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CG Data\"/>
    </mc:Choice>
  </mc:AlternateContent>
  <xr:revisionPtr revIDLastSave="0" documentId="13_ncr:1_{5CC77005-48D3-4F75-A849-7FA86830F1E2}" xr6:coauthVersionLast="47" xr6:coauthVersionMax="47" xr10:uidLastSave="{00000000-0000-0000-0000-000000000000}"/>
  <bookViews>
    <workbookView xWindow="-60" yWindow="-16320" windowWidth="29040" windowHeight="15840" xr2:uid="{00000000-000D-0000-FFFF-FFFF00000000}"/>
  </bookViews>
  <sheets>
    <sheet name="TCGorde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2" i="1" l="1"/>
  <c r="T1138" i="1"/>
  <c r="D1263" i="1"/>
  <c r="H1263" i="1"/>
  <c r="I1263" i="1" s="1"/>
  <c r="L1263" i="1"/>
  <c r="M1263" i="1" s="1"/>
  <c r="D1262" i="1"/>
  <c r="H1262" i="1"/>
  <c r="I1262" i="1" s="1"/>
  <c r="L1262" i="1"/>
  <c r="M1262" i="1" s="1"/>
  <c r="D1261" i="1"/>
  <c r="H1261" i="1"/>
  <c r="I1261" i="1" s="1"/>
  <c r="L1261" i="1"/>
  <c r="M1261" i="1" s="1"/>
  <c r="D1260" i="1"/>
  <c r="H1260" i="1"/>
  <c r="I1260" i="1" s="1"/>
  <c r="L1260" i="1"/>
  <c r="M1260" i="1" s="1"/>
  <c r="D1259" i="1"/>
  <c r="H1259" i="1"/>
  <c r="I1259" i="1" s="1"/>
  <c r="L1259" i="1"/>
  <c r="M1259" i="1" s="1"/>
  <c r="D1258" i="1"/>
  <c r="H1258" i="1"/>
  <c r="I1258" i="1" s="1"/>
  <c r="L1258" i="1"/>
  <c r="M1258" i="1" s="1"/>
  <c r="D1257" i="1"/>
  <c r="H1257" i="1"/>
  <c r="I1257" i="1" s="1"/>
  <c r="L1257" i="1"/>
  <c r="M1257" i="1" s="1"/>
  <c r="D1256" i="1"/>
  <c r="H1256" i="1"/>
  <c r="I1256" i="1" s="1"/>
  <c r="L1256" i="1"/>
  <c r="M1256" i="1" s="1"/>
  <c r="D1255" i="1"/>
  <c r="H1255" i="1"/>
  <c r="I1255" i="1" s="1"/>
  <c r="L1255" i="1"/>
  <c r="M1255" i="1" s="1"/>
  <c r="D1254" i="1"/>
  <c r="H1254" i="1"/>
  <c r="I1254" i="1" s="1"/>
  <c r="L1254" i="1"/>
  <c r="M1254" i="1" s="1"/>
  <c r="D1253" i="1"/>
  <c r="H1253" i="1"/>
  <c r="I1253" i="1" s="1"/>
  <c r="L1253" i="1"/>
  <c r="M1253" i="1" s="1"/>
  <c r="D1252" i="1"/>
  <c r="H1252" i="1"/>
  <c r="I1252" i="1" s="1"/>
  <c r="L1252" i="1"/>
  <c r="M1252" i="1" s="1"/>
  <c r="D1251" i="1"/>
  <c r="H1251" i="1"/>
  <c r="I1251" i="1" s="1"/>
  <c r="L1251" i="1"/>
  <c r="M1251" i="1" s="1"/>
  <c r="D1250" i="1"/>
  <c r="H1250" i="1"/>
  <c r="I1250" i="1" s="1"/>
  <c r="L1250" i="1"/>
  <c r="M1250" i="1" s="1"/>
  <c r="D1249" i="1"/>
  <c r="H1249" i="1"/>
  <c r="I1249" i="1" s="1"/>
  <c r="L1249" i="1"/>
  <c r="M1249" i="1" s="1"/>
  <c r="D1248" i="1"/>
  <c r="H1248" i="1"/>
  <c r="I1248" i="1" s="1"/>
  <c r="L1248" i="1"/>
  <c r="M1248" i="1" s="1"/>
  <c r="D1247" i="1"/>
  <c r="H1247" i="1"/>
  <c r="I1247" i="1" s="1"/>
  <c r="L1247" i="1"/>
  <c r="M1247" i="1" s="1"/>
  <c r="D1246" i="1"/>
  <c r="H1246" i="1"/>
  <c r="I1246" i="1" s="1"/>
  <c r="L1246" i="1"/>
  <c r="M1246" i="1" s="1"/>
  <c r="D1245" i="1"/>
  <c r="H1245" i="1"/>
  <c r="I1245" i="1" s="1"/>
  <c r="L1245" i="1"/>
  <c r="M1245" i="1" s="1"/>
  <c r="D1244" i="1"/>
  <c r="H1244" i="1"/>
  <c r="I1244" i="1" s="1"/>
  <c r="L1244" i="1"/>
  <c r="M1244" i="1" s="1"/>
  <c r="D1243" i="1"/>
  <c r="H1243" i="1"/>
  <c r="I1243" i="1" s="1"/>
  <c r="L1243" i="1"/>
  <c r="M1243" i="1" s="1"/>
  <c r="D1242" i="1"/>
  <c r="H1242" i="1"/>
  <c r="I1242" i="1" s="1"/>
  <c r="L1242" i="1"/>
  <c r="M1242" i="1" s="1"/>
  <c r="D1241" i="1"/>
  <c r="H1241" i="1"/>
  <c r="I1241" i="1" s="1"/>
  <c r="L1241" i="1"/>
  <c r="M1241" i="1" s="1"/>
  <c r="D1240" i="1"/>
  <c r="H1240" i="1"/>
  <c r="I1240" i="1" s="1"/>
  <c r="L1240" i="1"/>
  <c r="M1240" i="1" s="1"/>
  <c r="D1239" i="1"/>
  <c r="H1239" i="1"/>
  <c r="I1239" i="1" s="1"/>
  <c r="L1239" i="1"/>
  <c r="M1239" i="1" s="1"/>
  <c r="D1238" i="1"/>
  <c r="H1238" i="1"/>
  <c r="I1238" i="1" s="1"/>
  <c r="L1238" i="1"/>
  <c r="M1238" i="1" s="1"/>
  <c r="D1237" i="1"/>
  <c r="H1237" i="1"/>
  <c r="I1237" i="1" s="1"/>
  <c r="L1237" i="1"/>
  <c r="M1237" i="1" s="1"/>
  <c r="D1236" i="1"/>
  <c r="H1236" i="1"/>
  <c r="I1236" i="1" s="1"/>
  <c r="L1236" i="1"/>
  <c r="M1236" i="1" s="1"/>
  <c r="D1235" i="1"/>
  <c r="H1235" i="1"/>
  <c r="I1235" i="1" s="1"/>
  <c r="L1235" i="1"/>
  <c r="M1235" i="1" s="1"/>
  <c r="D1234" i="1"/>
  <c r="H1234" i="1"/>
  <c r="I1234" i="1" s="1"/>
  <c r="L1234" i="1"/>
  <c r="M1234" i="1" s="1"/>
  <c r="D1233" i="1"/>
  <c r="H1233" i="1"/>
  <c r="I1233" i="1" s="1"/>
  <c r="L1233" i="1"/>
  <c r="M1233" i="1" s="1"/>
  <c r="D1232" i="1"/>
  <c r="H1232" i="1"/>
  <c r="I1232" i="1" s="1"/>
  <c r="L1232" i="1"/>
  <c r="M1232" i="1" s="1"/>
  <c r="D1231" i="1"/>
  <c r="H1231" i="1"/>
  <c r="I1231" i="1" s="1"/>
  <c r="L1231" i="1"/>
  <c r="M1231" i="1" s="1"/>
  <c r="D1230" i="1"/>
  <c r="H1230" i="1"/>
  <c r="I1230" i="1" s="1"/>
  <c r="L1230" i="1"/>
  <c r="M1230" i="1" s="1"/>
  <c r="D1229" i="1"/>
  <c r="H1229" i="1"/>
  <c r="I1229" i="1" s="1"/>
  <c r="L1229" i="1"/>
  <c r="M1229" i="1" s="1"/>
  <c r="D1228" i="1"/>
  <c r="H1228" i="1"/>
  <c r="I1228" i="1" s="1"/>
  <c r="L1228" i="1"/>
  <c r="M1228" i="1" s="1"/>
  <c r="D1227" i="1"/>
  <c r="H1227" i="1"/>
  <c r="I1227" i="1" s="1"/>
  <c r="L1227" i="1"/>
  <c r="M1227" i="1" s="1"/>
  <c r="D1226" i="1"/>
  <c r="H1226" i="1"/>
  <c r="I1226" i="1" s="1"/>
  <c r="L1226" i="1"/>
  <c r="M1226" i="1" s="1"/>
  <c r="D1225" i="1"/>
  <c r="H1225" i="1"/>
  <c r="I1225" i="1" s="1"/>
  <c r="L1225" i="1"/>
  <c r="M1225" i="1" s="1"/>
  <c r="D1224" i="1"/>
  <c r="H1224" i="1"/>
  <c r="I1224" i="1" s="1"/>
  <c r="L1224" i="1"/>
  <c r="M1224" i="1" s="1"/>
  <c r="D1223" i="1"/>
  <c r="H1223" i="1"/>
  <c r="I1223" i="1" s="1"/>
  <c r="L1223" i="1"/>
  <c r="M1223" i="1" s="1"/>
  <c r="D1222" i="1"/>
  <c r="H1222" i="1"/>
  <c r="I1222" i="1" s="1"/>
  <c r="L1222" i="1"/>
  <c r="M1222" i="1" s="1"/>
  <c r="D1221" i="1"/>
  <c r="H1221" i="1"/>
  <c r="I1221" i="1" s="1"/>
  <c r="L1221" i="1"/>
  <c r="M1221" i="1" s="1"/>
  <c r="D1220" i="1"/>
  <c r="H1220" i="1"/>
  <c r="I1220" i="1" s="1"/>
  <c r="L1220" i="1"/>
  <c r="M1220" i="1" s="1"/>
  <c r="D1219" i="1"/>
  <c r="H1219" i="1"/>
  <c r="I1219" i="1" s="1"/>
  <c r="L1219" i="1"/>
  <c r="M1219" i="1" s="1"/>
  <c r="D1218" i="1"/>
  <c r="H1218" i="1"/>
  <c r="I1218" i="1" s="1"/>
  <c r="L1218" i="1"/>
  <c r="M1218" i="1" s="1"/>
  <c r="D1217" i="1"/>
  <c r="H1217" i="1"/>
  <c r="I1217" i="1" s="1"/>
  <c r="L1217" i="1"/>
  <c r="M1217" i="1" s="1"/>
  <c r="D1216" i="1"/>
  <c r="H1216" i="1"/>
  <c r="I1216" i="1" s="1"/>
  <c r="L1216" i="1"/>
  <c r="M1216" i="1" s="1"/>
  <c r="D1215" i="1"/>
  <c r="H1215" i="1"/>
  <c r="I1215" i="1" s="1"/>
  <c r="L1215" i="1"/>
  <c r="M1215" i="1" s="1"/>
  <c r="D1214" i="1"/>
  <c r="H1214" i="1"/>
  <c r="I1214" i="1" s="1"/>
  <c r="L1214" i="1"/>
  <c r="M1214" i="1" s="1"/>
  <c r="D1213" i="1"/>
  <c r="H1213" i="1"/>
  <c r="I1213" i="1" s="1"/>
  <c r="L1213" i="1"/>
  <c r="M1213" i="1" s="1"/>
  <c r="D1212" i="1"/>
  <c r="H1212" i="1"/>
  <c r="I1212" i="1" s="1"/>
  <c r="L1212" i="1"/>
  <c r="M1212" i="1" s="1"/>
  <c r="D1211" i="1"/>
  <c r="H1211" i="1"/>
  <c r="I1211" i="1" s="1"/>
  <c r="L1211" i="1"/>
  <c r="M1211" i="1" s="1"/>
  <c r="D1210" i="1"/>
  <c r="H1210" i="1"/>
  <c r="I1210" i="1" s="1"/>
  <c r="L1210" i="1"/>
  <c r="M1210" i="1" s="1"/>
  <c r="D1209" i="1"/>
  <c r="H1209" i="1"/>
  <c r="I1209" i="1" s="1"/>
  <c r="L1209" i="1"/>
  <c r="M1209" i="1" s="1"/>
  <c r="D1208" i="1"/>
  <c r="H1208" i="1"/>
  <c r="I1208" i="1" s="1"/>
  <c r="L1208" i="1"/>
  <c r="M1208" i="1" s="1"/>
  <c r="D1207" i="1"/>
  <c r="H1207" i="1"/>
  <c r="I1207" i="1" s="1"/>
  <c r="L1207" i="1"/>
  <c r="M1207" i="1" s="1"/>
  <c r="D1206" i="1"/>
  <c r="H1206" i="1"/>
  <c r="I1206" i="1" s="1"/>
  <c r="L1206" i="1"/>
  <c r="M1206" i="1" s="1"/>
  <c r="D1205" i="1"/>
  <c r="H1205" i="1"/>
  <c r="I1205" i="1" s="1"/>
  <c r="L1205" i="1"/>
  <c r="M1205" i="1" s="1"/>
  <c r="D1204" i="1"/>
  <c r="H1204" i="1"/>
  <c r="I1204" i="1" s="1"/>
  <c r="L1204" i="1"/>
  <c r="M1204" i="1" s="1"/>
  <c r="D1203" i="1"/>
  <c r="H1203" i="1"/>
  <c r="I1203" i="1" s="1"/>
  <c r="L1203" i="1"/>
  <c r="M1203" i="1" s="1"/>
  <c r="D1202" i="1"/>
  <c r="H1202" i="1"/>
  <c r="I1202" i="1" s="1"/>
  <c r="L1202" i="1"/>
  <c r="M1202" i="1" s="1"/>
  <c r="D1201" i="1"/>
  <c r="H1201" i="1"/>
  <c r="I1201" i="1"/>
  <c r="L1201" i="1"/>
  <c r="M1201" i="1" s="1"/>
  <c r="D1200" i="1"/>
  <c r="H1200" i="1"/>
  <c r="I1200" i="1" s="1"/>
  <c r="L1200" i="1"/>
  <c r="M1200" i="1" s="1"/>
  <c r="D1199" i="1"/>
  <c r="H1199" i="1"/>
  <c r="I1199" i="1" s="1"/>
  <c r="L1199" i="1"/>
  <c r="M1199" i="1" s="1"/>
  <c r="D1198" i="1"/>
  <c r="H1198" i="1"/>
  <c r="I1198" i="1" s="1"/>
  <c r="L1198" i="1"/>
  <c r="M1198" i="1" s="1"/>
  <c r="D1197" i="1"/>
  <c r="H1197" i="1"/>
  <c r="I1197" i="1" s="1"/>
  <c r="L1197" i="1"/>
  <c r="M1197" i="1" s="1"/>
  <c r="D1196" i="1"/>
  <c r="H1196" i="1"/>
  <c r="I1196" i="1" s="1"/>
  <c r="L1196" i="1"/>
  <c r="M1196" i="1" s="1"/>
  <c r="D1195" i="1"/>
  <c r="H1195" i="1"/>
  <c r="I1195" i="1" s="1"/>
  <c r="L1195" i="1"/>
  <c r="M1195" i="1" s="1"/>
  <c r="D1194" i="1"/>
  <c r="H1194" i="1"/>
  <c r="I1194" i="1" s="1"/>
  <c r="L1194" i="1"/>
  <c r="M1194" i="1" s="1"/>
  <c r="D1193" i="1"/>
  <c r="H1193" i="1"/>
  <c r="I1193" i="1" s="1"/>
  <c r="L1193" i="1"/>
  <c r="M1193" i="1" s="1"/>
  <c r="D1192" i="1"/>
  <c r="H1192" i="1"/>
  <c r="I1192" i="1" s="1"/>
  <c r="L1192" i="1"/>
  <c r="M1192" i="1" s="1"/>
  <c r="D1191" i="1"/>
  <c r="H1191" i="1"/>
  <c r="I1191" i="1" s="1"/>
  <c r="L1191" i="1"/>
  <c r="M1191" i="1" s="1"/>
  <c r="D1190" i="1"/>
  <c r="H1190" i="1"/>
  <c r="I1190" i="1" s="1"/>
  <c r="L1190" i="1"/>
  <c r="M1190" i="1" s="1"/>
  <c r="D1189" i="1"/>
  <c r="H1189" i="1"/>
  <c r="I1189" i="1" s="1"/>
  <c r="L1189" i="1"/>
  <c r="M1189" i="1" s="1"/>
  <c r="D1188" i="1"/>
  <c r="H1188" i="1"/>
  <c r="I1188" i="1" s="1"/>
  <c r="L1188" i="1"/>
  <c r="M1188" i="1" s="1"/>
  <c r="D1187" i="1"/>
  <c r="H1187" i="1"/>
  <c r="I1187" i="1" s="1"/>
  <c r="L1187" i="1"/>
  <c r="M1187" i="1" s="1"/>
  <c r="D1186" i="1"/>
  <c r="H1186" i="1"/>
  <c r="I1186" i="1" s="1"/>
  <c r="L1186" i="1"/>
  <c r="M1186" i="1" s="1"/>
  <c r="D1185" i="1"/>
  <c r="H1185" i="1"/>
  <c r="I1185" i="1" s="1"/>
  <c r="L1185" i="1"/>
  <c r="M1185" i="1" s="1"/>
  <c r="D1184" i="1"/>
  <c r="H1184" i="1"/>
  <c r="I1184" i="1" s="1"/>
  <c r="L1184" i="1"/>
  <c r="M1184" i="1" s="1"/>
  <c r="D1183" i="1"/>
  <c r="H1183" i="1"/>
  <c r="I1183" i="1" s="1"/>
  <c r="L1183" i="1"/>
  <c r="M1183" i="1" s="1"/>
  <c r="D1182" i="1"/>
  <c r="H1182" i="1"/>
  <c r="I1182" i="1" s="1"/>
  <c r="L1182" i="1"/>
  <c r="M1182" i="1" s="1"/>
  <c r="D1181" i="1"/>
  <c r="H1181" i="1"/>
  <c r="I1181" i="1" s="1"/>
  <c r="L1181" i="1"/>
  <c r="M1181" i="1" s="1"/>
  <c r="D1180" i="1"/>
  <c r="H1180" i="1"/>
  <c r="I1180" i="1" s="1"/>
  <c r="L1180" i="1"/>
  <c r="M1180" i="1" s="1"/>
  <c r="D1179" i="1"/>
  <c r="H1179" i="1"/>
  <c r="I1179" i="1" s="1"/>
  <c r="L1179" i="1"/>
  <c r="M1179" i="1" s="1"/>
  <c r="D1178" i="1"/>
  <c r="H1178" i="1"/>
  <c r="I1178" i="1" s="1"/>
  <c r="L1178" i="1"/>
  <c r="M1178" i="1" s="1"/>
  <c r="D1177" i="1"/>
  <c r="H1177" i="1"/>
  <c r="I1177" i="1" s="1"/>
  <c r="L1177" i="1"/>
  <c r="M1177" i="1" s="1"/>
  <c r="D1176" i="1"/>
  <c r="H1176" i="1"/>
  <c r="I1176" i="1" s="1"/>
  <c r="L1176" i="1"/>
  <c r="M1176" i="1" s="1"/>
  <c r="D1175" i="1"/>
  <c r="H1175" i="1"/>
  <c r="I1175" i="1" s="1"/>
  <c r="L1175" i="1"/>
  <c r="M1175" i="1" s="1"/>
  <c r="D1174" i="1"/>
  <c r="H1174" i="1"/>
  <c r="I1174" i="1" s="1"/>
  <c r="L1174" i="1"/>
  <c r="M1174" i="1" s="1"/>
  <c r="D1173" i="1"/>
  <c r="H1173" i="1"/>
  <c r="I1173" i="1" s="1"/>
  <c r="L1173" i="1"/>
  <c r="M1173" i="1" s="1"/>
  <c r="D1172" i="1"/>
  <c r="H1172" i="1"/>
  <c r="I1172" i="1" s="1"/>
  <c r="L1172" i="1"/>
  <c r="M1172" i="1" s="1"/>
  <c r="D1171" i="1"/>
  <c r="H1171" i="1"/>
  <c r="I1171" i="1" s="1"/>
  <c r="L1171" i="1"/>
  <c r="M1171" i="1" s="1"/>
  <c r="D1170" i="1"/>
  <c r="H1170" i="1"/>
  <c r="I1170" i="1" s="1"/>
  <c r="L1170" i="1"/>
  <c r="M1170" i="1" s="1"/>
  <c r="D1169" i="1"/>
  <c r="H1169" i="1"/>
  <c r="I1169" i="1" s="1"/>
  <c r="L1169" i="1"/>
  <c r="M1169" i="1" s="1"/>
  <c r="D1168" i="1"/>
  <c r="H1168" i="1"/>
  <c r="I1168" i="1" s="1"/>
  <c r="L1168" i="1"/>
  <c r="M1168" i="1" s="1"/>
  <c r="D1167" i="1"/>
  <c r="H1167" i="1"/>
  <c r="I1167" i="1" s="1"/>
  <c r="L1167" i="1"/>
  <c r="M1167" i="1" s="1"/>
  <c r="D1166" i="1"/>
  <c r="H1166" i="1"/>
  <c r="I1166" i="1" s="1"/>
  <c r="L1166" i="1"/>
  <c r="M1166" i="1" s="1"/>
  <c r="D1165" i="1"/>
  <c r="H1165" i="1"/>
  <c r="I1165" i="1" s="1"/>
  <c r="L1165" i="1"/>
  <c r="M1165" i="1" s="1"/>
  <c r="D1164" i="1"/>
  <c r="H1164" i="1"/>
  <c r="I1164" i="1" s="1"/>
  <c r="L1164" i="1"/>
  <c r="M1164" i="1" s="1"/>
  <c r="D1163" i="1"/>
  <c r="H1163" i="1"/>
  <c r="I1163" i="1" s="1"/>
  <c r="L1163" i="1"/>
  <c r="M1163" i="1" s="1"/>
  <c r="D1162" i="1"/>
  <c r="H1162" i="1"/>
  <c r="I1162" i="1" s="1"/>
  <c r="L1162" i="1"/>
  <c r="M1162" i="1" s="1"/>
  <c r="D1161" i="1"/>
  <c r="H1161" i="1"/>
  <c r="I1161" i="1" s="1"/>
  <c r="L1161" i="1"/>
  <c r="M1161" i="1" s="1"/>
  <c r="D1160" i="1"/>
  <c r="H1160" i="1"/>
  <c r="I1160" i="1" s="1"/>
  <c r="L1160" i="1"/>
  <c r="M1160" i="1" s="1"/>
  <c r="D1159" i="1" l="1"/>
  <c r="I1159" i="1"/>
  <c r="L1159" i="1"/>
  <c r="M1159" i="1" s="1"/>
  <c r="D1158" i="1"/>
  <c r="H1158" i="1"/>
  <c r="I1158" i="1" s="1"/>
  <c r="L1158" i="1"/>
  <c r="M1158" i="1" s="1"/>
  <c r="D1157" i="1"/>
  <c r="H1157" i="1"/>
  <c r="I1157" i="1" s="1"/>
  <c r="L1157" i="1"/>
  <c r="M1157" i="1" s="1"/>
  <c r="D1156" i="1"/>
  <c r="H1156" i="1"/>
  <c r="I1156" i="1" s="1"/>
  <c r="L1156" i="1"/>
  <c r="M1156" i="1" s="1"/>
  <c r="D1155" i="1"/>
  <c r="H1155" i="1"/>
  <c r="I1155" i="1" s="1"/>
  <c r="L1155" i="1"/>
  <c r="M1155" i="1" s="1"/>
  <c r="D1154" i="1"/>
  <c r="H1154" i="1"/>
  <c r="I1154" i="1" s="1"/>
  <c r="L1154" i="1"/>
  <c r="M1154" i="1" s="1"/>
  <c r="D1153" i="1"/>
  <c r="H1153" i="1"/>
  <c r="I1153" i="1" s="1"/>
  <c r="L1153" i="1"/>
  <c r="M1153" i="1" s="1"/>
  <c r="D1152" i="1"/>
  <c r="H1152" i="1"/>
  <c r="I1152" i="1" s="1"/>
  <c r="L1152" i="1"/>
  <c r="M1152" i="1" s="1"/>
  <c r="D1151" i="1"/>
  <c r="H1151" i="1"/>
  <c r="I1151" i="1" s="1"/>
  <c r="L1151" i="1"/>
  <c r="M1151" i="1" s="1"/>
  <c r="D1150" i="1"/>
  <c r="H1150" i="1"/>
  <c r="I1150" i="1" s="1"/>
  <c r="L1150" i="1"/>
  <c r="M1150" i="1" s="1"/>
  <c r="D1149" i="1"/>
  <c r="H1149" i="1"/>
  <c r="I1149" i="1" s="1"/>
  <c r="L1149" i="1"/>
  <c r="M1149" i="1" s="1"/>
  <c r="T1124" i="1"/>
  <c r="T1128" i="1"/>
  <c r="T1133" i="1"/>
  <c r="D1148" i="1"/>
  <c r="H1148" i="1"/>
  <c r="I1148" i="1" s="1"/>
  <c r="L1148" i="1"/>
  <c r="M1148" i="1" s="1"/>
  <c r="D1147" i="1"/>
  <c r="H1147" i="1"/>
  <c r="I1147" i="1" s="1"/>
  <c r="L1147" i="1"/>
  <c r="M1147" i="1" s="1"/>
  <c r="D1146" i="1"/>
  <c r="H1146" i="1"/>
  <c r="I1146" i="1" s="1"/>
  <c r="L1146" i="1"/>
  <c r="M1146" i="1" s="1"/>
  <c r="D1145" i="1"/>
  <c r="H1145" i="1"/>
  <c r="I1145" i="1" s="1"/>
  <c r="L1145" i="1"/>
  <c r="M1145" i="1" s="1"/>
  <c r="D1144" i="1"/>
  <c r="H1144" i="1"/>
  <c r="I1144" i="1" s="1"/>
  <c r="L1144" i="1"/>
  <c r="M1144" i="1" s="1"/>
  <c r="D1143" i="1"/>
  <c r="H1143" i="1"/>
  <c r="I1143" i="1" s="1"/>
  <c r="L1143" i="1"/>
  <c r="M1143" i="1" s="1"/>
  <c r="D1142" i="1"/>
  <c r="H1142" i="1"/>
  <c r="I1142" i="1" s="1"/>
  <c r="L1142" i="1"/>
  <c r="M1142" i="1" s="1"/>
  <c r="D1141" i="1"/>
  <c r="H1141" i="1"/>
  <c r="I1141" i="1" s="1"/>
  <c r="L1141" i="1"/>
  <c r="M1141" i="1" s="1"/>
  <c r="D1140" i="1"/>
  <c r="H1140" i="1"/>
  <c r="I1140" i="1" s="1"/>
  <c r="L1140" i="1"/>
  <c r="M1140" i="1" s="1"/>
  <c r="D1139" i="1"/>
  <c r="H1139" i="1"/>
  <c r="I1139" i="1" s="1"/>
  <c r="L1139" i="1"/>
  <c r="M1139" i="1" s="1"/>
  <c r="D1138" i="1"/>
  <c r="H1138" i="1"/>
  <c r="I1138" i="1" s="1"/>
  <c r="L1138" i="1"/>
  <c r="M1138" i="1" s="1"/>
  <c r="D1137" i="1"/>
  <c r="H1137" i="1"/>
  <c r="I1137" i="1" s="1"/>
  <c r="L1137" i="1"/>
  <c r="M1137" i="1" s="1"/>
  <c r="D1136" i="1"/>
  <c r="H1136" i="1"/>
  <c r="I1136" i="1" s="1"/>
  <c r="L1136" i="1"/>
  <c r="M1136" i="1" s="1"/>
  <c r="D1135" i="1"/>
  <c r="H1135" i="1"/>
  <c r="I1135" i="1" s="1"/>
  <c r="L1135" i="1"/>
  <c r="M1135" i="1" s="1"/>
  <c r="D1134" i="1"/>
  <c r="H1134" i="1"/>
  <c r="I1134" i="1" s="1"/>
  <c r="L1134" i="1"/>
  <c r="M1134" i="1" s="1"/>
  <c r="D1133" i="1"/>
  <c r="H1133" i="1"/>
  <c r="I1133" i="1" s="1"/>
  <c r="L1133" i="1"/>
  <c r="M1133" i="1" s="1"/>
  <c r="D1132" i="1"/>
  <c r="H1132" i="1"/>
  <c r="I1132" i="1" s="1"/>
  <c r="L1132" i="1"/>
  <c r="M1132" i="1" s="1"/>
  <c r="D1131" i="1"/>
  <c r="H1131" i="1"/>
  <c r="I1131" i="1"/>
  <c r="L1131" i="1"/>
  <c r="M1131" i="1" s="1"/>
  <c r="D1130" i="1"/>
  <c r="H1130" i="1"/>
  <c r="I1130" i="1" s="1"/>
  <c r="L1130" i="1"/>
  <c r="M1130" i="1" s="1"/>
  <c r="D1129" i="1"/>
  <c r="H1129" i="1"/>
  <c r="I1129" i="1" s="1"/>
  <c r="L1129" i="1"/>
  <c r="M1129" i="1" s="1"/>
  <c r="D1128" i="1"/>
  <c r="H1128" i="1"/>
  <c r="I1128" i="1" s="1"/>
  <c r="L1128" i="1"/>
  <c r="M1128" i="1" s="1"/>
  <c r="D1127" i="1"/>
  <c r="H1127" i="1"/>
  <c r="I1127" i="1" s="1"/>
  <c r="L1127" i="1"/>
  <c r="M1127" i="1" s="1"/>
  <c r="D1126" i="1"/>
  <c r="H1126" i="1"/>
  <c r="I1126" i="1" s="1"/>
  <c r="L1126" i="1"/>
  <c r="M1126" i="1" s="1"/>
  <c r="D1125" i="1"/>
  <c r="H1125" i="1"/>
  <c r="I1125" i="1" s="1"/>
  <c r="L1125" i="1"/>
  <c r="M1125" i="1" s="1"/>
  <c r="D1124" i="1"/>
  <c r="H1124" i="1"/>
  <c r="I1124" i="1" s="1"/>
  <c r="L1124" i="1"/>
  <c r="M1124" i="1" s="1"/>
  <c r="D1123" i="1"/>
  <c r="H1123" i="1"/>
  <c r="I1123" i="1" s="1"/>
  <c r="L1123" i="1"/>
  <c r="M1123" i="1" s="1"/>
  <c r="D1122" i="1"/>
  <c r="H1122" i="1"/>
  <c r="I1122" i="1" s="1"/>
  <c r="L1122" i="1"/>
  <c r="M1122" i="1" s="1"/>
  <c r="D1121" i="1"/>
  <c r="H1121" i="1"/>
  <c r="I1121" i="1" s="1"/>
  <c r="L1121" i="1"/>
  <c r="M1121" i="1" s="1"/>
  <c r="D1120" i="1"/>
  <c r="H1120" i="1"/>
  <c r="I1120" i="1" s="1"/>
  <c r="L1120" i="1"/>
  <c r="M1120" i="1" s="1"/>
  <c r="D1119" i="1"/>
  <c r="H1119" i="1"/>
  <c r="I1119" i="1" s="1"/>
  <c r="L1119" i="1"/>
  <c r="M1119" i="1" s="1"/>
  <c r="D1118" i="1"/>
  <c r="H1118" i="1"/>
  <c r="I1118" i="1" s="1"/>
  <c r="L1118" i="1"/>
  <c r="M1118" i="1" s="1"/>
  <c r="D1117" i="1"/>
  <c r="H1117" i="1"/>
  <c r="I1117" i="1" s="1"/>
  <c r="L1117" i="1"/>
  <c r="M1117" i="1" s="1"/>
  <c r="D1116" i="1"/>
  <c r="H1116" i="1"/>
  <c r="I1116" i="1" s="1"/>
  <c r="L1116" i="1"/>
  <c r="M1116" i="1" s="1"/>
  <c r="D1115" i="1"/>
  <c r="H1115" i="1"/>
  <c r="I1115" i="1" s="1"/>
  <c r="L1115" i="1"/>
  <c r="M1115" i="1" s="1"/>
  <c r="D1114" i="1"/>
  <c r="H1114" i="1"/>
  <c r="I1114" i="1" s="1"/>
  <c r="L1114" i="1"/>
  <c r="M1114" i="1" s="1"/>
  <c r="D1113" i="1"/>
  <c r="H1113" i="1"/>
  <c r="I1113" i="1" s="1"/>
  <c r="L1113" i="1"/>
  <c r="M1113" i="1" s="1"/>
  <c r="D1112" i="1"/>
  <c r="H1112" i="1"/>
  <c r="I1112" i="1" s="1"/>
  <c r="L1112" i="1"/>
  <c r="M1112" i="1" s="1"/>
  <c r="D1111" i="1"/>
  <c r="H1111" i="1"/>
  <c r="I1111" i="1" s="1"/>
  <c r="L1111" i="1"/>
  <c r="M1111" i="1" s="1"/>
  <c r="D1110" i="1"/>
  <c r="H1110" i="1"/>
  <c r="I1110" i="1" s="1"/>
  <c r="L1110" i="1"/>
  <c r="M1110" i="1" s="1"/>
  <c r="D1109" i="1"/>
  <c r="H1109" i="1"/>
  <c r="I1109" i="1" s="1"/>
  <c r="L1109" i="1"/>
  <c r="M1109" i="1" s="1"/>
  <c r="D1108" i="1"/>
  <c r="H1108" i="1"/>
  <c r="I1108" i="1" s="1"/>
  <c r="L1108" i="1"/>
  <c r="M1108" i="1" s="1"/>
  <c r="D1107" i="1"/>
  <c r="H1107" i="1"/>
  <c r="I1107" i="1" s="1"/>
  <c r="L1107" i="1"/>
  <c r="M1107" i="1" s="1"/>
  <c r="D1106" i="1"/>
  <c r="H1106" i="1"/>
  <c r="I1106" i="1" s="1"/>
  <c r="L1106" i="1"/>
  <c r="M1106" i="1" s="1"/>
  <c r="D1105" i="1"/>
  <c r="H1105" i="1"/>
  <c r="I1105" i="1" s="1"/>
  <c r="L1105" i="1"/>
  <c r="M1105" i="1" s="1"/>
  <c r="D1104" i="1"/>
  <c r="H1104" i="1"/>
  <c r="I1104" i="1" s="1"/>
  <c r="L1104" i="1"/>
  <c r="M1104" i="1" s="1"/>
  <c r="D1103" i="1"/>
  <c r="H1103" i="1"/>
  <c r="I1103" i="1" s="1"/>
  <c r="L1103" i="1"/>
  <c r="M1103" i="1" s="1"/>
  <c r="D1102" i="1"/>
  <c r="H1102" i="1"/>
  <c r="I1102" i="1" s="1"/>
  <c r="L1102" i="1"/>
  <c r="M1102" i="1" s="1"/>
  <c r="D1101" i="1"/>
  <c r="H1101" i="1"/>
  <c r="I1101" i="1" s="1"/>
  <c r="L1101" i="1"/>
  <c r="M1101" i="1" s="1"/>
  <c r="D1100" i="1"/>
  <c r="H1100" i="1"/>
  <c r="I1100" i="1" s="1"/>
  <c r="L1100" i="1"/>
  <c r="M1100" i="1" s="1"/>
  <c r="D1099" i="1"/>
  <c r="H1099" i="1"/>
  <c r="I1099" i="1" s="1"/>
  <c r="L1099" i="1"/>
  <c r="M1099" i="1" s="1"/>
  <c r="D1098" i="1"/>
  <c r="H1098" i="1"/>
  <c r="I1098" i="1" s="1"/>
  <c r="L1098" i="1"/>
  <c r="M1098" i="1" s="1"/>
  <c r="D1097" i="1"/>
  <c r="H1097" i="1"/>
  <c r="I1097" i="1" s="1"/>
  <c r="L1097" i="1"/>
  <c r="M1097" i="1" s="1"/>
  <c r="D1096" i="1"/>
  <c r="H1096" i="1"/>
  <c r="I1096" i="1" s="1"/>
  <c r="L1096" i="1"/>
  <c r="M1096" i="1" s="1"/>
  <c r="D1095" i="1"/>
  <c r="H1095" i="1"/>
  <c r="I1095" i="1" s="1"/>
  <c r="L1095" i="1"/>
  <c r="M1095" i="1" s="1"/>
  <c r="D1094" i="1"/>
  <c r="H1094" i="1"/>
  <c r="I1094" i="1" s="1"/>
  <c r="L1094" i="1"/>
  <c r="M1094" i="1" s="1"/>
  <c r="D1093" i="1"/>
  <c r="H1093" i="1"/>
  <c r="I1093" i="1" s="1"/>
  <c r="L1093" i="1"/>
  <c r="M1093" i="1" s="1"/>
  <c r="D1092" i="1"/>
  <c r="H1092" i="1"/>
  <c r="I1092" i="1" s="1"/>
  <c r="L1092" i="1"/>
  <c r="M1092" i="1" s="1"/>
  <c r="D1091" i="1"/>
  <c r="H1091" i="1"/>
  <c r="I1091" i="1" s="1"/>
  <c r="L1091" i="1"/>
  <c r="M1091" i="1" s="1"/>
  <c r="D1090" i="1"/>
  <c r="H1090" i="1"/>
  <c r="I1090" i="1" s="1"/>
  <c r="L1090" i="1"/>
  <c r="M1090" i="1" s="1"/>
  <c r="D1089" i="1"/>
  <c r="H1089" i="1"/>
  <c r="I1089" i="1" s="1"/>
  <c r="L1089" i="1"/>
  <c r="M1089" i="1" s="1"/>
  <c r="D1088" i="1"/>
  <c r="H1088" i="1"/>
  <c r="I1088" i="1" s="1"/>
  <c r="L1088" i="1"/>
  <c r="M1088" i="1" s="1"/>
  <c r="D1087" i="1"/>
  <c r="H1087" i="1"/>
  <c r="I1087" i="1" s="1"/>
  <c r="L1087" i="1"/>
  <c r="M1087" i="1" s="1"/>
  <c r="D1086" i="1"/>
  <c r="H1086" i="1"/>
  <c r="I1086" i="1" s="1"/>
  <c r="L1086" i="1"/>
  <c r="M1086" i="1" s="1"/>
  <c r="D1085" i="1"/>
  <c r="H1085" i="1"/>
  <c r="I1085" i="1" s="1"/>
  <c r="L1085" i="1"/>
  <c r="M1085" i="1" s="1"/>
  <c r="D1084" i="1"/>
  <c r="H1084" i="1"/>
  <c r="I1084" i="1" s="1"/>
  <c r="L1084" i="1"/>
  <c r="M1084" i="1" s="1"/>
  <c r="D1083" i="1"/>
  <c r="H1083" i="1"/>
  <c r="I1083" i="1" s="1"/>
  <c r="L1083" i="1"/>
  <c r="M1083" i="1" s="1"/>
  <c r="D1082" i="1"/>
  <c r="H1082" i="1"/>
  <c r="I1082" i="1" s="1"/>
  <c r="L1082" i="1"/>
  <c r="M1082" i="1" s="1"/>
  <c r="D1081" i="1"/>
  <c r="H1081" i="1"/>
  <c r="I1081" i="1" s="1"/>
  <c r="L1081" i="1"/>
  <c r="M1081" i="1" s="1"/>
  <c r="D1080" i="1"/>
  <c r="H1080" i="1"/>
  <c r="I1080" i="1" s="1"/>
  <c r="L1080" i="1"/>
  <c r="M1080" i="1" s="1"/>
  <c r="D1079" i="1"/>
  <c r="H1079" i="1"/>
  <c r="I1079" i="1" s="1"/>
  <c r="L1079" i="1"/>
  <c r="M1079" i="1" s="1"/>
  <c r="D1078" i="1"/>
  <c r="H1078" i="1"/>
  <c r="I1078" i="1" s="1"/>
  <c r="L1078" i="1"/>
  <c r="M1078" i="1" s="1"/>
  <c r="D1077" i="1"/>
  <c r="H1077" i="1"/>
  <c r="I1077" i="1" s="1"/>
  <c r="L1077" i="1"/>
  <c r="M1077" i="1" s="1"/>
  <c r="D1076" i="1"/>
  <c r="H1076" i="1"/>
  <c r="I1076" i="1" s="1"/>
  <c r="L1076" i="1"/>
  <c r="M1076" i="1" s="1"/>
  <c r="D1075" i="1"/>
  <c r="H1075" i="1"/>
  <c r="I1075" i="1" s="1"/>
  <c r="L1075" i="1"/>
  <c r="M1075" i="1" s="1"/>
  <c r="D1074" i="1"/>
  <c r="H1074" i="1"/>
  <c r="I1074" i="1" s="1"/>
  <c r="L1074" i="1"/>
  <c r="M1074" i="1" s="1"/>
  <c r="D1073" i="1"/>
  <c r="H1073" i="1"/>
  <c r="I1073" i="1" s="1"/>
  <c r="L1073" i="1"/>
  <c r="M1073" i="1" s="1"/>
  <c r="D1072" i="1"/>
  <c r="H1072" i="1"/>
  <c r="I1072" i="1" s="1"/>
  <c r="L1072" i="1"/>
  <c r="M1072" i="1" s="1"/>
  <c r="D1071" i="1"/>
  <c r="H1071" i="1"/>
  <c r="I1071" i="1" s="1"/>
  <c r="L1071" i="1"/>
  <c r="M1071" i="1" s="1"/>
  <c r="D1070" i="1"/>
  <c r="H1070" i="1"/>
  <c r="I1070" i="1" s="1"/>
  <c r="L1070" i="1"/>
  <c r="M1070" i="1" s="1"/>
  <c r="D1069" i="1"/>
  <c r="H1069" i="1"/>
  <c r="I1069" i="1" s="1"/>
  <c r="L1069" i="1"/>
  <c r="M1069" i="1" s="1"/>
  <c r="D1068" i="1"/>
  <c r="H1068" i="1"/>
  <c r="I1068" i="1" s="1"/>
  <c r="L1068" i="1"/>
  <c r="M1068" i="1" s="1"/>
  <c r="D1067" i="1"/>
  <c r="H1067" i="1"/>
  <c r="I1067" i="1" s="1"/>
  <c r="L1067" i="1"/>
  <c r="M1067" i="1" s="1"/>
  <c r="D1066" i="1"/>
  <c r="H1066" i="1"/>
  <c r="I1066" i="1" s="1"/>
  <c r="L1066" i="1"/>
  <c r="M1066" i="1" s="1"/>
  <c r="D1065" i="1"/>
  <c r="H1065" i="1"/>
  <c r="I1065" i="1" s="1"/>
  <c r="L1065" i="1"/>
  <c r="M1065" i="1" s="1"/>
  <c r="D1064" i="1"/>
  <c r="H1064" i="1"/>
  <c r="I1064" i="1" s="1"/>
  <c r="L1064" i="1"/>
  <c r="M1064" i="1" s="1"/>
  <c r="D1063" i="1"/>
  <c r="H1063" i="1"/>
  <c r="I1063" i="1" s="1"/>
  <c r="L1063" i="1"/>
  <c r="M1063" i="1" s="1"/>
  <c r="D1062" i="1"/>
  <c r="H1062" i="1"/>
  <c r="I1062" i="1" s="1"/>
  <c r="L1062" i="1"/>
  <c r="M1062" i="1" s="1"/>
  <c r="D1061" i="1"/>
  <c r="H1061" i="1"/>
  <c r="I1061" i="1" s="1"/>
  <c r="L1061" i="1"/>
  <c r="M1061" i="1" s="1"/>
  <c r="D1060" i="1"/>
  <c r="H1060" i="1"/>
  <c r="I1060" i="1" s="1"/>
  <c r="L1060" i="1"/>
  <c r="M1060" i="1" s="1"/>
  <c r="D1059" i="1"/>
  <c r="H1059" i="1"/>
  <c r="I1059" i="1" s="1"/>
  <c r="L1059" i="1"/>
  <c r="M1059" i="1" s="1"/>
  <c r="D1058" i="1"/>
  <c r="H1058" i="1"/>
  <c r="I1058" i="1" s="1"/>
  <c r="L1058" i="1"/>
  <c r="M1058" i="1" s="1"/>
  <c r="D1057" i="1"/>
  <c r="H1057" i="1"/>
  <c r="I1057" i="1" s="1"/>
  <c r="L1057" i="1"/>
  <c r="M1057" i="1" s="1"/>
  <c r="D1056" i="1"/>
  <c r="H1056" i="1"/>
  <c r="I1056" i="1"/>
  <c r="L1056" i="1"/>
  <c r="M1056" i="1" s="1"/>
  <c r="D1055" i="1"/>
  <c r="H1055" i="1"/>
  <c r="I1055" i="1" s="1"/>
  <c r="L1055" i="1"/>
  <c r="M1055" i="1" s="1"/>
  <c r="D1054" i="1"/>
  <c r="H1054" i="1"/>
  <c r="I1054" i="1" s="1"/>
  <c r="L1054" i="1"/>
  <c r="M1054" i="1" s="1"/>
  <c r="D1053" i="1"/>
  <c r="H1053" i="1"/>
  <c r="I1053" i="1" s="1"/>
  <c r="L1053" i="1"/>
  <c r="M1053" i="1" s="1"/>
  <c r="D1052" i="1"/>
  <c r="H1052" i="1"/>
  <c r="I1052" i="1" s="1"/>
  <c r="L1052" i="1"/>
  <c r="M1052" i="1" s="1"/>
  <c r="D1051" i="1"/>
  <c r="H1051" i="1"/>
  <c r="I1051" i="1" s="1"/>
  <c r="L1051" i="1"/>
  <c r="M1051" i="1" s="1"/>
  <c r="D1050" i="1"/>
  <c r="H1050" i="1"/>
  <c r="I1050" i="1" s="1"/>
  <c r="L1050" i="1"/>
  <c r="M1050" i="1" s="1"/>
  <c r="D1049" i="1"/>
  <c r="H1049" i="1"/>
  <c r="I1049" i="1" s="1"/>
  <c r="L1049" i="1"/>
  <c r="M1049" i="1" s="1"/>
  <c r="D1048" i="1"/>
  <c r="H1048" i="1"/>
  <c r="I1048" i="1" s="1"/>
  <c r="L1048" i="1"/>
  <c r="M1048" i="1" s="1"/>
  <c r="D1047" i="1"/>
  <c r="H1047" i="1"/>
  <c r="I1047" i="1" s="1"/>
  <c r="L1047" i="1"/>
  <c r="M1047" i="1" s="1"/>
  <c r="D1046" i="1"/>
  <c r="H1046" i="1"/>
  <c r="I1046" i="1" s="1"/>
  <c r="L1046" i="1"/>
  <c r="M1046" i="1" s="1"/>
  <c r="D1045" i="1"/>
  <c r="H1045" i="1"/>
  <c r="I1045" i="1" s="1"/>
  <c r="L1045" i="1"/>
  <c r="M1045" i="1" s="1"/>
  <c r="D1044" i="1"/>
  <c r="H1044" i="1"/>
  <c r="I1044" i="1" s="1"/>
  <c r="L1044" i="1"/>
  <c r="M1044" i="1" s="1"/>
  <c r="D1043" i="1"/>
  <c r="H1043" i="1"/>
  <c r="I1043" i="1" s="1"/>
  <c r="L1043" i="1"/>
  <c r="M1043" i="1" s="1"/>
  <c r="H1042" i="1"/>
  <c r="I1042" i="1" s="1"/>
  <c r="L1042" i="1"/>
  <c r="M1042" i="1" s="1"/>
  <c r="D1041" i="1"/>
  <c r="H1041" i="1"/>
  <c r="I1041" i="1" s="1"/>
  <c r="L1041" i="1"/>
  <c r="M1041" i="1" s="1"/>
  <c r="D1040" i="1"/>
  <c r="H1040" i="1"/>
  <c r="I1040" i="1" s="1"/>
  <c r="L1040" i="1"/>
  <c r="M1040" i="1" s="1"/>
  <c r="D1039" i="1"/>
  <c r="H1039" i="1"/>
  <c r="I1039" i="1" s="1"/>
  <c r="L1039" i="1"/>
  <c r="M1039" i="1" s="1"/>
  <c r="D1038" i="1"/>
  <c r="H1038" i="1"/>
  <c r="I1038" i="1" s="1"/>
  <c r="L1038" i="1"/>
  <c r="M1038" i="1" s="1"/>
  <c r="D1037" i="1"/>
  <c r="H1037" i="1"/>
  <c r="I1037" i="1" s="1"/>
  <c r="L1037" i="1"/>
  <c r="M1037" i="1" s="1"/>
  <c r="D1036" i="1"/>
  <c r="H1036" i="1"/>
  <c r="I1036" i="1" s="1"/>
  <c r="L1036" i="1"/>
  <c r="M1036" i="1" s="1"/>
  <c r="D1035" i="1"/>
  <c r="H1035" i="1"/>
  <c r="I1035" i="1" s="1"/>
  <c r="L1035" i="1"/>
  <c r="M1035" i="1" s="1"/>
  <c r="D1034" i="1"/>
  <c r="H1034" i="1"/>
  <c r="I1034" i="1" s="1"/>
  <c r="L1034" i="1"/>
  <c r="M1034" i="1" s="1"/>
  <c r="D1033" i="1"/>
  <c r="H1033" i="1"/>
  <c r="I1033" i="1" s="1"/>
  <c r="L1033" i="1"/>
  <c r="M1033" i="1" s="1"/>
  <c r="D1032" i="1"/>
  <c r="H1032" i="1"/>
  <c r="I1032" i="1" s="1"/>
  <c r="L1032" i="1"/>
  <c r="M1032" i="1" s="1"/>
  <c r="D1031" i="1"/>
  <c r="H1031" i="1"/>
  <c r="I1031" i="1" s="1"/>
  <c r="L1031" i="1"/>
  <c r="M1031" i="1" s="1"/>
  <c r="D1030" i="1"/>
  <c r="H1030" i="1"/>
  <c r="I1030" i="1" s="1"/>
  <c r="L1030" i="1"/>
  <c r="M1030" i="1" s="1"/>
  <c r="D1029" i="1"/>
  <c r="H1029" i="1"/>
  <c r="I1029" i="1" s="1"/>
  <c r="L1029" i="1"/>
  <c r="M1029" i="1" s="1"/>
  <c r="D1028" i="1"/>
  <c r="H1028" i="1"/>
  <c r="I1028" i="1" s="1"/>
  <c r="L1028" i="1"/>
  <c r="M1028" i="1" s="1"/>
  <c r="D1027" i="1"/>
  <c r="H1027" i="1"/>
  <c r="I1027" i="1" s="1"/>
  <c r="L1027" i="1"/>
  <c r="M1027" i="1" s="1"/>
  <c r="D1026" i="1"/>
  <c r="H1026" i="1"/>
  <c r="I1026" i="1" s="1"/>
  <c r="L1026" i="1"/>
  <c r="M1026" i="1" s="1"/>
  <c r="D1025" i="1"/>
  <c r="H1025" i="1"/>
  <c r="I1025" i="1" s="1"/>
  <c r="L1025" i="1"/>
  <c r="M1025" i="1" s="1"/>
  <c r="D1024" i="1"/>
  <c r="H1024" i="1"/>
  <c r="I1024" i="1" s="1"/>
  <c r="L1024" i="1"/>
  <c r="M1024" i="1" s="1"/>
  <c r="D1023" i="1"/>
  <c r="H1023" i="1"/>
  <c r="I1023" i="1" s="1"/>
  <c r="L1023" i="1"/>
  <c r="M1023" i="1" s="1"/>
  <c r="D1022" i="1"/>
  <c r="H1022" i="1"/>
  <c r="I1022" i="1" s="1"/>
  <c r="L1022" i="1"/>
  <c r="M1022" i="1" s="1"/>
  <c r="D1021" i="1"/>
  <c r="H1021" i="1"/>
  <c r="I1021" i="1" s="1"/>
  <c r="L1021" i="1"/>
  <c r="M1021" i="1" s="1"/>
  <c r="D1020" i="1"/>
  <c r="H1020" i="1"/>
  <c r="I1020" i="1" s="1"/>
  <c r="L1020" i="1"/>
  <c r="M1020" i="1" s="1"/>
  <c r="L1019" i="1"/>
  <c r="M1019" i="1" s="1"/>
  <c r="D1019" i="1"/>
  <c r="H1019" i="1"/>
  <c r="I1019" i="1" s="1"/>
  <c r="D1018" i="1"/>
  <c r="H1018" i="1"/>
  <c r="I1018" i="1" s="1"/>
  <c r="L1018" i="1"/>
  <c r="M1018" i="1" s="1"/>
  <c r="D1017" i="1"/>
  <c r="H1017" i="1"/>
  <c r="I1017" i="1" s="1"/>
  <c r="L1017" i="1"/>
  <c r="M1017" i="1" s="1"/>
  <c r="D1016" i="1"/>
  <c r="H1016" i="1"/>
  <c r="I1016" i="1" s="1"/>
  <c r="L1016" i="1"/>
  <c r="M1016" i="1" s="1"/>
  <c r="D1015" i="1"/>
  <c r="H1015" i="1"/>
  <c r="I1015" i="1" s="1"/>
  <c r="L1015" i="1"/>
  <c r="D1014" i="1"/>
  <c r="H1014" i="1"/>
  <c r="I1014" i="1" s="1"/>
  <c r="L1014" i="1"/>
  <c r="M1014" i="1" s="1"/>
  <c r="D1013" i="1"/>
  <c r="H1013" i="1"/>
  <c r="I1013" i="1" s="1"/>
  <c r="L1013" i="1"/>
  <c r="M1013" i="1" s="1"/>
  <c r="K1012" i="1"/>
  <c r="L1012" i="1" s="1"/>
  <c r="M1012" i="1" s="1"/>
  <c r="D1012" i="1"/>
  <c r="H1012" i="1"/>
  <c r="I1012" i="1" s="1"/>
  <c r="K997" i="1"/>
  <c r="L997" i="1" s="1"/>
  <c r="M997" i="1" s="1"/>
  <c r="K992" i="1"/>
  <c r="L992" i="1" s="1"/>
  <c r="M992" i="1" s="1"/>
  <c r="K993" i="1"/>
  <c r="L993" i="1" s="1"/>
  <c r="M993" i="1" s="1"/>
  <c r="K994" i="1"/>
  <c r="L994" i="1" s="1"/>
  <c r="M994" i="1" s="1"/>
  <c r="K995" i="1"/>
  <c r="L995" i="1" s="1"/>
  <c r="M995" i="1" s="1"/>
  <c r="K996" i="1"/>
  <c r="L996" i="1" s="1"/>
  <c r="K998" i="1"/>
  <c r="L998" i="1" s="1"/>
  <c r="K999" i="1"/>
  <c r="L999" i="1" s="1"/>
  <c r="M999" i="1" s="1"/>
  <c r="K1000" i="1"/>
  <c r="L1000" i="1" s="1"/>
  <c r="M1000" i="1" s="1"/>
  <c r="K1001" i="1"/>
  <c r="L1001" i="1" s="1"/>
  <c r="M1001" i="1" s="1"/>
  <c r="K1002" i="1"/>
  <c r="L1002" i="1" s="1"/>
  <c r="M1002" i="1" s="1"/>
  <c r="K1003" i="1"/>
  <c r="K1004" i="1"/>
  <c r="L1004" i="1" s="1"/>
  <c r="M1004" i="1" s="1"/>
  <c r="K1005" i="1"/>
  <c r="L1005" i="1" s="1"/>
  <c r="M1005" i="1" s="1"/>
  <c r="K1006" i="1"/>
  <c r="L1006" i="1" s="1"/>
  <c r="M1006" i="1" s="1"/>
  <c r="K1007" i="1"/>
  <c r="L1007" i="1" s="1"/>
  <c r="M1007" i="1" s="1"/>
  <c r="K1008" i="1"/>
  <c r="L1008" i="1" s="1"/>
  <c r="M1008" i="1" s="1"/>
  <c r="K1009" i="1"/>
  <c r="L1009" i="1" s="1"/>
  <c r="M1009" i="1" s="1"/>
  <c r="K1010" i="1"/>
  <c r="L1010" i="1" s="1"/>
  <c r="M1010" i="1" s="1"/>
  <c r="L988" i="1"/>
  <c r="M988" i="1" s="1"/>
  <c r="K1011" i="1"/>
  <c r="L1011" i="1" s="1"/>
  <c r="M1011" i="1" s="1"/>
  <c r="L989" i="1"/>
  <c r="D1011" i="1"/>
  <c r="H1011" i="1"/>
  <c r="I1011" i="1" s="1"/>
  <c r="D1010" i="1"/>
  <c r="H1010" i="1"/>
  <c r="I1010" i="1" s="1"/>
  <c r="D1009" i="1"/>
  <c r="H1009" i="1"/>
  <c r="I1009" i="1" s="1"/>
  <c r="D1008" i="1"/>
  <c r="H1008" i="1"/>
  <c r="I1008" i="1" s="1"/>
  <c r="D1007" i="1"/>
  <c r="H1007" i="1"/>
  <c r="I1007" i="1" s="1"/>
  <c r="D1006" i="1"/>
  <c r="H1006" i="1"/>
  <c r="I1006" i="1" s="1"/>
  <c r="D1005" i="1"/>
  <c r="H1005" i="1"/>
  <c r="I1005" i="1" s="1"/>
  <c r="D1004" i="1"/>
  <c r="H1004" i="1"/>
  <c r="I1004" i="1" s="1"/>
  <c r="D1003" i="1"/>
  <c r="H1003" i="1"/>
  <c r="I1003" i="1" s="1"/>
  <c r="D1002" i="1"/>
  <c r="H1002" i="1"/>
  <c r="I1002" i="1" s="1"/>
  <c r="H1001" i="1"/>
  <c r="I1001" i="1" s="1"/>
  <c r="D1001" i="1"/>
  <c r="D1000" i="1"/>
  <c r="H1000" i="1"/>
  <c r="I1000" i="1" s="1"/>
  <c r="H999" i="1"/>
  <c r="I999" i="1" s="1"/>
  <c r="D999" i="1"/>
  <c r="D998" i="1"/>
  <c r="H998" i="1"/>
  <c r="I998" i="1" s="1"/>
  <c r="H997" i="1"/>
  <c r="I997" i="1" s="1"/>
  <c r="D996" i="1"/>
  <c r="H996" i="1"/>
  <c r="I996" i="1" s="1"/>
  <c r="D995" i="1"/>
  <c r="H995" i="1"/>
  <c r="I995" i="1" s="1"/>
  <c r="H994" i="1"/>
  <c r="I994" i="1" s="1"/>
  <c r="D993" i="1"/>
  <c r="H993" i="1"/>
  <c r="I993" i="1" s="1"/>
  <c r="D992" i="1"/>
  <c r="H992" i="1"/>
  <c r="I992" i="1" s="1"/>
  <c r="D991" i="1"/>
  <c r="H991" i="1"/>
  <c r="I991" i="1" s="1"/>
  <c r="L991" i="1"/>
  <c r="M991" i="1" s="1"/>
  <c r="D990" i="1"/>
  <c r="H990" i="1"/>
  <c r="I990" i="1" s="1"/>
  <c r="L990" i="1"/>
  <c r="M990" i="1" s="1"/>
  <c r="D989" i="1"/>
  <c r="H989" i="1"/>
  <c r="I989" i="1" s="1"/>
  <c r="D988" i="1"/>
  <c r="H988" i="1"/>
  <c r="I988" i="1" s="1"/>
  <c r="D987" i="1"/>
  <c r="H987" i="1"/>
  <c r="I987" i="1" s="1"/>
  <c r="L987" i="1"/>
  <c r="M987" i="1" s="1"/>
  <c r="D986" i="1"/>
  <c r="H986" i="1"/>
  <c r="I986" i="1" s="1"/>
  <c r="L986" i="1"/>
  <c r="M986" i="1" s="1"/>
  <c r="D985" i="1"/>
  <c r="H985" i="1"/>
  <c r="I985" i="1" s="1"/>
  <c r="L985" i="1"/>
  <c r="M985" i="1" s="1"/>
  <c r="D984" i="1"/>
  <c r="H984" i="1"/>
  <c r="I984" i="1" s="1"/>
  <c r="L984" i="1"/>
  <c r="M984" i="1" s="1"/>
  <c r="D983" i="1"/>
  <c r="H983" i="1"/>
  <c r="I983" i="1" s="1"/>
  <c r="L983" i="1"/>
  <c r="M983" i="1" s="1"/>
  <c r="D982" i="1"/>
  <c r="H982" i="1"/>
  <c r="I982" i="1" s="1"/>
  <c r="L982" i="1"/>
  <c r="M982" i="1" s="1"/>
  <c r="D981" i="1"/>
  <c r="H981" i="1"/>
  <c r="I981" i="1" s="1"/>
  <c r="L981" i="1"/>
  <c r="M981" i="1" s="1"/>
  <c r="D980" i="1"/>
  <c r="H980" i="1"/>
  <c r="I980" i="1" s="1"/>
  <c r="L980" i="1"/>
  <c r="M980" i="1" s="1"/>
  <c r="D979" i="1"/>
  <c r="H979" i="1"/>
  <c r="I979" i="1" s="1"/>
  <c r="L979" i="1"/>
  <c r="M979" i="1" s="1"/>
  <c r="D978" i="1"/>
  <c r="H978" i="1"/>
  <c r="I978" i="1" s="1"/>
  <c r="L978" i="1"/>
  <c r="M978" i="1" s="1"/>
  <c r="D977" i="1"/>
  <c r="H977" i="1"/>
  <c r="I977" i="1" s="1"/>
  <c r="L977" i="1"/>
  <c r="D976" i="1"/>
  <c r="H976" i="1"/>
  <c r="I976" i="1" s="1"/>
  <c r="L976" i="1"/>
  <c r="M976" i="1" s="1"/>
  <c r="D975" i="1"/>
  <c r="H975" i="1"/>
  <c r="I975" i="1" s="1"/>
  <c r="L975" i="1"/>
  <c r="M975" i="1" s="1"/>
  <c r="D974" i="1"/>
  <c r="H974" i="1"/>
  <c r="I974" i="1" s="1"/>
  <c r="L974" i="1"/>
  <c r="M974" i="1" s="1"/>
  <c r="D973" i="1"/>
  <c r="H973" i="1"/>
  <c r="I973" i="1" s="1"/>
  <c r="L973" i="1"/>
  <c r="M973" i="1" s="1"/>
  <c r="D972" i="1"/>
  <c r="H972" i="1"/>
  <c r="I972" i="1" s="1"/>
  <c r="L972" i="1"/>
  <c r="D971" i="1"/>
  <c r="H971" i="1"/>
  <c r="I971" i="1" s="1"/>
  <c r="L971" i="1"/>
  <c r="M971" i="1" s="1"/>
  <c r="D970" i="1"/>
  <c r="H970" i="1"/>
  <c r="I970" i="1" s="1"/>
  <c r="L970" i="1"/>
  <c r="M970" i="1" s="1"/>
  <c r="D969" i="1"/>
  <c r="H969" i="1"/>
  <c r="I969" i="1" s="1"/>
  <c r="L969" i="1"/>
  <c r="M969" i="1" s="1"/>
  <c r="D968" i="1"/>
  <c r="H968" i="1"/>
  <c r="I968" i="1" s="1"/>
  <c r="L968" i="1"/>
  <c r="M968" i="1" s="1"/>
  <c r="D967" i="1"/>
  <c r="H967" i="1"/>
  <c r="I967" i="1" s="1"/>
  <c r="L967" i="1"/>
  <c r="M967" i="1" s="1"/>
  <c r="D966" i="1"/>
  <c r="H966" i="1"/>
  <c r="I966" i="1" s="1"/>
  <c r="L966" i="1"/>
  <c r="M966" i="1" s="1"/>
  <c r="D965" i="1"/>
  <c r="H965" i="1"/>
  <c r="I965" i="1" s="1"/>
  <c r="L965" i="1"/>
  <c r="M965" i="1" s="1"/>
  <c r="D964" i="1"/>
  <c r="H964" i="1"/>
  <c r="I964" i="1" s="1"/>
  <c r="L964" i="1"/>
  <c r="M964" i="1" s="1"/>
  <c r="D963" i="1"/>
  <c r="H963" i="1"/>
  <c r="I963" i="1" s="1"/>
  <c r="L963" i="1"/>
  <c r="M963" i="1" s="1"/>
  <c r="D962" i="1"/>
  <c r="H962" i="1"/>
  <c r="I962" i="1" s="1"/>
  <c r="L962" i="1"/>
  <c r="M962" i="1" s="1"/>
  <c r="D961" i="1"/>
  <c r="H961" i="1"/>
  <c r="I961" i="1" s="1"/>
  <c r="L961" i="1"/>
  <c r="D960" i="1"/>
  <c r="H960" i="1"/>
  <c r="I960" i="1" s="1"/>
  <c r="L960" i="1"/>
  <c r="M960" i="1" s="1"/>
  <c r="D959" i="1"/>
  <c r="H959" i="1"/>
  <c r="I959" i="1" s="1"/>
  <c r="L959" i="1"/>
  <c r="M959" i="1" s="1"/>
  <c r="D958" i="1"/>
  <c r="H958" i="1"/>
  <c r="I958" i="1" s="1"/>
  <c r="L958" i="1"/>
  <c r="M958" i="1" s="1"/>
  <c r="D957" i="1"/>
  <c r="H957" i="1"/>
  <c r="I957" i="1" s="1"/>
  <c r="L957" i="1"/>
  <c r="M957" i="1" s="1"/>
  <c r="D956" i="1"/>
  <c r="H956" i="1"/>
  <c r="I956" i="1" s="1"/>
  <c r="L956" i="1"/>
  <c r="D955" i="1"/>
  <c r="H955" i="1"/>
  <c r="I955" i="1" s="1"/>
  <c r="L955" i="1"/>
  <c r="M955" i="1" s="1"/>
  <c r="D954" i="1"/>
  <c r="H954" i="1"/>
  <c r="I954" i="1" s="1"/>
  <c r="L954" i="1"/>
  <c r="M954" i="1" s="1"/>
  <c r="D953" i="1"/>
  <c r="H953" i="1"/>
  <c r="I953" i="1" s="1"/>
  <c r="L953" i="1"/>
  <c r="M953" i="1" s="1"/>
  <c r="D952" i="1"/>
  <c r="H952" i="1"/>
  <c r="I952" i="1" s="1"/>
  <c r="L952" i="1"/>
  <c r="M952" i="1" s="1"/>
  <c r="D951" i="1"/>
  <c r="H951" i="1"/>
  <c r="I951" i="1" s="1"/>
  <c r="L951" i="1"/>
  <c r="M951" i="1" s="1"/>
  <c r="D950" i="1"/>
  <c r="H950" i="1"/>
  <c r="I950" i="1" s="1"/>
  <c r="L950" i="1"/>
  <c r="M950" i="1" s="1"/>
  <c r="D949" i="1"/>
  <c r="H949" i="1"/>
  <c r="I949" i="1" s="1"/>
  <c r="L949" i="1"/>
  <c r="M949" i="1" s="1"/>
  <c r="D948" i="1"/>
  <c r="H948" i="1"/>
  <c r="I948" i="1" s="1"/>
  <c r="L948" i="1"/>
  <c r="M948" i="1" s="1"/>
  <c r="D947" i="1"/>
  <c r="H947" i="1"/>
  <c r="I947" i="1" s="1"/>
  <c r="L947" i="1"/>
  <c r="M947" i="1" s="1"/>
  <c r="D946" i="1"/>
  <c r="H946" i="1"/>
  <c r="I946" i="1" s="1"/>
  <c r="L946" i="1"/>
  <c r="M946" i="1" s="1"/>
  <c r="D945" i="1"/>
  <c r="H945" i="1"/>
  <c r="I945" i="1" s="1"/>
  <c r="L945" i="1"/>
  <c r="D944" i="1"/>
  <c r="H944" i="1"/>
  <c r="I944" i="1" s="1"/>
  <c r="L944" i="1"/>
  <c r="M944" i="1" s="1"/>
  <c r="D941" i="1"/>
  <c r="H941" i="1"/>
  <c r="I941" i="1" s="1"/>
  <c r="L941" i="1"/>
  <c r="M941" i="1" s="1"/>
  <c r="D943" i="1"/>
  <c r="H943" i="1"/>
  <c r="I943" i="1" s="1"/>
  <c r="L943" i="1"/>
  <c r="M943" i="1" s="1"/>
  <c r="D942" i="1"/>
  <c r="H942" i="1"/>
  <c r="I942" i="1" s="1"/>
  <c r="L942" i="1"/>
  <c r="M942" i="1" s="1"/>
  <c r="D940" i="1"/>
  <c r="H940" i="1"/>
  <c r="I940" i="1" s="1"/>
  <c r="L940" i="1"/>
  <c r="D939" i="1"/>
  <c r="H939" i="1"/>
  <c r="I939" i="1" s="1"/>
  <c r="L939" i="1"/>
  <c r="M939" i="1" s="1"/>
  <c r="D938" i="1"/>
  <c r="H938" i="1"/>
  <c r="I938" i="1" s="1"/>
  <c r="L938" i="1"/>
  <c r="M938" i="1" s="1"/>
  <c r="D937" i="1"/>
  <c r="H937" i="1"/>
  <c r="I937" i="1" s="1"/>
  <c r="L937" i="1"/>
  <c r="M937" i="1" s="1"/>
  <c r="D936" i="1"/>
  <c r="H936" i="1"/>
  <c r="I936" i="1" s="1"/>
  <c r="L936" i="1"/>
  <c r="M936" i="1" s="1"/>
  <c r="D935" i="1"/>
  <c r="H935" i="1"/>
  <c r="I935" i="1" s="1"/>
  <c r="L935" i="1"/>
  <c r="D934" i="1"/>
  <c r="H934" i="1"/>
  <c r="I934" i="1" s="1"/>
  <c r="L934" i="1"/>
  <c r="M934" i="1" s="1"/>
  <c r="D933" i="1"/>
  <c r="H933" i="1"/>
  <c r="I933" i="1" s="1"/>
  <c r="L933" i="1"/>
  <c r="M933" i="1" s="1"/>
  <c r="D932" i="1"/>
  <c r="H932" i="1"/>
  <c r="I932" i="1" s="1"/>
  <c r="L932" i="1"/>
  <c r="M932" i="1" s="1"/>
  <c r="D931" i="1"/>
  <c r="H931" i="1"/>
  <c r="I931" i="1" s="1"/>
  <c r="L931" i="1"/>
  <c r="M931" i="1" s="1"/>
  <c r="D930" i="1"/>
  <c r="H930" i="1"/>
  <c r="I930" i="1" s="1"/>
  <c r="L930" i="1"/>
  <c r="M930" i="1" s="1"/>
  <c r="D929" i="1"/>
  <c r="H929" i="1"/>
  <c r="I929" i="1" s="1"/>
  <c r="L929" i="1"/>
  <c r="M929" i="1" s="1"/>
  <c r="D928" i="1"/>
  <c r="H928" i="1"/>
  <c r="I928" i="1" s="1"/>
  <c r="L928" i="1"/>
  <c r="M928" i="1" s="1"/>
  <c r="D927" i="1"/>
  <c r="H927" i="1"/>
  <c r="I927" i="1" s="1"/>
  <c r="L927" i="1"/>
  <c r="M927" i="1" s="1"/>
  <c r="D926" i="1"/>
  <c r="H926" i="1"/>
  <c r="I926" i="1" s="1"/>
  <c r="L926" i="1"/>
  <c r="M926" i="1" s="1"/>
  <c r="D925" i="1"/>
  <c r="H925" i="1"/>
  <c r="I925" i="1" s="1"/>
  <c r="L925" i="1"/>
  <c r="M925" i="1" s="1"/>
  <c r="D924" i="1"/>
  <c r="H924" i="1"/>
  <c r="I924" i="1" s="1"/>
  <c r="L924" i="1"/>
  <c r="D923" i="1"/>
  <c r="H923" i="1"/>
  <c r="I923" i="1" s="1"/>
  <c r="L923" i="1"/>
  <c r="M923" i="1" s="1"/>
  <c r="D922" i="1"/>
  <c r="H922" i="1"/>
  <c r="I922" i="1" s="1"/>
  <c r="L922" i="1"/>
  <c r="M922" i="1" s="1"/>
  <c r="D921" i="1"/>
  <c r="H921" i="1"/>
  <c r="I921" i="1" s="1"/>
  <c r="L921" i="1"/>
  <c r="M921" i="1" s="1"/>
  <c r="D920" i="1"/>
  <c r="H920" i="1"/>
  <c r="I920" i="1" s="1"/>
  <c r="L920" i="1"/>
  <c r="M920" i="1" s="1"/>
  <c r="D919" i="1"/>
  <c r="H919" i="1"/>
  <c r="I919" i="1" s="1"/>
  <c r="L919" i="1"/>
  <c r="D918" i="1"/>
  <c r="H918" i="1"/>
  <c r="I918" i="1" s="1"/>
  <c r="L918" i="1"/>
  <c r="M918" i="1" s="1"/>
  <c r="D917" i="1"/>
  <c r="H917" i="1"/>
  <c r="I917" i="1" s="1"/>
  <c r="L917" i="1"/>
  <c r="M917" i="1" s="1"/>
  <c r="D916" i="1"/>
  <c r="H916" i="1"/>
  <c r="I916" i="1" s="1"/>
  <c r="L916" i="1"/>
  <c r="M916" i="1" s="1"/>
  <c r="D915" i="1"/>
  <c r="H915" i="1"/>
  <c r="I915" i="1" s="1"/>
  <c r="L915" i="1"/>
  <c r="M915" i="1" s="1"/>
  <c r="D914" i="1"/>
  <c r="H914" i="1"/>
  <c r="I914" i="1" s="1"/>
  <c r="L914" i="1"/>
  <c r="M914" i="1" s="1"/>
  <c r="D913" i="1"/>
  <c r="H913" i="1"/>
  <c r="I913" i="1" s="1"/>
  <c r="L913" i="1"/>
  <c r="M913" i="1" s="1"/>
  <c r="D912" i="1"/>
  <c r="H912" i="1"/>
  <c r="I912" i="1" s="1"/>
  <c r="L912" i="1"/>
  <c r="M912" i="1" s="1"/>
  <c r="D911" i="1"/>
  <c r="H911" i="1"/>
  <c r="I911" i="1" s="1"/>
  <c r="L911" i="1"/>
  <c r="M911" i="1" s="1"/>
  <c r="D910" i="1"/>
  <c r="H910" i="1"/>
  <c r="I910" i="1" s="1"/>
  <c r="L910" i="1"/>
  <c r="M910" i="1" s="1"/>
  <c r="D909" i="1"/>
  <c r="H909" i="1"/>
  <c r="I909" i="1" s="1"/>
  <c r="L909" i="1"/>
  <c r="M909" i="1" s="1"/>
  <c r="D908" i="1"/>
  <c r="H908" i="1"/>
  <c r="I908" i="1" s="1"/>
  <c r="L908" i="1"/>
  <c r="D907" i="1"/>
  <c r="H907" i="1"/>
  <c r="I907" i="1" s="1"/>
  <c r="L907" i="1"/>
  <c r="M907" i="1" s="1"/>
  <c r="D906" i="1"/>
  <c r="H906" i="1"/>
  <c r="I906" i="1" s="1"/>
  <c r="L906" i="1"/>
  <c r="M906" i="1" s="1"/>
  <c r="D905" i="1"/>
  <c r="H905" i="1"/>
  <c r="I905" i="1" s="1"/>
  <c r="L905" i="1"/>
  <c r="M905" i="1" s="1"/>
  <c r="D904" i="1"/>
  <c r="H904" i="1"/>
  <c r="I904" i="1" s="1"/>
  <c r="L904" i="1"/>
  <c r="M904" i="1" s="1"/>
  <c r="D903" i="1"/>
  <c r="H903" i="1"/>
  <c r="I903" i="1" s="1"/>
  <c r="L903" i="1"/>
  <c r="D902" i="1"/>
  <c r="H902" i="1"/>
  <c r="I902" i="1" s="1"/>
  <c r="L902" i="1"/>
  <c r="M902" i="1" s="1"/>
  <c r="D901" i="1"/>
  <c r="H901" i="1"/>
  <c r="I901" i="1" s="1"/>
  <c r="L901" i="1"/>
  <c r="M901" i="1" s="1"/>
  <c r="D900" i="1"/>
  <c r="H900" i="1"/>
  <c r="I900" i="1" s="1"/>
  <c r="L900" i="1"/>
  <c r="M900" i="1" s="1"/>
  <c r="D899" i="1"/>
  <c r="H899" i="1"/>
  <c r="I899" i="1" s="1"/>
  <c r="L899" i="1"/>
  <c r="M899" i="1" s="1"/>
  <c r="D898" i="1"/>
  <c r="I898" i="1"/>
  <c r="L898" i="1"/>
  <c r="M898" i="1" s="1"/>
  <c r="D897" i="1"/>
  <c r="H897" i="1"/>
  <c r="I897" i="1" s="1"/>
  <c r="L897" i="1"/>
  <c r="M897" i="1" s="1"/>
  <c r="D896" i="1"/>
  <c r="H896" i="1"/>
  <c r="I896" i="1" s="1"/>
  <c r="L896" i="1"/>
  <c r="M896" i="1" s="1"/>
  <c r="D895" i="1"/>
  <c r="H895" i="1"/>
  <c r="I895" i="1" s="1"/>
  <c r="L895" i="1"/>
  <c r="M895" i="1" s="1"/>
  <c r="D894" i="1"/>
  <c r="H894" i="1"/>
  <c r="I894" i="1" s="1"/>
  <c r="L894" i="1"/>
  <c r="M894" i="1" s="1"/>
  <c r="D893" i="1"/>
  <c r="H893" i="1"/>
  <c r="I893" i="1" s="1"/>
  <c r="L893" i="1"/>
  <c r="M893" i="1" s="1"/>
  <c r="D892" i="1"/>
  <c r="H892" i="1"/>
  <c r="I892" i="1" s="1"/>
  <c r="L892" i="1"/>
  <c r="D891" i="1"/>
  <c r="H891" i="1"/>
  <c r="I891" i="1" s="1"/>
  <c r="L891" i="1"/>
  <c r="M891" i="1" s="1"/>
  <c r="D890" i="1"/>
  <c r="H890" i="1"/>
  <c r="I890" i="1" s="1"/>
  <c r="L890" i="1"/>
  <c r="M890" i="1" s="1"/>
  <c r="D889" i="1"/>
  <c r="H889" i="1"/>
  <c r="I889" i="1" s="1"/>
  <c r="L889" i="1"/>
  <c r="M889" i="1" s="1"/>
  <c r="D888" i="1"/>
  <c r="H888" i="1"/>
  <c r="I888" i="1" s="1"/>
  <c r="L888" i="1"/>
  <c r="M888" i="1" s="1"/>
  <c r="D887" i="1"/>
  <c r="H887" i="1"/>
  <c r="I887" i="1" s="1"/>
  <c r="L887" i="1"/>
  <c r="D886" i="1"/>
  <c r="H886" i="1"/>
  <c r="I886" i="1" s="1"/>
  <c r="L886" i="1"/>
  <c r="M886" i="1" s="1"/>
  <c r="D885" i="1"/>
  <c r="H885" i="1"/>
  <c r="I885" i="1" s="1"/>
  <c r="L885" i="1"/>
  <c r="M885" i="1" s="1"/>
  <c r="D884" i="1"/>
  <c r="H884" i="1"/>
  <c r="I884" i="1" s="1"/>
  <c r="L884" i="1"/>
  <c r="M884" i="1" s="1"/>
  <c r="D883" i="1"/>
  <c r="H883" i="1"/>
  <c r="I883" i="1" s="1"/>
  <c r="L883" i="1"/>
  <c r="M883" i="1" s="1"/>
  <c r="D882" i="1"/>
  <c r="H882" i="1"/>
  <c r="I882" i="1" s="1"/>
  <c r="L882" i="1"/>
  <c r="M882" i="1" s="1"/>
  <c r="D881" i="1"/>
  <c r="H881" i="1"/>
  <c r="I881" i="1" s="1"/>
  <c r="L881" i="1"/>
  <c r="M881" i="1" s="1"/>
  <c r="D880" i="1"/>
  <c r="H880" i="1"/>
  <c r="I880" i="1" s="1"/>
  <c r="L880" i="1"/>
  <c r="M880" i="1" s="1"/>
  <c r="D879" i="1"/>
  <c r="H879" i="1"/>
  <c r="I879" i="1" s="1"/>
  <c r="L879" i="1"/>
  <c r="M879" i="1" s="1"/>
  <c r="D878" i="1"/>
  <c r="H878" i="1"/>
  <c r="I878" i="1" s="1"/>
  <c r="L878" i="1"/>
  <c r="M878" i="1" s="1"/>
  <c r="D877" i="1"/>
  <c r="H877" i="1"/>
  <c r="I877" i="1" s="1"/>
  <c r="L877" i="1"/>
  <c r="M877" i="1" s="1"/>
  <c r="D876" i="1"/>
  <c r="H876" i="1"/>
  <c r="I876" i="1" s="1"/>
  <c r="L876" i="1"/>
  <c r="H875" i="1"/>
  <c r="I875" i="1" s="1"/>
  <c r="L875" i="1"/>
  <c r="M875" i="1" s="1"/>
  <c r="D874" i="1"/>
  <c r="H874" i="1"/>
  <c r="I874" i="1" s="1"/>
  <c r="L874" i="1"/>
  <c r="M874" i="1" s="1"/>
  <c r="D873" i="1"/>
  <c r="H873" i="1"/>
  <c r="I873" i="1" s="1"/>
  <c r="L873" i="1"/>
  <c r="M873" i="1" s="1"/>
  <c r="V1132" i="1" l="1"/>
  <c r="M876" i="1"/>
  <c r="M977" i="1"/>
  <c r="M998" i="1"/>
  <c r="M908" i="1"/>
  <c r="M1015" i="1"/>
  <c r="M919" i="1"/>
  <c r="M903" i="1"/>
  <c r="M961" i="1"/>
  <c r="M956" i="1"/>
  <c r="M940" i="1"/>
  <c r="M996" i="1"/>
  <c r="M892" i="1"/>
  <c r="M945" i="1"/>
  <c r="M989" i="1"/>
  <c r="M935" i="1"/>
  <c r="M972" i="1"/>
  <c r="M924" i="1"/>
  <c r="M887" i="1"/>
  <c r="H872" i="1"/>
  <c r="I872" i="1" s="1"/>
  <c r="L872" i="1"/>
  <c r="M872" i="1" l="1"/>
  <c r="D871" i="1"/>
  <c r="H871" i="1"/>
  <c r="I871" i="1" s="1"/>
  <c r="L871" i="1"/>
  <c r="D870" i="1"/>
  <c r="H870" i="1"/>
  <c r="I870" i="1" s="1"/>
  <c r="L870" i="1"/>
  <c r="D869" i="1"/>
  <c r="H869" i="1"/>
  <c r="I869" i="1" s="1"/>
  <c r="L869" i="1"/>
  <c r="D868" i="1"/>
  <c r="H868" i="1"/>
  <c r="I868" i="1" s="1"/>
  <c r="L868" i="1"/>
  <c r="D867" i="1"/>
  <c r="H867" i="1"/>
  <c r="I867" i="1" s="1"/>
  <c r="L867" i="1"/>
  <c r="D866" i="1"/>
  <c r="H866" i="1"/>
  <c r="I866" i="1" s="1"/>
  <c r="L866" i="1"/>
  <c r="D865" i="1"/>
  <c r="H865" i="1"/>
  <c r="I865" i="1" s="1"/>
  <c r="L865" i="1"/>
  <c r="D864" i="1"/>
  <c r="H864" i="1"/>
  <c r="I864" i="1" s="1"/>
  <c r="L864" i="1"/>
  <c r="D863" i="1"/>
  <c r="H863" i="1"/>
  <c r="I863" i="1" s="1"/>
  <c r="L863" i="1"/>
  <c r="D862" i="1"/>
  <c r="H862" i="1"/>
  <c r="I862" i="1" s="1"/>
  <c r="L862" i="1"/>
  <c r="D861" i="1"/>
  <c r="H861" i="1"/>
  <c r="I861" i="1" s="1"/>
  <c r="L861" i="1"/>
  <c r="D860" i="1"/>
  <c r="H860" i="1"/>
  <c r="I860" i="1" s="1"/>
  <c r="L860" i="1"/>
  <c r="D859" i="1"/>
  <c r="H859" i="1"/>
  <c r="I859" i="1" s="1"/>
  <c r="L859" i="1"/>
  <c r="D858" i="1"/>
  <c r="H858" i="1"/>
  <c r="I858" i="1" s="1"/>
  <c r="L858" i="1"/>
  <c r="D857" i="1"/>
  <c r="H857" i="1"/>
  <c r="I857" i="1" s="1"/>
  <c r="L857" i="1"/>
  <c r="D856" i="1"/>
  <c r="H856" i="1"/>
  <c r="I856" i="1" s="1"/>
  <c r="L856" i="1"/>
  <c r="D855" i="1"/>
  <c r="H855" i="1"/>
  <c r="I855" i="1" s="1"/>
  <c r="L855" i="1"/>
  <c r="D854" i="1"/>
  <c r="H854" i="1"/>
  <c r="I854" i="1" s="1"/>
  <c r="L854" i="1"/>
  <c r="D853" i="1"/>
  <c r="H853" i="1"/>
  <c r="I853" i="1" s="1"/>
  <c r="L853" i="1"/>
  <c r="D852" i="1"/>
  <c r="H852" i="1"/>
  <c r="I852" i="1" s="1"/>
  <c r="L852" i="1"/>
  <c r="D851" i="1"/>
  <c r="H851" i="1"/>
  <c r="I851" i="1" s="1"/>
  <c r="L851" i="1"/>
  <c r="D850" i="1"/>
  <c r="H850" i="1"/>
  <c r="I850" i="1" s="1"/>
  <c r="L850" i="1"/>
  <c r="D849" i="1"/>
  <c r="H849" i="1"/>
  <c r="I849" i="1" s="1"/>
  <c r="L849" i="1"/>
  <c r="D848" i="1"/>
  <c r="H848" i="1"/>
  <c r="I848" i="1" s="1"/>
  <c r="L848" i="1"/>
  <c r="D847" i="1"/>
  <c r="H847" i="1"/>
  <c r="I847" i="1" s="1"/>
  <c r="L847" i="1"/>
  <c r="D846" i="1"/>
  <c r="H846" i="1"/>
  <c r="I846" i="1" s="1"/>
  <c r="L846" i="1"/>
  <c r="D845" i="1"/>
  <c r="H845" i="1"/>
  <c r="I845" i="1" s="1"/>
  <c r="L845" i="1"/>
  <c r="D844" i="1"/>
  <c r="H844" i="1"/>
  <c r="I844" i="1" s="1"/>
  <c r="L844" i="1"/>
  <c r="D843" i="1"/>
  <c r="H843" i="1"/>
  <c r="I843" i="1" s="1"/>
  <c r="L843" i="1"/>
  <c r="D842" i="1"/>
  <c r="H842" i="1"/>
  <c r="I842" i="1" s="1"/>
  <c r="L842" i="1"/>
  <c r="D841" i="1"/>
  <c r="H841" i="1"/>
  <c r="I841" i="1" s="1"/>
  <c r="L841" i="1"/>
  <c r="D840" i="1"/>
  <c r="H840" i="1"/>
  <c r="I840" i="1" s="1"/>
  <c r="L840" i="1"/>
  <c r="D839" i="1"/>
  <c r="H839" i="1"/>
  <c r="I839" i="1" s="1"/>
  <c r="L839" i="1"/>
  <c r="D838" i="1"/>
  <c r="H838" i="1"/>
  <c r="I838" i="1" s="1"/>
  <c r="L838" i="1"/>
  <c r="D837" i="1"/>
  <c r="H837" i="1"/>
  <c r="I837" i="1" s="1"/>
  <c r="L837" i="1"/>
  <c r="D836" i="1"/>
  <c r="H836" i="1"/>
  <c r="I836" i="1" s="1"/>
  <c r="L836" i="1"/>
  <c r="D835" i="1"/>
  <c r="H835" i="1"/>
  <c r="I835" i="1" s="1"/>
  <c r="L835" i="1"/>
  <c r="D834" i="1"/>
  <c r="H834" i="1"/>
  <c r="I834" i="1" s="1"/>
  <c r="L834" i="1"/>
  <c r="D833" i="1"/>
  <c r="H833" i="1"/>
  <c r="I833" i="1" s="1"/>
  <c r="L833" i="1"/>
  <c r="H832" i="1"/>
  <c r="I832" i="1" s="1"/>
  <c r="L832" i="1"/>
  <c r="D831" i="1"/>
  <c r="H831" i="1"/>
  <c r="I831" i="1" s="1"/>
  <c r="L831" i="1"/>
  <c r="D830" i="1"/>
  <c r="H830" i="1"/>
  <c r="I830" i="1" s="1"/>
  <c r="L830" i="1"/>
  <c r="D829" i="1"/>
  <c r="H829" i="1"/>
  <c r="I829" i="1" s="1"/>
  <c r="L829" i="1"/>
  <c r="D828" i="1"/>
  <c r="H828" i="1"/>
  <c r="I828" i="1" s="1"/>
  <c r="L828" i="1"/>
  <c r="D827" i="1"/>
  <c r="H827" i="1"/>
  <c r="I827" i="1" s="1"/>
  <c r="L827" i="1"/>
  <c r="D826" i="1"/>
  <c r="H826" i="1"/>
  <c r="I826" i="1" s="1"/>
  <c r="L826" i="1"/>
  <c r="D825" i="1"/>
  <c r="H825" i="1"/>
  <c r="I825" i="1" s="1"/>
  <c r="L825" i="1"/>
  <c r="D824" i="1"/>
  <c r="H824" i="1"/>
  <c r="I824" i="1" s="1"/>
  <c r="L824" i="1"/>
  <c r="D823" i="1"/>
  <c r="H823" i="1"/>
  <c r="I823" i="1" s="1"/>
  <c r="L823" i="1"/>
  <c r="D822" i="1"/>
  <c r="H822" i="1"/>
  <c r="I822" i="1" s="1"/>
  <c r="L822" i="1"/>
  <c r="D821" i="1"/>
  <c r="H821" i="1"/>
  <c r="I821" i="1" s="1"/>
  <c r="L821" i="1"/>
  <c r="D820" i="1"/>
  <c r="H820" i="1"/>
  <c r="I820" i="1" s="1"/>
  <c r="L820" i="1"/>
  <c r="D819" i="1"/>
  <c r="H819" i="1"/>
  <c r="I819" i="1" s="1"/>
  <c r="L819" i="1"/>
  <c r="H812" i="1"/>
  <c r="D818" i="1"/>
  <c r="H818" i="1"/>
  <c r="I818" i="1" s="1"/>
  <c r="L818" i="1"/>
  <c r="M864" i="1" l="1"/>
  <c r="M869" i="1"/>
  <c r="M854" i="1"/>
  <c r="M870" i="1"/>
  <c r="M831" i="1"/>
  <c r="M853" i="1"/>
  <c r="M832" i="1"/>
  <c r="M849" i="1"/>
  <c r="M865" i="1"/>
  <c r="M844" i="1"/>
  <c r="M826" i="1"/>
  <c r="M821" i="1"/>
  <c r="M855" i="1"/>
  <c r="M871" i="1"/>
  <c r="M843" i="1"/>
  <c r="M833" i="1"/>
  <c r="M834" i="1"/>
  <c r="M850" i="1"/>
  <c r="M866" i="1"/>
  <c r="M858" i="1"/>
  <c r="M859" i="1"/>
  <c r="M828" i="1"/>
  <c r="M823" i="1"/>
  <c r="M845" i="1"/>
  <c r="M861" i="1"/>
  <c r="M842" i="1"/>
  <c r="M837" i="1"/>
  <c r="M848" i="1"/>
  <c r="M838" i="1"/>
  <c r="M829" i="1"/>
  <c r="M856" i="1"/>
  <c r="M827" i="1"/>
  <c r="M851" i="1"/>
  <c r="M867" i="1"/>
  <c r="M840" i="1"/>
  <c r="M862" i="1"/>
  <c r="M860" i="1"/>
  <c r="M857" i="1"/>
  <c r="M822" i="1"/>
  <c r="M835" i="1"/>
  <c r="M846" i="1"/>
  <c r="M830" i="1"/>
  <c r="M825" i="1"/>
  <c r="M836" i="1"/>
  <c r="M852" i="1"/>
  <c r="M868" i="1"/>
  <c r="M839" i="1"/>
  <c r="M818" i="1"/>
  <c r="M824" i="1"/>
  <c r="M819" i="1"/>
  <c r="M841" i="1"/>
  <c r="M820" i="1"/>
  <c r="M847" i="1"/>
  <c r="M863" i="1"/>
  <c r="T14" i="1"/>
  <c r="L758" i="1"/>
  <c r="D817" i="1"/>
  <c r="H817" i="1"/>
  <c r="I817" i="1" s="1"/>
  <c r="L817" i="1"/>
  <c r="D812" i="1"/>
  <c r="I812" i="1"/>
  <c r="L812" i="1"/>
  <c r="D815" i="1"/>
  <c r="H815" i="1"/>
  <c r="I815" i="1" s="1"/>
  <c r="L815" i="1"/>
  <c r="D816" i="1"/>
  <c r="H816" i="1"/>
  <c r="I816" i="1" s="1"/>
  <c r="L816" i="1"/>
  <c r="D813" i="1"/>
  <c r="H813" i="1"/>
  <c r="I813" i="1" s="1"/>
  <c r="L813" i="1"/>
  <c r="D814" i="1"/>
  <c r="H814" i="1"/>
  <c r="I814" i="1" s="1"/>
  <c r="L814" i="1"/>
  <c r="D806" i="1"/>
  <c r="H806" i="1"/>
  <c r="I806" i="1" s="1"/>
  <c r="L806" i="1"/>
  <c r="D803" i="1"/>
  <c r="H803" i="1"/>
  <c r="I803" i="1" s="1"/>
  <c r="L803" i="1"/>
  <c r="D808" i="1"/>
  <c r="H808" i="1"/>
  <c r="I808" i="1" s="1"/>
  <c r="L808" i="1"/>
  <c r="D809" i="1"/>
  <c r="H809" i="1"/>
  <c r="I809" i="1" s="1"/>
  <c r="L809" i="1"/>
  <c r="D805" i="1"/>
  <c r="H805" i="1"/>
  <c r="I805" i="1" s="1"/>
  <c r="L805" i="1"/>
  <c r="D811" i="1"/>
  <c r="H811" i="1"/>
  <c r="I811" i="1" s="1"/>
  <c r="L811" i="1"/>
  <c r="D807" i="1"/>
  <c r="H807" i="1"/>
  <c r="I807" i="1" s="1"/>
  <c r="L807" i="1"/>
  <c r="D804" i="1"/>
  <c r="H804" i="1"/>
  <c r="I804" i="1" s="1"/>
  <c r="L804" i="1"/>
  <c r="D810" i="1"/>
  <c r="H810" i="1"/>
  <c r="I810" i="1" s="1"/>
  <c r="L810" i="1"/>
  <c r="D794" i="1"/>
  <c r="H794" i="1"/>
  <c r="I794" i="1" s="1"/>
  <c r="L794" i="1"/>
  <c r="D799" i="1"/>
  <c r="H799" i="1"/>
  <c r="I799" i="1" s="1"/>
  <c r="L799" i="1"/>
  <c r="D788" i="1"/>
  <c r="H788" i="1"/>
  <c r="I788" i="1" s="1"/>
  <c r="L788" i="1"/>
  <c r="D795" i="1"/>
  <c r="H795" i="1"/>
  <c r="I795" i="1" s="1"/>
  <c r="L795" i="1"/>
  <c r="D793" i="1"/>
  <c r="H793" i="1"/>
  <c r="I793" i="1" s="1"/>
  <c r="L793" i="1"/>
  <c r="D789" i="1"/>
  <c r="H789" i="1"/>
  <c r="I789" i="1" s="1"/>
  <c r="L789" i="1"/>
  <c r="D796" i="1"/>
  <c r="H796" i="1"/>
  <c r="I796" i="1" s="1"/>
  <c r="L796" i="1"/>
  <c r="D790" i="1"/>
  <c r="H790" i="1"/>
  <c r="I790" i="1" s="1"/>
  <c r="L790" i="1"/>
  <c r="D797" i="1"/>
  <c r="H797" i="1"/>
  <c r="I797" i="1" s="1"/>
  <c r="L797" i="1"/>
  <c r="D798" i="1"/>
  <c r="H798" i="1"/>
  <c r="I798" i="1" s="1"/>
  <c r="L798" i="1"/>
  <c r="D801" i="1"/>
  <c r="H801" i="1"/>
  <c r="I801" i="1" s="1"/>
  <c r="L801" i="1"/>
  <c r="D791" i="1"/>
  <c r="H791" i="1"/>
  <c r="I791" i="1" s="1"/>
  <c r="L791" i="1"/>
  <c r="D792" i="1"/>
  <c r="H792" i="1"/>
  <c r="I792" i="1" s="1"/>
  <c r="L792" i="1"/>
  <c r="D802" i="1"/>
  <c r="H802" i="1"/>
  <c r="I802" i="1" s="1"/>
  <c r="L802" i="1"/>
  <c r="D800" i="1"/>
  <c r="H800" i="1"/>
  <c r="I800" i="1" s="1"/>
  <c r="L800" i="1"/>
  <c r="D782" i="1"/>
  <c r="H782" i="1"/>
  <c r="I782" i="1" s="1"/>
  <c r="L782" i="1"/>
  <c r="D785" i="1"/>
  <c r="H785" i="1"/>
  <c r="I785" i="1" s="1"/>
  <c r="L785" i="1"/>
  <c r="D784" i="1"/>
  <c r="H784" i="1"/>
  <c r="I784" i="1" s="1"/>
  <c r="L784" i="1"/>
  <c r="D772" i="1"/>
  <c r="H772" i="1"/>
  <c r="I772" i="1" s="1"/>
  <c r="L772" i="1"/>
  <c r="D777" i="1"/>
  <c r="H777" i="1"/>
  <c r="I777" i="1" s="1"/>
  <c r="L777" i="1"/>
  <c r="D780" i="1"/>
  <c r="H780" i="1"/>
  <c r="I780" i="1" s="1"/>
  <c r="L780" i="1"/>
  <c r="D771" i="1"/>
  <c r="H771" i="1"/>
  <c r="I771" i="1" s="1"/>
  <c r="L771" i="1"/>
  <c r="D774" i="1"/>
  <c r="H774" i="1"/>
  <c r="I774" i="1" s="1"/>
  <c r="L774" i="1"/>
  <c r="D770" i="1"/>
  <c r="H770" i="1"/>
  <c r="I770" i="1" s="1"/>
  <c r="L770" i="1"/>
  <c r="D787" i="1"/>
  <c r="H787" i="1"/>
  <c r="I787" i="1" s="1"/>
  <c r="L787" i="1"/>
  <c r="D773" i="1"/>
  <c r="H773" i="1"/>
  <c r="I773" i="1" s="1"/>
  <c r="L773" i="1"/>
  <c r="D779" i="1"/>
  <c r="H779" i="1"/>
  <c r="I779" i="1" s="1"/>
  <c r="L779" i="1"/>
  <c r="D783" i="1"/>
  <c r="H783" i="1"/>
  <c r="I783" i="1" s="1"/>
  <c r="L783" i="1"/>
  <c r="D778" i="1"/>
  <c r="H778" i="1"/>
  <c r="I778" i="1" s="1"/>
  <c r="L778" i="1"/>
  <c r="D776" i="1"/>
  <c r="H776" i="1"/>
  <c r="I776" i="1" s="1"/>
  <c r="L776" i="1"/>
  <c r="D786" i="1"/>
  <c r="H786" i="1"/>
  <c r="I786" i="1" s="1"/>
  <c r="L786" i="1"/>
  <c r="D781" i="1"/>
  <c r="H781" i="1"/>
  <c r="I781" i="1" s="1"/>
  <c r="L781" i="1"/>
  <c r="D775" i="1"/>
  <c r="H775" i="1"/>
  <c r="I775" i="1" s="1"/>
  <c r="L775" i="1"/>
  <c r="D759" i="1"/>
  <c r="H759" i="1"/>
  <c r="I759" i="1" s="1"/>
  <c r="L759" i="1"/>
  <c r="D758" i="1"/>
  <c r="H758" i="1"/>
  <c r="I758" i="1" s="1"/>
  <c r="D767" i="1"/>
  <c r="H767" i="1"/>
  <c r="I767" i="1" s="1"/>
  <c r="L767" i="1"/>
  <c r="L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9" i="1"/>
  <c r="L750" i="1"/>
  <c r="L752" i="1"/>
  <c r="L751" i="1"/>
  <c r="L754" i="1"/>
  <c r="L753" i="1"/>
  <c r="L748" i="1"/>
  <c r="L755" i="1"/>
  <c r="L747" i="1"/>
  <c r="L760" i="1"/>
  <c r="L761" i="1"/>
  <c r="L766" i="1"/>
  <c r="L757" i="1"/>
  <c r="L762" i="1"/>
  <c r="L765" i="1"/>
  <c r="L763" i="1"/>
  <c r="L769" i="1"/>
  <c r="L756" i="1"/>
  <c r="L764" i="1"/>
  <c r="L768" i="1"/>
  <c r="L3" i="1"/>
  <c r="D768" i="1"/>
  <c r="H768" i="1"/>
  <c r="I768" i="1" s="1"/>
  <c r="D764" i="1"/>
  <c r="H764" i="1"/>
  <c r="I764" i="1" s="1"/>
  <c r="D756" i="1"/>
  <c r="H756" i="1"/>
  <c r="I756" i="1" s="1"/>
  <c r="D769" i="1"/>
  <c r="H769" i="1"/>
  <c r="I769" i="1" s="1"/>
  <c r="D763" i="1"/>
  <c r="H763" i="1"/>
  <c r="I763" i="1" s="1"/>
  <c r="D765" i="1"/>
  <c r="H765" i="1"/>
  <c r="I765" i="1" s="1"/>
  <c r="D757" i="1"/>
  <c r="H757" i="1"/>
  <c r="I757" i="1" s="1"/>
  <c r="D766" i="1"/>
  <c r="I766" i="1"/>
  <c r="D761" i="1"/>
  <c r="H761" i="1"/>
  <c r="I761" i="1" s="1"/>
  <c r="H760" i="1"/>
  <c r="I760" i="1" s="1"/>
  <c r="D747" i="1"/>
  <c r="H747" i="1"/>
  <c r="I747" i="1" s="1"/>
  <c r="D755" i="1"/>
  <c r="H755" i="1"/>
  <c r="I755" i="1" s="1"/>
  <c r="D748" i="1"/>
  <c r="H748" i="1"/>
  <c r="I748" i="1" s="1"/>
  <c r="D753" i="1"/>
  <c r="H753" i="1"/>
  <c r="I753" i="1" s="1"/>
  <c r="D754" i="1"/>
  <c r="H754" i="1"/>
  <c r="I754" i="1" s="1"/>
  <c r="D751" i="1"/>
  <c r="H751" i="1"/>
  <c r="I751" i="1" s="1"/>
  <c r="D752" i="1"/>
  <c r="H752" i="1"/>
  <c r="I752" i="1" s="1"/>
  <c r="D749" i="1"/>
  <c r="H749" i="1"/>
  <c r="I749" i="1" s="1"/>
  <c r="D750" i="1"/>
  <c r="H750" i="1"/>
  <c r="I750" i="1" s="1"/>
  <c r="D734" i="1"/>
  <c r="H734" i="1"/>
  <c r="I734" i="1" s="1"/>
  <c r="D744" i="1"/>
  <c r="H744" i="1"/>
  <c r="I744" i="1" s="1"/>
  <c r="D738" i="1"/>
  <c r="H738" i="1"/>
  <c r="I738" i="1" s="1"/>
  <c r="D740" i="1"/>
  <c r="H740" i="1"/>
  <c r="I740" i="1" s="1"/>
  <c r="D746" i="1"/>
  <c r="H746" i="1"/>
  <c r="I746" i="1" s="1"/>
  <c r="H745" i="1"/>
  <c r="I745" i="1" s="1"/>
  <c r="D742" i="1"/>
  <c r="H742" i="1"/>
  <c r="I742" i="1" s="1"/>
  <c r="D733" i="1"/>
  <c r="H733" i="1"/>
  <c r="I733" i="1" s="1"/>
  <c r="D737" i="1"/>
  <c r="H737" i="1"/>
  <c r="I737" i="1" s="1"/>
  <c r="D736" i="1"/>
  <c r="H736" i="1"/>
  <c r="I736" i="1" s="1"/>
  <c r="D732" i="1"/>
  <c r="H732" i="1"/>
  <c r="I732" i="1" s="1"/>
  <c r="D741" i="1"/>
  <c r="H741" i="1"/>
  <c r="I741" i="1" s="1"/>
  <c r="D743" i="1"/>
  <c r="H743" i="1"/>
  <c r="I743" i="1" s="1"/>
  <c r="D739" i="1"/>
  <c r="H739" i="1"/>
  <c r="I739" i="1" s="1"/>
  <c r="D735" i="1"/>
  <c r="H735" i="1"/>
  <c r="I735" i="1" s="1"/>
  <c r="H730" i="1"/>
  <c r="I730" i="1" s="1"/>
  <c r="H731" i="1"/>
  <c r="I731" i="1" s="1"/>
  <c r="H728" i="1"/>
  <c r="I728" i="1" s="1"/>
  <c r="H729" i="1"/>
  <c r="I729" i="1" s="1"/>
  <c r="D726" i="1"/>
  <c r="H726" i="1"/>
  <c r="I726" i="1" s="1"/>
  <c r="D727" i="1"/>
  <c r="H727" i="1"/>
  <c r="I727" i="1" s="1"/>
  <c r="D725" i="1"/>
  <c r="H725" i="1"/>
  <c r="I725" i="1" s="1"/>
  <c r="D722" i="1"/>
  <c r="H722" i="1"/>
  <c r="I722" i="1" s="1"/>
  <c r="D724" i="1"/>
  <c r="H724" i="1"/>
  <c r="I724" i="1" s="1"/>
  <c r="D723" i="1"/>
  <c r="H723" i="1"/>
  <c r="I723" i="1" s="1"/>
  <c r="D716" i="1"/>
  <c r="H716" i="1"/>
  <c r="I716" i="1" s="1"/>
  <c r="D717" i="1"/>
  <c r="H717" i="1"/>
  <c r="I717" i="1" s="1"/>
  <c r="D718" i="1"/>
  <c r="H718" i="1"/>
  <c r="I718" i="1" s="1"/>
  <c r="D721" i="1"/>
  <c r="H721" i="1"/>
  <c r="I721" i="1" s="1"/>
  <c r="D714" i="1"/>
  <c r="H714" i="1"/>
  <c r="I714" i="1" s="1"/>
  <c r="D715" i="1"/>
  <c r="H715" i="1"/>
  <c r="I715" i="1" s="1"/>
  <c r="D720" i="1"/>
  <c r="H720" i="1"/>
  <c r="I720" i="1" s="1"/>
  <c r="D711" i="1"/>
  <c r="I711" i="1"/>
  <c r="D713" i="1"/>
  <c r="H713" i="1"/>
  <c r="I713" i="1" s="1"/>
  <c r="D719" i="1"/>
  <c r="H719" i="1"/>
  <c r="I719" i="1" s="1"/>
  <c r="H710" i="1"/>
  <c r="I710" i="1" s="1"/>
  <c r="D712" i="1"/>
  <c r="H712" i="1"/>
  <c r="I712" i="1" s="1"/>
  <c r="H708" i="1"/>
  <c r="I708" i="1" s="1"/>
  <c r="H707" i="1"/>
  <c r="I707" i="1" s="1"/>
  <c r="H709" i="1"/>
  <c r="I709" i="1" s="1"/>
  <c r="H706" i="1"/>
  <c r="I706" i="1" s="1"/>
  <c r="H705" i="1"/>
  <c r="I705" i="1" s="1"/>
  <c r="H703" i="1"/>
  <c r="I703" i="1" s="1"/>
  <c r="H704" i="1"/>
  <c r="I704" i="1" s="1"/>
  <c r="D700" i="1"/>
  <c r="H700" i="1"/>
  <c r="I700" i="1" s="1"/>
  <c r="D701" i="1"/>
  <c r="H701" i="1"/>
  <c r="I701" i="1" s="1"/>
  <c r="D699" i="1"/>
  <c r="H699" i="1"/>
  <c r="I699" i="1" s="1"/>
  <c r="H702" i="1"/>
  <c r="I702" i="1" s="1"/>
  <c r="D702" i="1"/>
  <c r="H324" i="1"/>
  <c r="I324" i="1" s="1"/>
  <c r="H693" i="1"/>
  <c r="I693" i="1" s="1"/>
  <c r="H164" i="1"/>
  <c r="I164" i="1" s="1"/>
  <c r="H464" i="1"/>
  <c r="I464" i="1" s="1"/>
  <c r="H260" i="1"/>
  <c r="I260" i="1" s="1"/>
  <c r="H544" i="1"/>
  <c r="I544" i="1" s="1"/>
  <c r="H347" i="1"/>
  <c r="I347" i="1" s="1"/>
  <c r="H664" i="1"/>
  <c r="I664" i="1" s="1"/>
  <c r="H348" i="1"/>
  <c r="I348" i="1" s="1"/>
  <c r="H478" i="1"/>
  <c r="I478" i="1" s="1"/>
  <c r="H2" i="1"/>
  <c r="I2" i="1" s="1"/>
  <c r="H252" i="1"/>
  <c r="I252" i="1" s="1"/>
  <c r="H112" i="1"/>
  <c r="I112" i="1" s="1"/>
  <c r="H377" i="1"/>
  <c r="I377" i="1" s="1"/>
  <c r="H3" i="1"/>
  <c r="I3" i="1" s="1"/>
  <c r="H297" i="1"/>
  <c r="I297" i="1" s="1"/>
  <c r="H532" i="1"/>
  <c r="I532" i="1" s="1"/>
  <c r="H479" i="1"/>
  <c r="I479" i="1" s="1"/>
  <c r="H14" i="1"/>
  <c r="I14" i="1" s="1"/>
  <c r="H548" i="1"/>
  <c r="I548" i="1" s="1"/>
  <c r="H675" i="1"/>
  <c r="I675" i="1" s="1"/>
  <c r="H378" i="1"/>
  <c r="I378" i="1" s="1"/>
  <c r="H653" i="1"/>
  <c r="I653" i="1" s="1"/>
  <c r="H349" i="1"/>
  <c r="I349" i="1" s="1"/>
  <c r="H253" i="1"/>
  <c r="I253" i="1" s="1"/>
  <c r="H113" i="1"/>
  <c r="I113" i="1" s="1"/>
  <c r="H549" i="1"/>
  <c r="I549" i="1" s="1"/>
  <c r="H550" i="1"/>
  <c r="I550" i="1" s="1"/>
  <c r="H261" i="1"/>
  <c r="I261" i="1" s="1"/>
  <c r="H551" i="1"/>
  <c r="I551" i="1" s="1"/>
  <c r="H410" i="1"/>
  <c r="I410" i="1" s="1"/>
  <c r="H498" i="1"/>
  <c r="I498" i="1" s="1"/>
  <c r="H689" i="1"/>
  <c r="I689" i="1" s="1"/>
  <c r="H488" i="1"/>
  <c r="I488" i="1" s="1"/>
  <c r="H552" i="1"/>
  <c r="I552" i="1" s="1"/>
  <c r="H219" i="1"/>
  <c r="I219" i="1" s="1"/>
  <c r="H638" i="1"/>
  <c r="I638" i="1" s="1"/>
  <c r="H654" i="1"/>
  <c r="I654" i="1" s="1"/>
  <c r="H325" i="1"/>
  <c r="I325" i="1" s="1"/>
  <c r="H64" i="1"/>
  <c r="I64" i="1" s="1"/>
  <c r="H411" i="1"/>
  <c r="I411" i="1" s="1"/>
  <c r="H205" i="1"/>
  <c r="I205" i="1" s="1"/>
  <c r="H114" i="1"/>
  <c r="I114" i="1" s="1"/>
  <c r="H115" i="1"/>
  <c r="I115" i="1" s="1"/>
  <c r="H186" i="1"/>
  <c r="I186" i="1" s="1"/>
  <c r="H350" i="1"/>
  <c r="I350" i="1" s="1"/>
  <c r="H262" i="1"/>
  <c r="I262" i="1" s="1"/>
  <c r="H553" i="1"/>
  <c r="I553" i="1" s="1"/>
  <c r="H165" i="1"/>
  <c r="I165" i="1" s="1"/>
  <c r="H665" i="1"/>
  <c r="I665" i="1" s="1"/>
  <c r="H235" i="1"/>
  <c r="I235" i="1" s="1"/>
  <c r="H509" i="1"/>
  <c r="I509" i="1" s="1"/>
  <c r="H379" i="1"/>
  <c r="I379" i="1" s="1"/>
  <c r="H166" i="1"/>
  <c r="I166" i="1" s="1"/>
  <c r="H167" i="1"/>
  <c r="I167" i="1" s="1"/>
  <c r="H116" i="1"/>
  <c r="I116" i="1" s="1"/>
  <c r="H206" i="1"/>
  <c r="I206" i="1" s="1"/>
  <c r="H554" i="1"/>
  <c r="I554" i="1" s="1"/>
  <c r="H412" i="1"/>
  <c r="I412" i="1" s="1"/>
  <c r="H326" i="1"/>
  <c r="I326" i="1" s="1"/>
  <c r="H327" i="1"/>
  <c r="I327" i="1" s="1"/>
  <c r="H263" i="1"/>
  <c r="I263" i="1" s="1"/>
  <c r="H643" i="1"/>
  <c r="I643" i="1" s="1"/>
  <c r="H555" i="1"/>
  <c r="I555" i="1" s="1"/>
  <c r="H264" i="1"/>
  <c r="I264" i="1" s="1"/>
  <c r="H15" i="1"/>
  <c r="I15" i="1" s="1"/>
  <c r="H465" i="1"/>
  <c r="I465" i="1" s="1"/>
  <c r="H655" i="1"/>
  <c r="I655" i="1" s="1"/>
  <c r="H380" i="1"/>
  <c r="I380" i="1" s="1"/>
  <c r="H520" i="1"/>
  <c r="I520" i="1" s="1"/>
  <c r="H489" i="1"/>
  <c r="I489" i="1" s="1"/>
  <c r="H298" i="1"/>
  <c r="I298" i="1" s="1"/>
  <c r="H138" i="1"/>
  <c r="I138" i="1" s="1"/>
  <c r="H65" i="1"/>
  <c r="I65" i="1" s="1"/>
  <c r="H54" i="1"/>
  <c r="I54" i="1" s="1"/>
  <c r="H328" i="1"/>
  <c r="I328" i="1" s="1"/>
  <c r="H596" i="1"/>
  <c r="I596" i="1" s="1"/>
  <c r="H34" i="1"/>
  <c r="I34" i="1" s="1"/>
  <c r="H329" i="1"/>
  <c r="I329" i="1" s="1"/>
  <c r="H597" i="1"/>
  <c r="I597" i="1" s="1"/>
  <c r="H330" i="1"/>
  <c r="I330" i="1" s="1"/>
  <c r="H381" i="1"/>
  <c r="I381" i="1" s="1"/>
  <c r="H168" i="1"/>
  <c r="I168" i="1" s="1"/>
  <c r="H265" i="1"/>
  <c r="I265" i="1" s="1"/>
  <c r="H55" i="1"/>
  <c r="I55" i="1" s="1"/>
  <c r="H611" i="1"/>
  <c r="I611" i="1" s="1"/>
  <c r="H169" i="1"/>
  <c r="I169" i="1" s="1"/>
  <c r="H331" i="1"/>
  <c r="I331" i="1" s="1"/>
  <c r="H598" i="1"/>
  <c r="I598" i="1" s="1"/>
  <c r="H87" i="1"/>
  <c r="I87" i="1" s="1"/>
  <c r="H535" i="1"/>
  <c r="I535" i="1" s="1"/>
  <c r="H93" i="1"/>
  <c r="I93" i="1" s="1"/>
  <c r="H187" i="1"/>
  <c r="I187" i="1" s="1"/>
  <c r="H88" i="1"/>
  <c r="I88" i="1" s="1"/>
  <c r="H510" i="1"/>
  <c r="I510" i="1" s="1"/>
  <c r="H626" i="1"/>
  <c r="I626" i="1" s="1"/>
  <c r="H351" i="1"/>
  <c r="I351" i="1" s="1"/>
  <c r="H382" i="1"/>
  <c r="I382" i="1" s="1"/>
  <c r="H690" i="1"/>
  <c r="I690" i="1" s="1"/>
  <c r="H466" i="1"/>
  <c r="I466" i="1" s="1"/>
  <c r="H536" i="1"/>
  <c r="I536" i="1" s="1"/>
  <c r="H117" i="1"/>
  <c r="I117" i="1" s="1"/>
  <c r="H85" i="1"/>
  <c r="I85" i="1" s="1"/>
  <c r="H220" i="1"/>
  <c r="I220" i="1" s="1"/>
  <c r="H266" i="1"/>
  <c r="I266" i="1" s="1"/>
  <c r="H612" i="1"/>
  <c r="I612" i="1" s="1"/>
  <c r="H383" i="1"/>
  <c r="I383" i="1" s="1"/>
  <c r="H352" i="1"/>
  <c r="I352" i="1" s="1"/>
  <c r="H556" i="1"/>
  <c r="I556" i="1" s="1"/>
  <c r="H84" i="1"/>
  <c r="I84" i="1" s="1"/>
  <c r="H433" i="1"/>
  <c r="I433" i="1" s="1"/>
  <c r="H118" i="1"/>
  <c r="I118" i="1" s="1"/>
  <c r="H299" i="1"/>
  <c r="I299" i="1" s="1"/>
  <c r="H139" i="1"/>
  <c r="I139" i="1" s="1"/>
  <c r="H78" i="1"/>
  <c r="I78" i="1" s="1"/>
  <c r="H170" i="1"/>
  <c r="I170" i="1" s="1"/>
  <c r="H413" i="1"/>
  <c r="I413" i="1" s="1"/>
  <c r="H414" i="1"/>
  <c r="I414" i="1" s="1"/>
  <c r="H644" i="1"/>
  <c r="I644" i="1" s="1"/>
  <c r="H639" i="1"/>
  <c r="I639" i="1" s="1"/>
  <c r="H105" i="1"/>
  <c r="I105" i="1" s="1"/>
  <c r="H656" i="1"/>
  <c r="I656" i="1" s="1"/>
  <c r="H97" i="1"/>
  <c r="I97" i="1" s="1"/>
  <c r="H16" i="1"/>
  <c r="I16" i="1" s="1"/>
  <c r="H434" i="1"/>
  <c r="I434" i="1" s="1"/>
  <c r="H254" i="1"/>
  <c r="I254" i="1" s="1"/>
  <c r="H267" i="1"/>
  <c r="I267" i="1" s="1"/>
  <c r="H236" i="1"/>
  <c r="I236" i="1" s="1"/>
  <c r="H17" i="1"/>
  <c r="I17" i="1" s="1"/>
  <c r="H415" i="1"/>
  <c r="I415" i="1" s="1"/>
  <c r="H613" i="1"/>
  <c r="I613" i="1" s="1"/>
  <c r="H384" i="1"/>
  <c r="I384" i="1" s="1"/>
  <c r="H416" i="1"/>
  <c r="I416" i="1" s="1"/>
  <c r="H56" i="1"/>
  <c r="I56" i="1" s="1"/>
  <c r="H79" i="1"/>
  <c r="I79" i="1" s="1"/>
  <c r="H385" i="1"/>
  <c r="I385" i="1" s="1"/>
  <c r="H529" i="1"/>
  <c r="I529" i="1" s="1"/>
  <c r="H353" i="1"/>
  <c r="I353" i="1" s="1"/>
  <c r="H35" i="1"/>
  <c r="I35" i="1" s="1"/>
  <c r="H140" i="1"/>
  <c r="I140" i="1" s="1"/>
  <c r="H694" i="1"/>
  <c r="I694" i="1" s="1"/>
  <c r="H300" i="1"/>
  <c r="I300" i="1" s="1"/>
  <c r="H268" i="1"/>
  <c r="I268" i="1" s="1"/>
  <c r="H354" i="1"/>
  <c r="I354" i="1" s="1"/>
  <c r="H221" i="1"/>
  <c r="I221" i="1" s="1"/>
  <c r="H188" i="1"/>
  <c r="I188" i="1" s="1"/>
  <c r="H614" i="1"/>
  <c r="I614" i="1" s="1"/>
  <c r="H627" i="1"/>
  <c r="I627" i="1" s="1"/>
  <c r="H676" i="1"/>
  <c r="I676" i="1" s="1"/>
  <c r="H511" i="1"/>
  <c r="I511" i="1" s="1"/>
  <c r="H41" i="1"/>
  <c r="I41" i="1" s="1"/>
  <c r="H243" i="1"/>
  <c r="I243" i="1" s="1"/>
  <c r="H386" i="1"/>
  <c r="I386" i="1" s="1"/>
  <c r="H557" i="1"/>
  <c r="I557" i="1" s="1"/>
  <c r="H171" i="1"/>
  <c r="I171" i="1" s="1"/>
  <c r="H269" i="1"/>
  <c r="I269" i="1" s="1"/>
  <c r="H355" i="1"/>
  <c r="I355" i="1" s="1"/>
  <c r="H417" i="1"/>
  <c r="I417" i="1" s="1"/>
  <c r="H645" i="1"/>
  <c r="I645" i="1" s="1"/>
  <c r="H237" i="1"/>
  <c r="I237" i="1" s="1"/>
  <c r="H90" i="1"/>
  <c r="I90" i="1" s="1"/>
  <c r="H332" i="1"/>
  <c r="I332" i="1" s="1"/>
  <c r="H545" i="1"/>
  <c r="I545" i="1" s="1"/>
  <c r="H521" i="1"/>
  <c r="I521" i="1" s="1"/>
  <c r="H480" i="1"/>
  <c r="I480" i="1" s="1"/>
  <c r="H94" i="1"/>
  <c r="I94" i="1" s="1"/>
  <c r="H522" i="1"/>
  <c r="I522" i="1" s="1"/>
  <c r="H106" i="1"/>
  <c r="I106" i="1" s="1"/>
  <c r="H301" i="1"/>
  <c r="I301" i="1" s="1"/>
  <c r="H4" i="1"/>
  <c r="I4" i="1" s="1"/>
  <c r="H18" i="1"/>
  <c r="I18" i="1" s="1"/>
  <c r="H270" i="1"/>
  <c r="I270" i="1" s="1"/>
  <c r="H435" i="1"/>
  <c r="I435" i="1" s="1"/>
  <c r="H238" i="1"/>
  <c r="I238" i="1" s="1"/>
  <c r="H36" i="1"/>
  <c r="I36" i="1" s="1"/>
  <c r="H657" i="1"/>
  <c r="I657" i="1" s="1"/>
  <c r="H302" i="1"/>
  <c r="I302" i="1" s="1"/>
  <c r="H599" i="1"/>
  <c r="I599" i="1" s="1"/>
  <c r="H141" i="1"/>
  <c r="I141" i="1" s="1"/>
  <c r="H43" i="1"/>
  <c r="I43" i="1" s="1"/>
  <c r="H271" i="1"/>
  <c r="I271" i="1" s="1"/>
  <c r="H272" i="1"/>
  <c r="I272" i="1" s="1"/>
  <c r="H172" i="1"/>
  <c r="I172" i="1" s="1"/>
  <c r="H142" i="1"/>
  <c r="I142" i="1" s="1"/>
  <c r="H600" i="1"/>
  <c r="I600" i="1" s="1"/>
  <c r="H601" i="1"/>
  <c r="I601" i="1" s="1"/>
  <c r="H119" i="1"/>
  <c r="I119" i="1" s="1"/>
  <c r="H481" i="1"/>
  <c r="I481" i="1" s="1"/>
  <c r="H189" i="1"/>
  <c r="I189" i="1" s="1"/>
  <c r="H387" i="1"/>
  <c r="I387" i="1" s="1"/>
  <c r="H273" i="1"/>
  <c r="I273" i="1" s="1"/>
  <c r="H86" i="1"/>
  <c r="I86" i="1" s="1"/>
  <c r="H490" i="1"/>
  <c r="I490" i="1" s="1"/>
  <c r="H628" i="1"/>
  <c r="I628" i="1" s="1"/>
  <c r="H66" i="1"/>
  <c r="I66" i="1" s="1"/>
  <c r="H80" i="1"/>
  <c r="I80" i="1" s="1"/>
  <c r="H499" i="1"/>
  <c r="I499" i="1" s="1"/>
  <c r="H274" i="1"/>
  <c r="I274" i="1" s="1"/>
  <c r="H615" i="1"/>
  <c r="I615" i="1" s="1"/>
  <c r="H120" i="1"/>
  <c r="I120" i="1" s="1"/>
  <c r="H57" i="1"/>
  <c r="I57" i="1" s="1"/>
  <c r="H512" i="1"/>
  <c r="I512" i="1" s="1"/>
  <c r="H491" i="1"/>
  <c r="I491" i="1" s="1"/>
  <c r="H255" i="1"/>
  <c r="I255" i="1" s="1"/>
  <c r="H523" i="1"/>
  <c r="I523" i="1" s="1"/>
  <c r="H143" i="1"/>
  <c r="I143" i="1" s="1"/>
  <c r="H303" i="1"/>
  <c r="I303" i="1" s="1"/>
  <c r="H436" i="1"/>
  <c r="I436" i="1" s="1"/>
  <c r="H388" i="1"/>
  <c r="I388" i="1" s="1"/>
  <c r="H222" i="1"/>
  <c r="I222" i="1" s="1"/>
  <c r="H558" i="1"/>
  <c r="I558" i="1" s="1"/>
  <c r="H121" i="1"/>
  <c r="I121" i="1" s="1"/>
  <c r="H122" i="1"/>
  <c r="I122" i="1" s="1"/>
  <c r="H356" i="1"/>
  <c r="I356" i="1" s="1"/>
  <c r="H559" i="1"/>
  <c r="I559" i="1" s="1"/>
  <c r="H67" i="1"/>
  <c r="I67" i="1" s="1"/>
  <c r="H492" i="1"/>
  <c r="I492" i="1" s="1"/>
  <c r="H19" i="1"/>
  <c r="I19" i="1" s="1"/>
  <c r="H144" i="1"/>
  <c r="I144" i="1" s="1"/>
  <c r="H357" i="1"/>
  <c r="I357" i="1" s="1"/>
  <c r="H560" i="1"/>
  <c r="I560" i="1" s="1"/>
  <c r="H145" i="1"/>
  <c r="I145" i="1" s="1"/>
  <c r="H190" i="1"/>
  <c r="I190" i="1" s="1"/>
  <c r="H333" i="1"/>
  <c r="I333" i="1" s="1"/>
  <c r="H244" i="1"/>
  <c r="I244" i="1" s="1"/>
  <c r="H530" i="1"/>
  <c r="I530" i="1" s="1"/>
  <c r="H275" i="1"/>
  <c r="I275" i="1" s="1"/>
  <c r="H146" i="1"/>
  <c r="I146" i="1" s="1"/>
  <c r="H437" i="1"/>
  <c r="I437" i="1" s="1"/>
  <c r="H276" i="1"/>
  <c r="I276" i="1" s="1"/>
  <c r="H454" i="1"/>
  <c r="I454" i="1" s="1"/>
  <c r="H20" i="1"/>
  <c r="I20" i="1" s="1"/>
  <c r="H524" i="1"/>
  <c r="I524" i="1" s="1"/>
  <c r="H389" i="1"/>
  <c r="I389" i="1" s="1"/>
  <c r="H191" i="1"/>
  <c r="I191" i="1" s="1"/>
  <c r="H277" i="1"/>
  <c r="I277" i="1" s="1"/>
  <c r="H418" i="1"/>
  <c r="I418" i="1" s="1"/>
  <c r="H334" i="1"/>
  <c r="I334" i="1" s="1"/>
  <c r="H616" i="1"/>
  <c r="I616" i="1" s="1"/>
  <c r="H147" i="1"/>
  <c r="I147" i="1" s="1"/>
  <c r="H695" i="1"/>
  <c r="I695" i="1" s="1"/>
  <c r="H123" i="1"/>
  <c r="I123" i="1" s="1"/>
  <c r="H629" i="1"/>
  <c r="I629" i="1" s="1"/>
  <c r="H617" i="1"/>
  <c r="I617" i="1" s="1"/>
  <c r="H455" i="1"/>
  <c r="I455" i="1" s="1"/>
  <c r="H677" i="1"/>
  <c r="I677" i="1" s="1"/>
  <c r="H304" i="1"/>
  <c r="I304" i="1" s="1"/>
  <c r="H37" i="1"/>
  <c r="I37" i="1" s="1"/>
  <c r="H390" i="1"/>
  <c r="I390" i="1" s="1"/>
  <c r="H239" i="1"/>
  <c r="I239" i="1" s="1"/>
  <c r="H245" i="1"/>
  <c r="I245" i="1" s="1"/>
  <c r="H44" i="1"/>
  <c r="I44" i="1" s="1"/>
  <c r="H223" i="1"/>
  <c r="I223" i="1" s="1"/>
  <c r="H148" i="1"/>
  <c r="I148" i="1" s="1"/>
  <c r="H224" i="1"/>
  <c r="I224" i="1" s="1"/>
  <c r="H173" i="1"/>
  <c r="I173" i="1" s="1"/>
  <c r="H225" i="1"/>
  <c r="I225" i="1" s="1"/>
  <c r="H438" i="1"/>
  <c r="I438" i="1" s="1"/>
  <c r="H630" i="1"/>
  <c r="I630" i="1" s="1"/>
  <c r="H618" i="1"/>
  <c r="I618" i="1" s="1"/>
  <c r="H561" i="1"/>
  <c r="I561" i="1" s="1"/>
  <c r="H562" i="1"/>
  <c r="I562" i="1" s="1"/>
  <c r="H246" i="1"/>
  <c r="I246" i="1" s="1"/>
  <c r="H563" i="1"/>
  <c r="I563" i="1" s="1"/>
  <c r="H124" i="1"/>
  <c r="I124" i="1" s="1"/>
  <c r="H278" i="1"/>
  <c r="I278" i="1" s="1"/>
  <c r="H174" i="1"/>
  <c r="I174" i="1" s="1"/>
  <c r="H564" i="1"/>
  <c r="I564" i="1" s="1"/>
  <c r="H565" i="1"/>
  <c r="I565" i="1" s="1"/>
  <c r="H566" i="1"/>
  <c r="I566" i="1" s="1"/>
  <c r="H439" i="1"/>
  <c r="I439" i="1" s="1"/>
  <c r="H467" i="1"/>
  <c r="I467" i="1" s="1"/>
  <c r="H696" i="1"/>
  <c r="I696" i="1" s="1"/>
  <c r="H107" i="1"/>
  <c r="I107" i="1" s="1"/>
  <c r="H482" i="1"/>
  <c r="I482" i="1" s="1"/>
  <c r="H666" i="1"/>
  <c r="I666" i="1" s="1"/>
  <c r="H493" i="1"/>
  <c r="I493" i="1" s="1"/>
  <c r="H391" i="1"/>
  <c r="I391" i="1" s="1"/>
  <c r="H149" i="1"/>
  <c r="I149" i="1" s="1"/>
  <c r="H658" i="1"/>
  <c r="I658" i="1" s="1"/>
  <c r="H21" i="1"/>
  <c r="I21" i="1" s="1"/>
  <c r="H247" i="1"/>
  <c r="I247" i="1" s="1"/>
  <c r="H22" i="1"/>
  <c r="I22" i="1" s="1"/>
  <c r="H279" i="1"/>
  <c r="I279" i="1" s="1"/>
  <c r="H619" i="1"/>
  <c r="I619" i="1" s="1"/>
  <c r="H192" i="1"/>
  <c r="I192" i="1" s="1"/>
  <c r="H567" i="1"/>
  <c r="I567" i="1" s="1"/>
  <c r="H456" i="1"/>
  <c r="I456" i="1" s="1"/>
  <c r="H358" i="1"/>
  <c r="I358" i="1" s="1"/>
  <c r="H280" i="1"/>
  <c r="I280" i="1" s="1"/>
  <c r="H468" i="1"/>
  <c r="I468" i="1" s="1"/>
  <c r="H646" i="1"/>
  <c r="I646" i="1" s="1"/>
  <c r="H494" i="1"/>
  <c r="I494" i="1" s="1"/>
  <c r="H48" i="1"/>
  <c r="I48" i="1" s="1"/>
  <c r="H602" i="1"/>
  <c r="I602" i="1" s="1"/>
  <c r="H537" i="1"/>
  <c r="I537" i="1" s="1"/>
  <c r="H125" i="1"/>
  <c r="I125" i="1" s="1"/>
  <c r="H98" i="1"/>
  <c r="I98" i="1" s="1"/>
  <c r="H392" i="1"/>
  <c r="I392" i="1" s="1"/>
  <c r="H538" i="1"/>
  <c r="I538" i="1" s="1"/>
  <c r="H281" i="1"/>
  <c r="I281" i="1" s="1"/>
  <c r="H440" i="1"/>
  <c r="I440" i="1" s="1"/>
  <c r="H175" i="1"/>
  <c r="I175" i="1" s="1"/>
  <c r="H282" i="1"/>
  <c r="I282" i="1" s="1"/>
  <c r="H68" i="1"/>
  <c r="I68" i="1" s="1"/>
  <c r="H176" i="1"/>
  <c r="I176" i="1" s="1"/>
  <c r="H513" i="1"/>
  <c r="I513" i="1" s="1"/>
  <c r="H441" i="1"/>
  <c r="I441" i="1" s="1"/>
  <c r="H283" i="1"/>
  <c r="I283" i="1" s="1"/>
  <c r="H631" i="1"/>
  <c r="I631" i="1" s="1"/>
  <c r="H500" i="1"/>
  <c r="I500" i="1" s="1"/>
  <c r="H568" i="1"/>
  <c r="I568" i="1" s="1"/>
  <c r="H49" i="1"/>
  <c r="I49" i="1" s="1"/>
  <c r="H359" i="1"/>
  <c r="I359" i="1" s="1"/>
  <c r="H150" i="1"/>
  <c r="I150" i="1" s="1"/>
  <c r="H360" i="1"/>
  <c r="I360" i="1" s="1"/>
  <c r="H632" i="1"/>
  <c r="I632" i="1" s="1"/>
  <c r="H151" i="1"/>
  <c r="I151" i="1" s="1"/>
  <c r="H681" i="1"/>
  <c r="I681" i="1" s="1"/>
  <c r="H23" i="1"/>
  <c r="I23" i="1" s="1"/>
  <c r="H640" i="1"/>
  <c r="I640" i="1" s="1"/>
  <c r="H419" i="1"/>
  <c r="I419" i="1" s="1"/>
  <c r="H525" i="1"/>
  <c r="I525" i="1" s="1"/>
  <c r="H569" i="1"/>
  <c r="I569" i="1" s="1"/>
  <c r="H633" i="1"/>
  <c r="I633" i="1" s="1"/>
  <c r="H361" i="1"/>
  <c r="I361" i="1" s="1"/>
  <c r="H126" i="1"/>
  <c r="I126" i="1" s="1"/>
  <c r="H393" i="1"/>
  <c r="I393" i="1" s="1"/>
  <c r="H50" i="1"/>
  <c r="I50" i="1" s="1"/>
  <c r="H570" i="1"/>
  <c r="I570" i="1" s="1"/>
  <c r="H305" i="1"/>
  <c r="I305" i="1" s="1"/>
  <c r="H5" i="1"/>
  <c r="I5" i="1" s="1"/>
  <c r="H284" i="1"/>
  <c r="I284" i="1" s="1"/>
  <c r="H193" i="1"/>
  <c r="I193" i="1" s="1"/>
  <c r="H194" i="1"/>
  <c r="I194" i="1" s="1"/>
  <c r="H442" i="1"/>
  <c r="I442" i="1" s="1"/>
  <c r="H603" i="1"/>
  <c r="I603" i="1" s="1"/>
  <c r="H514" i="1"/>
  <c r="I514" i="1" s="1"/>
  <c r="H127" i="1"/>
  <c r="I127" i="1" s="1"/>
  <c r="H335" i="1"/>
  <c r="I335" i="1" s="1"/>
  <c r="H306" i="1"/>
  <c r="I306" i="1" s="1"/>
  <c r="H678" i="1"/>
  <c r="I678" i="1" s="1"/>
  <c r="H128" i="1"/>
  <c r="I128" i="1" s="1"/>
  <c r="H362" i="1"/>
  <c r="I362" i="1" s="1"/>
  <c r="H81" i="1"/>
  <c r="I81" i="1" s="1"/>
  <c r="H152" i="1"/>
  <c r="I152" i="1" s="1"/>
  <c r="H6" i="1"/>
  <c r="I6" i="1" s="1"/>
  <c r="H526" i="1"/>
  <c r="I526" i="1" s="1"/>
  <c r="H443" i="1"/>
  <c r="I443" i="1" s="1"/>
  <c r="H571" i="1"/>
  <c r="I571" i="1" s="1"/>
  <c r="H444" i="1"/>
  <c r="I444" i="1" s="1"/>
  <c r="H58" i="1"/>
  <c r="I58" i="1" s="1"/>
  <c r="H226" i="1"/>
  <c r="I226" i="1" s="1"/>
  <c r="H495" i="1"/>
  <c r="I495" i="1" s="1"/>
  <c r="H469" i="1"/>
  <c r="I469" i="1" s="1"/>
  <c r="H227" i="1"/>
  <c r="I227" i="1" s="1"/>
  <c r="H572" i="1"/>
  <c r="I572" i="1" s="1"/>
  <c r="H527" i="1"/>
  <c r="I527" i="1" s="1"/>
  <c r="H445" i="1"/>
  <c r="I445" i="1" s="1"/>
  <c r="H420" i="1"/>
  <c r="I420" i="1" s="1"/>
  <c r="H496" i="1"/>
  <c r="I496" i="1" s="1"/>
  <c r="H573" i="1"/>
  <c r="I573" i="1" s="1"/>
  <c r="H421" i="1"/>
  <c r="I421" i="1" s="1"/>
  <c r="H697" i="1"/>
  <c r="I697" i="1" s="1"/>
  <c r="H336" i="1"/>
  <c r="I336" i="1" s="1"/>
  <c r="H89" i="1"/>
  <c r="I89" i="1" s="1"/>
  <c r="H604" i="1"/>
  <c r="I604" i="1" s="1"/>
  <c r="H24" i="1"/>
  <c r="I24" i="1" s="1"/>
  <c r="H69" i="1"/>
  <c r="I69" i="1" s="1"/>
  <c r="H363" i="1"/>
  <c r="I363" i="1" s="1"/>
  <c r="H422" i="1"/>
  <c r="I422" i="1" s="1"/>
  <c r="H285" i="1"/>
  <c r="I285" i="1" s="1"/>
  <c r="H364" i="1"/>
  <c r="I364" i="1" s="1"/>
  <c r="H195" i="1"/>
  <c r="I195" i="1" s="1"/>
  <c r="H25" i="1"/>
  <c r="I25" i="1" s="1"/>
  <c r="H574" i="1"/>
  <c r="I574" i="1" s="1"/>
  <c r="H605" i="1"/>
  <c r="I605" i="1" s="1"/>
  <c r="H575" i="1"/>
  <c r="I575" i="1" s="1"/>
  <c r="H667" i="1"/>
  <c r="I667" i="1" s="1"/>
  <c r="H240" i="1"/>
  <c r="I240" i="1" s="1"/>
  <c r="H307" i="1"/>
  <c r="I307" i="1" s="1"/>
  <c r="H177" i="1"/>
  <c r="I177" i="1" s="1"/>
  <c r="H365" i="1"/>
  <c r="I365" i="1" s="1"/>
  <c r="H286" i="1"/>
  <c r="I286" i="1" s="1"/>
  <c r="H647" i="1"/>
  <c r="I647" i="1" s="1"/>
  <c r="H196" i="1"/>
  <c r="I196" i="1" s="1"/>
  <c r="H42" i="1"/>
  <c r="I42" i="1" s="1"/>
  <c r="H207" i="1"/>
  <c r="I207" i="1" s="1"/>
  <c r="H515" i="1"/>
  <c r="I515" i="1" s="1"/>
  <c r="H256" i="1"/>
  <c r="I256" i="1" s="1"/>
  <c r="H197" i="1"/>
  <c r="I197" i="1" s="1"/>
  <c r="H337" i="1"/>
  <c r="I337" i="1" s="1"/>
  <c r="H606" i="1"/>
  <c r="I606" i="1" s="1"/>
  <c r="H683" i="1"/>
  <c r="I683" i="1" s="1"/>
  <c r="H620" i="1"/>
  <c r="I620" i="1" s="1"/>
  <c r="H95" i="1"/>
  <c r="I95" i="1" s="1"/>
  <c r="H576" i="1"/>
  <c r="I576" i="1" s="1"/>
  <c r="H621" i="1"/>
  <c r="I621" i="1" s="1"/>
  <c r="H607" i="1"/>
  <c r="I607" i="1" s="1"/>
  <c r="H691" i="1"/>
  <c r="I691" i="1" s="1"/>
  <c r="H153" i="1"/>
  <c r="I153" i="1" s="1"/>
  <c r="H622" i="1"/>
  <c r="I622" i="1" s="1"/>
  <c r="H308" i="1"/>
  <c r="I308" i="1" s="1"/>
  <c r="H577" i="1"/>
  <c r="I577" i="1" s="1"/>
  <c r="H178" i="1"/>
  <c r="I178" i="1" s="1"/>
  <c r="H578" i="1"/>
  <c r="I578" i="1" s="1"/>
  <c r="H338" i="1"/>
  <c r="I338" i="1" s="1"/>
  <c r="H198" i="1"/>
  <c r="I198" i="1" s="1"/>
  <c r="H648" i="1"/>
  <c r="I648" i="1" s="1"/>
  <c r="H684" i="1"/>
  <c r="I684" i="1" s="1"/>
  <c r="H241" i="1"/>
  <c r="I241" i="1" s="1"/>
  <c r="H470" i="1"/>
  <c r="I470" i="1" s="1"/>
  <c r="H649" i="1"/>
  <c r="I649" i="1" s="1"/>
  <c r="H154" i="1"/>
  <c r="I154" i="1" s="1"/>
  <c r="H516" i="1"/>
  <c r="I516" i="1" s="1"/>
  <c r="H99" i="1"/>
  <c r="I99" i="1" s="1"/>
  <c r="H641" i="1"/>
  <c r="I641" i="1" s="1"/>
  <c r="H52" i="1"/>
  <c r="I52" i="1" s="1"/>
  <c r="H446" i="1"/>
  <c r="I446" i="1" s="1"/>
  <c r="H96" i="1"/>
  <c r="I96" i="1" s="1"/>
  <c r="H129" i="1"/>
  <c r="I129" i="1" s="1"/>
  <c r="H309" i="1"/>
  <c r="I309" i="1" s="1"/>
  <c r="H70" i="1"/>
  <c r="I70" i="1" s="1"/>
  <c r="H394" i="1"/>
  <c r="I394" i="1" s="1"/>
  <c r="H668" i="1"/>
  <c r="I668" i="1" s="1"/>
  <c r="H533" i="1"/>
  <c r="I533" i="1" s="1"/>
  <c r="H339" i="1"/>
  <c r="I339" i="1" s="1"/>
  <c r="H608" i="1"/>
  <c r="I608" i="1" s="1"/>
  <c r="H228" i="1"/>
  <c r="I228" i="1" s="1"/>
  <c r="H579" i="1"/>
  <c r="I579" i="1" s="1"/>
  <c r="H457" i="1"/>
  <c r="I457" i="1" s="1"/>
  <c r="H100" i="1"/>
  <c r="I100" i="1" s="1"/>
  <c r="H580" i="1"/>
  <c r="I580" i="1" s="1"/>
  <c r="H248" i="1"/>
  <c r="I248" i="1" s="1"/>
  <c r="H471" i="1"/>
  <c r="I471" i="1" s="1"/>
  <c r="H310" i="1"/>
  <c r="I310" i="1" s="1"/>
  <c r="H447" i="1"/>
  <c r="I447" i="1" s="1"/>
  <c r="H71" i="1"/>
  <c r="I71" i="1" s="1"/>
  <c r="H311" i="1"/>
  <c r="I311" i="1" s="1"/>
  <c r="H208" i="1"/>
  <c r="I208" i="1" s="1"/>
  <c r="H26" i="1"/>
  <c r="I26" i="1" s="1"/>
  <c r="H539" i="1"/>
  <c r="I539" i="1" s="1"/>
  <c r="H659" i="1"/>
  <c r="I659" i="1" s="1"/>
  <c r="H179" i="1"/>
  <c r="I179" i="1" s="1"/>
  <c r="H229" i="1"/>
  <c r="I229" i="1" s="1"/>
  <c r="H623" i="1"/>
  <c r="I623" i="1" s="1"/>
  <c r="H27" i="1"/>
  <c r="I27" i="1" s="1"/>
  <c r="H287" i="1"/>
  <c r="I287" i="1" s="1"/>
  <c r="H108" i="1"/>
  <c r="I108" i="1" s="1"/>
  <c r="H28" i="1"/>
  <c r="I28" i="1" s="1"/>
  <c r="H423" i="1"/>
  <c r="I423" i="1" s="1"/>
  <c r="H340" i="1"/>
  <c r="I340" i="1" s="1"/>
  <c r="H395" i="1"/>
  <c r="I395" i="1" s="1"/>
  <c r="H312" i="1"/>
  <c r="I312" i="1" s="1"/>
  <c r="H288" i="1"/>
  <c r="I288" i="1" s="1"/>
  <c r="H581" i="1"/>
  <c r="I581" i="1" s="1"/>
  <c r="H472" i="1"/>
  <c r="I472" i="1" s="1"/>
  <c r="H155" i="1"/>
  <c r="I155" i="1" s="1"/>
  <c r="H396" i="1"/>
  <c r="I396" i="1" s="1"/>
  <c r="H209" i="1"/>
  <c r="I209" i="1" s="1"/>
  <c r="H582" i="1"/>
  <c r="I582" i="1" s="1"/>
  <c r="H397" i="1"/>
  <c r="I397" i="1" s="1"/>
  <c r="H257" i="1"/>
  <c r="I257" i="1" s="1"/>
  <c r="H501" i="1"/>
  <c r="I501" i="1" s="1"/>
  <c r="H53" i="1"/>
  <c r="I53" i="1" s="1"/>
  <c r="H230" i="1"/>
  <c r="I230" i="1" s="1"/>
  <c r="H502" i="1"/>
  <c r="I502" i="1" s="1"/>
  <c r="H341" i="1"/>
  <c r="I341" i="1" s="1"/>
  <c r="H156" i="1"/>
  <c r="I156" i="1" s="1"/>
  <c r="H210" i="1"/>
  <c r="I210" i="1" s="1"/>
  <c r="H424" i="1"/>
  <c r="I424" i="1" s="1"/>
  <c r="H130" i="1"/>
  <c r="I130" i="1" s="1"/>
  <c r="H180" i="1"/>
  <c r="I180" i="1" s="1"/>
  <c r="H313" i="1"/>
  <c r="I313" i="1" s="1"/>
  <c r="H157" i="1"/>
  <c r="I157" i="1" s="1"/>
  <c r="H289" i="1"/>
  <c r="I289" i="1" s="1"/>
  <c r="H258" i="1"/>
  <c r="I258" i="1" s="1"/>
  <c r="H342" i="1"/>
  <c r="I342" i="1" s="1"/>
  <c r="H473" i="1"/>
  <c r="I473" i="1" s="1"/>
  <c r="H158" i="1"/>
  <c r="I158" i="1" s="1"/>
  <c r="H583" i="1"/>
  <c r="I583" i="1" s="1"/>
  <c r="H7" i="1"/>
  <c r="I7" i="1" s="1"/>
  <c r="H29" i="1"/>
  <c r="I29" i="1" s="1"/>
  <c r="H685" i="1"/>
  <c r="I685" i="1" s="1"/>
  <c r="H540" i="1"/>
  <c r="I540" i="1" s="1"/>
  <c r="H211" i="1"/>
  <c r="I211" i="1" s="1"/>
  <c r="H8" i="1"/>
  <c r="I8" i="1" s="1"/>
  <c r="H199" i="1"/>
  <c r="I199" i="1" s="1"/>
  <c r="H200" i="1"/>
  <c r="I200" i="1" s="1"/>
  <c r="H159" i="1"/>
  <c r="I159" i="1" s="1"/>
  <c r="H38" i="1"/>
  <c r="I38" i="1" s="1"/>
  <c r="H231" i="1"/>
  <c r="I231" i="1" s="1"/>
  <c r="H314" i="1"/>
  <c r="I314" i="1" s="1"/>
  <c r="H609" i="1"/>
  <c r="I609" i="1" s="1"/>
  <c r="H503" i="1"/>
  <c r="I503" i="1" s="1"/>
  <c r="H458" i="1"/>
  <c r="I458" i="1" s="1"/>
  <c r="H546" i="1"/>
  <c r="I546" i="1" s="1"/>
  <c r="H686" i="1"/>
  <c r="I686" i="1" s="1"/>
  <c r="H201" i="1"/>
  <c r="I201" i="1" s="1"/>
  <c r="H315" i="1"/>
  <c r="I315" i="1" s="1"/>
  <c r="H459" i="1"/>
  <c r="I459" i="1" s="1"/>
  <c r="H584" i="1"/>
  <c r="I584" i="1" s="1"/>
  <c r="H634" i="1"/>
  <c r="I634" i="1" s="1"/>
  <c r="H687" i="1"/>
  <c r="I687" i="1" s="1"/>
  <c r="H497" i="1"/>
  <c r="I497" i="1" s="1"/>
  <c r="H202" i="1"/>
  <c r="I202" i="1" s="1"/>
  <c r="H30" i="1"/>
  <c r="I30" i="1" s="1"/>
  <c r="H249" i="1"/>
  <c r="I249" i="1" s="1"/>
  <c r="H290" i="1"/>
  <c r="I290" i="1" s="1"/>
  <c r="H103" i="1"/>
  <c r="I103" i="1" s="1"/>
  <c r="H31" i="1"/>
  <c r="I31" i="1" s="1"/>
  <c r="H585" i="1"/>
  <c r="I585" i="1" s="1"/>
  <c r="H59" i="1"/>
  <c r="I59" i="1" s="1"/>
  <c r="H679" i="1"/>
  <c r="I679" i="1" s="1"/>
  <c r="H660" i="1"/>
  <c r="I660" i="1" s="1"/>
  <c r="H547" i="1"/>
  <c r="I547" i="1" s="1"/>
  <c r="H504" i="1"/>
  <c r="I504" i="1" s="1"/>
  <c r="H635" i="1"/>
  <c r="I635" i="1" s="1"/>
  <c r="H460" i="1"/>
  <c r="I460" i="1" s="1"/>
  <c r="H316" i="1"/>
  <c r="I316" i="1" s="1"/>
  <c r="H398" i="1"/>
  <c r="I398" i="1" s="1"/>
  <c r="H366" i="1"/>
  <c r="I366" i="1" s="1"/>
  <c r="H317" i="1"/>
  <c r="I317" i="1" s="1"/>
  <c r="H318" i="1"/>
  <c r="I318" i="1" s="1"/>
  <c r="H399" i="1"/>
  <c r="I399" i="1" s="1"/>
  <c r="H483" i="1"/>
  <c r="I483" i="1" s="1"/>
  <c r="H400" i="1"/>
  <c r="I400" i="1" s="1"/>
  <c r="H541" i="1"/>
  <c r="I541" i="1" s="1"/>
  <c r="H319" i="1"/>
  <c r="I319" i="1" s="1"/>
  <c r="H669" i="1"/>
  <c r="I669" i="1" s="1"/>
  <c r="H203" i="1"/>
  <c r="I203" i="1" s="1"/>
  <c r="H401" i="1"/>
  <c r="I401" i="1" s="1"/>
  <c r="H448" i="1"/>
  <c r="I448" i="1" s="1"/>
  <c r="H449" i="1"/>
  <c r="I449" i="1" s="1"/>
  <c r="H586" i="1"/>
  <c r="I586" i="1" s="1"/>
  <c r="H587" i="1"/>
  <c r="I587" i="1" s="1"/>
  <c r="H682" i="1"/>
  <c r="I682" i="1" s="1"/>
  <c r="H450" i="1"/>
  <c r="I450" i="1" s="1"/>
  <c r="H320" i="1"/>
  <c r="I320" i="1" s="1"/>
  <c r="H484" i="1"/>
  <c r="I484" i="1" s="1"/>
  <c r="H102" i="1"/>
  <c r="I102" i="1" s="1"/>
  <c r="H692" i="1"/>
  <c r="I692" i="1" s="1"/>
  <c r="H588" i="1"/>
  <c r="I588" i="1" s="1"/>
  <c r="H181" i="1"/>
  <c r="I181" i="1" s="1"/>
  <c r="H367" i="1"/>
  <c r="I367" i="1" s="1"/>
  <c r="H83" i="1"/>
  <c r="I83" i="1" s="1"/>
  <c r="H680" i="1"/>
  <c r="I680" i="1" s="1"/>
  <c r="H636" i="1"/>
  <c r="I636" i="1" s="1"/>
  <c r="H402" i="1"/>
  <c r="I402" i="1" s="1"/>
  <c r="H343" i="1"/>
  <c r="I343" i="1" s="1"/>
  <c r="H610" i="1"/>
  <c r="I610" i="1" s="1"/>
  <c r="H368" i="1"/>
  <c r="I368" i="1" s="1"/>
  <c r="H670" i="1"/>
  <c r="I670" i="1" s="1"/>
  <c r="H425" i="1"/>
  <c r="I425" i="1" s="1"/>
  <c r="H461" i="1"/>
  <c r="I461" i="1" s="1"/>
  <c r="H517" i="1"/>
  <c r="I517" i="1" s="1"/>
  <c r="H688" i="1"/>
  <c r="I688" i="1" s="1"/>
  <c r="H637" i="1"/>
  <c r="I637" i="1" s="1"/>
  <c r="H104" i="1"/>
  <c r="I104" i="1" s="1"/>
  <c r="H403" i="1"/>
  <c r="I403" i="1" s="1"/>
  <c r="H518" i="1"/>
  <c r="I518" i="1" s="1"/>
  <c r="H531" i="1"/>
  <c r="I531" i="1" s="1"/>
  <c r="H426" i="1"/>
  <c r="I426" i="1" s="1"/>
  <c r="H45" i="1"/>
  <c r="I45" i="1" s="1"/>
  <c r="H427" i="1"/>
  <c r="I427" i="1" s="1"/>
  <c r="H428" i="1"/>
  <c r="I428" i="1" s="1"/>
  <c r="H291" i="1"/>
  <c r="I291" i="1" s="1"/>
  <c r="H72" i="1"/>
  <c r="I72" i="1" s="1"/>
  <c r="H73" i="1"/>
  <c r="I73" i="1" s="1"/>
  <c r="H589" i="1"/>
  <c r="I589" i="1" s="1"/>
  <c r="H624" i="1"/>
  <c r="I624" i="1" s="1"/>
  <c r="H661" i="1"/>
  <c r="I661" i="1" s="1"/>
  <c r="H505" i="1"/>
  <c r="I505" i="1" s="1"/>
  <c r="H671" i="1"/>
  <c r="I671" i="1" s="1"/>
  <c r="H212" i="1"/>
  <c r="I212" i="1" s="1"/>
  <c r="H204" i="1"/>
  <c r="I204" i="1" s="1"/>
  <c r="H131" i="1"/>
  <c r="I131" i="1" s="1"/>
  <c r="H213" i="1"/>
  <c r="I213" i="1" s="1"/>
  <c r="H250" i="1"/>
  <c r="I250" i="1" s="1"/>
  <c r="H242" i="1"/>
  <c r="I242" i="1" s="1"/>
  <c r="H251" i="1"/>
  <c r="I251" i="1" s="1"/>
  <c r="H321" i="1"/>
  <c r="I321" i="1" s="1"/>
  <c r="H650" i="1"/>
  <c r="I650" i="1" s="1"/>
  <c r="H182" i="1"/>
  <c r="I182" i="1" s="1"/>
  <c r="H9" i="1"/>
  <c r="I9" i="1" s="1"/>
  <c r="H344" i="1"/>
  <c r="I344" i="1" s="1"/>
  <c r="H51" i="1"/>
  <c r="I51" i="1" s="1"/>
  <c r="H506" i="1"/>
  <c r="I506" i="1" s="1"/>
  <c r="H160" i="1"/>
  <c r="I160" i="1" s="1"/>
  <c r="H183" i="1"/>
  <c r="I183" i="1" s="1"/>
  <c r="H161" i="1"/>
  <c r="I161" i="1" s="1"/>
  <c r="H60" i="1"/>
  <c r="I60" i="1" s="1"/>
  <c r="H451" i="1"/>
  <c r="I451" i="1" s="1"/>
  <c r="H32" i="1"/>
  <c r="I32" i="1" s="1"/>
  <c r="H232" i="1"/>
  <c r="I232" i="1" s="1"/>
  <c r="H404" i="1"/>
  <c r="I404" i="1" s="1"/>
  <c r="H101" i="1"/>
  <c r="I101" i="1" s="1"/>
  <c r="H61" i="1"/>
  <c r="I61" i="1" s="1"/>
  <c r="H534" i="1"/>
  <c r="I534" i="1" s="1"/>
  <c r="H10" i="1"/>
  <c r="I10" i="1" s="1"/>
  <c r="H519" i="1"/>
  <c r="I519" i="1" s="1"/>
  <c r="H452" i="1"/>
  <c r="I452" i="1" s="1"/>
  <c r="H542" i="1"/>
  <c r="I542" i="1" s="1"/>
  <c r="H82" i="1"/>
  <c r="I82" i="1" s="1"/>
  <c r="H74" i="1"/>
  <c r="I74" i="1" s="1"/>
  <c r="H132" i="1"/>
  <c r="I132" i="1" s="1"/>
  <c r="H474" i="1"/>
  <c r="I474" i="1" s="1"/>
  <c r="H292" i="1"/>
  <c r="I292" i="1" s="1"/>
  <c r="H11" i="1"/>
  <c r="I11" i="1" s="1"/>
  <c r="H109" i="1"/>
  <c r="I109" i="1" s="1"/>
  <c r="H507" i="1"/>
  <c r="I507" i="1" s="1"/>
  <c r="H110" i="1"/>
  <c r="I110" i="1" s="1"/>
  <c r="H590" i="1"/>
  <c r="I590" i="1" s="1"/>
  <c r="H485" i="1"/>
  <c r="I485" i="1" s="1"/>
  <c r="H672" i="1"/>
  <c r="I672" i="1" s="1"/>
  <c r="H369" i="1"/>
  <c r="I369" i="1" s="1"/>
  <c r="H591" i="1"/>
  <c r="I591" i="1" s="1"/>
  <c r="H405" i="1"/>
  <c r="I405" i="1" s="1"/>
  <c r="H642" i="1"/>
  <c r="I642" i="1" s="1"/>
  <c r="H592" i="1"/>
  <c r="I592" i="1" s="1"/>
  <c r="H46" i="1"/>
  <c r="I46" i="1" s="1"/>
  <c r="H214" i="1"/>
  <c r="I214" i="1" s="1"/>
  <c r="H475" i="1"/>
  <c r="I475" i="1" s="1"/>
  <c r="H293" i="1"/>
  <c r="I293" i="1" s="1"/>
  <c r="H233" i="1"/>
  <c r="I233" i="1" s="1"/>
  <c r="H111" i="1"/>
  <c r="I111" i="1" s="1"/>
  <c r="H462" i="1"/>
  <c r="I462" i="1" s="1"/>
  <c r="H215" i="1"/>
  <c r="I215" i="1" s="1"/>
  <c r="H322" i="1"/>
  <c r="I322" i="1" s="1"/>
  <c r="H476" i="1"/>
  <c r="I476" i="1" s="1"/>
  <c r="H91" i="1"/>
  <c r="I91" i="1" s="1"/>
  <c r="H216" i="1"/>
  <c r="I216" i="1" s="1"/>
  <c r="H217" i="1"/>
  <c r="I217" i="1" s="1"/>
  <c r="H477" i="1"/>
  <c r="I477" i="1" s="1"/>
  <c r="H429" i="1"/>
  <c r="I429" i="1" s="1"/>
  <c r="H294" i="1"/>
  <c r="I294" i="1" s="1"/>
  <c r="H673" i="1"/>
  <c r="I673" i="1" s="1"/>
  <c r="H133" i="1"/>
  <c r="I133" i="1" s="1"/>
  <c r="H12" i="1"/>
  <c r="I12" i="1" s="1"/>
  <c r="H92" i="1"/>
  <c r="I92" i="1" s="1"/>
  <c r="H430" i="1"/>
  <c r="I430" i="1" s="1"/>
  <c r="H33" i="1"/>
  <c r="I33" i="1" s="1"/>
  <c r="H323" i="1"/>
  <c r="I323" i="1" s="1"/>
  <c r="H463" i="1"/>
  <c r="I463" i="1" s="1"/>
  <c r="H406" i="1"/>
  <c r="I406" i="1" s="1"/>
  <c r="H345" i="1"/>
  <c r="I345" i="1" s="1"/>
  <c r="H528" i="1"/>
  <c r="I528" i="1" s="1"/>
  <c r="H651" i="1"/>
  <c r="I651" i="1" s="1"/>
  <c r="H47" i="1"/>
  <c r="I47" i="1" s="1"/>
  <c r="H75" i="1"/>
  <c r="I75" i="1" s="1"/>
  <c r="H625" i="1"/>
  <c r="I625" i="1" s="1"/>
  <c r="H76" i="1"/>
  <c r="I76" i="1" s="1"/>
  <c r="H370" i="1"/>
  <c r="I370" i="1" s="1"/>
  <c r="H407" i="1"/>
  <c r="I407" i="1" s="1"/>
  <c r="H62" i="1"/>
  <c r="I62" i="1" s="1"/>
  <c r="H346" i="1"/>
  <c r="I346" i="1" s="1"/>
  <c r="H662" i="1"/>
  <c r="I662" i="1" s="1"/>
  <c r="H371" i="1"/>
  <c r="I371" i="1" s="1"/>
  <c r="H234" i="1"/>
  <c r="I234" i="1" s="1"/>
  <c r="H408" i="1"/>
  <c r="I408" i="1" s="1"/>
  <c r="H134" i="1"/>
  <c r="I134" i="1" s="1"/>
  <c r="H295" i="1"/>
  <c r="I295" i="1" s="1"/>
  <c r="H184" i="1"/>
  <c r="I184" i="1" s="1"/>
  <c r="H409" i="1"/>
  <c r="I409" i="1" s="1"/>
  <c r="H508" i="1"/>
  <c r="I508" i="1" s="1"/>
  <c r="H543" i="1"/>
  <c r="I543" i="1" s="1"/>
  <c r="H185" i="1"/>
  <c r="I185" i="1" s="1"/>
  <c r="H218" i="1"/>
  <c r="I218" i="1" s="1"/>
  <c r="H372" i="1"/>
  <c r="I372" i="1" s="1"/>
  <c r="H486" i="1"/>
  <c r="I486" i="1" s="1"/>
  <c r="H593" i="1"/>
  <c r="I593" i="1" s="1"/>
  <c r="H698" i="1"/>
  <c r="I698" i="1" s="1"/>
  <c r="H487" i="1"/>
  <c r="I487" i="1" s="1"/>
  <c r="H135" i="1"/>
  <c r="I135" i="1" s="1"/>
  <c r="H13" i="1"/>
  <c r="I13" i="1" s="1"/>
  <c r="H431" i="1"/>
  <c r="I431" i="1" s="1"/>
  <c r="H373" i="1"/>
  <c r="I373" i="1" s="1"/>
  <c r="H652" i="1"/>
  <c r="I652" i="1" s="1"/>
  <c r="H374" i="1"/>
  <c r="I374" i="1" s="1"/>
  <c r="H453" i="1"/>
  <c r="I453" i="1" s="1"/>
  <c r="H77" i="1"/>
  <c r="I77" i="1" s="1"/>
  <c r="H432" i="1"/>
  <c r="I432" i="1" s="1"/>
  <c r="H296" i="1"/>
  <c r="I296" i="1" s="1"/>
  <c r="H63" i="1"/>
  <c r="I63" i="1" s="1"/>
  <c r="H136" i="1"/>
  <c r="I136" i="1" s="1"/>
  <c r="H137" i="1"/>
  <c r="I137" i="1" s="1"/>
  <c r="H375" i="1"/>
  <c r="I375" i="1" s="1"/>
  <c r="H663" i="1"/>
  <c r="I663" i="1" s="1"/>
  <c r="H594" i="1"/>
  <c r="I594" i="1" s="1"/>
  <c r="H259" i="1"/>
  <c r="I259" i="1" s="1"/>
  <c r="H162" i="1"/>
  <c r="I162" i="1" s="1"/>
  <c r="H376" i="1"/>
  <c r="I376" i="1" s="1"/>
  <c r="H163" i="1"/>
  <c r="I163" i="1" s="1"/>
  <c r="H674" i="1"/>
  <c r="I674" i="1" s="1"/>
  <c r="H39" i="1"/>
  <c r="I39" i="1" s="1"/>
  <c r="H595" i="1"/>
  <c r="I595" i="1" s="1"/>
  <c r="H40" i="1"/>
  <c r="I40" i="1" s="1"/>
  <c r="D693" i="1"/>
  <c r="D164" i="1"/>
  <c r="D464" i="1"/>
  <c r="D260" i="1"/>
  <c r="D544" i="1"/>
  <c r="D347" i="1"/>
  <c r="D348" i="1"/>
  <c r="D478" i="1"/>
  <c r="D2" i="1"/>
  <c r="D252" i="1"/>
  <c r="D112" i="1"/>
  <c r="D377" i="1"/>
  <c r="D3" i="1"/>
  <c r="D297" i="1"/>
  <c r="D532" i="1"/>
  <c r="D479" i="1"/>
  <c r="D14" i="1"/>
  <c r="D548" i="1"/>
  <c r="D378" i="1"/>
  <c r="D349" i="1"/>
  <c r="D253" i="1"/>
  <c r="D113" i="1"/>
  <c r="D549" i="1"/>
  <c r="D550" i="1"/>
  <c r="D261" i="1"/>
  <c r="D551" i="1"/>
  <c r="D410" i="1"/>
  <c r="D498" i="1"/>
  <c r="D689" i="1"/>
  <c r="D488" i="1"/>
  <c r="D552" i="1"/>
  <c r="D219" i="1"/>
  <c r="D638" i="1"/>
  <c r="D325" i="1"/>
  <c r="D64" i="1"/>
  <c r="D411" i="1"/>
  <c r="D205" i="1"/>
  <c r="D114" i="1"/>
  <c r="D115" i="1"/>
  <c r="D186" i="1"/>
  <c r="D350" i="1"/>
  <c r="D262" i="1"/>
  <c r="D553" i="1"/>
  <c r="D165" i="1"/>
  <c r="D235" i="1"/>
  <c r="D509" i="1"/>
  <c r="D379" i="1"/>
  <c r="D166" i="1"/>
  <c r="D167" i="1"/>
  <c r="D116" i="1"/>
  <c r="D206" i="1"/>
  <c r="D554" i="1"/>
  <c r="D412" i="1"/>
  <c r="D326" i="1"/>
  <c r="D327" i="1"/>
  <c r="D263" i="1"/>
  <c r="D643" i="1"/>
  <c r="D555" i="1"/>
  <c r="D264" i="1"/>
  <c r="D15" i="1"/>
  <c r="D465" i="1"/>
  <c r="D380" i="1"/>
  <c r="D520" i="1"/>
  <c r="D489" i="1"/>
  <c r="D298" i="1"/>
  <c r="D138" i="1"/>
  <c r="D65" i="1"/>
  <c r="D54" i="1"/>
  <c r="D328" i="1"/>
  <c r="D596" i="1"/>
  <c r="D34" i="1"/>
  <c r="D329" i="1"/>
  <c r="D597" i="1"/>
  <c r="D330" i="1"/>
  <c r="D381" i="1"/>
  <c r="D168" i="1"/>
  <c r="D265" i="1"/>
  <c r="D55" i="1"/>
  <c r="D611" i="1"/>
  <c r="D169" i="1"/>
  <c r="D331" i="1"/>
  <c r="D598" i="1"/>
  <c r="D87" i="1"/>
  <c r="D535" i="1"/>
  <c r="D93" i="1"/>
  <c r="D187" i="1"/>
  <c r="D88" i="1"/>
  <c r="D510" i="1"/>
  <c r="D626" i="1"/>
  <c r="D351" i="1"/>
  <c r="D382" i="1"/>
  <c r="D690" i="1"/>
  <c r="D466" i="1"/>
  <c r="D536" i="1"/>
  <c r="D117" i="1"/>
  <c r="D85" i="1"/>
  <c r="D220" i="1"/>
  <c r="D266" i="1"/>
  <c r="D612" i="1"/>
  <c r="D383" i="1"/>
  <c r="D352" i="1"/>
  <c r="D556" i="1"/>
  <c r="D84" i="1"/>
  <c r="D433" i="1"/>
  <c r="D118" i="1"/>
  <c r="D299" i="1"/>
  <c r="D139" i="1"/>
  <c r="D78" i="1"/>
  <c r="D170" i="1"/>
  <c r="D413" i="1"/>
  <c r="D414" i="1"/>
  <c r="D644" i="1"/>
  <c r="D639" i="1"/>
  <c r="D105" i="1"/>
  <c r="D97" i="1"/>
  <c r="D16" i="1"/>
  <c r="D434" i="1"/>
  <c r="D254" i="1"/>
  <c r="D267" i="1"/>
  <c r="D236" i="1"/>
  <c r="D17" i="1"/>
  <c r="D415" i="1"/>
  <c r="D613" i="1"/>
  <c r="D384" i="1"/>
  <c r="D416" i="1"/>
  <c r="D56" i="1"/>
  <c r="D79" i="1"/>
  <c r="D385" i="1"/>
  <c r="D529" i="1"/>
  <c r="D353" i="1"/>
  <c r="D35" i="1"/>
  <c r="D140" i="1"/>
  <c r="D694" i="1"/>
  <c r="D300" i="1"/>
  <c r="D268" i="1"/>
  <c r="D354" i="1"/>
  <c r="D221" i="1"/>
  <c r="D188" i="1"/>
  <c r="D614" i="1"/>
  <c r="D627" i="1"/>
  <c r="D511" i="1"/>
  <c r="D41" i="1"/>
  <c r="D243" i="1"/>
  <c r="D386" i="1"/>
  <c r="D557" i="1"/>
  <c r="D171" i="1"/>
  <c r="D269" i="1"/>
  <c r="D355" i="1"/>
  <c r="D417" i="1"/>
  <c r="D645" i="1"/>
  <c r="D237" i="1"/>
  <c r="D90" i="1"/>
  <c r="D332" i="1"/>
  <c r="D545" i="1"/>
  <c r="D521" i="1"/>
  <c r="D480" i="1"/>
  <c r="D94" i="1"/>
  <c r="D522" i="1"/>
  <c r="D301" i="1"/>
  <c r="D4" i="1"/>
  <c r="D18" i="1"/>
  <c r="D270" i="1"/>
  <c r="D435" i="1"/>
  <c r="D238" i="1"/>
  <c r="D36" i="1"/>
  <c r="D302" i="1"/>
  <c r="D599" i="1"/>
  <c r="D141" i="1"/>
  <c r="D43" i="1"/>
  <c r="D271" i="1"/>
  <c r="D272" i="1"/>
  <c r="D172" i="1"/>
  <c r="D142" i="1"/>
  <c r="D600" i="1"/>
  <c r="D601" i="1"/>
  <c r="D119" i="1"/>
  <c r="D481" i="1"/>
  <c r="D189" i="1"/>
  <c r="D387" i="1"/>
  <c r="D273" i="1"/>
  <c r="D86" i="1"/>
  <c r="D490" i="1"/>
  <c r="D628" i="1"/>
  <c r="D66" i="1"/>
  <c r="D80" i="1"/>
  <c r="D499" i="1"/>
  <c r="D274" i="1"/>
  <c r="D615" i="1"/>
  <c r="D120" i="1"/>
  <c r="D57" i="1"/>
  <c r="D512" i="1"/>
  <c r="D491" i="1"/>
  <c r="D255" i="1"/>
  <c r="D523" i="1"/>
  <c r="D143" i="1"/>
  <c r="D303" i="1"/>
  <c r="D436" i="1"/>
  <c r="D388" i="1"/>
  <c r="D222" i="1"/>
  <c r="D558" i="1"/>
  <c r="D121" i="1"/>
  <c r="D122" i="1"/>
  <c r="D356" i="1"/>
  <c r="D559" i="1"/>
  <c r="D67" i="1"/>
  <c r="D492" i="1"/>
  <c r="D19" i="1"/>
  <c r="D144" i="1"/>
  <c r="D357" i="1"/>
  <c r="D560" i="1"/>
  <c r="D145" i="1"/>
  <c r="D190" i="1"/>
  <c r="D333" i="1"/>
  <c r="D244" i="1"/>
  <c r="D530" i="1"/>
  <c r="D275" i="1"/>
  <c r="D146" i="1"/>
  <c r="D437" i="1"/>
  <c r="D276" i="1"/>
  <c r="D454" i="1"/>
  <c r="D20" i="1"/>
  <c r="D524" i="1"/>
  <c r="D389" i="1"/>
  <c r="D191" i="1"/>
  <c r="D277" i="1"/>
  <c r="D418" i="1"/>
  <c r="D334" i="1"/>
  <c r="D616" i="1"/>
  <c r="D147" i="1"/>
  <c r="D695" i="1"/>
  <c r="D123" i="1"/>
  <c r="D629" i="1"/>
  <c r="D617" i="1"/>
  <c r="D455" i="1"/>
  <c r="D304" i="1"/>
  <c r="D37" i="1"/>
  <c r="D390" i="1"/>
  <c r="D239" i="1"/>
  <c r="D245" i="1"/>
  <c r="D44" i="1"/>
  <c r="D223" i="1"/>
  <c r="D148" i="1"/>
  <c r="D224" i="1"/>
  <c r="D173" i="1"/>
  <c r="D225" i="1"/>
  <c r="D438" i="1"/>
  <c r="D630" i="1"/>
  <c r="D618" i="1"/>
  <c r="D561" i="1"/>
  <c r="D562" i="1"/>
  <c r="D246" i="1"/>
  <c r="D563" i="1"/>
  <c r="D124" i="1"/>
  <c r="D278" i="1"/>
  <c r="D174" i="1"/>
  <c r="D564" i="1"/>
  <c r="D565" i="1"/>
  <c r="D566" i="1"/>
  <c r="D439" i="1"/>
  <c r="D467" i="1"/>
  <c r="D696" i="1"/>
  <c r="D107" i="1"/>
  <c r="D482" i="1"/>
  <c r="D493" i="1"/>
  <c r="D391" i="1"/>
  <c r="D149" i="1"/>
  <c r="D21" i="1"/>
  <c r="D247" i="1"/>
  <c r="D22" i="1"/>
  <c r="D279" i="1"/>
  <c r="D619" i="1"/>
  <c r="D192" i="1"/>
  <c r="D567" i="1"/>
  <c r="D456" i="1"/>
  <c r="D358" i="1"/>
  <c r="D280" i="1"/>
  <c r="D468" i="1"/>
  <c r="D646" i="1"/>
  <c r="D494" i="1"/>
  <c r="D48" i="1"/>
  <c r="D602" i="1"/>
  <c r="D537" i="1"/>
  <c r="D125" i="1"/>
  <c r="D98" i="1"/>
  <c r="D392" i="1"/>
  <c r="D538" i="1"/>
  <c r="D281" i="1"/>
  <c r="D440" i="1"/>
  <c r="D175" i="1"/>
  <c r="D282" i="1"/>
  <c r="D68" i="1"/>
  <c r="D176" i="1"/>
  <c r="D513" i="1"/>
  <c r="D441" i="1"/>
  <c r="D283" i="1"/>
  <c r="D631" i="1"/>
  <c r="D500" i="1"/>
  <c r="D568" i="1"/>
  <c r="D49" i="1"/>
  <c r="D359" i="1"/>
  <c r="D150" i="1"/>
  <c r="D360" i="1"/>
  <c r="D632" i="1"/>
  <c r="D151" i="1"/>
  <c r="D681" i="1"/>
  <c r="D23" i="1"/>
  <c r="D640" i="1"/>
  <c r="D419" i="1"/>
  <c r="D525" i="1"/>
  <c r="D569" i="1"/>
  <c r="D633" i="1"/>
  <c r="D361" i="1"/>
  <c r="D126" i="1"/>
  <c r="D393" i="1"/>
  <c r="D50" i="1"/>
  <c r="D570" i="1"/>
  <c r="D305" i="1"/>
  <c r="D5" i="1"/>
  <c r="D284" i="1"/>
  <c r="D193" i="1"/>
  <c r="D194" i="1"/>
  <c r="D442" i="1"/>
  <c r="D603" i="1"/>
  <c r="D514" i="1"/>
  <c r="D127" i="1"/>
  <c r="D335" i="1"/>
  <c r="D306" i="1"/>
  <c r="D128" i="1"/>
  <c r="D362" i="1"/>
  <c r="D81" i="1"/>
  <c r="D152" i="1"/>
  <c r="D6" i="1"/>
  <c r="D526" i="1"/>
  <c r="D443" i="1"/>
  <c r="D571" i="1"/>
  <c r="D444" i="1"/>
  <c r="D58" i="1"/>
  <c r="D226" i="1"/>
  <c r="D495" i="1"/>
  <c r="D469" i="1"/>
  <c r="D227" i="1"/>
  <c r="D572" i="1"/>
  <c r="D527" i="1"/>
  <c r="D445" i="1"/>
  <c r="D420" i="1"/>
  <c r="D496" i="1"/>
  <c r="D573" i="1"/>
  <c r="D421" i="1"/>
  <c r="D697" i="1"/>
  <c r="D336" i="1"/>
  <c r="D89" i="1"/>
  <c r="D604" i="1"/>
  <c r="D24" i="1"/>
  <c r="D69" i="1"/>
  <c r="D363" i="1"/>
  <c r="D422" i="1"/>
  <c r="D285" i="1"/>
  <c r="D364" i="1"/>
  <c r="D195" i="1"/>
  <c r="D25" i="1"/>
  <c r="D574" i="1"/>
  <c r="D605" i="1"/>
  <c r="D575" i="1"/>
  <c r="D240" i="1"/>
  <c r="D307" i="1"/>
  <c r="D177" i="1"/>
  <c r="D365" i="1"/>
  <c r="D286" i="1"/>
  <c r="D647" i="1"/>
  <c r="D196" i="1"/>
  <c r="D42" i="1"/>
  <c r="D207" i="1"/>
  <c r="D515" i="1"/>
  <c r="D256" i="1"/>
  <c r="D197" i="1"/>
  <c r="D337" i="1"/>
  <c r="D606" i="1"/>
  <c r="D620" i="1"/>
  <c r="D95" i="1"/>
  <c r="D576" i="1"/>
  <c r="D621" i="1"/>
  <c r="D607" i="1"/>
  <c r="D691" i="1"/>
  <c r="D153" i="1"/>
  <c r="D622" i="1"/>
  <c r="D308" i="1"/>
  <c r="D577" i="1"/>
  <c r="D178" i="1"/>
  <c r="D578" i="1"/>
  <c r="D338" i="1"/>
  <c r="D198" i="1"/>
  <c r="D648" i="1"/>
  <c r="D241" i="1"/>
  <c r="D470" i="1"/>
  <c r="D649" i="1"/>
  <c r="D154" i="1"/>
  <c r="D516" i="1"/>
  <c r="D99" i="1"/>
  <c r="D641" i="1"/>
  <c r="D52" i="1"/>
  <c r="D446" i="1"/>
  <c r="D96" i="1"/>
  <c r="D129" i="1"/>
  <c r="D309" i="1"/>
  <c r="D70" i="1"/>
  <c r="D394" i="1"/>
  <c r="D533" i="1"/>
  <c r="D339" i="1"/>
  <c r="D608" i="1"/>
  <c r="D228" i="1"/>
  <c r="D579" i="1"/>
  <c r="D457" i="1"/>
  <c r="D100" i="1"/>
  <c r="D580" i="1"/>
  <c r="D248" i="1"/>
  <c r="D471" i="1"/>
  <c r="D310" i="1"/>
  <c r="D447" i="1"/>
  <c r="D71" i="1"/>
  <c r="D311" i="1"/>
  <c r="D208" i="1"/>
  <c r="D26" i="1"/>
  <c r="D539" i="1"/>
  <c r="D179" i="1"/>
  <c r="D229" i="1"/>
  <c r="D623" i="1"/>
  <c r="D27" i="1"/>
  <c r="D287" i="1"/>
  <c r="D108" i="1"/>
  <c r="D28" i="1"/>
  <c r="D423" i="1"/>
  <c r="D340" i="1"/>
  <c r="D395" i="1"/>
  <c r="D312" i="1"/>
  <c r="D288" i="1"/>
  <c r="D581" i="1"/>
  <c r="D472" i="1"/>
  <c r="D155" i="1"/>
  <c r="D396" i="1"/>
  <c r="D209" i="1"/>
  <c r="D582" i="1"/>
  <c r="D397" i="1"/>
  <c r="D257" i="1"/>
  <c r="D501" i="1"/>
  <c r="D53" i="1"/>
  <c r="D230" i="1"/>
  <c r="D502" i="1"/>
  <c r="D341" i="1"/>
  <c r="D156" i="1"/>
  <c r="D210" i="1"/>
  <c r="D424" i="1"/>
  <c r="D130" i="1"/>
  <c r="D180" i="1"/>
  <c r="D313" i="1"/>
  <c r="D157" i="1"/>
  <c r="D289" i="1"/>
  <c r="D258" i="1"/>
  <c r="D342" i="1"/>
  <c r="D473" i="1"/>
  <c r="D158" i="1"/>
  <c r="D583" i="1"/>
  <c r="D7" i="1"/>
  <c r="D29" i="1"/>
  <c r="D540" i="1"/>
  <c r="D211" i="1"/>
  <c r="D8" i="1"/>
  <c r="D199" i="1"/>
  <c r="D200" i="1"/>
  <c r="D159" i="1"/>
  <c r="D38" i="1"/>
  <c r="D231" i="1"/>
  <c r="D314" i="1"/>
  <c r="D609" i="1"/>
  <c r="D503" i="1"/>
  <c r="D458" i="1"/>
  <c r="D546" i="1"/>
  <c r="D201" i="1"/>
  <c r="D315" i="1"/>
  <c r="D459" i="1"/>
  <c r="D584" i="1"/>
  <c r="D634" i="1"/>
  <c r="D497" i="1"/>
  <c r="D202" i="1"/>
  <c r="D30" i="1"/>
  <c r="D249" i="1"/>
  <c r="D290" i="1"/>
  <c r="D103" i="1"/>
  <c r="D31" i="1"/>
  <c r="D585" i="1"/>
  <c r="D59" i="1"/>
  <c r="D547" i="1"/>
  <c r="D504" i="1"/>
  <c r="D635" i="1"/>
  <c r="D460" i="1"/>
  <c r="D316" i="1"/>
  <c r="D398" i="1"/>
  <c r="D366" i="1"/>
  <c r="D317" i="1"/>
  <c r="D318" i="1"/>
  <c r="D399" i="1"/>
  <c r="D483" i="1"/>
  <c r="D400" i="1"/>
  <c r="D541" i="1"/>
  <c r="D319" i="1"/>
  <c r="D203" i="1"/>
  <c r="D401" i="1"/>
  <c r="D448" i="1"/>
  <c r="D449" i="1"/>
  <c r="D586" i="1"/>
  <c r="D587" i="1"/>
  <c r="D682" i="1"/>
  <c r="D450" i="1"/>
  <c r="D320" i="1"/>
  <c r="D484" i="1"/>
  <c r="D102" i="1"/>
  <c r="D692" i="1"/>
  <c r="D588" i="1"/>
  <c r="D181" i="1"/>
  <c r="D367" i="1"/>
  <c r="D83" i="1"/>
  <c r="D636" i="1"/>
  <c r="D402" i="1"/>
  <c r="D343" i="1"/>
  <c r="D610" i="1"/>
  <c r="D368" i="1"/>
  <c r="D425" i="1"/>
  <c r="D461" i="1"/>
  <c r="D517" i="1"/>
  <c r="D637" i="1"/>
  <c r="D104" i="1"/>
  <c r="D403" i="1"/>
  <c r="D518" i="1"/>
  <c r="D531" i="1"/>
  <c r="D426" i="1"/>
  <c r="D45" i="1"/>
  <c r="D427" i="1"/>
  <c r="D428" i="1"/>
  <c r="D291" i="1"/>
  <c r="D72" i="1"/>
  <c r="D73" i="1"/>
  <c r="D589" i="1"/>
  <c r="D624" i="1"/>
  <c r="D505" i="1"/>
  <c r="D212" i="1"/>
  <c r="D204" i="1"/>
  <c r="D131" i="1"/>
  <c r="D213" i="1"/>
  <c r="D250" i="1"/>
  <c r="D242" i="1"/>
  <c r="D251" i="1"/>
  <c r="D321" i="1"/>
  <c r="D650" i="1"/>
  <c r="D182" i="1"/>
  <c r="D9" i="1"/>
  <c r="D344" i="1"/>
  <c r="D51" i="1"/>
  <c r="D506" i="1"/>
  <c r="D160" i="1"/>
  <c r="D183" i="1"/>
  <c r="D161" i="1"/>
  <c r="D60" i="1"/>
  <c r="D451" i="1"/>
  <c r="D32" i="1"/>
  <c r="D232" i="1"/>
  <c r="D404" i="1"/>
  <c r="D101" i="1"/>
  <c r="D61" i="1"/>
  <c r="D534" i="1"/>
  <c r="D10" i="1"/>
  <c r="D519" i="1"/>
  <c r="D452" i="1"/>
  <c r="D542" i="1"/>
  <c r="D82" i="1"/>
  <c r="D74" i="1"/>
  <c r="D132" i="1"/>
  <c r="D474" i="1"/>
  <c r="D292" i="1"/>
  <c r="D11" i="1"/>
  <c r="D109" i="1"/>
  <c r="D507" i="1"/>
  <c r="D110" i="1"/>
  <c r="D590" i="1"/>
  <c r="D485" i="1"/>
  <c r="D369" i="1"/>
  <c r="D405" i="1"/>
  <c r="D642" i="1"/>
  <c r="D592" i="1"/>
  <c r="D46" i="1"/>
  <c r="D214" i="1"/>
  <c r="D475" i="1"/>
  <c r="D293" i="1"/>
  <c r="D233" i="1"/>
  <c r="D111" i="1"/>
  <c r="D462" i="1"/>
  <c r="D215" i="1"/>
  <c r="D322" i="1"/>
  <c r="D476" i="1"/>
  <c r="D91" i="1"/>
  <c r="D216" i="1"/>
  <c r="D217" i="1"/>
  <c r="D477" i="1"/>
  <c r="D429" i="1"/>
  <c r="D294" i="1"/>
  <c r="D133" i="1"/>
  <c r="D12" i="1"/>
  <c r="D92" i="1"/>
  <c r="D430" i="1"/>
  <c r="D33" i="1"/>
  <c r="D323" i="1"/>
  <c r="D463" i="1"/>
  <c r="D406" i="1"/>
  <c r="D345" i="1"/>
  <c r="D528" i="1"/>
  <c r="D651" i="1"/>
  <c r="D47" i="1"/>
  <c r="D75" i="1"/>
  <c r="D625" i="1"/>
  <c r="D76" i="1"/>
  <c r="D370" i="1"/>
  <c r="D407" i="1"/>
  <c r="D62" i="1"/>
  <c r="D346" i="1"/>
  <c r="D371" i="1"/>
  <c r="D234" i="1"/>
  <c r="D408" i="1"/>
  <c r="D134" i="1"/>
  <c r="D295" i="1"/>
  <c r="D184" i="1"/>
  <c r="D409" i="1"/>
  <c r="D508" i="1"/>
  <c r="D543" i="1"/>
  <c r="D185" i="1"/>
  <c r="D218" i="1"/>
  <c r="D372" i="1"/>
  <c r="D486" i="1"/>
  <c r="D593" i="1"/>
  <c r="D698" i="1"/>
  <c r="D487" i="1"/>
  <c r="D135" i="1"/>
  <c r="D13" i="1"/>
  <c r="D431" i="1"/>
  <c r="D373" i="1"/>
  <c r="D652" i="1"/>
  <c r="D374" i="1"/>
  <c r="D453" i="1"/>
  <c r="D77" i="1"/>
  <c r="D432" i="1"/>
  <c r="D296" i="1"/>
  <c r="D136" i="1"/>
  <c r="D137" i="1"/>
  <c r="D375" i="1"/>
  <c r="D594" i="1"/>
  <c r="D259" i="1"/>
  <c r="D162" i="1"/>
  <c r="D376" i="1"/>
  <c r="D163" i="1"/>
  <c r="D39" i="1"/>
  <c r="D595" i="1"/>
  <c r="D40" i="1"/>
  <c r="D324" i="1"/>
  <c r="T6" i="1"/>
  <c r="T9" i="1" s="1"/>
  <c r="T3" i="1"/>
  <c r="T30" i="1" l="1"/>
  <c r="T31" i="1" s="1"/>
  <c r="T33" i="1"/>
  <c r="T34" i="1" s="1"/>
  <c r="M757" i="1"/>
  <c r="M743" i="1"/>
  <c r="M727" i="1"/>
  <c r="M711" i="1"/>
  <c r="M695" i="1"/>
  <c r="M679" i="1"/>
  <c r="M663" i="1"/>
  <c r="M647" i="1"/>
  <c r="M631" i="1"/>
  <c r="M615" i="1"/>
  <c r="M599" i="1"/>
  <c r="M583" i="1"/>
  <c r="M567" i="1"/>
  <c r="M551" i="1"/>
  <c r="M535" i="1"/>
  <c r="M519" i="1"/>
  <c r="M503" i="1"/>
  <c r="M487" i="1"/>
  <c r="M471" i="1"/>
  <c r="M455" i="1"/>
  <c r="M439" i="1"/>
  <c r="M423" i="1"/>
  <c r="M407" i="1"/>
  <c r="M391" i="1"/>
  <c r="M375" i="1"/>
  <c r="M359" i="1"/>
  <c r="M343" i="1"/>
  <c r="M327" i="1"/>
  <c r="M311" i="1"/>
  <c r="M295" i="1"/>
  <c r="M279" i="1"/>
  <c r="M263" i="1"/>
  <c r="M247" i="1"/>
  <c r="M231" i="1"/>
  <c r="M215" i="1"/>
  <c r="M199" i="1"/>
  <c r="M183" i="1"/>
  <c r="M167" i="1"/>
  <c r="M151" i="1"/>
  <c r="M135" i="1"/>
  <c r="M119" i="1"/>
  <c r="M103" i="1"/>
  <c r="M87" i="1"/>
  <c r="M71" i="1"/>
  <c r="M55" i="1"/>
  <c r="M39" i="1"/>
  <c r="M23" i="1"/>
  <c r="M7" i="1"/>
  <c r="M781" i="1"/>
  <c r="M782" i="1"/>
  <c r="M810" i="1"/>
  <c r="M766" i="1"/>
  <c r="M678" i="1"/>
  <c r="M598" i="1"/>
  <c r="M518" i="1"/>
  <c r="M438" i="1"/>
  <c r="M374" i="1"/>
  <c r="M262" i="1"/>
  <c r="M182" i="1"/>
  <c r="M86" i="1"/>
  <c r="M761" i="1"/>
  <c r="M741" i="1"/>
  <c r="M725" i="1"/>
  <c r="M709" i="1"/>
  <c r="M693" i="1"/>
  <c r="M677" i="1"/>
  <c r="M661" i="1"/>
  <c r="M645" i="1"/>
  <c r="M629" i="1"/>
  <c r="M613" i="1"/>
  <c r="M597" i="1"/>
  <c r="M581" i="1"/>
  <c r="M565" i="1"/>
  <c r="M549" i="1"/>
  <c r="M533" i="1"/>
  <c r="M517" i="1"/>
  <c r="M501" i="1"/>
  <c r="M485" i="1"/>
  <c r="M469" i="1"/>
  <c r="M453" i="1"/>
  <c r="M437" i="1"/>
  <c r="M421" i="1"/>
  <c r="M405" i="1"/>
  <c r="M389" i="1"/>
  <c r="M373" i="1"/>
  <c r="M357" i="1"/>
  <c r="M341" i="1"/>
  <c r="M325" i="1"/>
  <c r="M309" i="1"/>
  <c r="M293" i="1"/>
  <c r="M277" i="1"/>
  <c r="M261" i="1"/>
  <c r="M245" i="1"/>
  <c r="M229" i="1"/>
  <c r="M213" i="1"/>
  <c r="M197" i="1"/>
  <c r="M181" i="1"/>
  <c r="M165" i="1"/>
  <c r="M149" i="1"/>
  <c r="M133" i="1"/>
  <c r="M117" i="1"/>
  <c r="M101" i="1"/>
  <c r="M85" i="1"/>
  <c r="M69" i="1"/>
  <c r="M53" i="1"/>
  <c r="M37" i="1"/>
  <c r="M21" i="1"/>
  <c r="M5" i="1"/>
  <c r="M773" i="1"/>
  <c r="M798" i="1"/>
  <c r="M808" i="1"/>
  <c r="M646" i="1"/>
  <c r="M502" i="1"/>
  <c r="M310" i="1"/>
  <c r="M816" i="1"/>
  <c r="M760" i="1"/>
  <c r="M740" i="1"/>
  <c r="M724" i="1"/>
  <c r="M708" i="1"/>
  <c r="M692" i="1"/>
  <c r="M676" i="1"/>
  <c r="M660" i="1"/>
  <c r="M644" i="1"/>
  <c r="M628" i="1"/>
  <c r="M612" i="1"/>
  <c r="M596" i="1"/>
  <c r="M580" i="1"/>
  <c r="M564" i="1"/>
  <c r="M548" i="1"/>
  <c r="M532" i="1"/>
  <c r="M516" i="1"/>
  <c r="M500" i="1"/>
  <c r="M484" i="1"/>
  <c r="M468" i="1"/>
  <c r="M452" i="1"/>
  <c r="M436" i="1"/>
  <c r="M420" i="1"/>
  <c r="M404" i="1"/>
  <c r="M388" i="1"/>
  <c r="M372" i="1"/>
  <c r="M356" i="1"/>
  <c r="M340" i="1"/>
  <c r="M324" i="1"/>
  <c r="M308" i="1"/>
  <c r="M292" i="1"/>
  <c r="M276" i="1"/>
  <c r="M260" i="1"/>
  <c r="M244" i="1"/>
  <c r="M228" i="1"/>
  <c r="M212" i="1"/>
  <c r="M196" i="1"/>
  <c r="M180" i="1"/>
  <c r="M164" i="1"/>
  <c r="M148" i="1"/>
  <c r="M132" i="1"/>
  <c r="M116" i="1"/>
  <c r="M100" i="1"/>
  <c r="M84" i="1"/>
  <c r="M68" i="1"/>
  <c r="M52" i="1"/>
  <c r="M36" i="1"/>
  <c r="M20" i="1"/>
  <c r="M4" i="1"/>
  <c r="M786" i="1"/>
  <c r="M800" i="1"/>
  <c r="M804" i="1"/>
  <c r="M742" i="1"/>
  <c r="M614" i="1"/>
  <c r="M534" i="1"/>
  <c r="M422" i="1"/>
  <c r="M358" i="1"/>
  <c r="M278" i="1"/>
  <c r="M214" i="1"/>
  <c r="M134" i="1"/>
  <c r="M54" i="1"/>
  <c r="M747" i="1"/>
  <c r="M739" i="1"/>
  <c r="M723" i="1"/>
  <c r="M707" i="1"/>
  <c r="M691" i="1"/>
  <c r="M675" i="1"/>
  <c r="M659" i="1"/>
  <c r="M643" i="1"/>
  <c r="M627" i="1"/>
  <c r="M611" i="1"/>
  <c r="M595" i="1"/>
  <c r="M579" i="1"/>
  <c r="M563" i="1"/>
  <c r="M547" i="1"/>
  <c r="M531" i="1"/>
  <c r="M515" i="1"/>
  <c r="M499" i="1"/>
  <c r="M483" i="1"/>
  <c r="M467" i="1"/>
  <c r="M451" i="1"/>
  <c r="M435" i="1"/>
  <c r="M419" i="1"/>
  <c r="M403" i="1"/>
  <c r="M387" i="1"/>
  <c r="M371" i="1"/>
  <c r="M355" i="1"/>
  <c r="M339" i="1"/>
  <c r="M323" i="1"/>
  <c r="M307" i="1"/>
  <c r="M291" i="1"/>
  <c r="M275" i="1"/>
  <c r="M259" i="1"/>
  <c r="M243" i="1"/>
  <c r="M227" i="1"/>
  <c r="M211" i="1"/>
  <c r="M195" i="1"/>
  <c r="M179" i="1"/>
  <c r="M163" i="1"/>
  <c r="M147" i="1"/>
  <c r="M131" i="1"/>
  <c r="M115" i="1"/>
  <c r="M99" i="1"/>
  <c r="M83" i="1"/>
  <c r="M67" i="1"/>
  <c r="M51" i="1"/>
  <c r="M35" i="1"/>
  <c r="M19" i="1"/>
  <c r="M2" i="1"/>
  <c r="M777" i="1"/>
  <c r="M795" i="1"/>
  <c r="M815" i="1"/>
  <c r="M755" i="1"/>
  <c r="M738" i="1"/>
  <c r="M722" i="1"/>
  <c r="M706" i="1"/>
  <c r="M690" i="1"/>
  <c r="M674" i="1"/>
  <c r="M658" i="1"/>
  <c r="M642" i="1"/>
  <c r="M626" i="1"/>
  <c r="M610" i="1"/>
  <c r="M594" i="1"/>
  <c r="M578" i="1"/>
  <c r="M562" i="1"/>
  <c r="M546" i="1"/>
  <c r="M530" i="1"/>
  <c r="M514" i="1"/>
  <c r="M498" i="1"/>
  <c r="M482" i="1"/>
  <c r="M466" i="1"/>
  <c r="M450" i="1"/>
  <c r="M434" i="1"/>
  <c r="M418" i="1"/>
  <c r="M402" i="1"/>
  <c r="M386" i="1"/>
  <c r="M370" i="1"/>
  <c r="M354" i="1"/>
  <c r="M338" i="1"/>
  <c r="M322" i="1"/>
  <c r="M306" i="1"/>
  <c r="M290" i="1"/>
  <c r="M274" i="1"/>
  <c r="M258" i="1"/>
  <c r="M242" i="1"/>
  <c r="M226" i="1"/>
  <c r="M210" i="1"/>
  <c r="M194" i="1"/>
  <c r="M178" i="1"/>
  <c r="M162" i="1"/>
  <c r="M146" i="1"/>
  <c r="M130" i="1"/>
  <c r="M114" i="1"/>
  <c r="M98" i="1"/>
  <c r="M82" i="1"/>
  <c r="M66" i="1"/>
  <c r="M50" i="1"/>
  <c r="M34" i="1"/>
  <c r="M18" i="1"/>
  <c r="M767" i="1"/>
  <c r="M787" i="1"/>
  <c r="M803" i="1"/>
  <c r="M726" i="1"/>
  <c r="M630" i="1"/>
  <c r="M550" i="1"/>
  <c r="M406" i="1"/>
  <c r="M230" i="1"/>
  <c r="M748" i="1"/>
  <c r="M737" i="1"/>
  <c r="M721" i="1"/>
  <c r="M705" i="1"/>
  <c r="M689" i="1"/>
  <c r="M673" i="1"/>
  <c r="M657" i="1"/>
  <c r="M641" i="1"/>
  <c r="M625" i="1"/>
  <c r="M609" i="1"/>
  <c r="M593" i="1"/>
  <c r="M577" i="1"/>
  <c r="M561" i="1"/>
  <c r="M545" i="1"/>
  <c r="M529" i="1"/>
  <c r="M513" i="1"/>
  <c r="M497" i="1"/>
  <c r="M481" i="1"/>
  <c r="M465" i="1"/>
  <c r="M449" i="1"/>
  <c r="M433" i="1"/>
  <c r="M417" i="1"/>
  <c r="M401" i="1"/>
  <c r="M385" i="1"/>
  <c r="M369" i="1"/>
  <c r="M353" i="1"/>
  <c r="M337" i="1"/>
  <c r="M321" i="1"/>
  <c r="M305" i="1"/>
  <c r="M289" i="1"/>
  <c r="M273" i="1"/>
  <c r="M257" i="1"/>
  <c r="M241" i="1"/>
  <c r="M225" i="1"/>
  <c r="M209" i="1"/>
  <c r="M193" i="1"/>
  <c r="M177" i="1"/>
  <c r="M161" i="1"/>
  <c r="M145" i="1"/>
  <c r="M129" i="1"/>
  <c r="M113" i="1"/>
  <c r="M97" i="1"/>
  <c r="M81" i="1"/>
  <c r="M65" i="1"/>
  <c r="M49" i="1"/>
  <c r="M33" i="1"/>
  <c r="M17" i="1"/>
  <c r="M776" i="1"/>
  <c r="M802" i="1"/>
  <c r="M22" i="1"/>
  <c r="M753" i="1"/>
  <c r="M736" i="1"/>
  <c r="M720" i="1"/>
  <c r="M704" i="1"/>
  <c r="M688" i="1"/>
  <c r="M672" i="1"/>
  <c r="M656" i="1"/>
  <c r="M640" i="1"/>
  <c r="M624" i="1"/>
  <c r="M608" i="1"/>
  <c r="M592" i="1"/>
  <c r="M576" i="1"/>
  <c r="M560" i="1"/>
  <c r="M544" i="1"/>
  <c r="M528" i="1"/>
  <c r="M512" i="1"/>
  <c r="M496" i="1"/>
  <c r="M480" i="1"/>
  <c r="M464" i="1"/>
  <c r="M448" i="1"/>
  <c r="M432" i="1"/>
  <c r="M416" i="1"/>
  <c r="M400" i="1"/>
  <c r="M384" i="1"/>
  <c r="M368" i="1"/>
  <c r="M352" i="1"/>
  <c r="M336" i="1"/>
  <c r="M320" i="1"/>
  <c r="M304" i="1"/>
  <c r="M288" i="1"/>
  <c r="M272" i="1"/>
  <c r="M256" i="1"/>
  <c r="M240" i="1"/>
  <c r="M224" i="1"/>
  <c r="M208" i="1"/>
  <c r="M192" i="1"/>
  <c r="M176" i="1"/>
  <c r="M160" i="1"/>
  <c r="M144" i="1"/>
  <c r="M128" i="1"/>
  <c r="M112" i="1"/>
  <c r="M96" i="1"/>
  <c r="M80" i="1"/>
  <c r="M64" i="1"/>
  <c r="M48" i="1"/>
  <c r="M32" i="1"/>
  <c r="M16" i="1"/>
  <c r="M772" i="1"/>
  <c r="M788" i="1"/>
  <c r="M812" i="1"/>
  <c r="M3" i="1"/>
  <c r="M754" i="1"/>
  <c r="M735" i="1"/>
  <c r="M719" i="1"/>
  <c r="M703" i="1"/>
  <c r="M687" i="1"/>
  <c r="M671" i="1"/>
  <c r="M655" i="1"/>
  <c r="M639" i="1"/>
  <c r="M623" i="1"/>
  <c r="M607" i="1"/>
  <c r="M591" i="1"/>
  <c r="M575" i="1"/>
  <c r="M559" i="1"/>
  <c r="M543" i="1"/>
  <c r="M527" i="1"/>
  <c r="M511" i="1"/>
  <c r="M495" i="1"/>
  <c r="M479" i="1"/>
  <c r="M463" i="1"/>
  <c r="M447" i="1"/>
  <c r="M431" i="1"/>
  <c r="M415" i="1"/>
  <c r="M399" i="1"/>
  <c r="M383" i="1"/>
  <c r="M367" i="1"/>
  <c r="M351" i="1"/>
  <c r="M335" i="1"/>
  <c r="M319" i="1"/>
  <c r="M303" i="1"/>
  <c r="M287" i="1"/>
  <c r="M271" i="1"/>
  <c r="M255" i="1"/>
  <c r="M239" i="1"/>
  <c r="M223" i="1"/>
  <c r="M207" i="1"/>
  <c r="M191" i="1"/>
  <c r="M175" i="1"/>
  <c r="M159" i="1"/>
  <c r="M143" i="1"/>
  <c r="M127" i="1"/>
  <c r="M111" i="1"/>
  <c r="M95" i="1"/>
  <c r="M79" i="1"/>
  <c r="M63" i="1"/>
  <c r="M47" i="1"/>
  <c r="M31" i="1"/>
  <c r="M15" i="1"/>
  <c r="M770" i="1"/>
  <c r="M790" i="1"/>
  <c r="M806" i="1"/>
  <c r="M768" i="1"/>
  <c r="M751" i="1"/>
  <c r="M734" i="1"/>
  <c r="M718" i="1"/>
  <c r="M702" i="1"/>
  <c r="M686" i="1"/>
  <c r="M670" i="1"/>
  <c r="M654" i="1"/>
  <c r="M638" i="1"/>
  <c r="M622" i="1"/>
  <c r="M606" i="1"/>
  <c r="M590" i="1"/>
  <c r="M574" i="1"/>
  <c r="M558" i="1"/>
  <c r="M542" i="1"/>
  <c r="M526" i="1"/>
  <c r="M510" i="1"/>
  <c r="M494" i="1"/>
  <c r="M478" i="1"/>
  <c r="M462" i="1"/>
  <c r="M446" i="1"/>
  <c r="M430" i="1"/>
  <c r="M414" i="1"/>
  <c r="M398" i="1"/>
  <c r="M382" i="1"/>
  <c r="M366" i="1"/>
  <c r="M350" i="1"/>
  <c r="M334" i="1"/>
  <c r="M318" i="1"/>
  <c r="M302" i="1"/>
  <c r="M286" i="1"/>
  <c r="M270" i="1"/>
  <c r="M254" i="1"/>
  <c r="M238" i="1"/>
  <c r="M222" i="1"/>
  <c r="M206" i="1"/>
  <c r="M190" i="1"/>
  <c r="M174" i="1"/>
  <c r="M158" i="1"/>
  <c r="M142" i="1"/>
  <c r="M126" i="1"/>
  <c r="M110" i="1"/>
  <c r="M94" i="1"/>
  <c r="M78" i="1"/>
  <c r="M62" i="1"/>
  <c r="M46" i="1"/>
  <c r="M30" i="1"/>
  <c r="M14" i="1"/>
  <c r="M778" i="1"/>
  <c r="M792" i="1"/>
  <c r="M811" i="1"/>
  <c r="M662" i="1"/>
  <c r="M486" i="1"/>
  <c r="M326" i="1"/>
  <c r="M764" i="1"/>
  <c r="M752" i="1"/>
  <c r="M733" i="1"/>
  <c r="M717" i="1"/>
  <c r="M701" i="1"/>
  <c r="M685" i="1"/>
  <c r="M669" i="1"/>
  <c r="M653" i="1"/>
  <c r="M637" i="1"/>
  <c r="M621" i="1"/>
  <c r="M605" i="1"/>
  <c r="M589" i="1"/>
  <c r="M573" i="1"/>
  <c r="M557" i="1"/>
  <c r="M541" i="1"/>
  <c r="M525" i="1"/>
  <c r="M509" i="1"/>
  <c r="M493" i="1"/>
  <c r="M477" i="1"/>
  <c r="M461" i="1"/>
  <c r="M445" i="1"/>
  <c r="M429" i="1"/>
  <c r="M413" i="1"/>
  <c r="M397" i="1"/>
  <c r="M381" i="1"/>
  <c r="M365" i="1"/>
  <c r="M349" i="1"/>
  <c r="M333" i="1"/>
  <c r="M317" i="1"/>
  <c r="M301" i="1"/>
  <c r="M285" i="1"/>
  <c r="M269" i="1"/>
  <c r="M253" i="1"/>
  <c r="M237" i="1"/>
  <c r="M221" i="1"/>
  <c r="M205" i="1"/>
  <c r="M189" i="1"/>
  <c r="M173" i="1"/>
  <c r="M157" i="1"/>
  <c r="M141" i="1"/>
  <c r="M125" i="1"/>
  <c r="M109" i="1"/>
  <c r="M93" i="1"/>
  <c r="M77" i="1"/>
  <c r="M61" i="1"/>
  <c r="M45" i="1"/>
  <c r="M29" i="1"/>
  <c r="M13" i="1"/>
  <c r="M759" i="1"/>
  <c r="M784" i="1"/>
  <c r="M799" i="1"/>
  <c r="M817" i="1"/>
  <c r="M710" i="1"/>
  <c r="M582" i="1"/>
  <c r="M470" i="1"/>
  <c r="M390" i="1"/>
  <c r="M294" i="1"/>
  <c r="M198" i="1"/>
  <c r="M102" i="1"/>
  <c r="M780" i="1"/>
  <c r="M756" i="1"/>
  <c r="M750" i="1"/>
  <c r="M732" i="1"/>
  <c r="M716" i="1"/>
  <c r="M700" i="1"/>
  <c r="M684" i="1"/>
  <c r="M668" i="1"/>
  <c r="M652" i="1"/>
  <c r="M636" i="1"/>
  <c r="M620" i="1"/>
  <c r="M604" i="1"/>
  <c r="M588" i="1"/>
  <c r="M572" i="1"/>
  <c r="M556" i="1"/>
  <c r="M540" i="1"/>
  <c r="M524" i="1"/>
  <c r="M508" i="1"/>
  <c r="M492" i="1"/>
  <c r="M476" i="1"/>
  <c r="M460" i="1"/>
  <c r="M444" i="1"/>
  <c r="M428" i="1"/>
  <c r="M412" i="1"/>
  <c r="M396" i="1"/>
  <c r="M380" i="1"/>
  <c r="M364" i="1"/>
  <c r="M348" i="1"/>
  <c r="M332" i="1"/>
  <c r="M316" i="1"/>
  <c r="M300" i="1"/>
  <c r="M284" i="1"/>
  <c r="M268" i="1"/>
  <c r="M252" i="1"/>
  <c r="M236" i="1"/>
  <c r="M220" i="1"/>
  <c r="M204" i="1"/>
  <c r="M188" i="1"/>
  <c r="M172" i="1"/>
  <c r="M156" i="1"/>
  <c r="M140" i="1"/>
  <c r="M124" i="1"/>
  <c r="M108" i="1"/>
  <c r="M92" i="1"/>
  <c r="M76" i="1"/>
  <c r="M60" i="1"/>
  <c r="M44" i="1"/>
  <c r="M28" i="1"/>
  <c r="M12" i="1"/>
  <c r="M774" i="1"/>
  <c r="M796" i="1"/>
  <c r="M814" i="1"/>
  <c r="M694" i="1"/>
  <c r="M566" i="1"/>
  <c r="M454" i="1"/>
  <c r="M342" i="1"/>
  <c r="M150" i="1"/>
  <c r="M6" i="1"/>
  <c r="M769" i="1"/>
  <c r="M749" i="1"/>
  <c r="M731" i="1"/>
  <c r="M715" i="1"/>
  <c r="M699" i="1"/>
  <c r="M683" i="1"/>
  <c r="M667" i="1"/>
  <c r="M651" i="1"/>
  <c r="M635" i="1"/>
  <c r="M619" i="1"/>
  <c r="M603" i="1"/>
  <c r="M587" i="1"/>
  <c r="M571" i="1"/>
  <c r="M555" i="1"/>
  <c r="M539" i="1"/>
  <c r="M523" i="1"/>
  <c r="M507" i="1"/>
  <c r="M491" i="1"/>
  <c r="M475" i="1"/>
  <c r="M459" i="1"/>
  <c r="M443" i="1"/>
  <c r="M427" i="1"/>
  <c r="M411" i="1"/>
  <c r="M395" i="1"/>
  <c r="M379" i="1"/>
  <c r="M363" i="1"/>
  <c r="M347" i="1"/>
  <c r="M331" i="1"/>
  <c r="M315" i="1"/>
  <c r="M299" i="1"/>
  <c r="M283" i="1"/>
  <c r="M267" i="1"/>
  <c r="M251" i="1"/>
  <c r="M235" i="1"/>
  <c r="M219" i="1"/>
  <c r="M203" i="1"/>
  <c r="M187" i="1"/>
  <c r="M171" i="1"/>
  <c r="M155" i="1"/>
  <c r="M139" i="1"/>
  <c r="M123" i="1"/>
  <c r="M107" i="1"/>
  <c r="M91" i="1"/>
  <c r="M75" i="1"/>
  <c r="M59" i="1"/>
  <c r="M43" i="1"/>
  <c r="M27" i="1"/>
  <c r="M11" i="1"/>
  <c r="M783" i="1"/>
  <c r="M791" i="1"/>
  <c r="M805" i="1"/>
  <c r="M246" i="1"/>
  <c r="M166" i="1"/>
  <c r="M118" i="1"/>
  <c r="M70" i="1"/>
  <c r="M38" i="1"/>
  <c r="M763" i="1"/>
  <c r="M746" i="1"/>
  <c r="M730" i="1"/>
  <c r="M714" i="1"/>
  <c r="M698" i="1"/>
  <c r="M682" i="1"/>
  <c r="M650" i="1"/>
  <c r="M634" i="1"/>
  <c r="M618" i="1"/>
  <c r="M602" i="1"/>
  <c r="M586" i="1"/>
  <c r="M570" i="1"/>
  <c r="M554" i="1"/>
  <c r="M538" i="1"/>
  <c r="M522" i="1"/>
  <c r="M506" i="1"/>
  <c r="M490" i="1"/>
  <c r="M474" i="1"/>
  <c r="M458" i="1"/>
  <c r="M442" i="1"/>
  <c r="M426" i="1"/>
  <c r="M410" i="1"/>
  <c r="M394" i="1"/>
  <c r="M378" i="1"/>
  <c r="M362" i="1"/>
  <c r="M346" i="1"/>
  <c r="M330" i="1"/>
  <c r="M314" i="1"/>
  <c r="M298" i="1"/>
  <c r="M282" i="1"/>
  <c r="M266" i="1"/>
  <c r="M250" i="1"/>
  <c r="M234" i="1"/>
  <c r="M218" i="1"/>
  <c r="M202" i="1"/>
  <c r="M186" i="1"/>
  <c r="M170" i="1"/>
  <c r="M154" i="1"/>
  <c r="M138" i="1"/>
  <c r="M122" i="1"/>
  <c r="M106" i="1"/>
  <c r="M90" i="1"/>
  <c r="M74" i="1"/>
  <c r="M58" i="1"/>
  <c r="M42" i="1"/>
  <c r="M26" i="1"/>
  <c r="M10" i="1"/>
  <c r="M775" i="1"/>
  <c r="M785" i="1"/>
  <c r="M794" i="1"/>
  <c r="M758" i="1"/>
  <c r="M765" i="1"/>
  <c r="M745" i="1"/>
  <c r="M729" i="1"/>
  <c r="M713" i="1"/>
  <c r="M697" i="1"/>
  <c r="M681" i="1"/>
  <c r="M665" i="1"/>
  <c r="M649" i="1"/>
  <c r="M633" i="1"/>
  <c r="M617" i="1"/>
  <c r="M601" i="1"/>
  <c r="M585" i="1"/>
  <c r="M569" i="1"/>
  <c r="M553" i="1"/>
  <c r="M537" i="1"/>
  <c r="M521" i="1"/>
  <c r="M505" i="1"/>
  <c r="M489" i="1"/>
  <c r="M473" i="1"/>
  <c r="M457" i="1"/>
  <c r="M441" i="1"/>
  <c r="M425" i="1"/>
  <c r="M409" i="1"/>
  <c r="M393" i="1"/>
  <c r="M377" i="1"/>
  <c r="M361" i="1"/>
  <c r="M345" i="1"/>
  <c r="M329" i="1"/>
  <c r="M313" i="1"/>
  <c r="M297" i="1"/>
  <c r="M281" i="1"/>
  <c r="M265" i="1"/>
  <c r="M249" i="1"/>
  <c r="M233" i="1"/>
  <c r="M217" i="1"/>
  <c r="M201" i="1"/>
  <c r="M185" i="1"/>
  <c r="M169" i="1"/>
  <c r="M153" i="1"/>
  <c r="M137" i="1"/>
  <c r="M121" i="1"/>
  <c r="M105" i="1"/>
  <c r="M89" i="1"/>
  <c r="M73" i="1"/>
  <c r="M57" i="1"/>
  <c r="M41" i="1"/>
  <c r="M25" i="1"/>
  <c r="M9" i="1"/>
  <c r="M771" i="1"/>
  <c r="M789" i="1"/>
  <c r="M813" i="1"/>
  <c r="M762" i="1"/>
  <c r="M744" i="1"/>
  <c r="M728" i="1"/>
  <c r="M712" i="1"/>
  <c r="M696" i="1"/>
  <c r="M680" i="1"/>
  <c r="M664" i="1"/>
  <c r="M648" i="1"/>
  <c r="M632" i="1"/>
  <c r="M616" i="1"/>
  <c r="M600" i="1"/>
  <c r="M584" i="1"/>
  <c r="M568" i="1"/>
  <c r="M552" i="1"/>
  <c r="M536" i="1"/>
  <c r="M520" i="1"/>
  <c r="M504" i="1"/>
  <c r="M488" i="1"/>
  <c r="M472" i="1"/>
  <c r="M456" i="1"/>
  <c r="M440" i="1"/>
  <c r="M424" i="1"/>
  <c r="M408" i="1"/>
  <c r="M392" i="1"/>
  <c r="M376" i="1"/>
  <c r="M360" i="1"/>
  <c r="M344" i="1"/>
  <c r="M328" i="1"/>
  <c r="M312" i="1"/>
  <c r="M296" i="1"/>
  <c r="M280" i="1"/>
  <c r="M264" i="1"/>
  <c r="M248" i="1"/>
  <c r="M232" i="1"/>
  <c r="M216" i="1"/>
  <c r="M200" i="1"/>
  <c r="M184" i="1"/>
  <c r="M168" i="1"/>
  <c r="M152" i="1"/>
  <c r="M136" i="1"/>
  <c r="M120" i="1"/>
  <c r="M104" i="1"/>
  <c r="M88" i="1"/>
  <c r="M72" i="1"/>
  <c r="M56" i="1"/>
  <c r="M40" i="1"/>
  <c r="M24" i="1"/>
  <c r="M8" i="1"/>
  <c r="M779" i="1"/>
  <c r="M801" i="1"/>
  <c r="M809" i="1"/>
  <c r="M793" i="1"/>
  <c r="M807" i="1"/>
  <c r="M797" i="1"/>
  <c r="M666" i="1"/>
  <c r="T22" i="1"/>
  <c r="T25" i="1" s="1"/>
  <c r="V30" i="1" l="1"/>
  <c r="V31" i="1"/>
  <c r="V33" i="1" l="1"/>
  <c r="N1263" i="1" s="1"/>
  <c r="N1261" i="1" l="1"/>
  <c r="N1262" i="1"/>
  <c r="N1259" i="1"/>
  <c r="N1260" i="1"/>
  <c r="N1257" i="1"/>
  <c r="N1258" i="1"/>
  <c r="N1255" i="1"/>
  <c r="N1256" i="1"/>
  <c r="N1253" i="1"/>
  <c r="N1254" i="1"/>
  <c r="N1251" i="1"/>
  <c r="N1252" i="1"/>
  <c r="N1249" i="1"/>
  <c r="N1250" i="1"/>
  <c r="N1247" i="1"/>
  <c r="N1248" i="1"/>
  <c r="N1245" i="1"/>
  <c r="N1246" i="1"/>
  <c r="N1243" i="1"/>
  <c r="N1244" i="1"/>
  <c r="N1241" i="1"/>
  <c r="N1242" i="1"/>
  <c r="N1239" i="1"/>
  <c r="N1240" i="1"/>
  <c r="N1237" i="1"/>
  <c r="N1238" i="1"/>
  <c r="N1235" i="1"/>
  <c r="N1236" i="1"/>
  <c r="N1233" i="1"/>
  <c r="N1234" i="1"/>
  <c r="N1231" i="1"/>
  <c r="N1232" i="1"/>
  <c r="N1229" i="1"/>
  <c r="N1230" i="1"/>
  <c r="N1227" i="1"/>
  <c r="N1228" i="1"/>
  <c r="N1225" i="1"/>
  <c r="N1226" i="1"/>
  <c r="N1223" i="1"/>
  <c r="N1224" i="1"/>
  <c r="N1221" i="1"/>
  <c r="N1222" i="1"/>
  <c r="N1219" i="1"/>
  <c r="N1220" i="1"/>
  <c r="N1217" i="1"/>
  <c r="N1218" i="1"/>
  <c r="N1215" i="1"/>
  <c r="N1216" i="1"/>
  <c r="N1213" i="1"/>
  <c r="N1214" i="1"/>
  <c r="N1211" i="1"/>
  <c r="N1212" i="1"/>
  <c r="N1209" i="1"/>
  <c r="N1210" i="1"/>
  <c r="N1207" i="1"/>
  <c r="N1208" i="1"/>
  <c r="N1205" i="1"/>
  <c r="N1206" i="1"/>
  <c r="N1203" i="1"/>
  <c r="N1204" i="1"/>
  <c r="N1201" i="1"/>
  <c r="N1202" i="1"/>
  <c r="N1199" i="1"/>
  <c r="N1200" i="1"/>
  <c r="N1197" i="1"/>
  <c r="N1198" i="1"/>
  <c r="N1195" i="1"/>
  <c r="N1196" i="1"/>
  <c r="N1193" i="1"/>
  <c r="N1194" i="1"/>
  <c r="N1191" i="1"/>
  <c r="N1192" i="1"/>
  <c r="N1189" i="1"/>
  <c r="N1190" i="1"/>
  <c r="N1187" i="1"/>
  <c r="N1188" i="1"/>
  <c r="N1185" i="1"/>
  <c r="N1186" i="1"/>
  <c r="N1183" i="1"/>
  <c r="N1184" i="1"/>
  <c r="N1181" i="1"/>
  <c r="N1182" i="1"/>
  <c r="N1179" i="1"/>
  <c r="N1180" i="1"/>
  <c r="N1177" i="1"/>
  <c r="N1178" i="1"/>
  <c r="N1175" i="1"/>
  <c r="N1176" i="1"/>
  <c r="N1173" i="1"/>
  <c r="N1174" i="1"/>
  <c r="N1171" i="1"/>
  <c r="N1172" i="1"/>
  <c r="N1169" i="1"/>
  <c r="N1170" i="1"/>
  <c r="N1167" i="1"/>
  <c r="N1168" i="1"/>
  <c r="N1165" i="1"/>
  <c r="N1166" i="1"/>
  <c r="N1163" i="1"/>
  <c r="N1164" i="1"/>
  <c r="N1161" i="1"/>
  <c r="N1162" i="1"/>
  <c r="N1159" i="1"/>
  <c r="N1160" i="1"/>
  <c r="N1157" i="1"/>
  <c r="N1158" i="1"/>
  <c r="N1155" i="1"/>
  <c r="N1156" i="1"/>
  <c r="N1153" i="1"/>
  <c r="N1154" i="1"/>
  <c r="N1151" i="1"/>
  <c r="N1152" i="1"/>
  <c r="N1149" i="1"/>
  <c r="N1150" i="1"/>
  <c r="N1147" i="1"/>
  <c r="N1148" i="1"/>
  <c r="N1145" i="1"/>
  <c r="N1146" i="1"/>
  <c r="N1143" i="1"/>
  <c r="N1144" i="1"/>
  <c r="N1141" i="1"/>
  <c r="N1142" i="1"/>
  <c r="N1139" i="1"/>
  <c r="N1140" i="1"/>
  <c r="N1137" i="1"/>
  <c r="N1138" i="1"/>
  <c r="N1135" i="1"/>
  <c r="N1136" i="1"/>
  <c r="N1133" i="1"/>
  <c r="N1134" i="1"/>
  <c r="N1131" i="1"/>
  <c r="N1132" i="1"/>
  <c r="N1129" i="1"/>
  <c r="N1130" i="1"/>
  <c r="N1127" i="1"/>
  <c r="N1128" i="1"/>
  <c r="N1125" i="1"/>
  <c r="N1126" i="1"/>
  <c r="N1123" i="1"/>
  <c r="N1124" i="1"/>
  <c r="N1121" i="1"/>
  <c r="N1122" i="1"/>
  <c r="N1119" i="1"/>
  <c r="N1120" i="1"/>
  <c r="N1117" i="1"/>
  <c r="N1118" i="1"/>
  <c r="N1115" i="1"/>
  <c r="N1116" i="1"/>
  <c r="N1113" i="1"/>
  <c r="N1114" i="1"/>
  <c r="N1111" i="1"/>
  <c r="N1112" i="1"/>
  <c r="N1109" i="1"/>
  <c r="N1110" i="1"/>
  <c r="N1107" i="1"/>
  <c r="N1108" i="1"/>
  <c r="N1105" i="1"/>
  <c r="N1106" i="1"/>
  <c r="N1103" i="1"/>
  <c r="N1104" i="1"/>
  <c r="N1101" i="1"/>
  <c r="N1102" i="1"/>
  <c r="N1099" i="1"/>
  <c r="N1100" i="1"/>
  <c r="N1097" i="1"/>
  <c r="N1098" i="1"/>
  <c r="N1095" i="1"/>
  <c r="N1096" i="1"/>
  <c r="N1093" i="1"/>
  <c r="N1094" i="1"/>
  <c r="N1091" i="1"/>
  <c r="N1092" i="1"/>
  <c r="N1089" i="1"/>
  <c r="N1090" i="1"/>
  <c r="N1087" i="1"/>
  <c r="N1088" i="1"/>
  <c r="N1085" i="1"/>
  <c r="N1086" i="1"/>
  <c r="N1083" i="1"/>
  <c r="N1084" i="1"/>
  <c r="N1081" i="1"/>
  <c r="N1082" i="1"/>
  <c r="N1079" i="1"/>
  <c r="N1080" i="1"/>
  <c r="N1077" i="1"/>
  <c r="N1078" i="1"/>
  <c r="N1075" i="1"/>
  <c r="N1076" i="1"/>
  <c r="N1073" i="1"/>
  <c r="N1074" i="1"/>
  <c r="N1071" i="1"/>
  <c r="N1072" i="1"/>
  <c r="N1069" i="1"/>
  <c r="N1070" i="1"/>
  <c r="N1067" i="1"/>
  <c r="N1068" i="1"/>
  <c r="N1065" i="1"/>
  <c r="N1066" i="1"/>
  <c r="N1063" i="1"/>
  <c r="N1064" i="1"/>
  <c r="N1061" i="1"/>
  <c r="N1062" i="1"/>
  <c r="N1059" i="1"/>
  <c r="N1060" i="1"/>
  <c r="N1057" i="1"/>
  <c r="N1058" i="1"/>
  <c r="N1055" i="1"/>
  <c r="N1056" i="1"/>
  <c r="N1053" i="1"/>
  <c r="N1054" i="1"/>
  <c r="N1051" i="1"/>
  <c r="N1052" i="1"/>
  <c r="N1049" i="1"/>
  <c r="N1050" i="1"/>
  <c r="N1047" i="1"/>
  <c r="N1048" i="1"/>
  <c r="N1045" i="1"/>
  <c r="N1046" i="1"/>
  <c r="N1043" i="1"/>
  <c r="N1044" i="1"/>
  <c r="N1041" i="1"/>
  <c r="N1042" i="1"/>
  <c r="N1039" i="1"/>
  <c r="N1040" i="1"/>
  <c r="N1037" i="1"/>
  <c r="N1038" i="1"/>
  <c r="N1035" i="1"/>
  <c r="N1036" i="1"/>
  <c r="N1033" i="1"/>
  <c r="N1034" i="1"/>
  <c r="N1031" i="1"/>
  <c r="N1032" i="1"/>
  <c r="N1029" i="1"/>
  <c r="N1030" i="1"/>
  <c r="N1027" i="1"/>
  <c r="N1028" i="1"/>
  <c r="N1025" i="1"/>
  <c r="N1026" i="1"/>
  <c r="N1023" i="1"/>
  <c r="N1024" i="1"/>
  <c r="N1021" i="1"/>
  <c r="N1022" i="1"/>
  <c r="N874" i="1"/>
  <c r="N1004" i="1"/>
  <c r="N952" i="1"/>
  <c r="N920" i="1"/>
  <c r="N873" i="1"/>
  <c r="N1020" i="1"/>
  <c r="N1016" i="1"/>
  <c r="N999" i="1"/>
  <c r="N984" i="1"/>
  <c r="N936" i="1"/>
  <c r="N968" i="1"/>
  <c r="N1000" i="1"/>
  <c r="N1013" i="1"/>
  <c r="N904" i="1"/>
  <c r="N1014" i="1"/>
  <c r="N888" i="1"/>
  <c r="N954" i="1"/>
  <c r="N969" i="1"/>
  <c r="N970" i="1"/>
  <c r="N985" i="1"/>
  <c r="N986" i="1"/>
  <c r="N1001" i="1"/>
  <c r="N1002" i="1"/>
  <c r="N889" i="1"/>
  <c r="N1017" i="1"/>
  <c r="N890" i="1"/>
  <c r="N1018" i="1"/>
  <c r="N905" i="1"/>
  <c r="N906" i="1"/>
  <c r="N921" i="1"/>
  <c r="N937" i="1"/>
  <c r="N922" i="1"/>
  <c r="N938" i="1"/>
  <c r="N953" i="1"/>
  <c r="N876" i="1"/>
  <c r="N956" i="1"/>
  <c r="N933" i="1"/>
  <c r="N947" i="1"/>
  <c r="N993" i="1"/>
  <c r="N1007" i="1"/>
  <c r="N894" i="1"/>
  <c r="N923" i="1"/>
  <c r="N929" i="1"/>
  <c r="N878" i="1"/>
  <c r="N975" i="1"/>
  <c r="N973" i="1"/>
  <c r="N1019" i="1"/>
  <c r="N879" i="1"/>
  <c r="N900" i="1"/>
  <c r="N997" i="1"/>
  <c r="N882" i="1"/>
  <c r="N1009" i="1"/>
  <c r="N977" i="1"/>
  <c r="N940" i="1"/>
  <c r="N924" i="1"/>
  <c r="N917" i="1"/>
  <c r="N931" i="1"/>
  <c r="N991" i="1"/>
  <c r="N907" i="1"/>
  <c r="N891" i="1"/>
  <c r="N994" i="1"/>
  <c r="N946" i="1"/>
  <c r="N928" i="1"/>
  <c r="N958" i="1"/>
  <c r="N979" i="1"/>
  <c r="N901" i="1"/>
  <c r="N915" i="1"/>
  <c r="N913" i="1"/>
  <c r="N1005" i="1"/>
  <c r="N957" i="1"/>
  <c r="N1008" i="1"/>
  <c r="N1006" i="1"/>
  <c r="N988" i="1"/>
  <c r="N961" i="1"/>
  <c r="N951" i="1"/>
  <c r="N998" i="1"/>
  <c r="N996" i="1"/>
  <c r="N887" i="1"/>
  <c r="N885" i="1"/>
  <c r="N899" i="1"/>
  <c r="N897" i="1"/>
  <c r="N959" i="1"/>
  <c r="N942" i="1"/>
  <c r="N925" i="1"/>
  <c r="N877" i="1"/>
  <c r="N944" i="1"/>
  <c r="N896" i="1"/>
  <c r="N910" i="1"/>
  <c r="N983" i="1"/>
  <c r="N1012" i="1"/>
  <c r="N883" i="1"/>
  <c r="N881" i="1"/>
  <c r="N941" i="1"/>
  <c r="N927" i="1"/>
  <c r="N909" i="1"/>
  <c r="N987" i="1"/>
  <c r="N880" i="1"/>
  <c r="N939" i="1"/>
  <c r="N908" i="1"/>
  <c r="N892" i="1"/>
  <c r="N982" i="1"/>
  <c r="N980" i="1"/>
  <c r="N1010" i="1"/>
  <c r="N893" i="1"/>
  <c r="N930" i="1"/>
  <c r="N898" i="1"/>
  <c r="N965" i="1"/>
  <c r="N966" i="1"/>
  <c r="N964" i="1"/>
  <c r="N911" i="1"/>
  <c r="N974" i="1"/>
  <c r="N912" i="1"/>
  <c r="N943" i="1"/>
  <c r="N926" i="1"/>
  <c r="N950" i="1"/>
  <c r="N948" i="1"/>
  <c r="N978" i="1"/>
  <c r="N992" i="1"/>
  <c r="N895" i="1"/>
  <c r="N902" i="1"/>
  <c r="N995" i="1"/>
  <c r="N963" i="1"/>
  <c r="N934" i="1"/>
  <c r="N932" i="1"/>
  <c r="N962" i="1"/>
  <c r="N976" i="1"/>
  <c r="N967" i="1"/>
  <c r="N972" i="1"/>
  <c r="N875" i="1"/>
  <c r="N919" i="1"/>
  <c r="N989" i="1"/>
  <c r="N918" i="1"/>
  <c r="N916" i="1"/>
  <c r="N960" i="1"/>
  <c r="N990" i="1"/>
  <c r="N1011" i="1"/>
  <c r="N971" i="1"/>
  <c r="N955" i="1"/>
  <c r="N886" i="1"/>
  <c r="N884" i="1"/>
  <c r="N914" i="1"/>
  <c r="N981" i="1"/>
  <c r="N949" i="1"/>
  <c r="N935" i="1"/>
  <c r="N903" i="1"/>
  <c r="N945" i="1"/>
  <c r="N1015" i="1"/>
  <c r="N872" i="1"/>
  <c r="N864" i="1"/>
  <c r="N865" i="1"/>
  <c r="N834" i="1"/>
  <c r="N861" i="1"/>
  <c r="N851" i="1"/>
  <c r="N846" i="1"/>
  <c r="N824" i="1"/>
  <c r="N818" i="1"/>
  <c r="N849" i="1"/>
  <c r="N869" i="1"/>
  <c r="N844" i="1"/>
  <c r="N850" i="1"/>
  <c r="N842" i="1"/>
  <c r="N867" i="1"/>
  <c r="N830" i="1"/>
  <c r="N819" i="1"/>
  <c r="N854" i="1"/>
  <c r="N826" i="1"/>
  <c r="N866" i="1"/>
  <c r="N837" i="1"/>
  <c r="N840" i="1"/>
  <c r="N825" i="1"/>
  <c r="N841" i="1"/>
  <c r="N835" i="1"/>
  <c r="N870" i="1"/>
  <c r="N821" i="1"/>
  <c r="N858" i="1"/>
  <c r="N848" i="1"/>
  <c r="N862" i="1"/>
  <c r="N836" i="1"/>
  <c r="N820" i="1"/>
  <c r="N831" i="1"/>
  <c r="N855" i="1"/>
  <c r="N859" i="1"/>
  <c r="N838" i="1"/>
  <c r="N860" i="1"/>
  <c r="N852" i="1"/>
  <c r="N847" i="1"/>
  <c r="N827" i="1"/>
  <c r="N853" i="1"/>
  <c r="N871" i="1"/>
  <c r="N828" i="1"/>
  <c r="N829" i="1"/>
  <c r="N857" i="1"/>
  <c r="N868" i="1"/>
  <c r="N863" i="1"/>
  <c r="N833" i="1"/>
  <c r="N845" i="1"/>
  <c r="N832" i="1"/>
  <c r="N843" i="1"/>
  <c r="N823" i="1"/>
  <c r="N856" i="1"/>
  <c r="N822" i="1"/>
  <c r="N839" i="1"/>
  <c r="N567" i="1"/>
  <c r="N633" i="1"/>
  <c r="N533" i="1"/>
  <c r="N610" i="1"/>
  <c r="N192" i="1"/>
  <c r="N717" i="1"/>
  <c r="N474" i="1"/>
  <c r="N319" i="1"/>
  <c r="N730" i="1"/>
  <c r="N118" i="1"/>
  <c r="N468" i="1"/>
  <c r="N417" i="1"/>
  <c r="N63" i="1"/>
  <c r="N817" i="1"/>
  <c r="N651" i="1"/>
  <c r="N311" i="1"/>
  <c r="N60" i="1"/>
  <c r="N212" i="1"/>
  <c r="N673" i="1"/>
  <c r="N575" i="1"/>
  <c r="N461" i="1"/>
  <c r="N218" i="1"/>
  <c r="N572" i="1"/>
  <c r="N121" i="1"/>
  <c r="N704" i="1"/>
  <c r="N126" i="1"/>
  <c r="N794" i="1"/>
  <c r="N374" i="1"/>
  <c r="N21" i="1"/>
  <c r="N161" i="1"/>
  <c r="N638" i="1"/>
  <c r="N395" i="1"/>
  <c r="N377" i="1"/>
  <c r="N630" i="1"/>
  <c r="N724" i="1"/>
  <c r="N354" i="1"/>
  <c r="N448" i="1"/>
  <c r="N382" i="1"/>
  <c r="N139" i="1"/>
  <c r="N55" i="1"/>
  <c r="N277" i="1"/>
  <c r="N804" i="1"/>
  <c r="N98" i="1"/>
  <c r="N540" i="1"/>
  <c r="N205" i="1"/>
  <c r="N74" i="1"/>
  <c r="N749" i="1"/>
  <c r="N480" i="1"/>
  <c r="N245" i="1"/>
  <c r="N809" i="1"/>
  <c r="N620" i="1"/>
  <c r="N465" i="1"/>
  <c r="N330" i="1"/>
  <c r="N110" i="1"/>
  <c r="N422" i="1"/>
  <c r="N772" i="1"/>
  <c r="N668" i="1"/>
  <c r="N402" i="1"/>
  <c r="N76" i="1"/>
  <c r="N17" i="1"/>
  <c r="N581" i="1"/>
  <c r="N253" i="1"/>
  <c r="N178" i="1"/>
  <c r="N663" i="1"/>
  <c r="N331" i="1"/>
  <c r="N460" i="1"/>
  <c r="N305" i="1"/>
  <c r="N511" i="1"/>
  <c r="N56" i="1"/>
  <c r="N285" i="1"/>
  <c r="N210" i="1"/>
  <c r="N695" i="1"/>
  <c r="N600" i="1"/>
  <c r="N301" i="1"/>
  <c r="N226" i="1"/>
  <c r="N711" i="1"/>
  <c r="N104" i="1"/>
  <c r="N573" i="1"/>
  <c r="N498" i="1"/>
  <c r="N184" i="1"/>
  <c r="N77" i="1"/>
  <c r="N767" i="1"/>
  <c r="N487" i="1"/>
  <c r="N266" i="1"/>
  <c r="N28" i="1"/>
  <c r="N129" i="1"/>
  <c r="N693" i="1"/>
  <c r="N109" i="1"/>
  <c r="N546" i="1"/>
  <c r="N397" i="1"/>
  <c r="N42" i="1"/>
  <c r="N314" i="1"/>
  <c r="N495" i="1"/>
  <c r="N23" i="1"/>
  <c r="N284" i="1"/>
  <c r="N781" i="1"/>
  <c r="N777" i="1"/>
  <c r="N720" i="1"/>
  <c r="N570" i="1"/>
  <c r="N754" i="1"/>
  <c r="N279" i="1"/>
  <c r="N715" i="1"/>
  <c r="N30" i="1"/>
  <c r="N263" i="1"/>
  <c r="N146" i="1"/>
  <c r="N88" i="1"/>
  <c r="N290" i="1"/>
  <c r="N302" i="1"/>
  <c r="N92" i="1"/>
  <c r="N736" i="1"/>
  <c r="N501" i="1"/>
  <c r="N216" i="1"/>
  <c r="N582" i="1"/>
  <c r="N721" i="1"/>
  <c r="N770" i="1"/>
  <c r="N366" i="1"/>
  <c r="N148" i="1"/>
  <c r="N67" i="1"/>
  <c r="N799" i="1"/>
  <c r="N658" i="1"/>
  <c r="N134" i="1"/>
  <c r="N273" i="1"/>
  <c r="N438" i="1"/>
  <c r="N509" i="1"/>
  <c r="N434" i="1"/>
  <c r="N393" i="1"/>
  <c r="N566" i="1"/>
  <c r="N716" i="1"/>
  <c r="N561" i="1"/>
  <c r="N531" i="1"/>
  <c r="N72" i="1"/>
  <c r="N541" i="1"/>
  <c r="N466" i="1"/>
  <c r="N137" i="1"/>
  <c r="N41" i="1"/>
  <c r="N557" i="1"/>
  <c r="N482" i="1"/>
  <c r="N653" i="1"/>
  <c r="N360" i="1"/>
  <c r="N811" i="1"/>
  <c r="N755" i="1"/>
  <c r="N731" i="1"/>
  <c r="N333" i="1"/>
  <c r="N258" i="1"/>
  <c r="N743" i="1"/>
  <c r="N70" i="1"/>
  <c r="N385" i="1"/>
  <c r="N621" i="1"/>
  <c r="N298" i="1"/>
  <c r="N666" i="1"/>
  <c r="N401" i="1"/>
  <c r="N213" i="1"/>
  <c r="N583" i="1"/>
  <c r="N439" i="1"/>
  <c r="N44" i="1"/>
  <c r="N208" i="1"/>
  <c r="N348" i="1"/>
  <c r="N193" i="1"/>
  <c r="N761" i="1"/>
  <c r="N472" i="1"/>
  <c r="N173" i="1"/>
  <c r="N51" i="1"/>
  <c r="N84" i="1"/>
  <c r="N622" i="1"/>
  <c r="N404" i="1"/>
  <c r="N8" i="1"/>
  <c r="N221" i="1"/>
  <c r="N99" i="1"/>
  <c r="N441" i="1"/>
  <c r="N529" i="1"/>
  <c r="N135" i="1"/>
  <c r="N764" i="1"/>
  <c r="N690" i="1"/>
  <c r="N588" i="1"/>
  <c r="N700" i="1"/>
  <c r="N13" i="1"/>
  <c r="N194" i="1"/>
  <c r="N267" i="1"/>
  <c r="N328" i="1"/>
  <c r="N486" i="1"/>
  <c r="N722" i="1"/>
  <c r="N141" i="1"/>
  <c r="N297" i="1"/>
  <c r="N662" i="1"/>
  <c r="N738" i="1"/>
  <c r="N340" i="1"/>
  <c r="N616" i="1"/>
  <c r="N222" i="1"/>
  <c r="N195" i="1"/>
  <c r="N689" i="1"/>
  <c r="N589" i="1"/>
  <c r="N514" i="1"/>
  <c r="N219" i="1"/>
  <c r="N155" i="1"/>
  <c r="N102" i="1"/>
  <c r="N641" i="1"/>
  <c r="N247" i="1"/>
  <c r="N270" i="1"/>
  <c r="N243" i="1"/>
  <c r="N488" i="1"/>
  <c r="N166" i="1"/>
  <c r="N246" i="1"/>
  <c r="N50" i="1"/>
  <c r="N535" i="1"/>
  <c r="N255" i="1"/>
  <c r="N93" i="1"/>
  <c r="N503" i="1"/>
  <c r="N499" i="1"/>
  <c r="N445" i="1"/>
  <c r="N203" i="1"/>
  <c r="N306" i="1"/>
  <c r="N443" i="1"/>
  <c r="N562" i="1"/>
  <c r="N324" i="1"/>
  <c r="N664" i="1"/>
  <c r="N90" i="1"/>
  <c r="N617" i="1"/>
  <c r="N322" i="1"/>
  <c r="N604" i="1"/>
  <c r="N449" i="1"/>
  <c r="N696" i="1"/>
  <c r="N728" i="1"/>
  <c r="N429" i="1"/>
  <c r="N307" i="1"/>
  <c r="N122" i="1"/>
  <c r="N16" i="1"/>
  <c r="N660" i="1"/>
  <c r="N813" i="1"/>
  <c r="N477" i="1"/>
  <c r="N355" i="1"/>
  <c r="N710" i="1"/>
  <c r="N406" i="1"/>
  <c r="N391" i="1"/>
  <c r="N158" i="1"/>
  <c r="N131" i="1"/>
  <c r="N464" i="1"/>
  <c r="N312" i="1"/>
  <c r="N269" i="1"/>
  <c r="N450" i="1"/>
  <c r="N47" i="1"/>
  <c r="N584" i="1"/>
  <c r="N190" i="1"/>
  <c r="N163" i="1"/>
  <c r="N433" i="1"/>
  <c r="N553" i="1"/>
  <c r="N206" i="1"/>
  <c r="N179" i="1"/>
  <c r="N634" i="1"/>
  <c r="N57" i="1"/>
  <c r="N478" i="1"/>
  <c r="N451" i="1"/>
  <c r="N744" i="1"/>
  <c r="N792" i="1"/>
  <c r="N815" i="1"/>
  <c r="N667" i="1"/>
  <c r="N18" i="1"/>
  <c r="N526" i="1"/>
  <c r="N187" i="1"/>
  <c r="N14" i="1"/>
  <c r="N762" i="1"/>
  <c r="N595" i="1"/>
  <c r="N407" i="1"/>
  <c r="N803" i="1"/>
  <c r="N10" i="1"/>
  <c r="N596" i="1"/>
  <c r="N470" i="1"/>
  <c r="N705" i="1"/>
  <c r="N390" i="1"/>
  <c r="N169" i="1"/>
  <c r="N685" i="1"/>
  <c r="N563" i="1"/>
  <c r="N380" i="1"/>
  <c r="N272" i="1"/>
  <c r="N37" i="1"/>
  <c r="N217" i="1"/>
  <c r="N733" i="1"/>
  <c r="N611" i="1"/>
  <c r="N256" i="1"/>
  <c r="N162" i="1"/>
  <c r="N647" i="1"/>
  <c r="N414" i="1"/>
  <c r="N387" i="1"/>
  <c r="N801" i="1"/>
  <c r="N568" i="1"/>
  <c r="N525" i="1"/>
  <c r="N706" i="1"/>
  <c r="N737" i="1"/>
  <c r="N25" i="1"/>
  <c r="N446" i="1"/>
  <c r="N419" i="1"/>
  <c r="N232" i="1"/>
  <c r="N785" i="1"/>
  <c r="N462" i="1"/>
  <c r="N435" i="1"/>
  <c r="N701" i="1"/>
  <c r="N313" i="1"/>
  <c r="N734" i="1"/>
  <c r="N707" i="1"/>
  <c r="N636" i="1"/>
  <c r="N238" i="1"/>
  <c r="N211" i="1"/>
  <c r="N275" i="1"/>
  <c r="N136" i="1"/>
  <c r="N349" i="1"/>
  <c r="N274" i="1"/>
  <c r="N757" i="1"/>
  <c r="N806" i="1"/>
  <c r="N747" i="1"/>
  <c r="N626" i="1"/>
  <c r="N459" i="1"/>
  <c r="N2" i="1"/>
  <c r="N580" i="1"/>
  <c r="N424" i="1"/>
  <c r="N412" i="1"/>
  <c r="N550" i="1"/>
  <c r="N45" i="1"/>
  <c r="N437" i="1"/>
  <c r="N485" i="1"/>
  <c r="N157" i="1"/>
  <c r="N82" i="1"/>
  <c r="N3" i="1"/>
  <c r="N425" i="1"/>
  <c r="N78" i="1"/>
  <c r="N278" i="1"/>
  <c r="N559" i="1"/>
  <c r="N528" i="1"/>
  <c r="N293" i="1"/>
  <c r="N473" i="1"/>
  <c r="N79" i="1"/>
  <c r="N534" i="1"/>
  <c r="N579" i="1"/>
  <c r="N418" i="1"/>
  <c r="N805" i="1"/>
  <c r="N670" i="1"/>
  <c r="N643" i="1"/>
  <c r="N6" i="1"/>
  <c r="N9" i="1"/>
  <c r="N326" i="1"/>
  <c r="N147" i="1"/>
  <c r="N182" i="1"/>
  <c r="N281" i="1"/>
  <c r="N702" i="1"/>
  <c r="N675" i="1"/>
  <c r="N523" i="1"/>
  <c r="N234" i="1"/>
  <c r="N718" i="1"/>
  <c r="N691" i="1"/>
  <c r="N481" i="1"/>
  <c r="N569" i="1"/>
  <c r="N175" i="1"/>
  <c r="N4" i="1"/>
  <c r="N512" i="1"/>
  <c r="N494" i="1"/>
  <c r="N467" i="1"/>
  <c r="N11" i="1"/>
  <c r="N392" i="1"/>
  <c r="N605" i="1"/>
  <c r="N530" i="1"/>
  <c r="N440" i="1"/>
  <c r="N223" i="1"/>
  <c r="N52" i="1"/>
  <c r="N343" i="1"/>
  <c r="N699" i="1"/>
  <c r="N797" i="1"/>
  <c r="N502" i="1"/>
  <c r="N364" i="1"/>
  <c r="N49" i="1"/>
  <c r="N317" i="1"/>
  <c r="N58" i="1"/>
  <c r="N39" i="1"/>
  <c r="N413" i="1"/>
  <c r="N338" i="1"/>
  <c r="N66" i="1"/>
  <c r="N681" i="1"/>
  <c r="N334" i="1"/>
  <c r="N116" i="1"/>
  <c r="N323" i="1"/>
  <c r="N802" i="1"/>
  <c r="N549" i="1"/>
  <c r="N729" i="1"/>
  <c r="N335" i="1"/>
  <c r="N164" i="1"/>
  <c r="N24" i="1"/>
  <c r="N674" i="1"/>
  <c r="N46" i="1"/>
  <c r="N111" i="1"/>
  <c r="N742" i="1"/>
  <c r="N303" i="1"/>
  <c r="N265" i="1"/>
  <c r="N174" i="1"/>
  <c r="N403" i="1"/>
  <c r="N713" i="1"/>
  <c r="N537" i="1"/>
  <c r="N143" i="1"/>
  <c r="N800" i="1"/>
  <c r="N606" i="1"/>
  <c r="N490" i="1"/>
  <c r="N159" i="1"/>
  <c r="N786" i="1"/>
  <c r="N87" i="1"/>
  <c r="N775" i="1"/>
  <c r="N431" i="1"/>
  <c r="N260" i="1"/>
  <c r="N132" i="1"/>
  <c r="N751" i="1"/>
  <c r="N723" i="1"/>
  <c r="N350" i="1"/>
  <c r="N648" i="1"/>
  <c r="N778" i="1"/>
  <c r="N795" i="1"/>
  <c r="N332" i="1"/>
  <c r="N479" i="1"/>
  <c r="N308" i="1"/>
  <c r="N264" i="1"/>
  <c r="N300" i="1"/>
  <c r="N316" i="1"/>
  <c r="N259" i="1"/>
  <c r="N378" i="1"/>
  <c r="N646" i="1"/>
  <c r="N125" i="1"/>
  <c r="N601" i="1"/>
  <c r="N189" i="1"/>
  <c r="N632" i="1"/>
  <c r="N36" i="1"/>
  <c r="N637" i="1"/>
  <c r="N657" i="1"/>
  <c r="N560" i="1"/>
  <c r="N444" i="1"/>
  <c r="N780" i="1"/>
  <c r="N551" i="1"/>
  <c r="N669" i="1"/>
  <c r="N594" i="1"/>
  <c r="N798" i="1"/>
  <c r="N106" i="1"/>
  <c r="N590" i="1"/>
  <c r="N372" i="1"/>
  <c r="N394" i="1"/>
  <c r="N241" i="1"/>
  <c r="N262" i="1"/>
  <c r="N154" i="1"/>
  <c r="N591" i="1"/>
  <c r="N420" i="1"/>
  <c r="N784" i="1"/>
  <c r="N115" i="1"/>
  <c r="N177" i="1"/>
  <c r="N367" i="1"/>
  <c r="N196" i="1"/>
  <c r="N358" i="1"/>
  <c r="N521" i="1"/>
  <c r="N430" i="1"/>
  <c r="N659" i="1"/>
  <c r="N789" i="1"/>
  <c r="N746" i="1"/>
  <c r="N399" i="1"/>
  <c r="N228" i="1"/>
  <c r="N225" i="1"/>
  <c r="N763" i="1"/>
  <c r="N415" i="1"/>
  <c r="N244" i="1"/>
  <c r="N201" i="1"/>
  <c r="N250" i="1"/>
  <c r="N687" i="1"/>
  <c r="N516" i="1"/>
  <c r="N248" i="1"/>
  <c r="N191" i="1"/>
  <c r="N20" i="1"/>
  <c r="N370" i="1"/>
  <c r="N89" i="1"/>
  <c r="N254" i="1"/>
  <c r="N227" i="1"/>
  <c r="N19" i="1"/>
  <c r="N735" i="1"/>
  <c r="N564" i="1"/>
  <c r="N745" i="1"/>
  <c r="N556" i="1"/>
  <c r="N294" i="1"/>
  <c r="N515" i="1"/>
  <c r="N510" i="1"/>
  <c r="N176" i="1"/>
  <c r="N198" i="1"/>
  <c r="N532" i="1"/>
  <c r="N739" i="1"/>
  <c r="N197" i="1"/>
  <c r="N68" i="1"/>
  <c r="N688" i="1"/>
  <c r="N286" i="1"/>
  <c r="N773" i="1"/>
  <c r="N649" i="1"/>
  <c r="N200" i="1"/>
  <c r="N62" i="1"/>
  <c r="N35" i="1"/>
  <c r="N229" i="1"/>
  <c r="N362" i="1"/>
  <c r="N31" i="1"/>
  <c r="N628" i="1"/>
  <c r="N650" i="1"/>
  <c r="N497" i="1"/>
  <c r="N103" i="1"/>
  <c r="N410" i="1"/>
  <c r="N32" i="1"/>
  <c r="N676" i="1"/>
  <c r="N398" i="1"/>
  <c r="N371" i="1"/>
  <c r="N697" i="1"/>
  <c r="N623" i="1"/>
  <c r="N452" i="1"/>
  <c r="N779" i="1"/>
  <c r="N758" i="1"/>
  <c r="N686" i="1"/>
  <c r="N101" i="1"/>
  <c r="N698" i="1"/>
  <c r="N107" i="1"/>
  <c r="N655" i="1"/>
  <c r="N484" i="1"/>
  <c r="N644" i="1"/>
  <c r="N123" i="1"/>
  <c r="N671" i="1"/>
  <c r="N500" i="1"/>
  <c r="N280" i="1"/>
  <c r="N506" i="1"/>
  <c r="N128" i="1"/>
  <c r="N816" i="1"/>
  <c r="N120" i="1"/>
  <c r="N447" i="1"/>
  <c r="N276" i="1"/>
  <c r="N599" i="1"/>
  <c r="N345" i="1"/>
  <c r="N483" i="1"/>
  <c r="N454" i="1"/>
  <c r="N54" i="1"/>
  <c r="N768" i="1"/>
  <c r="N432" i="1"/>
  <c r="N381" i="1"/>
  <c r="N22" i="1"/>
  <c r="N808" i="1"/>
  <c r="N224" i="1"/>
  <c r="N231" i="1"/>
  <c r="N712" i="1"/>
  <c r="N318" i="1"/>
  <c r="N291" i="1"/>
  <c r="N741" i="1"/>
  <c r="N618" i="1"/>
  <c r="N287" i="1"/>
  <c r="N5" i="1"/>
  <c r="N27" i="1"/>
  <c r="N748" i="1"/>
  <c r="N359" i="1"/>
  <c r="N682" i="1"/>
  <c r="N288" i="1"/>
  <c r="N53" i="1"/>
  <c r="N654" i="1"/>
  <c r="N627" i="1"/>
  <c r="N94" i="1"/>
  <c r="N64" i="1"/>
  <c r="N708" i="1"/>
  <c r="N138" i="1"/>
  <c r="N202" i="1"/>
  <c r="N127" i="1"/>
  <c r="N357" i="1"/>
  <c r="N428" i="1"/>
  <c r="N363" i="1"/>
  <c r="N96" i="1"/>
  <c r="N740" i="1"/>
  <c r="N457" i="1"/>
  <c r="N379" i="1"/>
  <c r="N112" i="1"/>
  <c r="N760" i="1"/>
  <c r="N170" i="1"/>
  <c r="N38" i="1"/>
  <c r="N384" i="1"/>
  <c r="N149" i="1"/>
  <c r="N585" i="1"/>
  <c r="N703" i="1"/>
  <c r="N520" i="1"/>
  <c r="N365" i="1"/>
  <c r="N7" i="1"/>
  <c r="N542" i="1"/>
  <c r="N124" i="1"/>
  <c r="N29" i="1"/>
  <c r="N625" i="1"/>
  <c r="N409" i="1"/>
  <c r="N574" i="1"/>
  <c r="N547" i="1"/>
  <c r="N295" i="1"/>
  <c r="N783" i="1"/>
  <c r="N543" i="1"/>
  <c r="N261" i="1"/>
  <c r="N283" i="1"/>
  <c r="N130" i="1"/>
  <c r="N615" i="1"/>
  <c r="N43" i="1"/>
  <c r="N544" i="1"/>
  <c r="N309" i="1"/>
  <c r="N95" i="1"/>
  <c r="N614" i="1"/>
  <c r="N114" i="1"/>
  <c r="N320" i="1"/>
  <c r="N85" i="1"/>
  <c r="N233" i="1"/>
  <c r="N458" i="1"/>
  <c r="N383" i="1"/>
  <c r="N613" i="1"/>
  <c r="N493" i="1"/>
  <c r="N619" i="1"/>
  <c r="N352" i="1"/>
  <c r="N117" i="1"/>
  <c r="N536" i="1"/>
  <c r="N635" i="1"/>
  <c r="N368" i="1"/>
  <c r="N133" i="1"/>
  <c r="N315" i="1"/>
  <c r="N774" i="1"/>
  <c r="N640" i="1"/>
  <c r="N405" i="1"/>
  <c r="N522" i="1"/>
  <c r="N144" i="1"/>
  <c r="N310" i="1"/>
  <c r="N489" i="1"/>
  <c r="N26" i="1"/>
  <c r="N207" i="1"/>
  <c r="N453" i="1"/>
  <c r="N160" i="1"/>
  <c r="N209" i="1"/>
  <c r="N204" i="1"/>
  <c r="N242" i="1"/>
  <c r="N725" i="1"/>
  <c r="N346" i="1"/>
  <c r="N15" i="1"/>
  <c r="N214" i="1"/>
  <c r="N793" i="1"/>
  <c r="N251" i="1"/>
  <c r="N788" i="1"/>
  <c r="N517" i="1"/>
  <c r="N539" i="1"/>
  <c r="N386" i="1"/>
  <c r="N586" i="1"/>
  <c r="N299" i="1"/>
  <c r="N776" i="1"/>
  <c r="N565" i="1"/>
  <c r="N351" i="1"/>
  <c r="N180" i="1"/>
  <c r="N504" i="1"/>
  <c r="N576" i="1"/>
  <c r="N341" i="1"/>
  <c r="N59" i="1"/>
  <c r="N91" i="1"/>
  <c r="N639" i="1"/>
  <c r="N598" i="1"/>
  <c r="N552" i="1"/>
  <c r="N814" i="1"/>
  <c r="N608" i="1"/>
  <c r="N373" i="1"/>
  <c r="N426" i="1"/>
  <c r="N796" i="1"/>
  <c r="N624" i="1"/>
  <c r="N389" i="1"/>
  <c r="N237" i="1"/>
  <c r="N252" i="1"/>
  <c r="N97" i="1"/>
  <c r="N661" i="1"/>
  <c r="N411" i="1"/>
  <c r="N400" i="1"/>
  <c r="N165" i="1"/>
  <c r="N571" i="1"/>
  <c r="N282" i="1"/>
  <c r="N463" i="1"/>
  <c r="N292" i="1"/>
  <c r="N388" i="1"/>
  <c r="N145" i="1"/>
  <c r="N709" i="1"/>
  <c r="N152" i="1"/>
  <c r="N408" i="1"/>
  <c r="N807" i="1"/>
  <c r="N344" i="1"/>
  <c r="N239" i="1"/>
  <c r="N602" i="1"/>
  <c r="N271" i="1"/>
  <c r="N100" i="1"/>
  <c r="N456" i="1"/>
  <c r="N507" i="1"/>
  <c r="N240" i="1"/>
  <c r="N86" i="1"/>
  <c r="N150" i="1"/>
  <c r="N642" i="1"/>
  <c r="N558" i="1"/>
  <c r="N555" i="1"/>
  <c r="N257" i="1"/>
  <c r="N119" i="1"/>
  <c r="N607" i="1"/>
  <c r="N436" i="1"/>
  <c r="N296" i="1"/>
  <c r="N33" i="1"/>
  <c r="N597" i="1"/>
  <c r="N684" i="1"/>
  <c r="N347" i="1"/>
  <c r="N80" i="1"/>
  <c r="N167" i="1"/>
  <c r="N765" i="1"/>
  <c r="N220" i="1"/>
  <c r="N65" i="1"/>
  <c r="N629" i="1"/>
  <c r="N172" i="1"/>
  <c r="N236" i="1"/>
  <c r="N81" i="1"/>
  <c r="N645" i="1"/>
  <c r="N40" i="1"/>
  <c r="N508" i="1"/>
  <c r="N353" i="1"/>
  <c r="N810" i="1"/>
  <c r="N12" i="1"/>
  <c r="N656" i="1"/>
  <c r="N421" i="1"/>
  <c r="N376" i="1"/>
  <c r="N538" i="1"/>
  <c r="N719" i="1"/>
  <c r="N548" i="1"/>
  <c r="N168" i="1"/>
  <c r="N652" i="1"/>
  <c r="N475" i="1"/>
  <c r="N727" i="1"/>
  <c r="N791" i="1"/>
  <c r="N527" i="1"/>
  <c r="N356" i="1"/>
  <c r="N153" i="1"/>
  <c r="N769" i="1"/>
  <c r="N496" i="1"/>
  <c r="N71" i="1"/>
  <c r="N140" i="1"/>
  <c r="N83" i="1"/>
  <c r="N578" i="1"/>
  <c r="N342" i="1"/>
  <c r="N513" i="1"/>
  <c r="N375" i="1"/>
  <c r="N48" i="1"/>
  <c r="N692" i="1"/>
  <c r="N75" i="1"/>
  <c r="N289" i="1"/>
  <c r="N518" i="1"/>
  <c r="N752" i="1"/>
  <c r="N603" i="1"/>
  <c r="N336" i="1"/>
  <c r="N423" i="1"/>
  <c r="N714" i="1"/>
  <c r="N476" i="1"/>
  <c r="N321" i="1"/>
  <c r="N678" i="1"/>
  <c r="N142" i="1"/>
  <c r="N492" i="1"/>
  <c r="N337" i="1"/>
  <c r="N766" i="1"/>
  <c r="N505" i="1"/>
  <c r="N756" i="1"/>
  <c r="N609" i="1"/>
  <c r="N215" i="1"/>
  <c r="N268" i="1"/>
  <c r="N113" i="1"/>
  <c r="N677" i="1"/>
  <c r="N73" i="1"/>
  <c r="N171" i="1"/>
  <c r="N105" i="1"/>
  <c r="N325" i="1"/>
  <c r="N186" i="1"/>
  <c r="N455" i="1"/>
  <c r="N683" i="1"/>
  <c r="N235" i="1"/>
  <c r="N812" i="1"/>
  <c r="N612" i="1"/>
  <c r="N665" i="1"/>
  <c r="N108" i="1"/>
  <c r="N753" i="1"/>
  <c r="N327" i="1"/>
  <c r="N396" i="1"/>
  <c r="N339" i="1"/>
  <c r="N185" i="1"/>
  <c r="N156" i="1"/>
  <c r="N230" i="1"/>
  <c r="N631" i="1"/>
  <c r="N304" i="1"/>
  <c r="N69" i="1"/>
  <c r="N188" i="1"/>
  <c r="N545" i="1"/>
  <c r="N151" i="1"/>
  <c r="N249" i="1"/>
  <c r="N694" i="1"/>
  <c r="N592" i="1"/>
  <c r="N679" i="1"/>
  <c r="N587" i="1"/>
  <c r="N732" i="1"/>
  <c r="N577" i="1"/>
  <c r="N183" i="1"/>
  <c r="N771" i="1"/>
  <c r="N750" i="1"/>
  <c r="N593" i="1"/>
  <c r="N199" i="1"/>
  <c r="N442" i="1"/>
  <c r="N61" i="1"/>
  <c r="N787" i="1"/>
  <c r="N471" i="1"/>
  <c r="N524" i="1"/>
  <c r="N369" i="1"/>
  <c r="N782" i="1"/>
  <c r="N329" i="1"/>
  <c r="N427" i="1"/>
  <c r="N416" i="1"/>
  <c r="N181" i="1"/>
  <c r="N554" i="1"/>
  <c r="N34" i="1"/>
  <c r="N519" i="1"/>
  <c r="N361" i="1"/>
  <c r="N680" i="1"/>
  <c r="N790" i="1"/>
  <c r="N469" i="1"/>
  <c r="N491" i="1"/>
  <c r="N759" i="1"/>
  <c r="N726" i="1"/>
  <c r="N672" i="1"/>
  <c r="L1003" i="1"/>
  <c r="M1003" i="1" l="1"/>
  <c r="N1003" i="1" s="1"/>
  <c r="T17" i="1" s="1"/>
</calcChain>
</file>

<file path=xl/sharedStrings.xml><?xml version="1.0" encoding="utf-8"?>
<sst xmlns="http://schemas.openxmlformats.org/spreadsheetml/2006/main" count="7663" uniqueCount="3479">
  <si>
    <t>Status</t>
  </si>
  <si>
    <t>2A2A200D-F68CB7-9A607</t>
  </si>
  <si>
    <t>Raul Vasquez</t>
  </si>
  <si>
    <t>Standard</t>
  </si>
  <si>
    <t>2A2A200D-B3979B-E41F5</t>
  </si>
  <si>
    <t>Randy Burghardt</t>
  </si>
  <si>
    <t>2A2A200D-9DB2BD-96455</t>
  </si>
  <si>
    <t>coleman Candelario</t>
  </si>
  <si>
    <t>2A2A200D-02D507-6D7EA</t>
  </si>
  <si>
    <t>Rex Hallmann</t>
  </si>
  <si>
    <t>2A2A200D-CB99C5-8688F</t>
  </si>
  <si>
    <t>Kenneth Leach</t>
  </si>
  <si>
    <t>2A2A200D-22273D-9B326</t>
  </si>
  <si>
    <t>Michael Mascilak</t>
  </si>
  <si>
    <t>2A2A200D-9A0D46-23B08</t>
  </si>
  <si>
    <t>Geania Rocha Nascimento</t>
  </si>
  <si>
    <t>2A2A200D-8213D6-14D51</t>
  </si>
  <si>
    <t>Gabriel Boamorte</t>
  </si>
  <si>
    <t>2A2A200D-4A9F23-5EA2D</t>
  </si>
  <si>
    <t>Edward Steim</t>
  </si>
  <si>
    <t>2A2A200D-29F5AD-DF0AD</t>
  </si>
  <si>
    <t>Howie, Nicholas</t>
  </si>
  <si>
    <t>2A2A200D-36AFD0-16672</t>
  </si>
  <si>
    <t>Chris Jones</t>
  </si>
  <si>
    <t>2A2A200D-C90675-9BF52</t>
  </si>
  <si>
    <t>Josh DeLaPaz</t>
  </si>
  <si>
    <t>2A2A200D-4471CA-93916</t>
  </si>
  <si>
    <t>Alexander Zegarra</t>
  </si>
  <si>
    <t>2A2A200D-FE6CF1-4FF69</t>
  </si>
  <si>
    <t>Matt Cohen</t>
  </si>
  <si>
    <t>2A2A200D-A211CA-97C9B</t>
  </si>
  <si>
    <t>Dawn Smith</t>
  </si>
  <si>
    <t>2A2A200D-CE3EF2-CC624</t>
  </si>
  <si>
    <t>Alec Ventresca</t>
  </si>
  <si>
    <t>2A2A200D-38BD1C-C225D</t>
  </si>
  <si>
    <t>Amber Stanton</t>
  </si>
  <si>
    <t>2A2A200D-B1DB08-23547</t>
  </si>
  <si>
    <t>Daniel Sytkowski</t>
  </si>
  <si>
    <t>2A2A200D-8DFA52-9B4E3</t>
  </si>
  <si>
    <t>Benjamin Sloves</t>
  </si>
  <si>
    <t>2A2A200D-0FDF24-E6F61</t>
  </si>
  <si>
    <t>Brett Herigstad</t>
  </si>
  <si>
    <t>2A2A200D-08932F-D0D5D</t>
  </si>
  <si>
    <t>Clayton Hancock</t>
  </si>
  <si>
    <t>2A2A200D-1FB2EE-A967F</t>
  </si>
  <si>
    <t>shane Eckert</t>
  </si>
  <si>
    <t>2A2A200D-94C4F6-A6B1D</t>
  </si>
  <si>
    <t>Daniel Swanson</t>
  </si>
  <si>
    <t>2A2A200D-C57CC5-AA58A</t>
  </si>
  <si>
    <t>Jacob Fields</t>
  </si>
  <si>
    <t>2A2A200D-3C3E2B-6AE72</t>
  </si>
  <si>
    <t>Sam Luu</t>
  </si>
  <si>
    <t>2A2A200D-A0AAEF-03D42</t>
  </si>
  <si>
    <t>Martin Massucci</t>
  </si>
  <si>
    <t>2A2A200D-8CBD1A-70CF7</t>
  </si>
  <si>
    <t>Jacob Waters</t>
  </si>
  <si>
    <t>2A2A200D-60C23C-855A1</t>
  </si>
  <si>
    <t>Kyle Giberson</t>
  </si>
  <si>
    <t>2A2A200D-35848D-A7940</t>
  </si>
  <si>
    <t>Steven Nelson</t>
  </si>
  <si>
    <t>2A2A200D-E7F611-8E124</t>
  </si>
  <si>
    <t>Jean Paul Gilmour</t>
  </si>
  <si>
    <t>2A2A200D-951714-63BCB</t>
  </si>
  <si>
    <t>Ian Sexton</t>
  </si>
  <si>
    <t>2A2A200D-7DC0E7-D56DA</t>
  </si>
  <si>
    <t>Jacob Maniekee</t>
  </si>
  <si>
    <t>2A2A200D-2487CE-32A0D</t>
  </si>
  <si>
    <t>Pepe Sylvia</t>
  </si>
  <si>
    <t>2A2A200D-13C312-9CA99</t>
  </si>
  <si>
    <t>Hunter Landis</t>
  </si>
  <si>
    <t>2A2A200D-B24C1A-E4CDB</t>
  </si>
  <si>
    <t>Darren Felts</t>
  </si>
  <si>
    <t>2A2A200D-6EC4F5-D42DD</t>
  </si>
  <si>
    <t>Jopson Sean</t>
  </si>
  <si>
    <t>2A2A200D-1B8548-BD8C9</t>
  </si>
  <si>
    <t>Eric Johnson</t>
  </si>
  <si>
    <t>2A2A200D-C8199D-3A41B</t>
  </si>
  <si>
    <t>David Mondine</t>
  </si>
  <si>
    <t>2A2A200D-B2B125-758DC</t>
  </si>
  <si>
    <t>Connor Leemhuis</t>
  </si>
  <si>
    <t>2A2A200D-E64F38-70892</t>
  </si>
  <si>
    <t>Edwin Quintero</t>
  </si>
  <si>
    <t>2A2A200D-36CB5E-E9EAD</t>
  </si>
  <si>
    <t>Joseph Silva</t>
  </si>
  <si>
    <t>2A2A200D-D86F34-5AA7B</t>
  </si>
  <si>
    <t>Anthony Smith</t>
  </si>
  <si>
    <t>2A2A200D-61AFB5-0FC61</t>
  </si>
  <si>
    <t>Adrian Valdez</t>
  </si>
  <si>
    <t>2A2A200D-4D3DBB-54CBB</t>
  </si>
  <si>
    <t>Michael McCready</t>
  </si>
  <si>
    <t>2A2A200D-597831-95460</t>
  </si>
  <si>
    <t>Trevor Niesen</t>
  </si>
  <si>
    <t>2A2A200D-516CDE-2072D</t>
  </si>
  <si>
    <t>leric loza-eaton</t>
  </si>
  <si>
    <t>2A2A200D-0B63F1-5A56A</t>
  </si>
  <si>
    <t>william huffhines</t>
  </si>
  <si>
    <t>2A2A200D-73D158-6B3FC</t>
  </si>
  <si>
    <t>Chris Merrill</t>
  </si>
  <si>
    <t>2A2A200D-B9C42A-A1FCF</t>
  </si>
  <si>
    <t>Ben Van Aartsen</t>
  </si>
  <si>
    <t>2A2A200D-D75B97-09BB1</t>
  </si>
  <si>
    <t>Caleb Thompson</t>
  </si>
  <si>
    <t>2A2A200D-E14430-2D679</t>
  </si>
  <si>
    <t>Devin Brown</t>
  </si>
  <si>
    <t>2A2A200D-68BC3F-8A4DF</t>
  </si>
  <si>
    <t>Bradley Patterson</t>
  </si>
  <si>
    <t>2A2A200D-A8552F-11500</t>
  </si>
  <si>
    <t>Evan Knowlton</t>
  </si>
  <si>
    <t>2A2A200D-8214B2-5A692</t>
  </si>
  <si>
    <t>K-lee Davis</t>
  </si>
  <si>
    <t>2A2A200D-017E46-F77DF</t>
  </si>
  <si>
    <t>Alex Crownover</t>
  </si>
  <si>
    <t>2A2A200D-20FE2B-3C8FF</t>
  </si>
  <si>
    <t>Nathan Johnson</t>
  </si>
  <si>
    <t>2A2A200D-77BD31-96B77</t>
  </si>
  <si>
    <t>Kevin Stockwell</t>
  </si>
  <si>
    <t>2A2A200D-CECFE9-22588</t>
  </si>
  <si>
    <t>Micah Elroy</t>
  </si>
  <si>
    <t>2A2A200D-D9C554-1E361</t>
  </si>
  <si>
    <t>Jason Woodard</t>
  </si>
  <si>
    <t>2A2A200D-F5847F-096CD</t>
  </si>
  <si>
    <t>Matthew` Barber</t>
  </si>
  <si>
    <t>2A2A200D-B97B09-6C28C</t>
  </si>
  <si>
    <t>Mark Roden</t>
  </si>
  <si>
    <t>2A2A200D-8ABB35-F38B6</t>
  </si>
  <si>
    <t>Joseph Roth</t>
  </si>
  <si>
    <t>2A2A200D-C56969-12471</t>
  </si>
  <si>
    <t>Justin Latore</t>
  </si>
  <si>
    <t>2A2A200D-E88601-8DB29</t>
  </si>
  <si>
    <t>Jeremy Chaney</t>
  </si>
  <si>
    <t>2A2A200D-6F011B-B5ED7</t>
  </si>
  <si>
    <t>Nicholas Tofani</t>
  </si>
  <si>
    <t>2A2A200D-33719D-D97E4</t>
  </si>
  <si>
    <t>Chad Farrenburg</t>
  </si>
  <si>
    <t>2A2A200D-15E609-5B910</t>
  </si>
  <si>
    <t>Nathan Adams</t>
  </si>
  <si>
    <t>2A2A200D-D66745-05BCC</t>
  </si>
  <si>
    <t>Daniel Alvarez</t>
  </si>
  <si>
    <t>2A2A200D-4B6D1E-B096E</t>
  </si>
  <si>
    <t>Shawn Turner</t>
  </si>
  <si>
    <t>2A2A200D-4ACF67-FD1BB</t>
  </si>
  <si>
    <t>Thomas Bellon</t>
  </si>
  <si>
    <t>2A2A200D-A36443-5B6B5</t>
  </si>
  <si>
    <t>CJ Glock</t>
  </si>
  <si>
    <t>2A2A200D-853FF2-CE5E8</t>
  </si>
  <si>
    <t>Leighten Repp</t>
  </si>
  <si>
    <t>2A2A200D-CED12B-55BFB</t>
  </si>
  <si>
    <t>Richard McNeill</t>
  </si>
  <si>
    <t>2A2A200D-9EA434-41D60</t>
  </si>
  <si>
    <t>Nathan Hui</t>
  </si>
  <si>
    <t>2A2A200D-25F703-7F415</t>
  </si>
  <si>
    <t>Joshua Lorenzo</t>
  </si>
  <si>
    <t>2A2A200D-88522E-764E2</t>
  </si>
  <si>
    <t>Nathanael Stout</t>
  </si>
  <si>
    <t>2A2A200D-633003-09FDF</t>
  </si>
  <si>
    <t>Daniel Nichols</t>
  </si>
  <si>
    <t>2A2A200D-1733DD-FB88A</t>
  </si>
  <si>
    <t>Brennen Grabowski</t>
  </si>
  <si>
    <t>2A2A200D-59E8A4-B3964</t>
  </si>
  <si>
    <t>Brian Marion</t>
  </si>
  <si>
    <t>2A2A200D-78FE72-3EDB7</t>
  </si>
  <si>
    <t>Luke Morsa</t>
  </si>
  <si>
    <t>2A2A200D-589C7F-2FB8B</t>
  </si>
  <si>
    <t>Noah Backhaus</t>
  </si>
  <si>
    <t>2A2A200D-263E28-CCB77</t>
  </si>
  <si>
    <t>Josh Kelley</t>
  </si>
  <si>
    <t>2A2A200D-DD4082-4DDEB</t>
  </si>
  <si>
    <t>Ben Eberlein</t>
  </si>
  <si>
    <t>2A2A200D-85B318-0AB76</t>
  </si>
  <si>
    <t>Tommy Chapman</t>
  </si>
  <si>
    <t>Aaron Chiu</t>
  </si>
  <si>
    <t>2A2A200D-022294-31083</t>
  </si>
  <si>
    <t>Brendan Hoppe</t>
  </si>
  <si>
    <t>2A2A200D-A90865-2229F</t>
  </si>
  <si>
    <t>Edward K Pimble</t>
  </si>
  <si>
    <t>2A2A200D-64057D-1416E</t>
  </si>
  <si>
    <t>Joshua Osborne</t>
  </si>
  <si>
    <t>2A2A200D-A7F203-3411C</t>
  </si>
  <si>
    <t>Matt Gilpin</t>
  </si>
  <si>
    <t>2A2A200D-7D47FE-BF9F6</t>
  </si>
  <si>
    <t>Curt Christnot</t>
  </si>
  <si>
    <t>2A2A200D-4EBAD3-6DA6B</t>
  </si>
  <si>
    <t>Jenny Liu</t>
  </si>
  <si>
    <t>2A2A200D-C9F8E0-99E76</t>
  </si>
  <si>
    <t>Jonathan Lamb</t>
  </si>
  <si>
    <t>2A2A200D-904FC3-CBE47</t>
  </si>
  <si>
    <t>Eric Watson</t>
  </si>
  <si>
    <t>2A2A200D-D1117B-3740A</t>
  </si>
  <si>
    <t>Thomas Gnesda</t>
  </si>
  <si>
    <t>2A2A200D-AF4ABB-05845</t>
  </si>
  <si>
    <t>Andrew Fermier</t>
  </si>
  <si>
    <t>2A2A200D-0C9F3B-F06CC</t>
  </si>
  <si>
    <t>Richmond Baptiste</t>
  </si>
  <si>
    <t>2A2A200D-E6522F-54175</t>
  </si>
  <si>
    <t>brandon moody</t>
  </si>
  <si>
    <t>2A2A200D-3477E6-951B7</t>
  </si>
  <si>
    <t>Lachlan Pockett</t>
  </si>
  <si>
    <t>2A2A200D-122946-D6022</t>
  </si>
  <si>
    <t>Kaitlyn Girouard</t>
  </si>
  <si>
    <t>2A2A200D-0E97A7-0FC7A</t>
  </si>
  <si>
    <t>Ben Holzworth</t>
  </si>
  <si>
    <t>2A2A200D-409FA1-66FCF</t>
  </si>
  <si>
    <t>Jake Vickerd</t>
  </si>
  <si>
    <t>2A2A200D-B0ACE0-D48F6</t>
  </si>
  <si>
    <t>Carlos Augusto Gonzales Pardo</t>
  </si>
  <si>
    <t>2A2A200D-AD895A-34C8D</t>
  </si>
  <si>
    <t>Christopher Maciejunes</t>
  </si>
  <si>
    <t>2A2A200D-5C79E3-209A4</t>
  </si>
  <si>
    <t>Doua Xiong</t>
  </si>
  <si>
    <t>2A2A200D-E05930-661C3</t>
  </si>
  <si>
    <t>Jonathan Wood</t>
  </si>
  <si>
    <t>2A2A200D-6E4835-644A6</t>
  </si>
  <si>
    <t>Akota Kalina</t>
  </si>
  <si>
    <t>2A2A200D-D13585-18D9A</t>
  </si>
  <si>
    <t>Nicklaus Tiedeman</t>
  </si>
  <si>
    <t>2A2A200D-033ADC-8B162</t>
  </si>
  <si>
    <t>Timothy Reonisto</t>
  </si>
  <si>
    <t>2A2A200D-F815CB-4AC43</t>
  </si>
  <si>
    <t>Jeremy Shays</t>
  </si>
  <si>
    <t>2A2A200D-133281-CC1E1</t>
  </si>
  <si>
    <t>Tyler Moylan</t>
  </si>
  <si>
    <t>2A2A200D-6268B0-3502F</t>
  </si>
  <si>
    <t>Noah Smith</t>
  </si>
  <si>
    <t>2A2A200D-536E5F-C2547</t>
  </si>
  <si>
    <t>Clayton Penny</t>
  </si>
  <si>
    <t>2A2A200D-022DA5-6B038</t>
  </si>
  <si>
    <t>Joseph Shattuck</t>
  </si>
  <si>
    <t>2A2A200D-48EA6E-D205A</t>
  </si>
  <si>
    <t>Alexander Wrenn</t>
  </si>
  <si>
    <t>2A2A200D-97A288-49DCE</t>
  </si>
  <si>
    <t>Wylie Conlon</t>
  </si>
  <si>
    <t>2A2A200D-0BCE32-B1D95</t>
  </si>
  <si>
    <t>Jason Bornstein</t>
  </si>
  <si>
    <t>2A2A200D-2C546E-442FD</t>
  </si>
  <si>
    <t>Aesling Bray</t>
  </si>
  <si>
    <t>2A2A200D-8AEB41-16C6B</t>
  </si>
  <si>
    <t>Travis Macdonald</t>
  </si>
  <si>
    <t>2A2A200D-AA6C3F-79CF2</t>
  </si>
  <si>
    <t>Zachary Towers</t>
  </si>
  <si>
    <t>2A2A200D-2230CE-CB0A6</t>
  </si>
  <si>
    <t>Ian ottinger</t>
  </si>
  <si>
    <t>2A2A200D-E9E215-FFC88</t>
  </si>
  <si>
    <t>Wesley Johnson</t>
  </si>
  <si>
    <t>2A2A200D-B63A3C-4E5B7</t>
  </si>
  <si>
    <t>Will Driggs-Campbell</t>
  </si>
  <si>
    <t>2A2A200D-6C0F21-C34C8</t>
  </si>
  <si>
    <t>Dylan Selvage</t>
  </si>
  <si>
    <t>2A2A200D-305B6A-59991</t>
  </si>
  <si>
    <t>Sean Chowdhury</t>
  </si>
  <si>
    <t>2A2A200D-D9C50B-E8EED</t>
  </si>
  <si>
    <t>Anthony Nuzzo</t>
  </si>
  <si>
    <t>2A2A200D-DD1220-4BBF1</t>
  </si>
  <si>
    <t>Jake Bottiglieri</t>
  </si>
  <si>
    <t>2A2A200D-83925B-85294</t>
  </si>
  <si>
    <t>Jordan Alsbrook</t>
  </si>
  <si>
    <t>2A2A200D-FE2E61-999EB</t>
  </si>
  <si>
    <t>Corben Green</t>
  </si>
  <si>
    <t>2A2A200D-CFB6DD-A972C</t>
  </si>
  <si>
    <t>Nathan Harris</t>
  </si>
  <si>
    <t>2A2A200D-34A1DE-7C128</t>
  </si>
  <si>
    <t>Brodie Everhart</t>
  </si>
  <si>
    <t>2A2A200D-6A2E11-E8624</t>
  </si>
  <si>
    <t>Lawrence Smith</t>
  </si>
  <si>
    <t>2A2A200D-3E6CEA-FDFF6</t>
  </si>
  <si>
    <t>Nathan Yorgason</t>
  </si>
  <si>
    <t>2A2A200D-1AC8CC-B1F8F</t>
  </si>
  <si>
    <t>Carl Peterson</t>
  </si>
  <si>
    <t>2A2A200D-9EE3FE-9BCE8</t>
  </si>
  <si>
    <t>Jason Dwyer</t>
  </si>
  <si>
    <t>2A2A200D-A12224-F5127</t>
  </si>
  <si>
    <t>Nathan Greene</t>
  </si>
  <si>
    <t>2A2A200D-96C989-118D3</t>
  </si>
  <si>
    <t>Rubelio Berganza</t>
  </si>
  <si>
    <t>2A2A200D-29D67E-A5136</t>
  </si>
  <si>
    <t>Christopher Gangl</t>
  </si>
  <si>
    <t>2A2A200D-A99B12-40FCC</t>
  </si>
  <si>
    <t>Alexander Nique</t>
  </si>
  <si>
    <t>2A2A200D-EB53C7-CFE47</t>
  </si>
  <si>
    <t>Devin Edwards</t>
  </si>
  <si>
    <t>2A2A200D-B76A17-517CD</t>
  </si>
  <si>
    <t>Alejandro Munoz</t>
  </si>
  <si>
    <t>2A2A200D-8A9994-7AD21</t>
  </si>
  <si>
    <t>Henry BSGFHELP</t>
  </si>
  <si>
    <t>2A2A200D-BF93BB-458B1</t>
  </si>
  <si>
    <t>Titus Malone</t>
  </si>
  <si>
    <t>2A2A200D-F2AC1B-AF5A7</t>
  </si>
  <si>
    <t>Nathan Stewart</t>
  </si>
  <si>
    <t>2A2A200D-FE36C7-FA573</t>
  </si>
  <si>
    <t>Christina Yorkston</t>
  </si>
  <si>
    <t>2A2A200D-FDF88C-69A3F</t>
  </si>
  <si>
    <t>Sean Fitzgerald</t>
  </si>
  <si>
    <t>2A2A200D-E96601-B218F</t>
  </si>
  <si>
    <t>Colin Haskins</t>
  </si>
  <si>
    <t>2A2A200D-DCD70F-BD48A</t>
  </si>
  <si>
    <t>Thomas Daily</t>
  </si>
  <si>
    <t>2A2A200D-01A0A6-360F3</t>
  </si>
  <si>
    <t>Justin Munson</t>
  </si>
  <si>
    <t>2A2A200D-B119E5-B60AB</t>
  </si>
  <si>
    <t>Tristan Levesque</t>
  </si>
  <si>
    <t>2A2A200D-7ACE41-E4881</t>
  </si>
  <si>
    <t>Louis CaditzPeck</t>
  </si>
  <si>
    <t>2A2A200D-A68FF7-B7801</t>
  </si>
  <si>
    <t>Patrick Buckland</t>
  </si>
  <si>
    <t>2A2A200D-32521F-57E06</t>
  </si>
  <si>
    <t>Nicholas Arman</t>
  </si>
  <si>
    <t>2A2A200D-ABB606-F9580</t>
  </si>
  <si>
    <t>Bryan Ritchie</t>
  </si>
  <si>
    <t>2A2A200D-D6CD46-12299</t>
  </si>
  <si>
    <t>Logan Rausch</t>
  </si>
  <si>
    <t>2A2A200D-81CB20-B7EB2</t>
  </si>
  <si>
    <t>Noah Alexander</t>
  </si>
  <si>
    <t>2A2A200D-2CBCD3-FF822</t>
  </si>
  <si>
    <t>Brennen McCann</t>
  </si>
  <si>
    <t>2A2A200D-720DDF-60F12</t>
  </si>
  <si>
    <t>Jackson Bennett</t>
  </si>
  <si>
    <t>2A2A200D-1F8AB6-4A05A</t>
  </si>
  <si>
    <t>Austin Murphy</t>
  </si>
  <si>
    <t>2A2A200D-D2AB35-C0B6A</t>
  </si>
  <si>
    <t>Eric Hammel</t>
  </si>
  <si>
    <t>2A2A200D-2C506B-69F9B</t>
  </si>
  <si>
    <t>Darius Emmanuel</t>
  </si>
  <si>
    <t>2A2A200D-4A7837-AF842</t>
  </si>
  <si>
    <t>Bion Ward</t>
  </si>
  <si>
    <t>2A2A200D-0C6E3B-524EA</t>
  </si>
  <si>
    <t>Travis Thornhill</t>
  </si>
  <si>
    <t>2A2A200D-F59C5F-18268</t>
  </si>
  <si>
    <t>Fahd Opal</t>
  </si>
  <si>
    <t>2A2A200D-47670E-6E69A</t>
  </si>
  <si>
    <t>Barry Weber</t>
  </si>
  <si>
    <t>2A2A200D-3366F5-B0FDB</t>
  </si>
  <si>
    <t>Paxton Schipper</t>
  </si>
  <si>
    <t>2A2A200D-1D808B-D9F4E</t>
  </si>
  <si>
    <t>Eric Molwitz</t>
  </si>
  <si>
    <t>2A2A200D-3DE87D-5177F</t>
  </si>
  <si>
    <t>Paul Taylor</t>
  </si>
  <si>
    <t>2A2A200D-524CA8-DC6A6</t>
  </si>
  <si>
    <t>Christopher Bailey</t>
  </si>
  <si>
    <t>2A2A200D-B45C8D-D2256</t>
  </si>
  <si>
    <t>Paul Bourgeois</t>
  </si>
  <si>
    <t>2A2A200D-2970D4-B11BB</t>
  </si>
  <si>
    <t>Marco Beccani</t>
  </si>
  <si>
    <t>2A2A200D-82D5DA-81EF5</t>
  </si>
  <si>
    <t>Amy Heiser</t>
  </si>
  <si>
    <t>2A2A200D-7983BB-8A178</t>
  </si>
  <si>
    <t>William Cooper</t>
  </si>
  <si>
    <t>2A2A200D-0B1E39-4C366</t>
  </si>
  <si>
    <t>Charles Fitzgerald</t>
  </si>
  <si>
    <t>2A2A200D-AA6BFC-AEB0E</t>
  </si>
  <si>
    <t>Kyle Squitire</t>
  </si>
  <si>
    <t>2A2A200D-14A2FB-1D286</t>
  </si>
  <si>
    <t>Jonathan Klein</t>
  </si>
  <si>
    <t>2A2A200D-2AA55E-D5F67</t>
  </si>
  <si>
    <t>Thaimi Mitat</t>
  </si>
  <si>
    <t>2A2A200D-45A476-250BB</t>
  </si>
  <si>
    <t>Christian Eddins</t>
  </si>
  <si>
    <t>2A2A200D-05BAC4-8C0B5</t>
  </si>
  <si>
    <t>Cordell Frye</t>
  </si>
  <si>
    <t>2A2A200D-9223F2-F51DA</t>
  </si>
  <si>
    <t>Jonathon Mahlke</t>
  </si>
  <si>
    <t>2A2A200D-F6FC6B-AFFAF</t>
  </si>
  <si>
    <t>Andrew Snyder</t>
  </si>
  <si>
    <t>2A2A200D-13F592-41C5D</t>
  </si>
  <si>
    <t>Jon Dapron</t>
  </si>
  <si>
    <t>2A2A200D-CAF944-20EBC</t>
  </si>
  <si>
    <t>Stephen Gilbertson</t>
  </si>
  <si>
    <t>2A2A200D-8609BE-648C9</t>
  </si>
  <si>
    <t>Charles Hazeltine</t>
  </si>
  <si>
    <t>2A2A200D-8FFAA1-7F3F2</t>
  </si>
  <si>
    <t>Walker MacSwain</t>
  </si>
  <si>
    <t>2A2A200D-3209E3-47C1C</t>
  </si>
  <si>
    <t>Nur Farrero Duwek</t>
  </si>
  <si>
    <t>2A2A200D-5856A1-65D8D</t>
  </si>
  <si>
    <t>James White</t>
  </si>
  <si>
    <t>2A2A200D-9FB83F-DEF9E</t>
  </si>
  <si>
    <t>Jacob Walker</t>
  </si>
  <si>
    <t>2A2A200D-A47BD5-DEDDB</t>
  </si>
  <si>
    <t>Devin Chauncey</t>
  </si>
  <si>
    <t>2A2A200D-4B94BC-B2248</t>
  </si>
  <si>
    <t>Nicholas Dell Beni</t>
  </si>
  <si>
    <t>2A2A200D-BD0587-49CB4</t>
  </si>
  <si>
    <t>Grant Trevathan</t>
  </si>
  <si>
    <t>2A2A200D-6AD2E5-3997B</t>
  </si>
  <si>
    <t>John Shoemaker</t>
  </si>
  <si>
    <t>2A2A200D-5D3769-8B480</t>
  </si>
  <si>
    <t>Garrett Lonzello</t>
  </si>
  <si>
    <t>2A2A200D-3994F3-B15E1</t>
  </si>
  <si>
    <t>justin gushen</t>
  </si>
  <si>
    <t>2A2A200D-1B405C-A5E21</t>
  </si>
  <si>
    <t>Daniel Feldt</t>
  </si>
  <si>
    <t>2A2A200D-F692BF-68D10</t>
  </si>
  <si>
    <t>Nicholas Franklin</t>
  </si>
  <si>
    <t>2A2A200D-D3221D-2AA0B</t>
  </si>
  <si>
    <t>Nicholas Stroud</t>
  </si>
  <si>
    <t>2A2A200D-3E0CF6-E85D9</t>
  </si>
  <si>
    <t>Will Greeley</t>
  </si>
  <si>
    <t>2A2A200D-635603-F3F7A</t>
  </si>
  <si>
    <t>Ryan Carey</t>
  </si>
  <si>
    <t>2A2A200D-027249-D4481</t>
  </si>
  <si>
    <t>Kiera Herndon</t>
  </si>
  <si>
    <t>2A2A200D-E5E073-105EC</t>
  </si>
  <si>
    <t>Joe Martinez</t>
  </si>
  <si>
    <t>2A2A200D-613AE9-9ADCD</t>
  </si>
  <si>
    <t>jeffrey stewart</t>
  </si>
  <si>
    <t>2A2A200D-57B866-7DC87</t>
  </si>
  <si>
    <t>Jacob Jordan</t>
  </si>
  <si>
    <t>2A2A200D-42633D-86315</t>
  </si>
  <si>
    <t>Carter Duncan</t>
  </si>
  <si>
    <t>2A2A200D-D5F253-DAD11</t>
  </si>
  <si>
    <t>Jill Verdi</t>
  </si>
  <si>
    <t>2A2A200D-E02FE6-ACFF4</t>
  </si>
  <si>
    <t>Chris Gonzales</t>
  </si>
  <si>
    <t>2A2A200D-FF3ADB-DA9AE</t>
  </si>
  <si>
    <t>Robert Vargas</t>
  </si>
  <si>
    <t>2A2A200D-BF4C81-C51AA</t>
  </si>
  <si>
    <t>Elias Wood</t>
  </si>
  <si>
    <t>2A2A200D-0D1E99-27B3A</t>
  </si>
  <si>
    <t>Ethan Leduc</t>
  </si>
  <si>
    <t>2A2A200D-37014E-5C963</t>
  </si>
  <si>
    <t>Emmett Hale</t>
  </si>
  <si>
    <t>2A2A200D-6647C2-A5AAD</t>
  </si>
  <si>
    <t>Thomas Cast</t>
  </si>
  <si>
    <t>2A2A200D-F50456-1DC56</t>
  </si>
  <si>
    <t>Richard Tuosto</t>
  </si>
  <si>
    <t>2A2A200D-C83CD1-A4A18</t>
  </si>
  <si>
    <t>Jean Milesi</t>
  </si>
  <si>
    <t>2A2A200D-21E0D2-DC683</t>
  </si>
  <si>
    <t>Matthew Herrmann</t>
  </si>
  <si>
    <t>2A2A200D-FA20B8-35983</t>
  </si>
  <si>
    <t>Vincenzo Tocco</t>
  </si>
  <si>
    <t>2A2A200D-A3E7DA-5A670</t>
  </si>
  <si>
    <t>Jesse Kovalcik</t>
  </si>
  <si>
    <t>2A2A200D-F126AB-EFE1A</t>
  </si>
  <si>
    <t>Daniel Burcham</t>
  </si>
  <si>
    <t>2A2A200D-B91E87-B4C11</t>
  </si>
  <si>
    <t>Ryan Browning</t>
  </si>
  <si>
    <t>2A2A200D-00FCD1-29F4C</t>
  </si>
  <si>
    <t>MATTHEW DICKERSON</t>
  </si>
  <si>
    <t>2A2A200D-C75862-C1126</t>
  </si>
  <si>
    <t>Samuel Howell</t>
  </si>
  <si>
    <t>2A2A200D-FEABE3-4E66F</t>
  </si>
  <si>
    <t>Albert Krause</t>
  </si>
  <si>
    <t>2A2A200D-6F4663-0A5F2</t>
  </si>
  <si>
    <t>Ted Simpson</t>
  </si>
  <si>
    <t>2A2A200D-34BE0F-AAC0F</t>
  </si>
  <si>
    <t>Alejandro Salazar</t>
  </si>
  <si>
    <t>2A2A200D-56F9C0-D5F51</t>
  </si>
  <si>
    <t>daniel casey</t>
  </si>
  <si>
    <t>2A2A200D-6BD13D-2B57F</t>
  </si>
  <si>
    <t>Michael Hourihan</t>
  </si>
  <si>
    <t>2A2A200D-6AF0B1-0E9B1</t>
  </si>
  <si>
    <t>Kyle Savage</t>
  </si>
  <si>
    <t>2A2A200D-7D238A-3C935</t>
  </si>
  <si>
    <t>hugo ayala</t>
  </si>
  <si>
    <t>2A2A200D-369EA1-9D1DC</t>
  </si>
  <si>
    <t>Kyle French</t>
  </si>
  <si>
    <t>2A2A200D-00DE9E-A6FB6</t>
  </si>
  <si>
    <t>Krag Domis</t>
  </si>
  <si>
    <t>2A2A200D-F571BF-7A991</t>
  </si>
  <si>
    <t>Dustin Plungis</t>
  </si>
  <si>
    <t>2A2A200D-AFF13B-E5834</t>
  </si>
  <si>
    <t>Chris Beebe</t>
  </si>
  <si>
    <t>2A2A200D-28CD7A-FD9AE</t>
  </si>
  <si>
    <t>alex tessone</t>
  </si>
  <si>
    <t>2A2A200D-017E77-D673F</t>
  </si>
  <si>
    <t>Jordan DeShazer</t>
  </si>
  <si>
    <t>2A2A200D-8F675E-EF522</t>
  </si>
  <si>
    <t>Chris Yenchko</t>
  </si>
  <si>
    <t>2A2A200D-4AB1FE-C603B</t>
  </si>
  <si>
    <t>eric berglund</t>
  </si>
  <si>
    <t>2A2A200D-23E53F-B532C</t>
  </si>
  <si>
    <t>James Hackett</t>
  </si>
  <si>
    <t>2A2A200D-96C65D-EA262</t>
  </si>
  <si>
    <t>Benjamin Southwick</t>
  </si>
  <si>
    <t>2A2A200D-397642-9DD9E</t>
  </si>
  <si>
    <t>Michael Peery</t>
  </si>
  <si>
    <t>2A2A200D-159574-E2DDC</t>
  </si>
  <si>
    <t>Heriberto Montanez</t>
  </si>
  <si>
    <t>2A2A200D-C13668-15B47</t>
  </si>
  <si>
    <t>Theodore Matula</t>
  </si>
  <si>
    <t>2A2A200D-9DF56C-A93AE</t>
  </si>
  <si>
    <t>Rodney Bedell</t>
  </si>
  <si>
    <t>2A2A200D-E3DBC4-0732F</t>
  </si>
  <si>
    <t>Matthew Farrell</t>
  </si>
  <si>
    <t>2A2A200D-C03732-DE442</t>
  </si>
  <si>
    <t>Jonathan Peters</t>
  </si>
  <si>
    <t>2A2A200D-53F0A5-095F9</t>
  </si>
  <si>
    <t>Evan McDowell</t>
  </si>
  <si>
    <t>2A2A200D-D7BE47-0FA0F</t>
  </si>
  <si>
    <t>Christopher Montague</t>
  </si>
  <si>
    <t>2A2A200D-4B9287-06661</t>
  </si>
  <si>
    <t>Daniel Kubicek</t>
  </si>
  <si>
    <t>2A2A200D-7021C9-28566</t>
  </si>
  <si>
    <t>Zeke Rosenberg</t>
  </si>
  <si>
    <t>2A2A200D-73B24F-145F7</t>
  </si>
  <si>
    <t>Matthew Solarczyk</t>
  </si>
  <si>
    <t>2A2A200D-AA285C-9A294</t>
  </si>
  <si>
    <t>Zackery Dobbs</t>
  </si>
  <si>
    <t>2A2A200D-AAD748-38D63</t>
  </si>
  <si>
    <t>Braucton Christiansen</t>
  </si>
  <si>
    <t>2A2A200D-D3ADD3-3281B</t>
  </si>
  <si>
    <t>Cody Wentz</t>
  </si>
  <si>
    <t>2A2A200D-539541-BB2EA</t>
  </si>
  <si>
    <t>Joseph Villarreal</t>
  </si>
  <si>
    <t>2A2A200D-DA32B2-FA2A1</t>
  </si>
  <si>
    <t>Thomas Nicosia</t>
  </si>
  <si>
    <t>2A2A200D-8FF3D0-90F4F</t>
  </si>
  <si>
    <t>Daniel Reiher</t>
  </si>
  <si>
    <t>2A2A200D-74AC20-88BF6</t>
  </si>
  <si>
    <t>Sean Sakamoto</t>
  </si>
  <si>
    <t>2A2A200D-15B62F-FA1CF</t>
  </si>
  <si>
    <t>gabriel hayden</t>
  </si>
  <si>
    <t>2A2A200D-AADEFF-0BEFB</t>
  </si>
  <si>
    <t>Paul Murphy</t>
  </si>
  <si>
    <t>2A2A200D-85FAD0-E19DC</t>
  </si>
  <si>
    <t>Jason Pan</t>
  </si>
  <si>
    <t>2A2A200D-B32F20-79F76</t>
  </si>
  <si>
    <t>Ricky Ellis</t>
  </si>
  <si>
    <t>2A2A200D-8E303D-5F5BF</t>
  </si>
  <si>
    <t>jairo alvarado</t>
  </si>
  <si>
    <t>2A2A200D-F1C719-2F952</t>
  </si>
  <si>
    <t>Isaac Krueger</t>
  </si>
  <si>
    <t>2A2A200D-9E80CE-31E5A</t>
  </si>
  <si>
    <t>Justin Butts</t>
  </si>
  <si>
    <t>2A2A200D-B459C2-F5027</t>
  </si>
  <si>
    <t>Luke Kuo</t>
  </si>
  <si>
    <t>2A2A200D-1C7009-C22A6</t>
  </si>
  <si>
    <t>Ryan Barrett</t>
  </si>
  <si>
    <t>2A2A200D-739BEB-99BB6</t>
  </si>
  <si>
    <t>Robert Landon</t>
  </si>
  <si>
    <t>2A2A200D-C8AD26-02814</t>
  </si>
  <si>
    <t>Brandon McClain</t>
  </si>
  <si>
    <t>2A2A200D-0D1011-8EA5F</t>
  </si>
  <si>
    <t>William Lingvay</t>
  </si>
  <si>
    <t>2A2A200D-5BB649-46DB1</t>
  </si>
  <si>
    <t>David Ray</t>
  </si>
  <si>
    <t>2A2A200D-CC4CA2-1352B</t>
  </si>
  <si>
    <t>Michelle Ripley</t>
  </si>
  <si>
    <t>2A2A200D-C36E70-F76CB</t>
  </si>
  <si>
    <t>Brett Vogel</t>
  </si>
  <si>
    <t>2A2A200D-62E5BC-ADD07</t>
  </si>
  <si>
    <t>Christopher Carter</t>
  </si>
  <si>
    <t>2A2A200D-07F5A2-7D090</t>
  </si>
  <si>
    <t>Joe Rossiter</t>
  </si>
  <si>
    <t>2A2A200D-CC654E-0C919</t>
  </si>
  <si>
    <t>Tom May</t>
  </si>
  <si>
    <t>2A2A200D-9D849B-C4CE1</t>
  </si>
  <si>
    <t>Drew Erickson</t>
  </si>
  <si>
    <t>2A2A200D-1BA99E-EF535</t>
  </si>
  <si>
    <t>Kiran Lucas</t>
  </si>
  <si>
    <t>2A2A200D-D6520D-21723</t>
  </si>
  <si>
    <t>Andrew Hernandez</t>
  </si>
  <si>
    <t>2A2A200D-26EBD2-6478A</t>
  </si>
  <si>
    <t>Phil Wappner</t>
  </si>
  <si>
    <t>2A2A200D-5A59DA-09F0A</t>
  </si>
  <si>
    <t>Justin McCarthy</t>
  </si>
  <si>
    <t>2A2A200D-B03275-F4289</t>
  </si>
  <si>
    <t>Ryan Normandin</t>
  </si>
  <si>
    <t>2A2A200D-5BF7DC-41679</t>
  </si>
  <si>
    <t>Tim Miller</t>
  </si>
  <si>
    <t>2A2A200D-D80ED3-B3D04</t>
  </si>
  <si>
    <t>Will Krueger</t>
  </si>
  <si>
    <t>2A2A200D-2615A4-DC648</t>
  </si>
  <si>
    <t>Philip Giampietro</t>
  </si>
  <si>
    <t>2A2A200D-2858E3-9BA3D</t>
  </si>
  <si>
    <t>Brandon Goldstein</t>
  </si>
  <si>
    <t>2A2A200D-6D2155-E9091</t>
  </si>
  <si>
    <t>Jacob Morson</t>
  </si>
  <si>
    <t>2A2A200D-750651-B3A56</t>
  </si>
  <si>
    <t>David Craig</t>
  </si>
  <si>
    <t>2A2A200D-73246E-3BC25</t>
  </si>
  <si>
    <t>Jonathan Whitehead</t>
  </si>
  <si>
    <t>2A2A200D-0D44C7-C7870</t>
  </si>
  <si>
    <t>Thomas Reynolds</t>
  </si>
  <si>
    <t>2A2A200D-17AD32-69891</t>
  </si>
  <si>
    <t>Changsong Gao</t>
  </si>
  <si>
    <t>2A2A200D-E52D92-A1882</t>
  </si>
  <si>
    <t>Jeremy Yalch</t>
  </si>
  <si>
    <t>2A2A200D-E5ED14-FCB2A</t>
  </si>
  <si>
    <t>Ryan Francisco</t>
  </si>
  <si>
    <t>2A2A200D-128FC5-3778E</t>
  </si>
  <si>
    <t>Christopher Creedon</t>
  </si>
  <si>
    <t>2A2A200D-D6CC13-E150E</t>
  </si>
  <si>
    <t>David Crescenzo</t>
  </si>
  <si>
    <t>2A2A200D-D1701B-F2B56</t>
  </si>
  <si>
    <t>Nickle Guinn</t>
  </si>
  <si>
    <t>2A2A200D-752391-A0370</t>
  </si>
  <si>
    <t>Carson Adams</t>
  </si>
  <si>
    <t>2A2A200D-6794EC-D08BE</t>
  </si>
  <si>
    <t>Dat Lam</t>
  </si>
  <si>
    <t>2A2A200D-F96A63-D3669</t>
  </si>
  <si>
    <t>Caleb Acosta</t>
  </si>
  <si>
    <t>2A2A200D-553EA1-7AB91</t>
  </si>
  <si>
    <t>Jonathan Marroquin</t>
  </si>
  <si>
    <t>2A2A200D-371EBA-F6D12</t>
  </si>
  <si>
    <t>Brian Yates</t>
  </si>
  <si>
    <t>2A2A200D-C8DC25-71F27</t>
  </si>
  <si>
    <t>Brian Northam</t>
  </si>
  <si>
    <t>2A2A200D-D05607-A7D06</t>
  </si>
  <si>
    <t>Tetsucchi Hall</t>
  </si>
  <si>
    <t>2A2A200D-6508FE-C371F</t>
  </si>
  <si>
    <t>Simon Stewart</t>
  </si>
  <si>
    <t>2A2A200D-D3291E-8A86A</t>
  </si>
  <si>
    <t>Cristian Sanchez</t>
  </si>
  <si>
    <t>2A2A200D-961AB6-20FA0</t>
  </si>
  <si>
    <t>Joshua Bumgardner</t>
  </si>
  <si>
    <t>2A2A200D-39883F-978EC</t>
  </si>
  <si>
    <t>Brian Udall</t>
  </si>
  <si>
    <t>2A2A200D-21F558-B9228</t>
  </si>
  <si>
    <t>Damien Rowley</t>
  </si>
  <si>
    <t>2A2A200D-9AA11A-DE47A</t>
  </si>
  <si>
    <t>justin hawke</t>
  </si>
  <si>
    <t>2A2A200D-0586C5-CB4AB</t>
  </si>
  <si>
    <t>Jack Locke</t>
  </si>
  <si>
    <t>2A2A200D-3E0F2A-C55BD</t>
  </si>
  <si>
    <t>chase michonski</t>
  </si>
  <si>
    <t>2A2A200D-4EF1B0-CCB57</t>
  </si>
  <si>
    <t>Kenley Steele</t>
  </si>
  <si>
    <t>2A2A200D-DE2704-FC5FB</t>
  </si>
  <si>
    <t>Julion Mack</t>
  </si>
  <si>
    <t>2A2A200D-463905-A3B8A</t>
  </si>
  <si>
    <t>Russell Meeks</t>
  </si>
  <si>
    <t>2A2A200D-D14F21-D0B56</t>
  </si>
  <si>
    <t>Nick Austin</t>
  </si>
  <si>
    <t>2A2A200D-73EFBB-31984</t>
  </si>
  <si>
    <t>Patricia Camp</t>
  </si>
  <si>
    <t>2A2A200D-7BC624-234A0</t>
  </si>
  <si>
    <t>Michael Meggs</t>
  </si>
  <si>
    <t>2A2A200D-73049E-269BB</t>
  </si>
  <si>
    <t>Gwen Nelson</t>
  </si>
  <si>
    <t>2A2A200D-8343C8-6552E</t>
  </si>
  <si>
    <t>Kyle Moser</t>
  </si>
  <si>
    <t>2A2A200D-23B3C6-B6868</t>
  </si>
  <si>
    <t>savanah parker</t>
  </si>
  <si>
    <t>2A2A200D-625A8C-B68E4</t>
  </si>
  <si>
    <t>Charlie Raney</t>
  </si>
  <si>
    <t>2A2A200D-13C8CC-F6D7C</t>
  </si>
  <si>
    <t>Samuel Preissman</t>
  </si>
  <si>
    <t>2A2A200D-AB6A89-3F3BF</t>
  </si>
  <si>
    <t>Daniel Agosto</t>
  </si>
  <si>
    <t>2A2A200D-5EA410-96FCE</t>
  </si>
  <si>
    <t>Sharon Jackson</t>
  </si>
  <si>
    <t>2A2A200D-79A6B8-A1875</t>
  </si>
  <si>
    <t>Victor Sanchez</t>
  </si>
  <si>
    <t>2A2A200D-7E1C28-09AC9</t>
  </si>
  <si>
    <t>Dante Flores</t>
  </si>
  <si>
    <t>2A2A200D-1DA3C4-27C01</t>
  </si>
  <si>
    <t>Erkki Juntila</t>
  </si>
  <si>
    <t>2A2A200D-408EC6-8A620</t>
  </si>
  <si>
    <t>Rafael Azafrani</t>
  </si>
  <si>
    <t>2A2A200D-C66272-4EB07</t>
  </si>
  <si>
    <t>Alexia Williams</t>
  </si>
  <si>
    <t>2A2A200D-C3FDA2-F8D3D</t>
  </si>
  <si>
    <t>Avery Nadon</t>
  </si>
  <si>
    <t>2A2A200D-FCFC3E-402E7</t>
  </si>
  <si>
    <t>Jenny Linford</t>
  </si>
  <si>
    <t>2A2A200D-BE7BA7-DFCF4</t>
  </si>
  <si>
    <t>Justin Jackson</t>
  </si>
  <si>
    <t>2A2A200D-1F556D-BF061</t>
  </si>
  <si>
    <t>Trevor Huebner</t>
  </si>
  <si>
    <t>2A2A200D-ED65BC-692DA</t>
  </si>
  <si>
    <t>Cary Riina</t>
  </si>
  <si>
    <t>2A2A200D-3D0652-79665</t>
  </si>
  <si>
    <t>Jason Boyd</t>
  </si>
  <si>
    <t>2A2A200D-623CF8-8AEC1</t>
  </si>
  <si>
    <t>Mark Dziemianowicz</t>
  </si>
  <si>
    <t>2A2A200D-DD707C-5FC5C</t>
  </si>
  <si>
    <t>Alec Wheelright</t>
  </si>
  <si>
    <t>2A2A200D-096184-D56A6</t>
  </si>
  <si>
    <t>Jeremy Hernandez</t>
  </si>
  <si>
    <t>2A2A200D-41FF5E-34D17</t>
  </si>
  <si>
    <t>Anthony Bailey</t>
  </si>
  <si>
    <t>2A2A200D-A54606-A5AED</t>
  </si>
  <si>
    <t>Ryan Wimberly</t>
  </si>
  <si>
    <t>2A2A200D-42F143-29C60</t>
  </si>
  <si>
    <t>Cale Stevens</t>
  </si>
  <si>
    <t>2A2A200D-F7365C-20C27</t>
  </si>
  <si>
    <t>William Osborne</t>
  </si>
  <si>
    <t>2A2A200D-F1276B-5B382</t>
  </si>
  <si>
    <t>Teague Thompson</t>
  </si>
  <si>
    <t>2A2A200D-6A1A3E-92D22</t>
  </si>
  <si>
    <t>dominic sonsini</t>
  </si>
  <si>
    <t>2A2A200D-410CB3-B4FD9</t>
  </si>
  <si>
    <t>David Porzio</t>
  </si>
  <si>
    <t>2A2A200D-05AC97-CE3A6</t>
  </si>
  <si>
    <t>Izack Tenor</t>
  </si>
  <si>
    <t>2A2A200D-834A94-41FC7</t>
  </si>
  <si>
    <t>Georgia Collett</t>
  </si>
  <si>
    <t>2A2A200D-4CE7A7-D344E</t>
  </si>
  <si>
    <t>Dominic Dupuy</t>
  </si>
  <si>
    <t>2A2A200D-A1C0CE-2A62B</t>
  </si>
  <si>
    <t>Anthony Camilli</t>
  </si>
  <si>
    <t>2A2A200D-6C905C-902E5</t>
  </si>
  <si>
    <t>William Pickard</t>
  </si>
  <si>
    <t>2A2A200D-2B5D88-50E63</t>
  </si>
  <si>
    <t>Luke Shinsato</t>
  </si>
  <si>
    <t>2A2A200D-CFAE31-D52FF</t>
  </si>
  <si>
    <t>Daniel Waldholz</t>
  </si>
  <si>
    <t>2A2A200D-0CE9B1-8C4CA</t>
  </si>
  <si>
    <t>Derek Kraus</t>
  </si>
  <si>
    <t>2A2A200D-D71263-6EA64</t>
  </si>
  <si>
    <t>Dylan pyatt</t>
  </si>
  <si>
    <t>2A2A200D-921CBA-38FC1</t>
  </si>
  <si>
    <t>Roarke Tholen</t>
  </si>
  <si>
    <t>2A2A200D-CD1B35-05BB4</t>
  </si>
  <si>
    <t>Daniel Owens</t>
  </si>
  <si>
    <t>2A2A200D-1500E8-B2745</t>
  </si>
  <si>
    <t>Brandon Burks</t>
  </si>
  <si>
    <t>2A2A200D-345DB2-0EA59</t>
  </si>
  <si>
    <t>Matthew Schneider</t>
  </si>
  <si>
    <t>2A2A200D-C58839-F8A3E</t>
  </si>
  <si>
    <t>Joshua Green</t>
  </si>
  <si>
    <t>2A2A200D-1C99FF-5BF37</t>
  </si>
  <si>
    <t>Julio Penaloza</t>
  </si>
  <si>
    <t>2A2A200D-F08E15-7FBBA</t>
  </si>
  <si>
    <t>christopher saucier</t>
  </si>
  <si>
    <t>2A2A200D-AD20F0-E064E</t>
  </si>
  <si>
    <t>Zachary Winkler</t>
  </si>
  <si>
    <t>2A2A200D-96BECE-FAFA6</t>
  </si>
  <si>
    <t>Ed Cummings</t>
  </si>
  <si>
    <t>2A2A200D-CD3281-B230D</t>
  </si>
  <si>
    <t>Jesse Jacobsen</t>
  </si>
  <si>
    <t>2A2A200D-1FCC9F-D9373</t>
  </si>
  <si>
    <t>Chad Peters</t>
  </si>
  <si>
    <t>2A2A200D-A566D1-1CF65</t>
  </si>
  <si>
    <t>Henry Dusel</t>
  </si>
  <si>
    <t>2A2A200D-C89170-F1387</t>
  </si>
  <si>
    <t>Zachary Link</t>
  </si>
  <si>
    <t>2A2A200D-D6D63E-6AD89</t>
  </si>
  <si>
    <t>Gabriel Tran</t>
  </si>
  <si>
    <t>2A2A200D-98C1A9-62762</t>
  </si>
  <si>
    <t>Eric White</t>
  </si>
  <si>
    <t>2A2A200D-DC4D66-199E5</t>
  </si>
  <si>
    <t>Jake Hodapp</t>
  </si>
  <si>
    <t>2A2A200D-9F335B-13C8F</t>
  </si>
  <si>
    <t>Logan Rauh</t>
  </si>
  <si>
    <t>2A2A200D-B7EE61-B294A</t>
  </si>
  <si>
    <t>James Frake II</t>
  </si>
  <si>
    <t>2A2A200D-F3B764-AA6EC</t>
  </si>
  <si>
    <t>2A2A200D-D5A777-E8C88</t>
  </si>
  <si>
    <t>Marshall Tutt</t>
  </si>
  <si>
    <t>2A2A200D-50C042-9BF91</t>
  </si>
  <si>
    <t>Robert Ireland</t>
  </si>
  <si>
    <t>2A2A200D-82B69A-4A764</t>
  </si>
  <si>
    <t>Matthew Albright</t>
  </si>
  <si>
    <t>2A2A200D-AB97EF-6E58F</t>
  </si>
  <si>
    <t>Gage Ritchey</t>
  </si>
  <si>
    <t>2A2A200D-650938-ED989</t>
  </si>
  <si>
    <t>Troy Weatherford</t>
  </si>
  <si>
    <t>2A2A200D-862301-96099</t>
  </si>
  <si>
    <t>Robbie Carter</t>
  </si>
  <si>
    <t>2A2A200D-C6D3E4-F2DEA</t>
  </si>
  <si>
    <t>Austin Snovak</t>
  </si>
  <si>
    <t>2A2A200D-AC2B02-41C83</t>
  </si>
  <si>
    <t>Kristopher Kopel</t>
  </si>
  <si>
    <t>2A2A200D-7F329E-DFD7C</t>
  </si>
  <si>
    <t>Nick Patterson</t>
  </si>
  <si>
    <t>2A2A200D-F72A34-86EFD</t>
  </si>
  <si>
    <t>brian labrie</t>
  </si>
  <si>
    <t>2A2A200D-07F9D6-3557C</t>
  </si>
  <si>
    <t>Giovanni Bulit</t>
  </si>
  <si>
    <t>2A2A200D-72FE3B-7A0E8</t>
  </si>
  <si>
    <t>Daniel Trone</t>
  </si>
  <si>
    <t>2A2A200D-103F74-886C7</t>
  </si>
  <si>
    <t>Trey Barker</t>
  </si>
  <si>
    <t>2A2A200D-796B51-F2C74</t>
  </si>
  <si>
    <t>Jacob Loupe</t>
  </si>
  <si>
    <t>2A2A200D-FF5A56-1D5A8</t>
  </si>
  <si>
    <t>Brent clack</t>
  </si>
  <si>
    <t>2A2A200D-379367-F691D</t>
  </si>
  <si>
    <t>Collin Schlegel</t>
  </si>
  <si>
    <t>2A2A200D-91B5A9-F94D1</t>
  </si>
  <si>
    <t>Joshua Marsh</t>
  </si>
  <si>
    <t>2A2A200D-5E2BAC-57EAE</t>
  </si>
  <si>
    <t>Archer Carew</t>
  </si>
  <si>
    <t>2A2A200D-33C87A-8F2FD</t>
  </si>
  <si>
    <t>charles chapman</t>
  </si>
  <si>
    <t>2A2A200D-A923FD-F1B6F</t>
  </si>
  <si>
    <t>Jacob Oltz</t>
  </si>
  <si>
    <t>2A2A200D-5B2548-7A9CF</t>
  </si>
  <si>
    <t>Aaron Myhre</t>
  </si>
  <si>
    <t>2A2A200D-010F67-A19BC</t>
  </si>
  <si>
    <t>Mark Espinosa</t>
  </si>
  <si>
    <t>2A2A200D-9CB7F0-6CE6F</t>
  </si>
  <si>
    <t>Joseph Scott</t>
  </si>
  <si>
    <t>2A2A200D-FBA149-4635E</t>
  </si>
  <si>
    <t>Austin Wynn</t>
  </si>
  <si>
    <t>2A2A200D-ACAB0A-03C6E</t>
  </si>
  <si>
    <t>Richard Ownby</t>
  </si>
  <si>
    <t>2A2A200D-311030-CE524</t>
  </si>
  <si>
    <t>Brian Wong</t>
  </si>
  <si>
    <t>2A2A200D-8EBC00-35359</t>
  </si>
  <si>
    <t>Josh Elenbogen</t>
  </si>
  <si>
    <t>2A2A200D-ACAB4F-DB145</t>
  </si>
  <si>
    <t>Cliff Cohu</t>
  </si>
  <si>
    <t>2A2A200D-0740B5-86A86</t>
  </si>
  <si>
    <t>Hyatt George</t>
  </si>
  <si>
    <t>2A2A200D-7F59F4-A4B34</t>
  </si>
  <si>
    <t>Matthew Reynolds</t>
  </si>
  <si>
    <t>2A2A200D-F16EA2-2ECB3</t>
  </si>
  <si>
    <t>Micah Arndt</t>
  </si>
  <si>
    <t>2A2A200D-09DEFC-2349D</t>
  </si>
  <si>
    <t>2A2A200D-6048DD-B4A69</t>
  </si>
  <si>
    <t>Anthony Hardas</t>
  </si>
  <si>
    <t>2A2A200D-7DEAF3-13082</t>
  </si>
  <si>
    <t>Quintin Ettinger</t>
  </si>
  <si>
    <t>2A2A200D-218063-D8F03</t>
  </si>
  <si>
    <t>Jeffrey Cain</t>
  </si>
  <si>
    <t>2A2A200D-210A1C-0DE39</t>
  </si>
  <si>
    <t>Eric Jarrard</t>
  </si>
  <si>
    <t>2A2A200D-A4AB2B-CAE8F</t>
  </si>
  <si>
    <t>Nic Murray</t>
  </si>
  <si>
    <t>2A2A200D-E0EB50-8CB88</t>
  </si>
  <si>
    <t>Michael Harding</t>
  </si>
  <si>
    <t>2A2A200D-EDD4FA-6239E</t>
  </si>
  <si>
    <t>Jeffrey Goodman</t>
  </si>
  <si>
    <t>2A2A200D-0B36D7-CBBE6</t>
  </si>
  <si>
    <t>Matthew Rosen</t>
  </si>
  <si>
    <t>2A2A200D-EDC395-CB216</t>
  </si>
  <si>
    <t>Darian Jackson</t>
  </si>
  <si>
    <t>2A2A200D-E74F4E-CE26B</t>
  </si>
  <si>
    <t>Joseph Uselton</t>
  </si>
  <si>
    <t>2A2A200D-6E5D30-C6E8F</t>
  </si>
  <si>
    <t>Joshua Stirrat</t>
  </si>
  <si>
    <t>2A2A200D-27B44D-4509B</t>
  </si>
  <si>
    <t>Edward Garner</t>
  </si>
  <si>
    <t>2A2A200D-171D8B-36355</t>
  </si>
  <si>
    <t>Matthew Hargis</t>
  </si>
  <si>
    <t>2A2A200D-CFA4A6-7D9EC</t>
  </si>
  <si>
    <t>Tyler Finkle</t>
  </si>
  <si>
    <t>2A2A200D-5D8861-DAB0D</t>
  </si>
  <si>
    <t>Seth Adelman</t>
  </si>
  <si>
    <t>2A2A200D-C75E17-C864D</t>
  </si>
  <si>
    <t>Joseph Vito</t>
  </si>
  <si>
    <t>2A2A200D-62BF3A-E3B90</t>
  </si>
  <si>
    <t>Preston Schimbeck</t>
  </si>
  <si>
    <t>2A2A200D-539E5D-1D060</t>
  </si>
  <si>
    <t>Ralph Creighton</t>
  </si>
  <si>
    <t>2A2A200D-1BF10F-B8950</t>
  </si>
  <si>
    <t>Shawn Smith</t>
  </si>
  <si>
    <t>2A2A200D-216ED2-58557</t>
  </si>
  <si>
    <t>Stanton Farthing</t>
  </si>
  <si>
    <t>2A2A200D-1A0592-20DE6</t>
  </si>
  <si>
    <t>Sonja Zolnoski</t>
  </si>
  <si>
    <t>2A2A200D-D6D739-30298</t>
  </si>
  <si>
    <t>Kodiak McClure</t>
  </si>
  <si>
    <t>2A2A200D-52B893-24C69</t>
  </si>
  <si>
    <t>Ayden Hartwig</t>
  </si>
  <si>
    <t>2A2A200D-71584B-2EA1B</t>
  </si>
  <si>
    <t>logen stodola</t>
  </si>
  <si>
    <t>2A2A200D-B76C21-A1281</t>
  </si>
  <si>
    <t>Mac Pointer</t>
  </si>
  <si>
    <t>2A2A200D-3919EF-AD766</t>
  </si>
  <si>
    <t>Andy Woltkamp</t>
  </si>
  <si>
    <t>2A2A200D-B1BFB0-6F59E</t>
  </si>
  <si>
    <t>Shane Eckert</t>
  </si>
  <si>
    <t>2A2A200D-6C91DD-BF6AE</t>
  </si>
  <si>
    <t>John Hauser</t>
  </si>
  <si>
    <t>2A2A200D-88BC1C-B676C</t>
  </si>
  <si>
    <t>Caleb McCullum</t>
  </si>
  <si>
    <t>2A2A200D-D2DD7C-241D3</t>
  </si>
  <si>
    <t>Garnet Wilson</t>
  </si>
  <si>
    <t>2A2A200D-30454E-415F3</t>
  </si>
  <si>
    <t>Travis Nance</t>
  </si>
  <si>
    <t>2A2A200D-9DD330-374B6</t>
  </si>
  <si>
    <t>John Anderson</t>
  </si>
  <si>
    <t>2A2A200D-F7C871-BF1AA</t>
  </si>
  <si>
    <t>Matthew Woehle</t>
  </si>
  <si>
    <t>2A2A200D-1DA4FE-F2574</t>
  </si>
  <si>
    <t>Kristopher Thomas</t>
  </si>
  <si>
    <t>2A2A200D-650586-2100F</t>
  </si>
  <si>
    <t>Luke Miles</t>
  </si>
  <si>
    <t>2A2A200D-312611-81C02</t>
  </si>
  <si>
    <t>Katie Sanchez</t>
  </si>
  <si>
    <t>2A2A200D-64C88D-319F6</t>
  </si>
  <si>
    <t>Gage Hull</t>
  </si>
  <si>
    <t>2A2A200D-72ACF4-5806C</t>
  </si>
  <si>
    <t>Andrew Biondolillo</t>
  </si>
  <si>
    <t>2A2A200D-10A952-4EE4A</t>
  </si>
  <si>
    <t>Gabriel Hood</t>
  </si>
  <si>
    <t>2A2A200D-FEB01E-4ED3C</t>
  </si>
  <si>
    <t>Ronaldo Morais</t>
  </si>
  <si>
    <t>2A2A200D-6EB2F6-133E5</t>
  </si>
  <si>
    <t>Devin Hoebeke</t>
  </si>
  <si>
    <t>2A2A200D-B61D6A-48C25</t>
  </si>
  <si>
    <t>Clayton Tindall</t>
  </si>
  <si>
    <t>2A2A200D-B5BA37-94F53</t>
  </si>
  <si>
    <t>Joseph Maumoynier</t>
  </si>
  <si>
    <t>2A2A200D-A681D8-9F158</t>
  </si>
  <si>
    <t>Arvin Mettao</t>
  </si>
  <si>
    <t>2A2A200D-0AE7D9-C1026</t>
  </si>
  <si>
    <t>Chris spigel</t>
  </si>
  <si>
    <t>2A2A200D-CAEC93-2C855</t>
  </si>
  <si>
    <t>Daniel Filreis</t>
  </si>
  <si>
    <t>2A2A200D-68F35E-253A6</t>
  </si>
  <si>
    <t>Juan Carlos Velez Diaz</t>
  </si>
  <si>
    <t>2A2A200D-F45DC4-58011</t>
  </si>
  <si>
    <t>Forrest Baney</t>
  </si>
  <si>
    <t>2A2A200D-8FC185-6C80B</t>
  </si>
  <si>
    <t>Corey Duquette</t>
  </si>
  <si>
    <t>2A2A200D-48662E-72E23</t>
  </si>
  <si>
    <t>luke budnick</t>
  </si>
  <si>
    <t>2A2A200D-18CBF1-D1993</t>
  </si>
  <si>
    <t>zachary hamilton</t>
  </si>
  <si>
    <t>2A2A200D-61183D-B8BB2</t>
  </si>
  <si>
    <t>Giammarco D angelo</t>
  </si>
  <si>
    <t>2A2A200D-1DCA71-DA79D</t>
  </si>
  <si>
    <t>Daniel Comstock</t>
  </si>
  <si>
    <t>2A2A200D-EB209A-81270</t>
  </si>
  <si>
    <t>Elizabeth Shoudy</t>
  </si>
  <si>
    <t>Buyer_Name</t>
  </si>
  <si>
    <t>Order_Date</t>
  </si>
  <si>
    <t>Shipping_Type</t>
  </si>
  <si>
    <t>Product_Amt</t>
  </si>
  <si>
    <t>Shipping_Amt</t>
  </si>
  <si>
    <t>Total_Amt</t>
  </si>
  <si>
    <t>State</t>
  </si>
  <si>
    <t>City</t>
  </si>
  <si>
    <t>Zip</t>
  </si>
  <si>
    <t>Laredo</t>
  </si>
  <si>
    <t>TX</t>
  </si>
  <si>
    <t>NY</t>
  </si>
  <si>
    <t>Flushing</t>
  </si>
  <si>
    <t>Centralia</t>
  </si>
  <si>
    <t>WA</t>
  </si>
  <si>
    <t>Maxwell</t>
  </si>
  <si>
    <t>Medford</t>
  </si>
  <si>
    <t>OR</t>
  </si>
  <si>
    <t>Bozeman</t>
  </si>
  <si>
    <t>MT</t>
  </si>
  <si>
    <t>CT</t>
  </si>
  <si>
    <t>Albuquerque</t>
  </si>
  <si>
    <t>NM</t>
  </si>
  <si>
    <t>NE</t>
  </si>
  <si>
    <t>Buffalo</t>
  </si>
  <si>
    <t>ND</t>
  </si>
  <si>
    <t>Fargo</t>
  </si>
  <si>
    <t>San Antonio</t>
  </si>
  <si>
    <t>Campbell</t>
  </si>
  <si>
    <t>CA</t>
  </si>
  <si>
    <t>Quantity_Ordered</t>
  </si>
  <si>
    <t>Satsuma</t>
  </si>
  <si>
    <t>AL</t>
  </si>
  <si>
    <t>Bellemont</t>
  </si>
  <si>
    <t>AZ</t>
  </si>
  <si>
    <t>Findlay</t>
  </si>
  <si>
    <t>OH</t>
  </si>
  <si>
    <t>Baltimore</t>
  </si>
  <si>
    <t>MD</t>
  </si>
  <si>
    <t>Putnam</t>
  </si>
  <si>
    <t>Bow</t>
  </si>
  <si>
    <t>NH</t>
  </si>
  <si>
    <t>Murfreesboro</t>
  </si>
  <si>
    <t>TN</t>
  </si>
  <si>
    <t>Jacksonville</t>
  </si>
  <si>
    <t>FL</t>
  </si>
  <si>
    <t>Pasco</t>
  </si>
  <si>
    <t>Dallas</t>
  </si>
  <si>
    <t>Jersey City</t>
  </si>
  <si>
    <t>NJ</t>
  </si>
  <si>
    <t>Kalamazoo</t>
  </si>
  <si>
    <t>MI</t>
  </si>
  <si>
    <t>Frankfort</t>
  </si>
  <si>
    <t>IL</t>
  </si>
  <si>
    <t>IA</t>
  </si>
  <si>
    <t>Las Cruces</t>
  </si>
  <si>
    <t>Watertown</t>
  </si>
  <si>
    <t>MA</t>
  </si>
  <si>
    <t>PA</t>
  </si>
  <si>
    <t>VA</t>
  </si>
  <si>
    <t>Chariton</t>
  </si>
  <si>
    <t>Middle River</t>
  </si>
  <si>
    <t>Chattanoooga</t>
  </si>
  <si>
    <t>San Francisco</t>
  </si>
  <si>
    <t>Wyoming</t>
  </si>
  <si>
    <t>Portland</t>
  </si>
  <si>
    <t>Pittsburgh</t>
  </si>
  <si>
    <t>Detroit</t>
  </si>
  <si>
    <t>Waupun</t>
  </si>
  <si>
    <t>WI</t>
  </si>
  <si>
    <t>IN</t>
  </si>
  <si>
    <t>AR</t>
  </si>
  <si>
    <t>Coon Rapids</t>
  </si>
  <si>
    <t>MN</t>
  </si>
  <si>
    <t>Wisconsin Rapids</t>
  </si>
  <si>
    <t>Atlanta</t>
  </si>
  <si>
    <t>GA</t>
  </si>
  <si>
    <t>Rock Rapids</t>
  </si>
  <si>
    <t>Valley Village</t>
  </si>
  <si>
    <t>MO</t>
  </si>
  <si>
    <t>Joplin</t>
  </si>
  <si>
    <t>Black Creek</t>
  </si>
  <si>
    <t>HI</t>
  </si>
  <si>
    <t>Chicago</t>
  </si>
  <si>
    <t>ID</t>
  </si>
  <si>
    <t>Louisville</t>
  </si>
  <si>
    <t>KY</t>
  </si>
  <si>
    <t>Centennial</t>
  </si>
  <si>
    <t>CO</t>
  </si>
  <si>
    <t>Grosse Pointe Woods</t>
  </si>
  <si>
    <t>Enon</t>
  </si>
  <si>
    <t>Meridian</t>
  </si>
  <si>
    <t>Westerville</t>
  </si>
  <si>
    <t>Browstown</t>
  </si>
  <si>
    <t>Syracuse</t>
  </si>
  <si>
    <t>Hickory</t>
  </si>
  <si>
    <t>NC</t>
  </si>
  <si>
    <t>Las Vegas</t>
  </si>
  <si>
    <t>NV</t>
  </si>
  <si>
    <t>Raleigh</t>
  </si>
  <si>
    <t>Rome</t>
  </si>
  <si>
    <t>Anaheim</t>
  </si>
  <si>
    <t>Henderson</t>
  </si>
  <si>
    <t>Saint Bernard</t>
  </si>
  <si>
    <t>Temple City</t>
  </si>
  <si>
    <t>Saint Albans</t>
  </si>
  <si>
    <t>WV</t>
  </si>
  <si>
    <t>Vero Beach</t>
  </si>
  <si>
    <t>North Reading</t>
  </si>
  <si>
    <t>Harrison</t>
  </si>
  <si>
    <t>Skiatook</t>
  </si>
  <si>
    <t>OK</t>
  </si>
  <si>
    <t>Summerville</t>
  </si>
  <si>
    <t>SC</t>
  </si>
  <si>
    <t>Reynoldsville</t>
  </si>
  <si>
    <t>Lawrence</t>
  </si>
  <si>
    <t>KS</t>
  </si>
  <si>
    <t>Hackettstown</t>
  </si>
  <si>
    <t>Millville</t>
  </si>
  <si>
    <t>Brooklyn</t>
  </si>
  <si>
    <t>Corvallis</t>
  </si>
  <si>
    <t>Modesto</t>
  </si>
  <si>
    <t>State College</t>
  </si>
  <si>
    <t>Fridley</t>
  </si>
  <si>
    <t>East Greenwich</t>
  </si>
  <si>
    <t>RI</t>
  </si>
  <si>
    <t>Sheffield</t>
  </si>
  <si>
    <t>Livingston</t>
  </si>
  <si>
    <t>Orlando</t>
  </si>
  <si>
    <t>Jamestown</t>
  </si>
  <si>
    <t>PR</t>
  </si>
  <si>
    <t>Ruidoso</t>
  </si>
  <si>
    <t>North Tonawanda</t>
  </si>
  <si>
    <t>Warsaw</t>
  </si>
  <si>
    <t>Harleysville</t>
  </si>
  <si>
    <t>Falls Church</t>
  </si>
  <si>
    <t>Lubbock</t>
  </si>
  <si>
    <t>Philadelphia</t>
  </si>
  <si>
    <t>Spring Hill</t>
  </si>
  <si>
    <t>Denver</t>
  </si>
  <si>
    <t>Racine</t>
  </si>
  <si>
    <t>Millersville</t>
  </si>
  <si>
    <t>Hampton</t>
  </si>
  <si>
    <t>Tucson</t>
  </si>
  <si>
    <t>Picayune</t>
  </si>
  <si>
    <t>MS</t>
  </si>
  <si>
    <t>Fishers</t>
  </si>
  <si>
    <t>Fairview</t>
  </si>
  <si>
    <t>Kentland</t>
  </si>
  <si>
    <t>Norfolk</t>
  </si>
  <si>
    <t>Bakersfield</t>
  </si>
  <si>
    <t>Grand Junction</t>
  </si>
  <si>
    <t>Milford</t>
  </si>
  <si>
    <t>Portsmouth</t>
  </si>
  <si>
    <t>Traverse City</t>
  </si>
  <si>
    <t>ME</t>
  </si>
  <si>
    <t>Norwalk</t>
  </si>
  <si>
    <t>Muskegon</t>
  </si>
  <si>
    <t>Bartlesville</t>
  </si>
  <si>
    <t>Merrimack</t>
  </si>
  <si>
    <t>Menasha</t>
  </si>
  <si>
    <t>Los Angeles</t>
  </si>
  <si>
    <t>Carolina</t>
  </si>
  <si>
    <t>Garland</t>
  </si>
  <si>
    <t>Eau Claire</t>
  </si>
  <si>
    <t>San Jose</t>
  </si>
  <si>
    <t>Wichita Falls</t>
  </si>
  <si>
    <t>Lindenhurst</t>
  </si>
  <si>
    <t>Cincinatti</t>
  </si>
  <si>
    <t>Hutchinson</t>
  </si>
  <si>
    <t>Brookhaven</t>
  </si>
  <si>
    <t>Lee's Summit</t>
  </si>
  <si>
    <t>Green Bay</t>
  </si>
  <si>
    <t>Hudson</t>
  </si>
  <si>
    <t>Waialua</t>
  </si>
  <si>
    <t>Great Falls</t>
  </si>
  <si>
    <t>Batavia</t>
  </si>
  <si>
    <t>Christiansburg</t>
  </si>
  <si>
    <t>Greensboro</t>
  </si>
  <si>
    <t>Bridgeville</t>
  </si>
  <si>
    <t>Dayton</t>
  </si>
  <si>
    <t>Seattle</t>
  </si>
  <si>
    <t>Sunman</t>
  </si>
  <si>
    <t>Annville</t>
  </si>
  <si>
    <t>Hoboken</t>
  </si>
  <si>
    <t>Endicott</t>
  </si>
  <si>
    <t>Alliance</t>
  </si>
  <si>
    <t>Coral Springs</t>
  </si>
  <si>
    <t>Saint Paul</t>
  </si>
  <si>
    <t>Bryn Mawr</t>
  </si>
  <si>
    <t>Livonia</t>
  </si>
  <si>
    <t>Winfield</t>
  </si>
  <si>
    <t>Montgomery Village</t>
  </si>
  <si>
    <t>Aurora</t>
  </si>
  <si>
    <t>Coeur D Alene</t>
  </si>
  <si>
    <t>Southampton</t>
  </si>
  <si>
    <t>Manorville</t>
  </si>
  <si>
    <t>Staten Island</t>
  </si>
  <si>
    <t>Monongahela</t>
  </si>
  <si>
    <t>Marysville</t>
  </si>
  <si>
    <t>Eugene</t>
  </si>
  <si>
    <t>Milwaukee</t>
  </si>
  <si>
    <t>Charlestown</t>
  </si>
  <si>
    <t>El Cajon</t>
  </si>
  <si>
    <t>Lakewood</t>
  </si>
  <si>
    <t>Otisco</t>
  </si>
  <si>
    <t>Chesapeake</t>
  </si>
  <si>
    <t>Olympia</t>
  </si>
  <si>
    <t>Mentor</t>
  </si>
  <si>
    <t>Prospect</t>
  </si>
  <si>
    <t>Lansing</t>
  </si>
  <si>
    <t>Royal Oak</t>
  </si>
  <si>
    <t>Bend</t>
  </si>
  <si>
    <t>Provo</t>
  </si>
  <si>
    <t>UT</t>
  </si>
  <si>
    <t>New Albany</t>
  </si>
  <si>
    <t>Houghton</t>
  </si>
  <si>
    <t>Little Rock</t>
  </si>
  <si>
    <t>East Taunton</t>
  </si>
  <si>
    <t>Victoria</t>
  </si>
  <si>
    <t>Beavercreek</t>
  </si>
  <si>
    <t>Byram Township</t>
  </si>
  <si>
    <t xml:space="preserve">Marietta </t>
  </si>
  <si>
    <t>Morganton</t>
  </si>
  <si>
    <t>Locust Grove</t>
  </si>
  <si>
    <t>Washington</t>
  </si>
  <si>
    <t>Battle Ground</t>
  </si>
  <si>
    <t>Hamburg</t>
  </si>
  <si>
    <t>Silver Spring</t>
  </si>
  <si>
    <t xml:space="preserve">Brighton </t>
  </si>
  <si>
    <t>Santa Ana</t>
  </si>
  <si>
    <t>East Greenville</t>
  </si>
  <si>
    <t>Clear Brook</t>
  </si>
  <si>
    <t>New Orleans</t>
  </si>
  <si>
    <t>LA</t>
  </si>
  <si>
    <t>Salamanca</t>
  </si>
  <si>
    <t>Fort Bliss</t>
  </si>
  <si>
    <t>Appleton</t>
  </si>
  <si>
    <t>Plano</t>
  </si>
  <si>
    <t>Saint Louis</t>
  </si>
  <si>
    <t>Blanchester</t>
  </si>
  <si>
    <t>Saint Marys</t>
  </si>
  <si>
    <t>Lafayette</t>
  </si>
  <si>
    <t>Minneapolis</t>
  </si>
  <si>
    <t>Hill AFB</t>
  </si>
  <si>
    <t>Seneca Falls</t>
  </si>
  <si>
    <t>Plymouth</t>
  </si>
  <si>
    <t>Bridgewater</t>
  </si>
  <si>
    <t>Milton Frwtr</t>
  </si>
  <si>
    <t>Erie</t>
  </si>
  <si>
    <t>Colorado Springs</t>
  </si>
  <si>
    <t>Littleton</t>
  </si>
  <si>
    <t>Peabody</t>
  </si>
  <si>
    <t>Memphis</t>
  </si>
  <si>
    <t>Stonewall</t>
  </si>
  <si>
    <t>Greenwood</t>
  </si>
  <si>
    <t>Miami</t>
  </si>
  <si>
    <t>Hollywood</t>
  </si>
  <si>
    <t>Austin</t>
  </si>
  <si>
    <t>Standish</t>
  </si>
  <si>
    <t>Tallahassee</t>
  </si>
  <si>
    <t>Sacramento</t>
  </si>
  <si>
    <t>Greeley</t>
  </si>
  <si>
    <t>Oxford</t>
  </si>
  <si>
    <t>Grants</t>
  </si>
  <si>
    <t>Parkville</t>
  </si>
  <si>
    <t>Richmond</t>
  </si>
  <si>
    <t>Bagdad</t>
  </si>
  <si>
    <t>Pendleton</t>
  </si>
  <si>
    <t>Sandy Springs</t>
  </si>
  <si>
    <t>Ripon</t>
  </si>
  <si>
    <t>Wildwood</t>
  </si>
  <si>
    <t>Mountain View</t>
  </si>
  <si>
    <t>Port Murray</t>
  </si>
  <si>
    <t>Compton</t>
  </si>
  <si>
    <t>Ankeny</t>
  </si>
  <si>
    <t>Carrollton</t>
  </si>
  <si>
    <t>Salem</t>
  </si>
  <si>
    <t>Deatsville</t>
  </si>
  <si>
    <t>Palisades Park</t>
  </si>
  <si>
    <t>New Bern</t>
  </si>
  <si>
    <t>Spanish Fork</t>
  </si>
  <si>
    <t>Mandan</t>
  </si>
  <si>
    <t>Indianapolis</t>
  </si>
  <si>
    <t>Gilmanton IW</t>
  </si>
  <si>
    <t>Visalia</t>
  </si>
  <si>
    <t>Nashville</t>
  </si>
  <si>
    <t>Arden Hills</t>
  </si>
  <si>
    <t>Wake Forest</t>
  </si>
  <si>
    <t>Neenah</t>
  </si>
  <si>
    <t>Ann Arbor</t>
  </si>
  <si>
    <t>Apex</t>
  </si>
  <si>
    <t>Napa</t>
  </si>
  <si>
    <t>Madera</t>
  </si>
  <si>
    <t>Rossville</t>
  </si>
  <si>
    <t>St. Bonifacius</t>
  </si>
  <si>
    <t>Caguas</t>
  </si>
  <si>
    <t>Spring</t>
  </si>
  <si>
    <t>Barksdale AFB</t>
  </si>
  <si>
    <t>Strasburg</t>
  </si>
  <si>
    <t>San Diego</t>
  </si>
  <si>
    <t>Lake Orion</t>
  </si>
  <si>
    <t>Dade City</t>
  </si>
  <si>
    <t>Wentzville</t>
  </si>
  <si>
    <t>SD</t>
  </si>
  <si>
    <t>Lawrenceburg</t>
  </si>
  <si>
    <t>Saint Robert</t>
  </si>
  <si>
    <t>Millersburg</t>
  </si>
  <si>
    <t>Tinley Park</t>
  </si>
  <si>
    <t>Bristol</t>
  </si>
  <si>
    <t>Klamath Falls</t>
  </si>
  <si>
    <t>Springfield</t>
  </si>
  <si>
    <t>Spring Valley</t>
  </si>
  <si>
    <t>Kingman</t>
  </si>
  <si>
    <t>Volga</t>
  </si>
  <si>
    <t>Boise</t>
  </si>
  <si>
    <t>Universal City</t>
  </si>
  <si>
    <t>Gresham</t>
  </si>
  <si>
    <t>Englewoood</t>
  </si>
  <si>
    <t>Bryant</t>
  </si>
  <si>
    <t>West Des Moines</t>
  </si>
  <si>
    <t>Palm Bay</t>
  </si>
  <si>
    <t>Estacada</t>
  </si>
  <si>
    <t>Duffield</t>
  </si>
  <si>
    <t>Hastings</t>
  </si>
  <si>
    <t>Maineville</t>
  </si>
  <si>
    <t>Berkeley</t>
  </si>
  <si>
    <t>Clackamas</t>
  </si>
  <si>
    <t>Torrance</t>
  </si>
  <si>
    <t>Hanover</t>
  </si>
  <si>
    <t>Hammonton</t>
  </si>
  <si>
    <t>Honolulu</t>
  </si>
  <si>
    <t>Baxter</t>
  </si>
  <si>
    <t>Leander</t>
  </si>
  <si>
    <t>Cheyenne</t>
  </si>
  <si>
    <t>WY</t>
  </si>
  <si>
    <t>Scottsburg</t>
  </si>
  <si>
    <t>White Lake</t>
  </si>
  <si>
    <t>Moorhead</t>
  </si>
  <si>
    <t>Clarksville</t>
  </si>
  <si>
    <t>Newark</t>
  </si>
  <si>
    <t>DE</t>
  </si>
  <si>
    <t>Pasadena</t>
  </si>
  <si>
    <t>Rochester</t>
  </si>
  <si>
    <t>Rockville</t>
  </si>
  <si>
    <t>Coconut Creek</t>
  </si>
  <si>
    <t>Slatersville</t>
  </si>
  <si>
    <t>Scranton</t>
  </si>
  <si>
    <t>Woodhaven</t>
  </si>
  <si>
    <t>Columbia</t>
  </si>
  <si>
    <t>Marlow</t>
  </si>
  <si>
    <t>Ypsilanti</t>
  </si>
  <si>
    <t>Columbus</t>
  </si>
  <si>
    <t>Proctorville</t>
  </si>
  <si>
    <t>Hilliard</t>
  </si>
  <si>
    <t>West Greenwich</t>
  </si>
  <si>
    <t>Roebuck</t>
  </si>
  <si>
    <t>Danville</t>
  </si>
  <si>
    <t>Hemet</t>
  </si>
  <si>
    <t>Orem</t>
  </si>
  <si>
    <t>Peoria</t>
  </si>
  <si>
    <t>Brooklyn Park</t>
  </si>
  <si>
    <t>Edison</t>
  </si>
  <si>
    <t>Wahiawa</t>
  </si>
  <si>
    <t>Weymouth</t>
  </si>
  <si>
    <t>Lehi</t>
  </si>
  <si>
    <t>OrderNum</t>
  </si>
  <si>
    <t>Herculaneum</t>
  </si>
  <si>
    <t>Puyallup</t>
  </si>
  <si>
    <t>Nacogdoches</t>
  </si>
  <si>
    <t>Cleveland</t>
  </si>
  <si>
    <t>New Richmond</t>
  </si>
  <si>
    <t>Northfield</t>
  </si>
  <si>
    <t>VT</t>
  </si>
  <si>
    <t>Burton</t>
  </si>
  <si>
    <t>Shady Spring</t>
  </si>
  <si>
    <t>Mount Vernon</t>
  </si>
  <si>
    <t>Antioch</t>
  </si>
  <si>
    <t>Pueblo</t>
  </si>
  <si>
    <t>Burlington</t>
  </si>
  <si>
    <t>Cheshire</t>
  </si>
  <si>
    <t>South Salt Lake</t>
  </si>
  <si>
    <t>Seven Valleys</t>
  </si>
  <si>
    <t xml:space="preserve">Columbus </t>
  </si>
  <si>
    <t>Craig</t>
  </si>
  <si>
    <t>Vancouver</t>
  </si>
  <si>
    <t>Twin Falls</t>
  </si>
  <si>
    <t>Meadows Place</t>
  </si>
  <si>
    <t>Glen Ridge</t>
  </si>
  <si>
    <t>Gainesville</t>
  </si>
  <si>
    <t>Kernersville</t>
  </si>
  <si>
    <t>Duluth</t>
  </si>
  <si>
    <t>Grove City</t>
  </si>
  <si>
    <t>Franklin</t>
  </si>
  <si>
    <t>Ewing</t>
  </si>
  <si>
    <t>Boston</t>
  </si>
  <si>
    <t>Abilene</t>
  </si>
  <si>
    <t>San Bernardino</t>
  </si>
  <si>
    <t>Mason</t>
  </si>
  <si>
    <t>Colliers</t>
  </si>
  <si>
    <t>South Plainfield</t>
  </si>
  <si>
    <t>Piketon</t>
  </si>
  <si>
    <t>El Mirage</t>
  </si>
  <si>
    <t>Richboro</t>
  </si>
  <si>
    <t>Omaha</t>
  </si>
  <si>
    <t>Arlington</t>
  </si>
  <si>
    <t>Easton</t>
  </si>
  <si>
    <t>Bonita Springs</t>
  </si>
  <si>
    <t>Boca Raton</t>
  </si>
  <si>
    <t>Harrisville</t>
  </si>
  <si>
    <t>Corpus Christi</t>
  </si>
  <si>
    <t>Bloomington</t>
  </si>
  <si>
    <t>Menomonie</t>
  </si>
  <si>
    <t>Libby</t>
  </si>
  <si>
    <t>Conway</t>
  </si>
  <si>
    <t>Montpelier</t>
  </si>
  <si>
    <t>Cutler Bay</t>
  </si>
  <si>
    <t>Tustin</t>
  </si>
  <si>
    <t>Chatsworth</t>
  </si>
  <si>
    <t>Cranbury</t>
  </si>
  <si>
    <t>Raymond</t>
  </si>
  <si>
    <t>Sarasota</t>
  </si>
  <si>
    <t>Altoona</t>
  </si>
  <si>
    <t>West Covina</t>
  </si>
  <si>
    <t>El Reno</t>
  </si>
  <si>
    <t>Rixeyville</t>
  </si>
  <si>
    <t>Mesa</t>
  </si>
  <si>
    <t>Oklahoma City</t>
  </si>
  <si>
    <t>New Egypt</t>
  </si>
  <si>
    <t>Pooler</t>
  </si>
  <si>
    <t>Palo Alto</t>
  </si>
  <si>
    <t>East Point</t>
  </si>
  <si>
    <t>West Boylston</t>
  </si>
  <si>
    <t>Montebello</t>
  </si>
  <si>
    <t>Roseville</t>
  </si>
  <si>
    <t>Lexington</t>
  </si>
  <si>
    <t>Kanab</t>
  </si>
  <si>
    <t>Port Jervis</t>
  </si>
  <si>
    <t>Carthage</t>
  </si>
  <si>
    <t>Whiting</t>
  </si>
  <si>
    <t>Tempe</t>
  </si>
  <si>
    <t>Bowerbank</t>
  </si>
  <si>
    <t>Canal Winchester</t>
  </si>
  <si>
    <t>Kansas City</t>
  </si>
  <si>
    <t>Sun City Center</t>
  </si>
  <si>
    <t>Converse</t>
  </si>
  <si>
    <t>2A2A200D-279D92-76333</t>
  </si>
  <si>
    <t>Eric Chavira</t>
  </si>
  <si>
    <t>2A2A200D-5D33AB-6E188</t>
  </si>
  <si>
    <t>Nate McColm</t>
  </si>
  <si>
    <t>2A2A200D-04A4F2-AA066</t>
  </si>
  <si>
    <t>Maxwell Thornton-Leonard</t>
  </si>
  <si>
    <t>2A2A200D-373A99-16B7D</t>
  </si>
  <si>
    <t>Shawn McNally</t>
  </si>
  <si>
    <t>2A2A200D-954F4E-B2777</t>
  </si>
  <si>
    <t>Ian Heinkele</t>
  </si>
  <si>
    <t>2A2A200D-883D91-7012E</t>
  </si>
  <si>
    <t>michael blea</t>
  </si>
  <si>
    <t>2A2A200D-98451E-E25A6</t>
  </si>
  <si>
    <t>O.C. Goleman</t>
  </si>
  <si>
    <t>2A2A200D-7855B2-4C700</t>
  </si>
  <si>
    <t>Kellen Riley</t>
  </si>
  <si>
    <t>2A2A200D-8D5B18-7D2B9</t>
  </si>
  <si>
    <t>Kenyon Perkins</t>
  </si>
  <si>
    <t>2A2A200D-D24858-9A2D2</t>
  </si>
  <si>
    <t>Shane Balder</t>
  </si>
  <si>
    <t>2A2A200D-D9FEB0-796D4</t>
  </si>
  <si>
    <t>Silas Rott</t>
  </si>
  <si>
    <t>2A2A200D-F10FC9-97116</t>
  </si>
  <si>
    <t>Matt Hudson</t>
  </si>
  <si>
    <t>2A2A200D-E86849-3EC88</t>
  </si>
  <si>
    <t>Bryne Jurgensen</t>
  </si>
  <si>
    <t>2A2A200D-9207F4-06ECE</t>
  </si>
  <si>
    <t>John Hammill</t>
  </si>
  <si>
    <t>2A2A200D-66DBBB-89171</t>
  </si>
  <si>
    <t>Adrian Stemper</t>
  </si>
  <si>
    <t>2A2A200D-4D1A34-9E7F6</t>
  </si>
  <si>
    <t>Ian Truman</t>
  </si>
  <si>
    <t>2A2A200D-F6558E-98C6C</t>
  </si>
  <si>
    <t>Starla Flud</t>
  </si>
  <si>
    <t>2A2A200D-A57234-A9B16</t>
  </si>
  <si>
    <t>JUAN DE LA TORRE</t>
  </si>
  <si>
    <t>2A2A200D-2B2B2B-9FE5E</t>
  </si>
  <si>
    <t>Gregory Dick</t>
  </si>
  <si>
    <t>2A2A200D-FE7829-3232E</t>
  </si>
  <si>
    <t>Sam Bolton</t>
  </si>
  <si>
    <t>2A2A200D-B8120C-C5C4D</t>
  </si>
  <si>
    <t>Logan Licini</t>
  </si>
  <si>
    <t>2A2A200D-873EF3-E7EA8</t>
  </si>
  <si>
    <t>Benjamin West</t>
  </si>
  <si>
    <t>2A2A200D-A8D005-EAE86</t>
  </si>
  <si>
    <t>Victor Gordon</t>
  </si>
  <si>
    <t>2A2A200D-32BED8-C998B</t>
  </si>
  <si>
    <t>Alex Lim</t>
  </si>
  <si>
    <t>2A2A200D-52A5B6-D4A61</t>
  </si>
  <si>
    <t>Scott Todd</t>
  </si>
  <si>
    <t>2A2A200D-FC53AB-2957D</t>
  </si>
  <si>
    <t>Daren May</t>
  </si>
  <si>
    <t>2A2A200D-EC5DBD-C68D4</t>
  </si>
  <si>
    <t>Nathan Wong</t>
  </si>
  <si>
    <t>2A2A200D-EF0375-F214C</t>
  </si>
  <si>
    <t>Hailey Schumacher</t>
  </si>
  <si>
    <t>2A2A200D-96B803-9F311</t>
  </si>
  <si>
    <t>Nicholas White</t>
  </si>
  <si>
    <t>2A2A200D-12C6F5-EF30E</t>
  </si>
  <si>
    <t>Dallas Coker</t>
  </si>
  <si>
    <t>2A2A200D-239004-3C2E5</t>
  </si>
  <si>
    <t>Tyson Peppler</t>
  </si>
  <si>
    <t>2A2A200D-FFF5E7-FFEAC</t>
  </si>
  <si>
    <t>Alaric Silver-Lord</t>
  </si>
  <si>
    <t>2A2A200D-AD9BCA-874DB</t>
  </si>
  <si>
    <t>John brooks</t>
  </si>
  <si>
    <t>2A2A200D-629A6D-68339</t>
  </si>
  <si>
    <t>Hayden Remington</t>
  </si>
  <si>
    <t>2A2A200D-EF2A1B-02E2C</t>
  </si>
  <si>
    <t>Bradley Estus</t>
  </si>
  <si>
    <t>Michael Dieffenbach</t>
  </si>
  <si>
    <t>2A2A200D-F839BC-77B1A</t>
  </si>
  <si>
    <t>davis biddle</t>
  </si>
  <si>
    <t>2A2A200D-3773C8-E331F</t>
  </si>
  <si>
    <t>Isaac Isaacson</t>
  </si>
  <si>
    <t>2A2A200D-E5ECA6-1BC59</t>
  </si>
  <si>
    <t>Jonathan Bowen</t>
  </si>
  <si>
    <t>2A2A200D-AA9554-C0547</t>
  </si>
  <si>
    <t>Dusit Saelao</t>
  </si>
  <si>
    <t>2A2A200D-D801C8-0A64A</t>
  </si>
  <si>
    <t>David Baldwin</t>
  </si>
  <si>
    <t>2A2A200D-F61186-3BF4D</t>
  </si>
  <si>
    <t>Andrea Agostini</t>
  </si>
  <si>
    <t>2A2A200D-310FC8-47474</t>
  </si>
  <si>
    <t>Maxwell Marschhausen</t>
  </si>
  <si>
    <t>2A2A200D-F738F3-93B48</t>
  </si>
  <si>
    <t>Luke Killam</t>
  </si>
  <si>
    <t>2A2A200D-2ADBE7-65368</t>
  </si>
  <si>
    <t>David Janelle</t>
  </si>
  <si>
    <t>2A2A200D-8BDB8B-266C8</t>
  </si>
  <si>
    <t>Luke Miller</t>
  </si>
  <si>
    <t>2A2A200D-0D4F46-FEEF7</t>
  </si>
  <si>
    <t>Jacoby Dooley</t>
  </si>
  <si>
    <t>2A2A200D-DF3D4E-3E80C</t>
  </si>
  <si>
    <t>Riley Hand</t>
  </si>
  <si>
    <t>2A2A200D-29E2C6-3CBB0</t>
  </si>
  <si>
    <t>Mikhail Sirota</t>
  </si>
  <si>
    <t>2A2A200D-41D1AE-795B9</t>
  </si>
  <si>
    <t>Amy Hicks</t>
  </si>
  <si>
    <t>2A2A200D-F26B6D-F5FEC</t>
  </si>
  <si>
    <t>Sanjay Singh</t>
  </si>
  <si>
    <t>2A2A200D-6DB1F9-F72AA</t>
  </si>
  <si>
    <t>Tristan Mohs</t>
  </si>
  <si>
    <t>2A2A200D-AC6B1B-2D361</t>
  </si>
  <si>
    <t>Powell Smith</t>
  </si>
  <si>
    <t>2A2A200D-2B67D7-37927</t>
  </si>
  <si>
    <t>Julio Reynoso</t>
  </si>
  <si>
    <t>2A2A200D-649E7A-5E9B5</t>
  </si>
  <si>
    <t>Jeffry Bross</t>
  </si>
  <si>
    <t>2A2A200D-C11DD3-6ABC2</t>
  </si>
  <si>
    <t>Cody Newland</t>
  </si>
  <si>
    <t>2A2A200D-E6EF4A-84930</t>
  </si>
  <si>
    <t>David Rosa</t>
  </si>
  <si>
    <t>2A2A200D-8433E7-94070</t>
  </si>
  <si>
    <t>Ryan Burns</t>
  </si>
  <si>
    <t>2A2A200D-13D66E-E17B3</t>
  </si>
  <si>
    <t>Austin Edwards</t>
  </si>
  <si>
    <t>2A2A200D-69A471-E684C</t>
  </si>
  <si>
    <t>Patrick Lutmer</t>
  </si>
  <si>
    <t>2A2A200D-60E46C-CC461</t>
  </si>
  <si>
    <t>Josh Collins</t>
  </si>
  <si>
    <t>2A2A200D-4AAC79-B584D</t>
  </si>
  <si>
    <t>Oskee Sauce Maria</t>
  </si>
  <si>
    <t>2A2A200D-1FD008-A59DF</t>
  </si>
  <si>
    <t>briar pierce</t>
  </si>
  <si>
    <t>2A2A200D-86FBC5-A9800</t>
  </si>
  <si>
    <t>Jacob Ramsey</t>
  </si>
  <si>
    <t>2A2A200D-A6BAE0-DE93E</t>
  </si>
  <si>
    <t>Thomas Langston</t>
  </si>
  <si>
    <t>2A2A200D-DF8566-12481</t>
  </si>
  <si>
    <t>blaine boyle</t>
  </si>
  <si>
    <t>2A2A200D-AEBD8B-A3610</t>
  </si>
  <si>
    <t>Jared Latiolais</t>
  </si>
  <si>
    <t>St. Francis</t>
  </si>
  <si>
    <t>Fort Collins</t>
  </si>
  <si>
    <t>Edmonds</t>
  </si>
  <si>
    <t>Attleboro</t>
  </si>
  <si>
    <t>Piscataway Township</t>
  </si>
  <si>
    <t>Eden Prairie</t>
  </si>
  <si>
    <t>Wilkes Barre</t>
  </si>
  <si>
    <t>Palmetto</t>
  </si>
  <si>
    <t>Canton</t>
  </si>
  <si>
    <t>Colmesneil</t>
  </si>
  <si>
    <t>Safford</t>
  </si>
  <si>
    <t>East Petersburg</t>
  </si>
  <si>
    <t>Rowley</t>
  </si>
  <si>
    <t>Nyack</t>
  </si>
  <si>
    <t>Auburn</t>
  </si>
  <si>
    <t>Oakland</t>
  </si>
  <si>
    <t>Barstow</t>
  </si>
  <si>
    <t>Georgetown</t>
  </si>
  <si>
    <t>Parsippany</t>
  </si>
  <si>
    <t>Rockford</t>
  </si>
  <si>
    <t>Delano</t>
  </si>
  <si>
    <t>Washburn</t>
  </si>
  <si>
    <t>Sulphur</t>
  </si>
  <si>
    <t>Cherry Hill</t>
  </si>
  <si>
    <t>Fairfield</t>
  </si>
  <si>
    <t>Mobile</t>
  </si>
  <si>
    <t>Fleming Island</t>
  </si>
  <si>
    <t>Roswell</t>
  </si>
  <si>
    <t>Boulder</t>
  </si>
  <si>
    <t>Farmington</t>
  </si>
  <si>
    <t>Houston</t>
  </si>
  <si>
    <t>Cedarburg</t>
  </si>
  <si>
    <t>Pocatello</t>
  </si>
  <si>
    <t>South San Francisco</t>
  </si>
  <si>
    <t>Halfmoon</t>
  </si>
  <si>
    <t>Parma</t>
  </si>
  <si>
    <t>San Jacinto</t>
  </si>
  <si>
    <t>Dexter</t>
  </si>
  <si>
    <t>St. Johns</t>
  </si>
  <si>
    <t>Robbinsville Township</t>
  </si>
  <si>
    <t>Irvine</t>
  </si>
  <si>
    <t>Westfield</t>
  </si>
  <si>
    <t>Hurricane</t>
  </si>
  <si>
    <t>Kentwood</t>
  </si>
  <si>
    <t>Mount Airy</t>
  </si>
  <si>
    <t>Olathe</t>
  </si>
  <si>
    <t>Laurel</t>
  </si>
  <si>
    <t>Chico</t>
  </si>
  <si>
    <t>Towson</t>
  </si>
  <si>
    <t>Adrian</t>
  </si>
  <si>
    <t>2A2A200D-C274D9-D7299</t>
  </si>
  <si>
    <t>John Poblador</t>
  </si>
  <si>
    <t>2A2A200D-89757F-DE8A1</t>
  </si>
  <si>
    <t>Christopher Guill</t>
  </si>
  <si>
    <t>2A2A200D-3A0D53-5D205</t>
  </si>
  <si>
    <t>Dan Ford</t>
  </si>
  <si>
    <t>2A2A200D-7C9BA1-FDF9F</t>
  </si>
  <si>
    <t>Dakota Logan</t>
  </si>
  <si>
    <t>2A2A200D-BCD408-06906</t>
  </si>
  <si>
    <t>Jessi Yates</t>
  </si>
  <si>
    <t>2A2A200D-BCC463-A56F0</t>
  </si>
  <si>
    <t>Decker Ulrich</t>
  </si>
  <si>
    <t>Watseka</t>
  </si>
  <si>
    <t>Clementon</t>
  </si>
  <si>
    <t>Prescott Valley</t>
  </si>
  <si>
    <t>Delta</t>
  </si>
  <si>
    <t>North Creek</t>
  </si>
  <si>
    <t>Roslyn Heights</t>
  </si>
  <si>
    <t>2A2A200D-2FA077-BA9F0</t>
  </si>
  <si>
    <t>Paul  Miller</t>
  </si>
  <si>
    <t>Loveland</t>
  </si>
  <si>
    <t>2A2A200D-1DA38F-06E12</t>
  </si>
  <si>
    <t>Edwin Maguire</t>
  </si>
  <si>
    <t>Reed City</t>
  </si>
  <si>
    <t>2A2A200D-557140-44E13</t>
  </si>
  <si>
    <t>Alex Lear</t>
  </si>
  <si>
    <t>Annapolis</t>
  </si>
  <si>
    <t>2A2A200D-4A00A9-4144F</t>
  </si>
  <si>
    <t>Kainen Salmon</t>
  </si>
  <si>
    <t>2A2A200D-CF20AC-727A2</t>
  </si>
  <si>
    <t>Ryan Brown</t>
  </si>
  <si>
    <t>2A2A200D-6E8927-59DDF</t>
  </si>
  <si>
    <t>Isabel Baer</t>
  </si>
  <si>
    <t>2A2A200D-3E1D83-03CC8</t>
  </si>
  <si>
    <t>Troy Long</t>
  </si>
  <si>
    <t>2A2A200D-735693-2FDE7</t>
  </si>
  <si>
    <t>Kristin Prause</t>
  </si>
  <si>
    <t>2A2A200D-C7850A-1E20E</t>
  </si>
  <si>
    <t>Brian Sabowski</t>
  </si>
  <si>
    <t>2A2A200D-ED4126-3E332</t>
  </si>
  <si>
    <t>Matthew Glick</t>
  </si>
  <si>
    <t>2A2A200D-E7292A-9CACB</t>
  </si>
  <si>
    <t>Nathan Ziros</t>
  </si>
  <si>
    <t>2A2A200D-B54195-30DE8</t>
  </si>
  <si>
    <t>Ryan Fong</t>
  </si>
  <si>
    <t>Montgomery</t>
  </si>
  <si>
    <t>Marion</t>
  </si>
  <si>
    <t>Elk Grove</t>
  </si>
  <si>
    <t>Fort Worth</t>
  </si>
  <si>
    <t>Trinity</t>
  </si>
  <si>
    <t>Niceville</t>
  </si>
  <si>
    <t>Charlotte</t>
  </si>
  <si>
    <t>Redwood City</t>
  </si>
  <si>
    <t>2A2A200D-801761-48BDA</t>
  </si>
  <si>
    <t>Jackson Lacombe</t>
  </si>
  <si>
    <t>Bangor</t>
  </si>
  <si>
    <t>2A2A200D-84A642-BA56D</t>
  </si>
  <si>
    <t>Buddy Skaar</t>
  </si>
  <si>
    <t>North Richland Hills</t>
  </si>
  <si>
    <t>2A2A200D-A09877-73F8C</t>
  </si>
  <si>
    <t>Dakota Gibbs</t>
  </si>
  <si>
    <t>2A2A200D-4FC619-43824</t>
  </si>
  <si>
    <t>Mike Grenier</t>
  </si>
  <si>
    <t>2A2A200D-41EDEB-3F8D8</t>
  </si>
  <si>
    <t>Adrian Zalapa</t>
  </si>
  <si>
    <t>2A2A200D-C2ED4C-5A9A1</t>
  </si>
  <si>
    <t>Megan Foster</t>
  </si>
  <si>
    <t>2A2A200D-B19862-FBE04</t>
  </si>
  <si>
    <t>Joshua Lyons</t>
  </si>
  <si>
    <t>2A2A200D-83530E-0EA39</t>
  </si>
  <si>
    <t>Gaurav Thind</t>
  </si>
  <si>
    <t>2A2A200D-8E25F0-D35A5</t>
  </si>
  <si>
    <t>Scott Klusaw</t>
  </si>
  <si>
    <t>2A2A200D-44B5CB-8CC33</t>
  </si>
  <si>
    <t>Joaquin Rios</t>
  </si>
  <si>
    <t>2A2A200D-71C844-519A2</t>
  </si>
  <si>
    <t>Collin Dees</t>
  </si>
  <si>
    <t>2A2A200D-6B736D-80E81</t>
  </si>
  <si>
    <t>Matthew Brennan</t>
  </si>
  <si>
    <t>2A2A200D-444AF6-BC0A8</t>
  </si>
  <si>
    <t>Grant Greenwood</t>
  </si>
  <si>
    <t>2A2A200D-2DA1DB-D982E</t>
  </si>
  <si>
    <t>Jareth Hill</t>
  </si>
  <si>
    <t>2A2A200D-F890B1-86383</t>
  </si>
  <si>
    <t>Jadon Sjolander</t>
  </si>
  <si>
    <t>2A2A200D-176F49-E3F59</t>
  </si>
  <si>
    <t>Ammon Harps</t>
  </si>
  <si>
    <t>2A2A200D-8C1A15-C8AD2</t>
  </si>
  <si>
    <t>Nicholas Goeddertz</t>
  </si>
  <si>
    <t>2A2A200D-F1556A-4DD16</t>
  </si>
  <si>
    <t>Carlos Echenique</t>
  </si>
  <si>
    <t>2A2A200D-5DBE84-B59DB</t>
  </si>
  <si>
    <t>Alexander Frank</t>
  </si>
  <si>
    <t>2A2A200D-16785C-BE69D</t>
  </si>
  <si>
    <t>Andrew Beebe</t>
  </si>
  <si>
    <t>2A2A200D-121F95-BA59A</t>
  </si>
  <si>
    <t>Phillip Librojo</t>
  </si>
  <si>
    <t>2A2A200D-86CF08-9AE41</t>
  </si>
  <si>
    <t>Sean Pfundstein</t>
  </si>
  <si>
    <t>2A2A200D-302A21-24F5D</t>
  </si>
  <si>
    <t>Zeke Hillers</t>
  </si>
  <si>
    <t>2A2A200D-B9889E-D1D1C</t>
  </si>
  <si>
    <t>2A2A200D-A4F9FF-78C03</t>
  </si>
  <si>
    <t>Joseph Bertucci</t>
  </si>
  <si>
    <t>2A2A200D-400373-9426C</t>
  </si>
  <si>
    <t>Zachary Green</t>
  </si>
  <si>
    <t>2A2A200D-3E51C6-61A30</t>
  </si>
  <si>
    <t>Devon Hedding</t>
  </si>
  <si>
    <t>2A2A200D-037EE9-DDA7C</t>
  </si>
  <si>
    <t>Nicholas Honn</t>
  </si>
  <si>
    <t>2A2A200D-826C14-2FF81</t>
  </si>
  <si>
    <t>Ulric Lehman</t>
  </si>
  <si>
    <t>2A2A200D-14CFF7-F214E</t>
  </si>
  <si>
    <t>jason shuster</t>
  </si>
  <si>
    <t>2A2A200D-45EA97-7C168</t>
  </si>
  <si>
    <t>Alfred Cassar Jr</t>
  </si>
  <si>
    <t>2A2A200D-72E814-FBE69</t>
  </si>
  <si>
    <t>Grant Olds</t>
  </si>
  <si>
    <t>2A2A200D-805617-CDABA</t>
  </si>
  <si>
    <t>Anthony Waites</t>
  </si>
  <si>
    <t>2A2A200D-429C6B-E9A3C</t>
  </si>
  <si>
    <t>Keith Jackson</t>
  </si>
  <si>
    <t>2A2A200D-58A557-C2CC9</t>
  </si>
  <si>
    <t>Geoffrey Brown</t>
  </si>
  <si>
    <t>2A2A200D-F35C03-72DF0</t>
  </si>
  <si>
    <t>Joshua Centeno</t>
  </si>
  <si>
    <t>2A2A200D-0B6935-B0ABB</t>
  </si>
  <si>
    <t>Alfredo Silva</t>
  </si>
  <si>
    <t>2A2A200D-93C609-5DF11</t>
  </si>
  <si>
    <t>Ian Du Mee</t>
  </si>
  <si>
    <t>2A2A200D-A9E09C-D483C</t>
  </si>
  <si>
    <t>Douglas Hayward II</t>
  </si>
  <si>
    <t>2A2A200D-073FD8-4FFC4</t>
  </si>
  <si>
    <t>John Huffman</t>
  </si>
  <si>
    <t>Nelsonville</t>
  </si>
  <si>
    <t>Astoria</t>
  </si>
  <si>
    <t>Clarksburg</t>
  </si>
  <si>
    <t>Toms River</t>
  </si>
  <si>
    <t>Santa Rosa</t>
  </si>
  <si>
    <t>Long Island City</t>
  </si>
  <si>
    <t>Edwardsville</t>
  </si>
  <si>
    <t>Sweet Home</t>
  </si>
  <si>
    <t>Buna</t>
  </si>
  <si>
    <t>Hayward</t>
  </si>
  <si>
    <t>Cary</t>
  </si>
  <si>
    <t>Pittsburg</t>
  </si>
  <si>
    <t>Summertown</t>
  </si>
  <si>
    <t>Liberty Lake</t>
  </si>
  <si>
    <t>Temple</t>
  </si>
  <si>
    <t>Carmel</t>
  </si>
  <si>
    <t>White Rock</t>
  </si>
  <si>
    <t>Apple Valley</t>
  </si>
  <si>
    <t>Somerton</t>
  </si>
  <si>
    <t>Lake Waccamaw</t>
  </si>
  <si>
    <t>Rockingham</t>
  </si>
  <si>
    <t>2A2A200D-C490D4-7CABB</t>
  </si>
  <si>
    <t>Lorenzo Yanez</t>
  </si>
  <si>
    <t>Alamo</t>
  </si>
  <si>
    <t>2A2A200D-BE8AB4-1D9A8</t>
  </si>
  <si>
    <t>Bailey DeWolfe</t>
  </si>
  <si>
    <t>2A2A200D-0B1FFD-7A2A1</t>
  </si>
  <si>
    <t>Michael Rose</t>
  </si>
  <si>
    <t>2A2A200D-679E86-1ED6C</t>
  </si>
  <si>
    <t>2A2A200D-E5CA43-F80DF</t>
  </si>
  <si>
    <t>Michael Bonanno</t>
  </si>
  <si>
    <t>Malden</t>
  </si>
  <si>
    <t>2A2A200D-BAFE36-9BD69</t>
  </si>
  <si>
    <t>Dylan Slonka</t>
  </si>
  <si>
    <t>2A2A200D-E9DAB5-4BB92</t>
  </si>
  <si>
    <t>Benjamin Saller</t>
  </si>
  <si>
    <t>2A2A200D-7F1E19-86D7A</t>
  </si>
  <si>
    <t>Joseph Magliocco</t>
  </si>
  <si>
    <t>2A2A200D-54C318-0A6C0</t>
  </si>
  <si>
    <t>Grant Cogell</t>
  </si>
  <si>
    <t>2A2A200D-29BC8E-C179B</t>
  </si>
  <si>
    <t>Kenneth Campos</t>
  </si>
  <si>
    <t>2A2A200D-430C60-92DFF</t>
  </si>
  <si>
    <t>Lian Romero</t>
  </si>
  <si>
    <t>2A2A200D-9C5D17-4B712</t>
  </si>
  <si>
    <t>Jonathan Burnell</t>
  </si>
  <si>
    <t>2A2A200D-9AA3F7-2A31C</t>
  </si>
  <si>
    <t>Nick Mumaw</t>
  </si>
  <si>
    <t>2A2A200D-9A740F-A2C51</t>
  </si>
  <si>
    <t>Brandon Owens</t>
  </si>
  <si>
    <t>2A2A200D-AC2B18-E5245</t>
  </si>
  <si>
    <t>Brennan Gavner</t>
  </si>
  <si>
    <t>2A2A200D-AF3D0E-CF449</t>
  </si>
  <si>
    <t>Josh Lukas</t>
  </si>
  <si>
    <t>2A2A200D-F97D11-60471</t>
  </si>
  <si>
    <t>Jeffrey Thomas</t>
  </si>
  <si>
    <t>2A2A200D-B5A42A-66D5B</t>
  </si>
  <si>
    <t>Jonathan Morales</t>
  </si>
  <si>
    <t>2A2A200D-3668E1-8D8B3</t>
  </si>
  <si>
    <t>Dante Barrientos</t>
  </si>
  <si>
    <t>2A2A200D-75B1BE-42464</t>
  </si>
  <si>
    <t>Joshua Gajda</t>
  </si>
  <si>
    <t>2A2A200D-81146D-67F59</t>
  </si>
  <si>
    <t>Max Dailey</t>
  </si>
  <si>
    <t>2A2A200D-23A103-B7C69</t>
  </si>
  <si>
    <t>Joseph Buro</t>
  </si>
  <si>
    <t>2A2A200D-49BB4C-CCE81</t>
  </si>
  <si>
    <t>Dannie Erickson</t>
  </si>
  <si>
    <t>2A2A200D-CA2189-A8BD3</t>
  </si>
  <si>
    <t>Isaac Titche</t>
  </si>
  <si>
    <t>2A2A200D-183A86-58046</t>
  </si>
  <si>
    <t>Daniel Ohlson</t>
  </si>
  <si>
    <t>2A2A200D-5A95CF-96EDE</t>
  </si>
  <si>
    <t>Karl Hefter</t>
  </si>
  <si>
    <t>2A2A200D-636CDC-19B2D</t>
  </si>
  <si>
    <t>Brian Moreno-Henriksen</t>
  </si>
  <si>
    <t>2A2A200D-C9C02B-695E9</t>
  </si>
  <si>
    <t>Noah Harrison</t>
  </si>
  <si>
    <t>2A2A200D-39B489-C1D82</t>
  </si>
  <si>
    <t>Joshua Erdtsieck</t>
  </si>
  <si>
    <t>2A2A200D-482DAA-EE04F</t>
  </si>
  <si>
    <t>Joshua Jankowski</t>
  </si>
  <si>
    <t>2A2A200D-AFDEC8-8BA66</t>
  </si>
  <si>
    <t>Joshua Bethel</t>
  </si>
  <si>
    <t>2A2A200D-2A3661-DC87D</t>
  </si>
  <si>
    <t>Eric West</t>
  </si>
  <si>
    <t>2A2A200D-C3603F-0634B</t>
  </si>
  <si>
    <t>Ethan Griffith</t>
  </si>
  <si>
    <t>2A2A200D-082D35-E221F</t>
  </si>
  <si>
    <t>Gaudenz Brookes</t>
  </si>
  <si>
    <t>2A2A200D-CED506-487B6</t>
  </si>
  <si>
    <t>Cameron Rahl</t>
  </si>
  <si>
    <t>2A2A200D-8BAA53-907C1</t>
  </si>
  <si>
    <t>Phillip Olcese</t>
  </si>
  <si>
    <t>2A2A200D-D0AEE2-EC2D2</t>
  </si>
  <si>
    <t>Hunter Sherman</t>
  </si>
  <si>
    <t>2A2A200D-ACD820-5A04A</t>
  </si>
  <si>
    <t>Christian Hunter</t>
  </si>
  <si>
    <t>2A2A200D-FDDD74-A2F81</t>
  </si>
  <si>
    <t>David Naple</t>
  </si>
  <si>
    <t>2A2A200D-487608-D995F</t>
  </si>
  <si>
    <t>Thomas Richards</t>
  </si>
  <si>
    <t>2A2A200D-69F7F6-B7E53</t>
  </si>
  <si>
    <t>Coby Young</t>
  </si>
  <si>
    <t>2A2A200D-FAE510-8F1B2</t>
  </si>
  <si>
    <t>Sean Cranney</t>
  </si>
  <si>
    <t>Port Orchard</t>
  </si>
  <si>
    <t>Allendale</t>
  </si>
  <si>
    <t>Durham</t>
  </si>
  <si>
    <t>Lake Worth</t>
  </si>
  <si>
    <t>New Gloucester</t>
  </si>
  <si>
    <t>Auburn Hills</t>
  </si>
  <si>
    <t>Spencer</t>
  </si>
  <si>
    <t>Perris</t>
  </si>
  <si>
    <t>College Station</t>
  </si>
  <si>
    <t>Dunlap</t>
  </si>
  <si>
    <t>Avoca</t>
  </si>
  <si>
    <t>Mckinney</t>
  </si>
  <si>
    <t>Janesville</t>
  </si>
  <si>
    <t>Marquette</t>
  </si>
  <si>
    <t>Mount Carmel</t>
  </si>
  <si>
    <t>Youngstown</t>
  </si>
  <si>
    <t>Fountain Valley</t>
  </si>
  <si>
    <t>Middlesex</t>
  </si>
  <si>
    <t>Salt Lake City</t>
  </si>
  <si>
    <t>Cathedral City</t>
  </si>
  <si>
    <t>Huntington Beach</t>
  </si>
  <si>
    <t>Easthampton</t>
  </si>
  <si>
    <t>Tomball</t>
  </si>
  <si>
    <t>Monument</t>
  </si>
  <si>
    <t>2A2A200D-31F6EB-D2A7F</t>
  </si>
  <si>
    <t>Kyle Adams-Reed</t>
  </si>
  <si>
    <t>Phoenix</t>
  </si>
  <si>
    <t>2A2A200D-9DE563-CBC84</t>
  </si>
  <si>
    <t>Brian Christeson</t>
  </si>
  <si>
    <t>2A2A200D-DD5FC1-04A66</t>
  </si>
  <si>
    <t>James Curtis</t>
  </si>
  <si>
    <t>2A2A200D-EAFF52-860B9</t>
  </si>
  <si>
    <t>Ethan Coleman</t>
  </si>
  <si>
    <t>2A2A200D-F758A0-E5170</t>
  </si>
  <si>
    <t>Brittany Aguirre</t>
  </si>
  <si>
    <t>2A2A200D-642892-556D7</t>
  </si>
  <si>
    <t>Jacob Wemhoner</t>
  </si>
  <si>
    <t>Socorro</t>
  </si>
  <si>
    <t>2A2A200D-E1E4DB-DE40D</t>
  </si>
  <si>
    <t>David Block</t>
  </si>
  <si>
    <t>Crystal</t>
  </si>
  <si>
    <t>2A2A200D-CBFF98-D995E</t>
  </si>
  <si>
    <t>Mitchell Haas</t>
  </si>
  <si>
    <t>East Alton</t>
  </si>
  <si>
    <t>Oak Ridge</t>
  </si>
  <si>
    <t>Michael Chaney</t>
  </si>
  <si>
    <t>2A2A200D-5F033D-03E9D</t>
  </si>
  <si>
    <t>2A2A200D-B2295E-88DA7</t>
  </si>
  <si>
    <t>Nikolas DelleMonache</t>
  </si>
  <si>
    <t>Haddon Heights</t>
  </si>
  <si>
    <t>Hemingway</t>
  </si>
  <si>
    <t>2A2A200D-8D4854-831B0</t>
  </si>
  <si>
    <t>Jarrett Grier</t>
  </si>
  <si>
    <t>2A2A200D-E5C5BE-01E4B</t>
  </si>
  <si>
    <t>Cody Eckert</t>
  </si>
  <si>
    <t>Normal</t>
  </si>
  <si>
    <t>2A2A200D-E26A7F-B809F</t>
  </si>
  <si>
    <t>Garrett Newman</t>
  </si>
  <si>
    <t>2A2A200D-587B96-23E4F</t>
  </si>
  <si>
    <t>Parth Thirumalai Ananthanpillai</t>
  </si>
  <si>
    <t>Albany</t>
  </si>
  <si>
    <t>2A2A200D-C95CF2-CB155</t>
  </si>
  <si>
    <t>Sean Jakacki</t>
  </si>
  <si>
    <t>2A2A200D-93A863-456C5</t>
  </si>
  <si>
    <t>justin burns</t>
  </si>
  <si>
    <t>2A2A200D-1871A0-FF3F8</t>
  </si>
  <si>
    <t>James Lancaster</t>
  </si>
  <si>
    <t>2A2A200D-C1053D-E9F3F</t>
  </si>
  <si>
    <t>Andrew Chautin</t>
  </si>
  <si>
    <t>2A2A200D-9E898B-04A21</t>
  </si>
  <si>
    <t>Charles Josey</t>
  </si>
  <si>
    <t>2A2A200D-0094ED-F20DB</t>
  </si>
  <si>
    <t>Wiliam Zhang</t>
  </si>
  <si>
    <t>2A2A200D-3293DE-689CF</t>
  </si>
  <si>
    <t>Thomas Llewellyn</t>
  </si>
  <si>
    <t>2A2A200D-0F1DF5-E8476</t>
  </si>
  <si>
    <t>Richard Morgan</t>
  </si>
  <si>
    <t>2A2A200D-CDCA4B-80DDF</t>
  </si>
  <si>
    <t>Joseph Stelpflug</t>
  </si>
  <si>
    <t>2A2A200D-CF1EDD-A8382</t>
  </si>
  <si>
    <t>Corey Blanton</t>
  </si>
  <si>
    <t>2A2A200D-43EA13-05EF4</t>
  </si>
  <si>
    <t>Benjamin Knox</t>
  </si>
  <si>
    <t>2A2A200D-4D801C-B7203</t>
  </si>
  <si>
    <t>Joshua Wicker</t>
  </si>
  <si>
    <t>2A2A200D-C67BFB-D5A76</t>
  </si>
  <si>
    <t>Juan Jusino</t>
  </si>
  <si>
    <t>2A2A200D-A5C8D7-C4F52</t>
  </si>
  <si>
    <t>Irina Bates</t>
  </si>
  <si>
    <t>2A2A200D-96E083-53D1D</t>
  </si>
  <si>
    <t>Bennett Frey</t>
  </si>
  <si>
    <t>2A2A200D-0F0783-10BE9</t>
  </si>
  <si>
    <t>Daniel Leech</t>
  </si>
  <si>
    <t>2A2A200D-88ED55-7B58B</t>
  </si>
  <si>
    <t>Tran Nguyen</t>
  </si>
  <si>
    <t>2A2A200D-739E87-97401</t>
  </si>
  <si>
    <t>Alexander Waddington</t>
  </si>
  <si>
    <t>2A2A200D-82B3F1-D6EEE</t>
  </si>
  <si>
    <t>Kristopher Evans</t>
  </si>
  <si>
    <t>2A2A200D-7959DB-0C3EC</t>
  </si>
  <si>
    <t>Chase Buckler</t>
  </si>
  <si>
    <t>Wayne</t>
  </si>
  <si>
    <t>Thompson Station</t>
  </si>
  <si>
    <t>Niles</t>
  </si>
  <si>
    <t>Saint Charles</t>
  </si>
  <si>
    <t>Maiden</t>
  </si>
  <si>
    <t>Monterey Park</t>
  </si>
  <si>
    <t>Apo</t>
  </si>
  <si>
    <t>AE</t>
  </si>
  <si>
    <t>Aberdeen</t>
  </si>
  <si>
    <t>Havelock</t>
  </si>
  <si>
    <t>Fort Wayne</t>
  </si>
  <si>
    <t>Haslett</t>
  </si>
  <si>
    <t>Middletown</t>
  </si>
  <si>
    <t>Asheville</t>
  </si>
  <si>
    <t>Crawfordville</t>
  </si>
  <si>
    <t>Pflugerfville</t>
  </si>
  <si>
    <t>Lake Charles</t>
  </si>
  <si>
    <t>Newcoomerstown</t>
  </si>
  <si>
    <t>2A2A200D-324B75-BF992</t>
  </si>
  <si>
    <t>Phoenix Guevara</t>
  </si>
  <si>
    <t>Folsom</t>
  </si>
  <si>
    <t>2A2A200D-009FEF-A469B</t>
  </si>
  <si>
    <t>Andrew Crump</t>
  </si>
  <si>
    <t>Salisbury</t>
  </si>
  <si>
    <t>2A2A200D-551C37-1A220</t>
  </si>
  <si>
    <t>Henry Jaensch</t>
  </si>
  <si>
    <t>Yizhou Zheng</t>
  </si>
  <si>
    <t>2A2A200D-47E51F-F9945</t>
  </si>
  <si>
    <t>Redlands</t>
  </si>
  <si>
    <t>Mike Chilson</t>
  </si>
  <si>
    <t>2A2A200D-AF2D69-DF96D</t>
  </si>
  <si>
    <t>White Bear Lake</t>
  </si>
  <si>
    <t>2A2A200D-C61C8E-5CFFD</t>
  </si>
  <si>
    <t>Alexander Georgopoulos</t>
  </si>
  <si>
    <t>Eureka</t>
  </si>
  <si>
    <t>2A2A200D-6D5B05-8BAF4</t>
  </si>
  <si>
    <t>Cody Kuhn</t>
  </si>
  <si>
    <t>Emporia</t>
  </si>
  <si>
    <t>2A2A200D-76593D-EB0F4</t>
  </si>
  <si>
    <t>Archer Wallace</t>
  </si>
  <si>
    <t>2A2A200D-1FE0FA-02216</t>
  </si>
  <si>
    <t>Harrison Fales</t>
  </si>
  <si>
    <t>2A2A200D-194DDE-132AE</t>
  </si>
  <si>
    <t>Aiden Bishop</t>
  </si>
  <si>
    <t>2A2A200D-30AABF-CE890</t>
  </si>
  <si>
    <t>Joseph Massey</t>
  </si>
  <si>
    <t>2A2A200D-E2D46D-0EE28</t>
  </si>
  <si>
    <t>Justin Washam</t>
  </si>
  <si>
    <t>2A2A200D-EC2E06-A916A</t>
  </si>
  <si>
    <t>Nora Harder</t>
  </si>
  <si>
    <t>2A2A200D-9F1115-DA926</t>
  </si>
  <si>
    <t>Preston Rearrick</t>
  </si>
  <si>
    <t>2A2A200D-9C6A94-D49B7</t>
  </si>
  <si>
    <t>Jeremy Hart</t>
  </si>
  <si>
    <t>2A2A200D-A3BBD6-A3D3E</t>
  </si>
  <si>
    <t>nickolas birkett</t>
  </si>
  <si>
    <t>Duvall</t>
  </si>
  <si>
    <t>Helena</t>
  </si>
  <si>
    <t>Hazelhurst</t>
  </si>
  <si>
    <t>Kenosha</t>
  </si>
  <si>
    <t>North Aurora</t>
  </si>
  <si>
    <t>2A2A200D-CC01BB-BFC01</t>
  </si>
  <si>
    <t>Scott Twerdahl</t>
  </si>
  <si>
    <t>2A2A200D-692E7A-A4125</t>
  </si>
  <si>
    <t>Neil Pritchard</t>
  </si>
  <si>
    <t>2A2A200D-165F7A-790F4</t>
  </si>
  <si>
    <t>Sydney Gregory</t>
  </si>
  <si>
    <t>2A2A200D-D18C9C-9FC9E</t>
  </si>
  <si>
    <t>Zachrie Zerger</t>
  </si>
  <si>
    <t>Derby</t>
  </si>
  <si>
    <t>2A2A200D-627A50-C2C7D</t>
  </si>
  <si>
    <t>Ethan Relles</t>
  </si>
  <si>
    <t>El Segundo</t>
  </si>
  <si>
    <t>2A2A200D-CC8258-14A95</t>
  </si>
  <si>
    <t>Miichael Nguyen</t>
  </si>
  <si>
    <t>2A2A200D-426578-529D1</t>
  </si>
  <si>
    <t>James H</t>
  </si>
  <si>
    <t>Fort Lauderdale</t>
  </si>
  <si>
    <t>2A2A200D-8A3B22-982F2</t>
  </si>
  <si>
    <t>Nicholas Jimenez</t>
  </si>
  <si>
    <t xml:space="preserve">Albuquerque </t>
  </si>
  <si>
    <t>2A2A200D-9A9E6E-3F2C1</t>
  </si>
  <si>
    <t>Josh Ranger</t>
  </si>
  <si>
    <t>Mount Olive</t>
  </si>
  <si>
    <t>2A2A200D-378666-0A5B4</t>
  </si>
  <si>
    <t>Melinda Shaurette</t>
  </si>
  <si>
    <t>Nekoosa</t>
  </si>
  <si>
    <t>2A2A200D-E4E3FD-1C48D</t>
  </si>
  <si>
    <t>Michael Crossen</t>
  </si>
  <si>
    <t>Redmond</t>
  </si>
  <si>
    <t>Average order:</t>
  </si>
  <si>
    <t>Cards sold:</t>
  </si>
  <si>
    <t>2A2A200D-05F9C8-7512F</t>
  </si>
  <si>
    <t>Matthew Fitzgerald</t>
  </si>
  <si>
    <t>2A2A200D-8F4DDC-B5FD9</t>
  </si>
  <si>
    <t>Owen Schading</t>
  </si>
  <si>
    <t>Geneva</t>
  </si>
  <si>
    <t>2A2A200D-5EBBC9-B3BE7</t>
  </si>
  <si>
    <t>Josiah Vallie</t>
  </si>
  <si>
    <t>2A2A200D-072813-5D36A</t>
  </si>
  <si>
    <t>Nick Howell</t>
  </si>
  <si>
    <t>Midlothian</t>
  </si>
  <si>
    <t>2A2A200D-A482A7-41C29</t>
  </si>
  <si>
    <t>Bryant Tang</t>
  </si>
  <si>
    <t>Granada Hills</t>
  </si>
  <si>
    <t>2A2A200D-A27E7C-1BB87</t>
  </si>
  <si>
    <t>Andre Adame</t>
  </si>
  <si>
    <t>Crestline</t>
  </si>
  <si>
    <t>2A2A200D-278E9C-B9C9D</t>
  </si>
  <si>
    <t>Joshua Gates</t>
  </si>
  <si>
    <t>York</t>
  </si>
  <si>
    <t>2A2A200D-B6A6D8-4D527</t>
  </si>
  <si>
    <t>Aaron Jahns</t>
  </si>
  <si>
    <t>Sachse</t>
  </si>
  <si>
    <t>2A2A200D-1744A3-C6F63</t>
  </si>
  <si>
    <t>Vaughn Diller</t>
  </si>
  <si>
    <t>Manhattan</t>
  </si>
  <si>
    <t>2A2A200D-4F6A77-2E07E</t>
  </si>
  <si>
    <t>Christopher Spaulding</t>
  </si>
  <si>
    <t>Highlands Ranch</t>
  </si>
  <si>
    <t>Total Sales:</t>
  </si>
  <si>
    <t>Profit:</t>
  </si>
  <si>
    <t>2A2A200D-C9A10A-29919</t>
  </si>
  <si>
    <t>Jonathan Knapp</t>
  </si>
  <si>
    <t>2A2A200D-56E375-D6FC1</t>
  </si>
  <si>
    <t>Gregory Stadtmueller</t>
  </si>
  <si>
    <t>Renton</t>
  </si>
  <si>
    <t>2A2A200D-AC6701-C2A4E</t>
  </si>
  <si>
    <t>Erik Montoya</t>
  </si>
  <si>
    <t>Vernon</t>
  </si>
  <si>
    <t>Completed</t>
  </si>
  <si>
    <t>Refunded</t>
  </si>
  <si>
    <t>Envelope</t>
  </si>
  <si>
    <t xml:space="preserve">Number of Large </t>
  </si>
  <si>
    <t>Number Of Small</t>
  </si>
  <si>
    <t>2A2A200D-1F1394-96386</t>
  </si>
  <si>
    <t>Jonathan Lee</t>
  </si>
  <si>
    <t>2A2A200D-143E9F-71560</t>
  </si>
  <si>
    <t>Anthony Collins</t>
  </si>
  <si>
    <t>2A2A200D-3B8635-23755</t>
  </si>
  <si>
    <t>Isaac Franco</t>
  </si>
  <si>
    <t>Mcallen</t>
  </si>
  <si>
    <t>2A2A200D-BF5E36-5E313</t>
  </si>
  <si>
    <t>2A2A200D-373550-67F90</t>
  </si>
  <si>
    <t>Jeremy Ventura</t>
  </si>
  <si>
    <t>Pomona</t>
  </si>
  <si>
    <t>2A2A200D-83D98B-2C589</t>
  </si>
  <si>
    <t>Alan Chen</t>
  </si>
  <si>
    <t>2A2A200D-7C8C98-703E1</t>
  </si>
  <si>
    <t>Connor Staudinger</t>
  </si>
  <si>
    <t>2A2A200D-F744C6-300C1</t>
  </si>
  <si>
    <t>Thomas Lloyd</t>
  </si>
  <si>
    <t>Saint Bonifacius</t>
  </si>
  <si>
    <t>2A2A200D-F57C28-65A9C</t>
  </si>
  <si>
    <t>Payton Mullinax</t>
  </si>
  <si>
    <t>Cumming</t>
  </si>
  <si>
    <t>2A2A200D-6BDFE6-BF234</t>
  </si>
  <si>
    <t>Jonathan Rivera</t>
  </si>
  <si>
    <t>Groton</t>
  </si>
  <si>
    <t>2A2A200D-C0B3A5-42F00</t>
  </si>
  <si>
    <t>Nick Verner</t>
  </si>
  <si>
    <t>2A2A200D-EE20D7-43176</t>
  </si>
  <si>
    <t>Boby Fine</t>
  </si>
  <si>
    <t>2A2A200D-45ED67-554B9</t>
  </si>
  <si>
    <t>Alex Fulmer</t>
  </si>
  <si>
    <t>Shipped</t>
  </si>
  <si>
    <t>Harrisburg</t>
  </si>
  <si>
    <t>2A2A200D-7B5407-A80BB</t>
  </si>
  <si>
    <t>Michael Baker</t>
  </si>
  <si>
    <t>2A2A200D-896EA5-D6EA1</t>
  </si>
  <si>
    <t>Colin Mandigo</t>
  </si>
  <si>
    <t>Mashpee</t>
  </si>
  <si>
    <t>2A2A200D-09676D-EB39E</t>
  </si>
  <si>
    <t>Benjamin Lee</t>
  </si>
  <si>
    <t>Williamsburg</t>
  </si>
  <si>
    <t>2A2A200D-5DBF48-B7949</t>
  </si>
  <si>
    <t>Michael Grube</t>
  </si>
  <si>
    <t>Wichita</t>
  </si>
  <si>
    <t>2A2A200D-9C5AB5-93051</t>
  </si>
  <si>
    <t>Jeffrey  Ziniti</t>
  </si>
  <si>
    <t>Chestnut Hill</t>
  </si>
  <si>
    <t>2A2A200D-A183A8-7A8BE</t>
  </si>
  <si>
    <t>Jack Hooper</t>
  </si>
  <si>
    <t>2A2A200D-C087C1-3EC9F</t>
  </si>
  <si>
    <t>Tyler Dellinger</t>
  </si>
  <si>
    <t>Kirkland</t>
  </si>
  <si>
    <t>2A2A200D-FA9A21-C91CA</t>
  </si>
  <si>
    <t>Mattthew Fitzgerald</t>
  </si>
  <si>
    <t>2A2A200D-DF4F0B-B996D</t>
  </si>
  <si>
    <t>Kevin Ruelan</t>
  </si>
  <si>
    <t>Williamstown</t>
  </si>
  <si>
    <t>2A2A200D-8BBF23-EA9E1</t>
  </si>
  <si>
    <t>Joe Frazer</t>
  </si>
  <si>
    <t>2A2A200D-5CEFD3-181C7</t>
  </si>
  <si>
    <t>Alexander Shibley</t>
  </si>
  <si>
    <t>2A2A200D-5FBDF6-58199</t>
  </si>
  <si>
    <t>Alexander Volz</t>
  </si>
  <si>
    <t>2A2A200D-B626CA-FE821</t>
  </si>
  <si>
    <t>Aaron Karameta</t>
  </si>
  <si>
    <t>2A2A200D-5866E8-A9DC8</t>
  </si>
  <si>
    <t>Jacob Henrichs</t>
  </si>
  <si>
    <t>Niagara</t>
  </si>
  <si>
    <t>2A2A200D-125974-E300E</t>
  </si>
  <si>
    <t>Matthew Whithaus</t>
  </si>
  <si>
    <t>2A2A200D-694B4B-83FD5</t>
  </si>
  <si>
    <t>Lawrence Boyer</t>
  </si>
  <si>
    <t>DC</t>
  </si>
  <si>
    <t>2A2A200D-2B027E-EB83C</t>
  </si>
  <si>
    <t>Barry Barlow</t>
  </si>
  <si>
    <t>Glenpool</t>
  </si>
  <si>
    <t>2A2A200D-3F8891-E9639</t>
  </si>
  <si>
    <t>Andrew Brinza</t>
  </si>
  <si>
    <t>2A2A200D-99905B-7CC93</t>
  </si>
  <si>
    <t>Jay Vess</t>
  </si>
  <si>
    <t>2A2A200D-C54614-34DEE</t>
  </si>
  <si>
    <t>Craig Olague</t>
  </si>
  <si>
    <t>Moorpark</t>
  </si>
  <si>
    <t>2A2A200D-AA1EFF-47CF1</t>
  </si>
  <si>
    <t>Charles Elliott</t>
  </si>
  <si>
    <t>2A2A200D-62E98B-1A088</t>
  </si>
  <si>
    <t>Jonathan Russell</t>
  </si>
  <si>
    <t>2A2A200D-2959CD-F3EB9</t>
  </si>
  <si>
    <t>Mattthew Colosi</t>
  </si>
  <si>
    <t>Windsor</t>
  </si>
  <si>
    <t>Bridgeport</t>
  </si>
  <si>
    <t>2A2A200D-30ADEA-9C983</t>
  </si>
  <si>
    <t>Kent Winzen</t>
  </si>
  <si>
    <t>2A2A200D-E369B4-FBD3C</t>
  </si>
  <si>
    <t>Alexander Profaci</t>
  </si>
  <si>
    <t>Irvington</t>
  </si>
  <si>
    <t>2A2A200D-2348C4-D8994</t>
  </si>
  <si>
    <t>Felipe Silva</t>
  </si>
  <si>
    <t>2A2A200D-155CA8-47B48</t>
  </si>
  <si>
    <t>2A2A200D-85CA6C-5124C</t>
  </si>
  <si>
    <t>Ari Elgort</t>
  </si>
  <si>
    <t>Charlottesville</t>
  </si>
  <si>
    <t>2A2A200D-2EC309-B1368</t>
  </si>
  <si>
    <t>El Paso</t>
  </si>
  <si>
    <t>Manuel De la Torre</t>
  </si>
  <si>
    <t>2A2A200D-3CBD69-A98CD</t>
  </si>
  <si>
    <t>Peyton Eaton</t>
  </si>
  <si>
    <t>Conover</t>
  </si>
  <si>
    <t>2A2A200D-F8ED8F-94CE2</t>
  </si>
  <si>
    <t>Sean Shapiro</t>
  </si>
  <si>
    <t>Randolph</t>
  </si>
  <si>
    <t>2A2A200D-532E05-48F24</t>
  </si>
  <si>
    <t>Jonathon Meyers</t>
  </si>
  <si>
    <t>Moses Lake</t>
  </si>
  <si>
    <t>2A2A200D-66F5B3-100D5</t>
  </si>
  <si>
    <t>Jacob Rice</t>
  </si>
  <si>
    <t>South Ogden</t>
  </si>
  <si>
    <t>2A2A200D-C99986-0CFC6</t>
  </si>
  <si>
    <t>Nathan Zilora</t>
  </si>
  <si>
    <t>2A2A200D-F32114-39E11</t>
  </si>
  <si>
    <t>Philomath</t>
  </si>
  <si>
    <t>Brandon Swindon</t>
  </si>
  <si>
    <t>2A2A200D-223E4E-D293D</t>
  </si>
  <si>
    <t>Jonah Markham</t>
  </si>
  <si>
    <t>2A2A200D-F904CD-A25FB</t>
  </si>
  <si>
    <t>Connor Brenis</t>
  </si>
  <si>
    <t>2A2A200D-B3DD73-B2E7F</t>
  </si>
  <si>
    <t>Malcolm Latvala</t>
  </si>
  <si>
    <t>2A2A200D-5818AD-5504B</t>
  </si>
  <si>
    <t>Liam Chapman</t>
  </si>
  <si>
    <t>Champaign</t>
  </si>
  <si>
    <t>2A2A200D-98320C-6EA1D</t>
  </si>
  <si>
    <t>Ryan Street</t>
  </si>
  <si>
    <t>Lebanon</t>
  </si>
  <si>
    <t>2A2A200D-883E00-94477</t>
  </si>
  <si>
    <t>Nick Pescosolido</t>
  </si>
  <si>
    <t>Manchester</t>
  </si>
  <si>
    <t>2A2A200D-B12243-DD9F5</t>
  </si>
  <si>
    <t>Charles Smoot</t>
  </si>
  <si>
    <t>2A2A200D-31E85D-3667F</t>
  </si>
  <si>
    <t>Taylor Schneider</t>
  </si>
  <si>
    <t>2A2A200D-044ED0-806F9</t>
  </si>
  <si>
    <t>Brian Haeusser</t>
  </si>
  <si>
    <t>Clarence Center</t>
  </si>
  <si>
    <t>Cancelled</t>
  </si>
  <si>
    <t>2A2A200D-96928E-D7708</t>
  </si>
  <si>
    <t>James Gentry</t>
  </si>
  <si>
    <t>2A2A200D-AAAC8C-14280</t>
  </si>
  <si>
    <t>Lok Man Chu</t>
  </si>
  <si>
    <t>2A2A200D-6A44FA-F4160</t>
  </si>
  <si>
    <t>Patrick Barentine</t>
  </si>
  <si>
    <t xml:space="preserve">Ranson </t>
  </si>
  <si>
    <t>2A2A200D-046BDC-E1905</t>
  </si>
  <si>
    <t>Christian Cipolloni</t>
  </si>
  <si>
    <t>Yugioh</t>
  </si>
  <si>
    <t>MTG</t>
  </si>
  <si>
    <t>Brand</t>
  </si>
  <si>
    <t>Flesh and Blood</t>
  </si>
  <si>
    <t>2A2A200D-D91553-54F56</t>
  </si>
  <si>
    <t>Markus Sousa</t>
  </si>
  <si>
    <t>Pokemon</t>
  </si>
  <si>
    <t>Small</t>
  </si>
  <si>
    <t>2A2A200D-9E4038-7E9B2</t>
  </si>
  <si>
    <t>Nicholas Tahmassi</t>
  </si>
  <si>
    <t>Frisco</t>
  </si>
  <si>
    <t>2A2A200D-99497C-86349</t>
  </si>
  <si>
    <t>Michael K Nelson</t>
  </si>
  <si>
    <t>Santee</t>
  </si>
  <si>
    <t>2A2A200D-0EA466-0BF23</t>
  </si>
  <si>
    <t>Trevor Steinkruger</t>
  </si>
  <si>
    <t>2A2A200D-C89472-A1029</t>
  </si>
  <si>
    <t>Chris Francart</t>
  </si>
  <si>
    <t>2A2A200D-F8B09C-BCB29</t>
  </si>
  <si>
    <t>Mikey Santos</t>
  </si>
  <si>
    <t>Cotuit</t>
  </si>
  <si>
    <t>2A2A200D-EF28E0-3AF70</t>
  </si>
  <si>
    <t>Terrance Brown</t>
  </si>
  <si>
    <t>Cypress</t>
  </si>
  <si>
    <t>2A2A200D-C13925-46AAE</t>
  </si>
  <si>
    <t>Samuel Von Brand</t>
  </si>
  <si>
    <t>Reston</t>
  </si>
  <si>
    <t>2A2A200D-3E86D8-A2861</t>
  </si>
  <si>
    <t>Craig Harrison</t>
  </si>
  <si>
    <t>2A2A200D-85B3B5-80E57</t>
  </si>
  <si>
    <t>Derek Wickham</t>
  </si>
  <si>
    <t>2A2A200D-96C1D0-1467F</t>
  </si>
  <si>
    <t>Evan Muschinske</t>
  </si>
  <si>
    <t>Wauwatosa</t>
  </si>
  <si>
    <t>2A2A200D-6CB05B-C440F</t>
  </si>
  <si>
    <t>Kerry Gurchin</t>
  </si>
  <si>
    <t>Papillion</t>
  </si>
  <si>
    <t>2A2A200D-F1E014-854FA</t>
  </si>
  <si>
    <t>Ronan Redar</t>
  </si>
  <si>
    <t>Park City</t>
  </si>
  <si>
    <t>2A2A200D-81A154-0D258</t>
  </si>
  <si>
    <t>Ezekiel Skovron</t>
  </si>
  <si>
    <t>Culver City</t>
  </si>
  <si>
    <t>2A2A200D-36830C-37FE0</t>
  </si>
  <si>
    <t>Jacob Wellwood</t>
  </si>
  <si>
    <t>Everett</t>
  </si>
  <si>
    <t>2A2A200D-569FC5-7BAF2</t>
  </si>
  <si>
    <t>Miles Stamper</t>
  </si>
  <si>
    <t>2A2A200D-CF060F-12214</t>
  </si>
  <si>
    <t>Joseph Johnson</t>
  </si>
  <si>
    <t>2A2A200D-6B8546-943C7</t>
  </si>
  <si>
    <t>Devon Schmidt</t>
  </si>
  <si>
    <t>Fenton</t>
  </si>
  <si>
    <t>2A2A200D-C6A147-F285F</t>
  </si>
  <si>
    <t>Stephen Sills</t>
  </si>
  <si>
    <t>2A2A200D-6FEFAF-6018E</t>
  </si>
  <si>
    <t>Andrew Manocchio</t>
  </si>
  <si>
    <t>2A2A200D-D4850F-B306C</t>
  </si>
  <si>
    <t>2A2A200D-73F275-A3B73</t>
  </si>
  <si>
    <t>Coleman Depretis</t>
  </si>
  <si>
    <t>Carlsbad</t>
  </si>
  <si>
    <t>2A2A200D-5F7740-FF082</t>
  </si>
  <si>
    <t>Justin Jacobson</t>
  </si>
  <si>
    <t>Saint Croix Falls</t>
  </si>
  <si>
    <t>2A2A200D-142AC1-A1F46</t>
  </si>
  <si>
    <t>Ian Winslow</t>
  </si>
  <si>
    <t>2A2A200D-B12DC4-D0DFA</t>
  </si>
  <si>
    <t>David Suria</t>
  </si>
  <si>
    <t>2A2A200D-3A0A21-4D445</t>
  </si>
  <si>
    <t>Mitchell Killen</t>
  </si>
  <si>
    <t>Rock Hill</t>
  </si>
  <si>
    <t>2A2A200D-2DDD88-2B2EC</t>
  </si>
  <si>
    <t>Ronald Arteaga</t>
  </si>
  <si>
    <t>2A2A200D-93A1FF-D6F1B</t>
  </si>
  <si>
    <t>Michael Donovan</t>
  </si>
  <si>
    <t>Tracked</t>
  </si>
  <si>
    <t>Lees Summit</t>
  </si>
  <si>
    <t>2A2A200D-D8D741-77AA7</t>
  </si>
  <si>
    <t>Matthew Hawthorne</t>
  </si>
  <si>
    <t>Tinton Falls</t>
  </si>
  <si>
    <t>2A2A200D-38CA1B-630CE</t>
  </si>
  <si>
    <t>Thomas Martucci</t>
  </si>
  <si>
    <t>2A2A200D-6BA924-2CA37</t>
  </si>
  <si>
    <t>David Ng</t>
  </si>
  <si>
    <t>2A2A200D-FE544D-85E10</t>
  </si>
  <si>
    <t>Daniel Sexton</t>
  </si>
  <si>
    <t>Florence</t>
  </si>
  <si>
    <t>2A2A200D-DAF58A-F6CCE</t>
  </si>
  <si>
    <t>Reese Pierce</t>
  </si>
  <si>
    <t>Fulton</t>
  </si>
  <si>
    <t>2A2A200D-B0F247-8C6A7</t>
  </si>
  <si>
    <t>Mark Oldenhoff</t>
  </si>
  <si>
    <t>Slinger</t>
  </si>
  <si>
    <t>2A2A200D-C6792B-D1BC5</t>
  </si>
  <si>
    <t>Logan Schwebel</t>
  </si>
  <si>
    <t>2A2A200D-D9DFBE-B1A3F</t>
  </si>
  <si>
    <t>Christopher Wilhelm</t>
  </si>
  <si>
    <t>2A2A200D-58764C-AE405</t>
  </si>
  <si>
    <t>Kyle Daly</t>
  </si>
  <si>
    <t>2A2A200D-B974E3-39B8B</t>
  </si>
  <si>
    <t>Brian Kuder</t>
  </si>
  <si>
    <t>2A2A200D-2E0F84-22207</t>
  </si>
  <si>
    <t>2A2A200D-D48185-1A252</t>
  </si>
  <si>
    <t>2A2A200D-812520-0088A</t>
  </si>
  <si>
    <t>Andrew Mueller</t>
  </si>
  <si>
    <t>Saginaw</t>
  </si>
  <si>
    <t>2A2A200D-575E08-691D6</t>
  </si>
  <si>
    <t>Matthew DuBose</t>
  </si>
  <si>
    <t>2A2A200D-24659A-0D92E</t>
  </si>
  <si>
    <t>Jacob Hansen</t>
  </si>
  <si>
    <t>Tampa</t>
  </si>
  <si>
    <t>2A2A200D-ACBAD3-31523</t>
  </si>
  <si>
    <t>Robert Protzman</t>
  </si>
  <si>
    <t>Captain Cook</t>
  </si>
  <si>
    <t>2A2A200D-14D856-4A300</t>
  </si>
  <si>
    <t>Frank Deshler</t>
  </si>
  <si>
    <t>2A2A200D-DA8096-921A4</t>
  </si>
  <si>
    <t>Maya Jones</t>
  </si>
  <si>
    <t>Fairfax</t>
  </si>
  <si>
    <t>2A2A200D-45E705-375C5</t>
  </si>
  <si>
    <t>Roscoe Kane</t>
  </si>
  <si>
    <t>Essex Junction</t>
  </si>
  <si>
    <t>Vt</t>
  </si>
  <si>
    <t>2A2A200D-F6CF7F-28E5E</t>
  </si>
  <si>
    <t>Jacob Brooks</t>
  </si>
  <si>
    <t>West Bend</t>
  </si>
  <si>
    <t>2A2A200D-60F80F-80237</t>
  </si>
  <si>
    <t>Randon Gilmore</t>
  </si>
  <si>
    <t>Baton Rouge</t>
  </si>
  <si>
    <t>2A2A200D-900424-AF0DA</t>
  </si>
  <si>
    <t>Patrick Manuel</t>
  </si>
  <si>
    <t>Lancaster</t>
  </si>
  <si>
    <t>2A2A200D-661F5E-B84A9</t>
  </si>
  <si>
    <t>2A2A200D-ADBA8B-5DE90</t>
  </si>
  <si>
    <t>Jeremy Winkler</t>
  </si>
  <si>
    <t>Caldwell</t>
  </si>
  <si>
    <t>2A2A200D-03CF67-F762B</t>
  </si>
  <si>
    <t>Corey Williams</t>
  </si>
  <si>
    <t>Johnston</t>
  </si>
  <si>
    <t>2A2A200D-1C6B85-DBF86</t>
  </si>
  <si>
    <t>Chase Donnelly</t>
  </si>
  <si>
    <t>West Hartford</t>
  </si>
  <si>
    <t>2A2A200D-20A88E-2B670</t>
  </si>
  <si>
    <t>Ryan Diaz</t>
  </si>
  <si>
    <t>Cambridge</t>
  </si>
  <si>
    <t>2A2A200D-109F84-21CA4</t>
  </si>
  <si>
    <t>Remi Na</t>
  </si>
  <si>
    <t>Escondido</t>
  </si>
  <si>
    <t>2A2A200D-274378-70758</t>
  </si>
  <si>
    <t>Charles Platt</t>
  </si>
  <si>
    <t>2A2A200D-941EF9-CDAB2</t>
  </si>
  <si>
    <t>Lucas Reymore</t>
  </si>
  <si>
    <t>2A2A20A2:A7990D-8D283A-251F4</t>
  </si>
  <si>
    <t>2A2A200D-E33495-D1789</t>
  </si>
  <si>
    <t>Aidan Bandy</t>
  </si>
  <si>
    <t>High Point</t>
  </si>
  <si>
    <t>Net_Profit</t>
  </si>
  <si>
    <t>TCG_Fees</t>
  </si>
  <si>
    <t>Shipping_Shields</t>
  </si>
  <si>
    <t>2A2A200D-5C5B2F-B72D0</t>
  </si>
  <si>
    <t>Cole Maryanopolis</t>
  </si>
  <si>
    <t>Richmond Hill</t>
  </si>
  <si>
    <t>2A2A200D-4ACF78-BA4C6</t>
  </si>
  <si>
    <t>Paul Breene</t>
  </si>
  <si>
    <t>Spotsylvania</t>
  </si>
  <si>
    <t>2A2A200D-D1B3F7-D3EDD</t>
  </si>
  <si>
    <t>John Garvey</t>
  </si>
  <si>
    <t>Clinton</t>
  </si>
  <si>
    <t>2A2A200D-4B07AC-33CAC</t>
  </si>
  <si>
    <t>Anna Kohn</t>
  </si>
  <si>
    <t>2A2A200D-C97A1B-F5F86</t>
  </si>
  <si>
    <t>Robin Meehan</t>
  </si>
  <si>
    <t>2A2A200D-A814BD-B9CD8</t>
  </si>
  <si>
    <t>Evan Baugniet</t>
  </si>
  <si>
    <t>Sheboygan</t>
  </si>
  <si>
    <t>2A2A200D-FA2382-D32F1</t>
  </si>
  <si>
    <t>Paul Onor</t>
  </si>
  <si>
    <t>2A2A200D-52A8C4-44F5C</t>
  </si>
  <si>
    <t>Michael Espy</t>
  </si>
  <si>
    <t>Hermitage</t>
  </si>
  <si>
    <t>2A2A200D-89D861-69AF7</t>
  </si>
  <si>
    <t>Declan Gallagher</t>
  </si>
  <si>
    <t>Kill Devil Hills</t>
  </si>
  <si>
    <t>Average Cards Per Order:</t>
  </si>
  <si>
    <t>Average Envelope Cost</t>
  </si>
  <si>
    <t># of Shipping Shields used:</t>
  </si>
  <si>
    <t># of Shipping Shields Per Order:</t>
  </si>
  <si>
    <t>2A2A200D-96E626-4EB38</t>
  </si>
  <si>
    <t>Ernest Smith</t>
  </si>
  <si>
    <t>2A2A200D-FC71FE-85BA1</t>
  </si>
  <si>
    <t>Philip Tullier</t>
  </si>
  <si>
    <t>Verona</t>
  </si>
  <si>
    <t>2A2A200D-1E3E0E-3B32B</t>
  </si>
  <si>
    <t>Steven Goslin</t>
  </si>
  <si>
    <t>Brockton</t>
  </si>
  <si>
    <t>2A2A200D-5A9262-19E19</t>
  </si>
  <si>
    <t>Stephen Eagle</t>
  </si>
  <si>
    <t>Crestview</t>
  </si>
  <si>
    <t>2A2A200D-2ADD00-A4913</t>
  </si>
  <si>
    <t>Brandon Behrens</t>
  </si>
  <si>
    <t>2A2A200D-030D47-26AB2</t>
  </si>
  <si>
    <t>Eli Newman</t>
  </si>
  <si>
    <t>2A2A200D-F72626-E3108</t>
  </si>
  <si>
    <t>Matt Corrales</t>
  </si>
  <si>
    <t>San Marcos</t>
  </si>
  <si>
    <t>2A2A200D-E5FF04-39750</t>
  </si>
  <si>
    <t>Kai Bravoo</t>
  </si>
  <si>
    <t>Ada</t>
  </si>
  <si>
    <t>2A2A200D-47B996-FBDEC</t>
  </si>
  <si>
    <t>Micah Kinard</t>
  </si>
  <si>
    <t>Willow Park</t>
  </si>
  <si>
    <t>2A2A200D-5EA952-6E74D</t>
  </si>
  <si>
    <t>John Dover</t>
  </si>
  <si>
    <t>Spartanburg</t>
  </si>
  <si>
    <t>2A2A200D-8B57A7-2B029</t>
  </si>
  <si>
    <t>Edgar Lopez</t>
  </si>
  <si>
    <t>Chula Vista</t>
  </si>
  <si>
    <t>2A2A200D-E23A84-6EC00</t>
  </si>
  <si>
    <t>Chris Fulkerson</t>
  </si>
  <si>
    <t>2A2A200D-627DD1-1F8A4</t>
  </si>
  <si>
    <t>Bryce Porter</t>
  </si>
  <si>
    <t>Norman</t>
  </si>
  <si>
    <t>2A2A200D-BFE388-87A9C</t>
  </si>
  <si>
    <t>Jared Coppage</t>
  </si>
  <si>
    <t>Beaver Dam</t>
  </si>
  <si>
    <t>2A2A200D-0B8961-477AC</t>
  </si>
  <si>
    <t>John Bowers</t>
  </si>
  <si>
    <t>2A2A200D-A46A5C-0AF87</t>
  </si>
  <si>
    <t>Erik Hatter</t>
  </si>
  <si>
    <t>Dunbar</t>
  </si>
  <si>
    <t>2A2A200D-0E20E2-184C5</t>
  </si>
  <si>
    <t>Aiden Fahl</t>
  </si>
  <si>
    <t>2A2A200D-BEC59F-61BA6</t>
  </si>
  <si>
    <t>Jakob Sarkissian</t>
  </si>
  <si>
    <t>2A2A200D-F01981-0C1EB</t>
  </si>
  <si>
    <t>Nathan Herman</t>
  </si>
  <si>
    <t>Cheektowaga</t>
  </si>
  <si>
    <t>2A2A200D-90D604-E8C45</t>
  </si>
  <si>
    <t>Carl Donnenwirth</t>
  </si>
  <si>
    <t>2A2A200D-C47093-3F60A</t>
  </si>
  <si>
    <t>Christopher Lawson</t>
  </si>
  <si>
    <t>2A2A200D-E62620-9B1B0</t>
  </si>
  <si>
    <t>Hayden Jones</t>
  </si>
  <si>
    <t>Broken Arrow</t>
  </si>
  <si>
    <t>2A2A200D-2E8653-89E2F</t>
  </si>
  <si>
    <t>Lauren Ward</t>
  </si>
  <si>
    <t>2A2A200D-9C0FA2-23F8B</t>
  </si>
  <si>
    <t>Bryan Bonar</t>
  </si>
  <si>
    <t>Hamilton</t>
  </si>
  <si>
    <t>2A2A200D-E5E8A6-CFE83</t>
  </si>
  <si>
    <t>Cody Owens</t>
  </si>
  <si>
    <t>Brownsburg</t>
  </si>
  <si>
    <t>2A2A200D-12CC59-5B99D</t>
  </si>
  <si>
    <t>Matt Buchholtz</t>
  </si>
  <si>
    <t>Elgin</t>
  </si>
  <si>
    <t>2A2A200D-674FFA-51D2C</t>
  </si>
  <si>
    <t>Addison Rodriguez</t>
  </si>
  <si>
    <t>Schenectady</t>
  </si>
  <si>
    <t>2A2A200D-931A64-A0692</t>
  </si>
  <si>
    <t>Dominic Guevarra</t>
  </si>
  <si>
    <t>2A2A200D-2AF6C7-F0EDD</t>
  </si>
  <si>
    <t>Garrett Ohlmeyer</t>
  </si>
  <si>
    <t>2A2A200D-03EBC2-81DEF</t>
  </si>
  <si>
    <t>Ramana Lakshmanan</t>
  </si>
  <si>
    <t>2A2A200D-C33DAA-C2827</t>
  </si>
  <si>
    <t>Anthony Santana</t>
  </si>
  <si>
    <t>2A2A200D-D8AF81-5F408</t>
  </si>
  <si>
    <t>Chance Dearolf</t>
  </si>
  <si>
    <t>Bensalem</t>
  </si>
  <si>
    <t>2A2A200D-6D8118-29CE4</t>
  </si>
  <si>
    <t>Rocco DeMaro</t>
  </si>
  <si>
    <t>2A2A200D-1B6652-6FE7E</t>
  </si>
  <si>
    <t>Sylvia Wozny</t>
  </si>
  <si>
    <t>2A2A200D-D38B77-0E0AE</t>
  </si>
  <si>
    <t>Chad Barndt</t>
  </si>
  <si>
    <t>Spicewood</t>
  </si>
  <si>
    <t>2A2A200D-BA3CE9-84617</t>
  </si>
  <si>
    <t>Ryan Copley</t>
  </si>
  <si>
    <t>2A2A200D-DA52C7-97697</t>
  </si>
  <si>
    <t>Kyle Rochefort</t>
  </si>
  <si>
    <t>Timberville</t>
  </si>
  <si>
    <t>2A2A200D-FF5148-59FFF</t>
  </si>
  <si>
    <t>Jason Yang</t>
  </si>
  <si>
    <t>Alameda</t>
  </si>
  <si>
    <t>2A2A200D-3EC5EA-B70FD</t>
  </si>
  <si>
    <t>Mitchell Adamczyk</t>
  </si>
  <si>
    <t>2A2A200D-5A6FCB-5532D</t>
  </si>
  <si>
    <t>Logan Burns</t>
  </si>
  <si>
    <t>2A2A200D-0BEEB5-46072</t>
  </si>
  <si>
    <t>Rebecca Cherrier</t>
  </si>
  <si>
    <t>Belfair</t>
  </si>
  <si>
    <t>2A2A200D-995D1D-F1A5E</t>
  </si>
  <si>
    <t>Arthur Vazquez</t>
  </si>
  <si>
    <t>2A2A200D-597812-E8236</t>
  </si>
  <si>
    <t>Brandon Bryant</t>
  </si>
  <si>
    <t>Batesville</t>
  </si>
  <si>
    <t>2A2A200D-CCD5F6-B5E22</t>
  </si>
  <si>
    <t>Zhishuo Zhu</t>
  </si>
  <si>
    <t>Madison</t>
  </si>
  <si>
    <t>2A2A200D-7943A8-4D207</t>
  </si>
  <si>
    <t>David Fitzgerald</t>
  </si>
  <si>
    <t>Fontana</t>
  </si>
  <si>
    <t>2A2A200D-2DA474-C6B52</t>
  </si>
  <si>
    <t>Jared Hatton</t>
  </si>
  <si>
    <t>Milwaukie</t>
  </si>
  <si>
    <t>2A2A200D-F9393A-A7DDB</t>
  </si>
  <si>
    <t>John Vanek</t>
  </si>
  <si>
    <t>Webster</t>
  </si>
  <si>
    <t>2A2A200D-51C673-2ECF0</t>
  </si>
  <si>
    <t>Kendall Dillon</t>
  </si>
  <si>
    <t>Corinth</t>
  </si>
  <si>
    <t>2A2A200D-F5425D-880F8</t>
  </si>
  <si>
    <t>Brian Redmond</t>
  </si>
  <si>
    <t>Etters</t>
  </si>
  <si>
    <t>2A2A200D-1EDAD8-33EC9</t>
  </si>
  <si>
    <t>Alex Seboe</t>
  </si>
  <si>
    <t>2A2A200D-1C3F66-839CD</t>
  </si>
  <si>
    <t>Eddie Wiese III</t>
  </si>
  <si>
    <t>Waxahachie</t>
  </si>
  <si>
    <t>2A2A200D-4D9235-C3685</t>
  </si>
  <si>
    <t>Loyd Huhn</t>
  </si>
  <si>
    <t>2A2A200D-1A2301-FEA28</t>
  </si>
  <si>
    <t>Devyn Gordon</t>
  </si>
  <si>
    <t>Evansville</t>
  </si>
  <si>
    <t>2A2A200D-858DE4-A2574</t>
  </si>
  <si>
    <t>Jonathan Bates</t>
  </si>
  <si>
    <t>Ewa Beach</t>
  </si>
  <si>
    <t>2A2A200D-9D26D5-3F090</t>
  </si>
  <si>
    <t>Kenneth Smith</t>
  </si>
  <si>
    <t>North Royalton</t>
  </si>
  <si>
    <t>2A2A200D-49C128-B45FA</t>
  </si>
  <si>
    <t>Zach Young</t>
  </si>
  <si>
    <t>Lewisville</t>
  </si>
  <si>
    <t>2A2A200D-082BDB-82E32</t>
  </si>
  <si>
    <t>Kyle Snyder-Strawser</t>
  </si>
  <si>
    <t>Sunbury</t>
  </si>
  <si>
    <t>2A2A200D-4F7C9D-199F8</t>
  </si>
  <si>
    <t>Alexander Wang</t>
  </si>
  <si>
    <t>2A2A200D-702A64-15057</t>
  </si>
  <si>
    <t>Ira Chaplin</t>
  </si>
  <si>
    <t>2A2A200D-9A878C-606EC</t>
  </si>
  <si>
    <t>Mitchell Pullin</t>
  </si>
  <si>
    <t>Tierra Verde</t>
  </si>
  <si>
    <t>2A2A200D-575406-DE4FC</t>
  </si>
  <si>
    <t>Anthony Torres</t>
  </si>
  <si>
    <t>2A2A200D-586324-14DB7</t>
  </si>
  <si>
    <t>Kamil Ahmad</t>
  </si>
  <si>
    <t>Largo</t>
  </si>
  <si>
    <t>2A2A200D-C0F7C3-95568</t>
  </si>
  <si>
    <t>Jesse Ferreira</t>
  </si>
  <si>
    <t>2A2A200D-B5002B-613E6</t>
  </si>
  <si>
    <t>Ethan Brooks</t>
  </si>
  <si>
    <t>Terrebonne</t>
  </si>
  <si>
    <t>2A2A200D-A0CB3D-46194</t>
  </si>
  <si>
    <t>Paul Cavanaugh</t>
  </si>
  <si>
    <t>2A2A200D-5F3D7D-2C160</t>
  </si>
  <si>
    <t>Ari Katerelos</t>
  </si>
  <si>
    <t>Yucaipa</t>
  </si>
  <si>
    <t>2A2A200D-9C1C94-2244D</t>
  </si>
  <si>
    <t>Jerry Parsley</t>
  </si>
  <si>
    <t>2A2A200D-2EC95B-4D86A</t>
  </si>
  <si>
    <t>James Gondek</t>
  </si>
  <si>
    <t>Mukwonago</t>
  </si>
  <si>
    <t>2A2A200D-4F92A8-68411</t>
  </si>
  <si>
    <t>Talen Meyers</t>
  </si>
  <si>
    <t>2A2A200D-09F180-0B720</t>
  </si>
  <si>
    <t>Colleen Jonas-Miller</t>
  </si>
  <si>
    <t>Killingworth</t>
  </si>
  <si>
    <t>2A2A200D-516244-484C5</t>
  </si>
  <si>
    <t>Matthew Tamer</t>
  </si>
  <si>
    <t>Holbrook</t>
  </si>
  <si>
    <t>2A2A200D-6BCE6F-D3EBE</t>
  </si>
  <si>
    <t>Zachary Baran</t>
  </si>
  <si>
    <t>Elizabeth</t>
  </si>
  <si>
    <t>2A2A200D-7EF540-8C18B</t>
  </si>
  <si>
    <t>Diego Munoz</t>
  </si>
  <si>
    <t>Woodland</t>
  </si>
  <si>
    <t>2A2A200D-E89051-91791</t>
  </si>
  <si>
    <t>Nick Lysiak</t>
  </si>
  <si>
    <t>Nampa</t>
  </si>
  <si>
    <t>2A2A200D-2E7017-4A657</t>
  </si>
  <si>
    <t>Timmy Boush</t>
  </si>
  <si>
    <t>2A2A200D-980B16-87B6E</t>
  </si>
  <si>
    <t>Aaron Knauss</t>
  </si>
  <si>
    <t>Madison Lake</t>
  </si>
  <si>
    <t>2A2A200D-8223AE-E50B9</t>
  </si>
  <si>
    <t>John Day</t>
  </si>
  <si>
    <t>Somerville</t>
  </si>
  <si>
    <t>2A2A200D-DA3F66-7934A</t>
  </si>
  <si>
    <t>Jim Mears</t>
  </si>
  <si>
    <t>Gladstone</t>
  </si>
  <si>
    <t>2A2A200D-351DA9-54806</t>
  </si>
  <si>
    <t>Justin Matthews</t>
  </si>
  <si>
    <t>Linden</t>
  </si>
  <si>
    <t>2A2A200D-4886D4-43422</t>
  </si>
  <si>
    <t>Jared Boyer</t>
  </si>
  <si>
    <t>2A2A200D-D718E0-CDE66</t>
  </si>
  <si>
    <t>Jacob Witke</t>
  </si>
  <si>
    <t>2A2A200D-FDF66B-243F0</t>
  </si>
  <si>
    <t>Jim Whidby</t>
  </si>
  <si>
    <t>Milledgeville</t>
  </si>
  <si>
    <t>2A2A200D-62C511-4E5CF</t>
  </si>
  <si>
    <t>Madison Heath</t>
  </si>
  <si>
    <t>2A2A200D-02ED63-C823F</t>
  </si>
  <si>
    <t>Skylar Rux</t>
  </si>
  <si>
    <t>Davenport</t>
  </si>
  <si>
    <t>2A2A200D-CB04DC-D202B</t>
  </si>
  <si>
    <t>John Myers</t>
  </si>
  <si>
    <t>Belton</t>
  </si>
  <si>
    <t>2A2A200D-CCEAAF-E5FC6</t>
  </si>
  <si>
    <t>Jefferson Carman</t>
  </si>
  <si>
    <t>Leo</t>
  </si>
  <si>
    <t>2A2A200D-8677BB-67EA5</t>
  </si>
  <si>
    <t>Patrick Singer</t>
  </si>
  <si>
    <t>Yukon</t>
  </si>
  <si>
    <t>2A2A200D-CE90E1-8E643</t>
  </si>
  <si>
    <t>Gavin Phillips</t>
  </si>
  <si>
    <t>2A2A200D-B92501-10CD8</t>
  </si>
  <si>
    <t>Daniel Vanderstelt III</t>
  </si>
  <si>
    <t>Alto</t>
  </si>
  <si>
    <t>2A2A200D-6393CD-0FA1D</t>
  </si>
  <si>
    <t>Christopher Thronson</t>
  </si>
  <si>
    <t>2A2A200D-998F5E-C05FB</t>
  </si>
  <si>
    <t>Andrew Popp</t>
  </si>
  <si>
    <t>Brownstown Twp</t>
  </si>
  <si>
    <t>2A2A200D-9A126F-2C597</t>
  </si>
  <si>
    <t>James Firestone</t>
  </si>
  <si>
    <t>Alamogordo</t>
  </si>
  <si>
    <t>2A2A200D-FBCFB6-888F6</t>
  </si>
  <si>
    <t>Steven Serban</t>
  </si>
  <si>
    <t>Walnut Creek</t>
  </si>
  <si>
    <t>2A2A200D-E0C0C0-86F8A</t>
  </si>
  <si>
    <t>Samuel Howard</t>
  </si>
  <si>
    <t>2A2A200D-95B048-009BA</t>
  </si>
  <si>
    <t>Georgia Moody</t>
  </si>
  <si>
    <t>Tacoma</t>
  </si>
  <si>
    <t>2A2A200D-C43D1E-12098</t>
  </si>
  <si>
    <t>Richard Vreeland</t>
  </si>
  <si>
    <t>Beaverton</t>
  </si>
  <si>
    <t>2A2A200D-6418DA-2217E</t>
  </si>
  <si>
    <t>Caleb Bender</t>
  </si>
  <si>
    <t>Skaneateles</t>
  </si>
  <si>
    <t>2A2A200D-AF9859-D4739</t>
  </si>
  <si>
    <t>Ethan Bodtke</t>
  </si>
  <si>
    <t>Des Moines</t>
  </si>
  <si>
    <t>2A2A200D-48AD24-FD8C3</t>
  </si>
  <si>
    <t>Hubert Cunningham</t>
  </si>
  <si>
    <t>2A2A200D-2F7ED5-1D168</t>
  </si>
  <si>
    <t>Kegan Godbey</t>
  </si>
  <si>
    <t>2A2A200D-21DDF4-9F4DD</t>
  </si>
  <si>
    <t>Joseph Basler</t>
  </si>
  <si>
    <t>2A2A200D-83119A-08041</t>
  </si>
  <si>
    <t>Arthur Wong</t>
  </si>
  <si>
    <t>Monrovia</t>
  </si>
  <si>
    <t>2A2A200D-92F6DD-A2301</t>
  </si>
  <si>
    <t>Evan Reid</t>
  </si>
  <si>
    <t>2A2A200D-D1734C-78DDE</t>
  </si>
  <si>
    <t>James Spinella</t>
  </si>
  <si>
    <t>2A2A200D-13CC59-3C5EE</t>
  </si>
  <si>
    <t>Dakota Brugler</t>
  </si>
  <si>
    <t>2A2A200D-FB0CD8-3D952</t>
  </si>
  <si>
    <t>2A2A200D-438966-70045</t>
  </si>
  <si>
    <t>Talon Bockmon</t>
  </si>
  <si>
    <t>2A2A200D-8647D2-9516F</t>
  </si>
  <si>
    <t>Jared Hoge</t>
  </si>
  <si>
    <t>Oak Harbor</t>
  </si>
  <si>
    <t>2A2A200D-16217D-27CF4</t>
  </si>
  <si>
    <t>Robert Paladino</t>
  </si>
  <si>
    <t>Bear</t>
  </si>
  <si>
    <t>2A2A200D-FE3C7D-67989</t>
  </si>
  <si>
    <t>Joshuah Neff</t>
  </si>
  <si>
    <t>2A2A200D-DDFAD5-16F99</t>
  </si>
  <si>
    <t>Blake Nelson</t>
  </si>
  <si>
    <t>Lynchburg</t>
  </si>
  <si>
    <t>2A2A200D-2BECFB-7E031</t>
  </si>
  <si>
    <t>Jesus Cortez</t>
  </si>
  <si>
    <t>San Leandro</t>
  </si>
  <si>
    <t>2A2A200D-DB030D-1661A</t>
  </si>
  <si>
    <t>Rhett Krzykowski</t>
  </si>
  <si>
    <t>Plover</t>
  </si>
  <si>
    <t>2A2A200D-ADB2C6-74B14</t>
  </si>
  <si>
    <t>Ryan Anderson</t>
  </si>
  <si>
    <t>Anaheim Hills</t>
  </si>
  <si>
    <t>2A2A200D-595981-B581C</t>
  </si>
  <si>
    <t>Matthew King</t>
  </si>
  <si>
    <t>Stevensville</t>
  </si>
  <si>
    <t>2A2A200D-51AEF1-BB3B9</t>
  </si>
  <si>
    <t>Randall Hull</t>
  </si>
  <si>
    <t>2A2A200D-F227D1-24A83</t>
  </si>
  <si>
    <t>Andrew Chasse</t>
  </si>
  <si>
    <t>Winslow</t>
  </si>
  <si>
    <t>2A2A200D-33EB5B-3DAEF</t>
  </si>
  <si>
    <t>Zared Redding</t>
  </si>
  <si>
    <t>2A2A200D-820A39-75291</t>
  </si>
  <si>
    <t>Zain Cruz</t>
  </si>
  <si>
    <t>2A2A200D-805121-6EA4E</t>
  </si>
  <si>
    <t>Tony Phillips</t>
  </si>
  <si>
    <t>Arroyo Grande</t>
  </si>
  <si>
    <t>2A2A200D-A31DE7-496B4</t>
  </si>
  <si>
    <t>James Camperchioli</t>
  </si>
  <si>
    <t>Westbrook</t>
  </si>
  <si>
    <t>2A2A200D-186659-721C9</t>
  </si>
  <si>
    <t>Jonathn Burrows</t>
  </si>
  <si>
    <t>Coalmont</t>
  </si>
  <si>
    <t>2A2A200D-C60EA5-CA261</t>
  </si>
  <si>
    <t>Jt Tedeschi</t>
  </si>
  <si>
    <t>2A2A200D-CC8265-7ADF8</t>
  </si>
  <si>
    <t>William Helms</t>
  </si>
  <si>
    <t>Clovis</t>
  </si>
  <si>
    <t>2A2A200D-CE88D3-C4F59</t>
  </si>
  <si>
    <t>Mark Quinton</t>
  </si>
  <si>
    <t>2A2A200D-9423E8-59DF6</t>
  </si>
  <si>
    <t>Ken Townsend Jr.</t>
  </si>
  <si>
    <t>2A2A200D-E3C1F5-C1CE5</t>
  </si>
  <si>
    <t>Matthew Lamonica</t>
  </si>
  <si>
    <t>Plattsburgh</t>
  </si>
  <si>
    <t>2A2A200D-1D5EE1-5BA87</t>
  </si>
  <si>
    <t>Alan Larsen</t>
  </si>
  <si>
    <t>Cape Coral</t>
  </si>
  <si>
    <t>2A2A200D-0066C7-EF743</t>
  </si>
  <si>
    <t>Joel Atwood</t>
  </si>
  <si>
    <t>Moscow</t>
  </si>
  <si>
    <t>2A2A200D-5F12AD-788E2</t>
  </si>
  <si>
    <t>Daniel Hudgens</t>
  </si>
  <si>
    <t>2A2A200D-566CA2-BD00B</t>
  </si>
  <si>
    <t>Tyler Newlon</t>
  </si>
  <si>
    <t>Clayton</t>
  </si>
  <si>
    <t>2A2A200D-CD4CB6-C897C</t>
  </si>
  <si>
    <t>Bernard Sherbeyn</t>
  </si>
  <si>
    <t>Moline</t>
  </si>
  <si>
    <t>2A2A200D-BC9217-F81B5</t>
  </si>
  <si>
    <t>Cameron Rhodes</t>
  </si>
  <si>
    <t>Fernley</t>
  </si>
  <si>
    <t>2A2A200D-BCB75C-BB6C4</t>
  </si>
  <si>
    <t>Alex Hobart</t>
  </si>
  <si>
    <t>Blandon</t>
  </si>
  <si>
    <t>2A2A200D-7AE2F1-0D29A</t>
  </si>
  <si>
    <t>Jacob Guse</t>
  </si>
  <si>
    <t>2A2A200D-431BF8-24CB4</t>
  </si>
  <si>
    <t>Brodin Pearce</t>
  </si>
  <si>
    <t>Costa Mesa</t>
  </si>
  <si>
    <t>2A2A200D-F3F888-C5F57</t>
  </si>
  <si>
    <t>Josh Johnson</t>
  </si>
  <si>
    <t>2A2A200D-D932D2-BC67B</t>
  </si>
  <si>
    <t>Joshua Valdes</t>
  </si>
  <si>
    <t>San Juan</t>
  </si>
  <si>
    <t>2A2A200D-D29E62-BC7AD</t>
  </si>
  <si>
    <t>Cordell Stonecipher</t>
  </si>
  <si>
    <t>Rochester Hills</t>
  </si>
  <si>
    <t>2A2A200D-ECBD40-C6919</t>
  </si>
  <si>
    <t>Jake St Thomas</t>
  </si>
  <si>
    <t>La Porte</t>
  </si>
  <si>
    <t>2A2A200D-FC27D7-A9BE8</t>
  </si>
  <si>
    <t>ThursdayNight Kaalia</t>
  </si>
  <si>
    <t>2A2A200D-CE08A6-64597</t>
  </si>
  <si>
    <t>Porter McCullough</t>
  </si>
  <si>
    <t>Dudley</t>
  </si>
  <si>
    <t>2A2A200D-007003-F121E</t>
  </si>
  <si>
    <t>Eric Fink</t>
  </si>
  <si>
    <t>Jackson</t>
  </si>
  <si>
    <t>2A2A200D-383D86-A900E</t>
  </si>
  <si>
    <t>Craig Tripp</t>
  </si>
  <si>
    <t>2A2A200D-264D6F-2C1CF</t>
  </si>
  <si>
    <t>Brett Skinner</t>
  </si>
  <si>
    <t>Greenwell Springs</t>
  </si>
  <si>
    <t>2A2A200D-A227F8-74D4C</t>
  </si>
  <si>
    <t>Aidan Anderson</t>
  </si>
  <si>
    <t>Lino Lakes</t>
  </si>
  <si>
    <t>2A2A200D-EA1C4B-7779B</t>
  </si>
  <si>
    <t>Kyle Brennan</t>
  </si>
  <si>
    <t>Myerstown</t>
  </si>
  <si>
    <t>2A2A200D-4C4D03-3B0AA</t>
  </si>
  <si>
    <t>Shane Buscher</t>
  </si>
  <si>
    <t>Freeburg</t>
  </si>
  <si>
    <t>2A2A200D-636EC4-636D0</t>
  </si>
  <si>
    <t>Kyle Williams</t>
  </si>
  <si>
    <t>Mechanicsburg</t>
  </si>
  <si>
    <t>2A2A200D-28B385-92C3E</t>
  </si>
  <si>
    <t>Dawsen Goodfellow</t>
  </si>
  <si>
    <t>Boulder City</t>
  </si>
  <si>
    <t>2A2A200D-4F6F7F-47E89</t>
  </si>
  <si>
    <t>Sean Claudio</t>
  </si>
  <si>
    <t>Mission Viejo</t>
  </si>
  <si>
    <t>2A2A200D-25C3F7-DBCAE</t>
  </si>
  <si>
    <t>Victoria Medeiros</t>
  </si>
  <si>
    <t>2A2A200D-9C72B5-24E77</t>
  </si>
  <si>
    <t>Luke Van Well</t>
  </si>
  <si>
    <t>Ellisville</t>
  </si>
  <si>
    <t>2A2A200D-17426D-61F01</t>
  </si>
  <si>
    <t>Robert Taylor</t>
  </si>
  <si>
    <t>Knoxville</t>
  </si>
  <si>
    <t>2A2A200D-780D10-C24F0</t>
  </si>
  <si>
    <t>Mcrae Bronson</t>
  </si>
  <si>
    <t>2A2A200D-6F41CF-B3A9E</t>
  </si>
  <si>
    <t>Allen Ludington</t>
  </si>
  <si>
    <t>Wooster</t>
  </si>
  <si>
    <t>2A2A200D-A0D053-9F1DF</t>
  </si>
  <si>
    <t>Logan Tolley</t>
  </si>
  <si>
    <t>Crownsville</t>
  </si>
  <si>
    <t>2A2A200D-D21C8E-7755B</t>
  </si>
  <si>
    <t>Matthew Bedrosian</t>
  </si>
  <si>
    <t>Whitinsville</t>
  </si>
  <si>
    <t>2A2A200D-10398D-9A1C9</t>
  </si>
  <si>
    <t>Jessie Foster</t>
  </si>
  <si>
    <t>Moscow Mills</t>
  </si>
  <si>
    <t>2A2A200D-F34A97-94C57</t>
  </si>
  <si>
    <t>Kevin Rupnarine</t>
  </si>
  <si>
    <t>2A2A200D-C104BE-0D94C</t>
  </si>
  <si>
    <t>Chase Fogelsonger</t>
  </si>
  <si>
    <t>Mont Alto</t>
  </si>
  <si>
    <t>2A2A200D-B13CF4-01378</t>
  </si>
  <si>
    <t>Kyle Galindez</t>
  </si>
  <si>
    <t>Santa Cruz</t>
  </si>
  <si>
    <t>2A2A200D-564E57-0169D</t>
  </si>
  <si>
    <t>Tanner Cason</t>
  </si>
  <si>
    <t>2A2A200D-5E3780-CAEE5</t>
  </si>
  <si>
    <t>James Jacobs</t>
  </si>
  <si>
    <t>Durant</t>
  </si>
  <si>
    <t>2A2A200D-325B08-6F12A</t>
  </si>
  <si>
    <t>Robert Lloyd</t>
  </si>
  <si>
    <t>Wickeburg</t>
  </si>
  <si>
    <t>2A2A200D-D6B381-1B0BB</t>
  </si>
  <si>
    <t>Micah Click</t>
  </si>
  <si>
    <t>2A2A200D-27D170-4C368</t>
  </si>
  <si>
    <t>2A2A200D-03ECBB-DA975</t>
  </si>
  <si>
    <t>Anthony Poulos</t>
  </si>
  <si>
    <t>2A2A200D-73A0D9-3393D</t>
  </si>
  <si>
    <t>2A2A200D-3EA009-240F0</t>
  </si>
  <si>
    <t>Kyle Nguyen</t>
  </si>
  <si>
    <t>2A2A200D-67D9B3-A20D3</t>
  </si>
  <si>
    <t>Alexander Dickinson</t>
  </si>
  <si>
    <t>Stafford</t>
  </si>
  <si>
    <t>2A2A200D-C43927-B804C</t>
  </si>
  <si>
    <t>Timothy Watson</t>
  </si>
  <si>
    <t>2A2A200D-23690F-73603</t>
  </si>
  <si>
    <t>Brett Martycz</t>
  </si>
  <si>
    <t>2A2A200D-5596CD-D1E5A</t>
  </si>
  <si>
    <t>Austin Smith</t>
  </si>
  <si>
    <t>2A2A200D-516677-7BB73</t>
  </si>
  <si>
    <t>Sean Ma</t>
  </si>
  <si>
    <t>2A2A200D-0F46EA-4ACF1</t>
  </si>
  <si>
    <t>Javier Morelos</t>
  </si>
  <si>
    <t>Des Plaines</t>
  </si>
  <si>
    <t>2A2A200D-95DE8C-328E4</t>
  </si>
  <si>
    <t>Brian Stevens</t>
  </si>
  <si>
    <t>Corydon</t>
  </si>
  <si>
    <t>2A2A200D-8AD937-7FE47</t>
  </si>
  <si>
    <t>Lenny Zappa</t>
  </si>
  <si>
    <t>Sebastopol</t>
  </si>
  <si>
    <t>2A2A200D-F68EAC-03D02</t>
  </si>
  <si>
    <t>Zach Miller</t>
  </si>
  <si>
    <t>2A2A200D-C84D35-ED2A6</t>
  </si>
  <si>
    <t>RJ Speidel</t>
  </si>
  <si>
    <t>2A2A200D-A87594-FD2AD</t>
  </si>
  <si>
    <t>Andrew Miller</t>
  </si>
  <si>
    <t>Blacksburg</t>
  </si>
  <si>
    <t>2A2A200D-E9132D-3B271</t>
  </si>
  <si>
    <t>Joseph Leonard</t>
  </si>
  <si>
    <t>Nashua</t>
  </si>
  <si>
    <t>2A2A200D-1CF7CB-B20CA</t>
  </si>
  <si>
    <t>Robert Torres</t>
  </si>
  <si>
    <t>Atlantic Highlands</t>
  </si>
  <si>
    <t>2A2A200D-CB53AF-BD39E</t>
  </si>
  <si>
    <t>Alan-Mark Iva</t>
  </si>
  <si>
    <t>Sioux Falls</t>
  </si>
  <si>
    <t>2A2A200D-5CF3A5-B5BAE</t>
  </si>
  <si>
    <t>Franklin Van Sample</t>
  </si>
  <si>
    <t>2A2A200D-13DE66-FFD76</t>
  </si>
  <si>
    <t>William Howard</t>
  </si>
  <si>
    <t>2A2A200D-6EB87D-63789</t>
  </si>
  <si>
    <t>Kyle Rutherford</t>
  </si>
  <si>
    <t>Spokane</t>
  </si>
  <si>
    <t>2A2A200D-13EA65-F2267</t>
  </si>
  <si>
    <t>Andrew Durham</t>
  </si>
  <si>
    <t>Hogansburg</t>
  </si>
  <si>
    <t>2A2A200D-0EA793-5BFC6</t>
  </si>
  <si>
    <t>Steven Pegram</t>
  </si>
  <si>
    <t>2A2A200D-3AD1B4-B6EA1</t>
  </si>
  <si>
    <t>Logan Shaw</t>
  </si>
  <si>
    <t>2A2A200D-F2F3DA-AD4EF</t>
  </si>
  <si>
    <t>Alex Gough</t>
  </si>
  <si>
    <t>Evanston</t>
  </si>
  <si>
    <t>2A2A200D-A74AB6-F04A5</t>
  </si>
  <si>
    <t>Kody Grueneich</t>
  </si>
  <si>
    <t>2A2A200D-A3F276-F3E3F</t>
  </si>
  <si>
    <t>Joseph Hoskin</t>
  </si>
  <si>
    <t>Mountain Home</t>
  </si>
  <si>
    <t>2A2A200D-3DBFD5-C365C</t>
  </si>
  <si>
    <t>Ryan Warriner</t>
  </si>
  <si>
    <t>2A2A200D-51F8DC-3FD02</t>
  </si>
  <si>
    <t>Steven Jackson</t>
  </si>
  <si>
    <t>2A2A200D-7BBC38-27436</t>
  </si>
  <si>
    <t>Cody Primeaux</t>
  </si>
  <si>
    <t>Spanaway</t>
  </si>
  <si>
    <t>2A2A200D-95BE8E-D5D57</t>
  </si>
  <si>
    <t>Michael Creech</t>
  </si>
  <si>
    <t>2A2A200D-F6897D-A646D</t>
  </si>
  <si>
    <t>Tina Lux</t>
  </si>
  <si>
    <t>2A2A200D-B78246-850D2</t>
  </si>
  <si>
    <t>Jack Yuan</t>
  </si>
  <si>
    <t>Arcadia</t>
  </si>
  <si>
    <t>2A2A200D-56D383-F24D7</t>
  </si>
  <si>
    <t>Landon Lundberg</t>
  </si>
  <si>
    <t>Mankato</t>
  </si>
  <si>
    <t>2A2A200D-6256F3-DBB4F</t>
  </si>
  <si>
    <t>Jose Navarro</t>
  </si>
  <si>
    <t>2A2A200D-4A8519-1C2AD</t>
  </si>
  <si>
    <t>Jacob Lovelace</t>
  </si>
  <si>
    <t>2A2A200D-EADED7-68019</t>
  </si>
  <si>
    <t>Skylar Gill</t>
  </si>
  <si>
    <t>Elkhart</t>
  </si>
  <si>
    <t>2A2A200D-D9EA7B-3A707</t>
  </si>
  <si>
    <t>Jacob Thompson</t>
  </si>
  <si>
    <t>Winnsboro</t>
  </si>
  <si>
    <t>2A2A200D-1CB298-748C9</t>
  </si>
  <si>
    <t>Rylan Knopp</t>
  </si>
  <si>
    <t>Laramie</t>
  </si>
  <si>
    <t>2A2A200D-3E122D-43D89</t>
  </si>
  <si>
    <t>Edward Koleski</t>
  </si>
  <si>
    <t>2A2A200D-B72FC4-309D7</t>
  </si>
  <si>
    <t>Ezekiel Rivera</t>
  </si>
  <si>
    <t>2A2A200D-E1068E-72CEA</t>
  </si>
  <si>
    <t>Richard Bernier</t>
  </si>
  <si>
    <t>Merrillville</t>
  </si>
  <si>
    <t>2A2A200D-8C4AE6-DB0DB</t>
  </si>
  <si>
    <t>Jonah Keeton</t>
  </si>
  <si>
    <t>Newton</t>
  </si>
  <si>
    <t>2A2A200D-B17A1A-09156</t>
  </si>
  <si>
    <t>Jacob Beauchamp</t>
  </si>
  <si>
    <t>2A2A200D-EE0D66-D06E1</t>
  </si>
  <si>
    <t>Andy Wolfsen</t>
  </si>
  <si>
    <t>Grand Rapids</t>
  </si>
  <si>
    <t>2A2A200D-840060-DD5A6</t>
  </si>
  <si>
    <t>Samantha Maar</t>
  </si>
  <si>
    <t>Wakefield</t>
  </si>
  <si>
    <t>2A2A200D-51DABB-EF3F5</t>
  </si>
  <si>
    <t>Benjamin Vincent</t>
  </si>
  <si>
    <t>Cornelius</t>
  </si>
  <si>
    <t>2A2A200D-FF52BA-4350F</t>
  </si>
  <si>
    <t>James Riley</t>
  </si>
  <si>
    <t>Brunswick</t>
  </si>
  <si>
    <t>2A2A200D-2BB5DB-44A8F</t>
  </si>
  <si>
    <t>David Poelman</t>
  </si>
  <si>
    <t>2A2A200D-B1A14F-6425A</t>
  </si>
  <si>
    <t>Ben Herrick</t>
  </si>
  <si>
    <t>2A2A200D-61E3E9-03F36</t>
  </si>
  <si>
    <t>James Bratcher</t>
  </si>
  <si>
    <t>Moberly</t>
  </si>
  <si>
    <t>2A2A200D-EE4510-5E5E5</t>
  </si>
  <si>
    <t>Morgan LaMere</t>
  </si>
  <si>
    <t>Ballston</t>
  </si>
  <si>
    <t>2A2A200D-2C3CBE-B315C</t>
  </si>
  <si>
    <t>Harvey Hanson</t>
  </si>
  <si>
    <t>2A2A200D-32C24C-F49FC</t>
  </si>
  <si>
    <t>Alex Wang</t>
  </si>
  <si>
    <t>Union City</t>
  </si>
  <si>
    <t>2A2A200D-7BD9B1-6FBDA</t>
  </si>
  <si>
    <t>George Prado</t>
  </si>
  <si>
    <t>2A2A200D-373285-F0FBD</t>
  </si>
  <si>
    <t>Alexander Cottey</t>
  </si>
  <si>
    <t>Allen</t>
  </si>
  <si>
    <t>2A2A200D-EFBC38-AB395</t>
  </si>
  <si>
    <t>Ito Shun</t>
  </si>
  <si>
    <t>New Castle</t>
  </si>
  <si>
    <t>2A2A200D-C44F3C-5BE50</t>
  </si>
  <si>
    <t>Chris DeCara</t>
  </si>
  <si>
    <t>Winchester</t>
  </si>
  <si>
    <t>2A2A200D-1222BB-4050B</t>
  </si>
  <si>
    <t>Josh Henry</t>
  </si>
  <si>
    <t>2A2A200D-923B15-5FFA6</t>
  </si>
  <si>
    <t>Ed Vogel</t>
  </si>
  <si>
    <t>2A2A200D-D1BF98-F3B6E</t>
  </si>
  <si>
    <t>Brandon McFadden</t>
  </si>
  <si>
    <t>2A2A200D-CB36CE-EF32C</t>
  </si>
  <si>
    <t>Michael Dunagan</t>
  </si>
  <si>
    <t>2A2A200D-07A48B-C853F</t>
  </si>
  <si>
    <t>Michael Toledo</t>
  </si>
  <si>
    <t>Panorama City</t>
  </si>
  <si>
    <t>2A2A200D-D1FDCB-11913</t>
  </si>
  <si>
    <t>Mark Brauer</t>
  </si>
  <si>
    <t>2A2A200D-F21408-F05F8</t>
  </si>
  <si>
    <t>John Sullivan</t>
  </si>
  <si>
    <t>Woodbury</t>
  </si>
  <si>
    <t>2A2A200D-D0EF62-3311F</t>
  </si>
  <si>
    <t>Benjamin Rittenhouse</t>
  </si>
  <si>
    <t>Earlysville</t>
  </si>
  <si>
    <t>2A2A200D-5AB0A9-59051</t>
  </si>
  <si>
    <t>Caleb Anderson</t>
  </si>
  <si>
    <t>2A2A200D-1263CD-D1950</t>
  </si>
  <si>
    <t>William Bertino</t>
  </si>
  <si>
    <t>Galloway</t>
  </si>
  <si>
    <t>2A2A200D-E99A2B-83509</t>
  </si>
  <si>
    <t>Matthew Schrader</t>
  </si>
  <si>
    <t>2A2A200D-8B1886-86DCB</t>
  </si>
  <si>
    <t>Marc Lemere</t>
  </si>
  <si>
    <t>2A2A200D-92F1E1-AFBB7</t>
  </si>
  <si>
    <t>Charles Dunlevy</t>
  </si>
  <si>
    <t>2A2A200D-C3FB0F-99876</t>
  </si>
  <si>
    <t>Nathan Sundstedt</t>
  </si>
  <si>
    <t>2A2A200D-62D3BA-D59AB</t>
  </si>
  <si>
    <t>Marco Cano</t>
  </si>
  <si>
    <t>2A2A200D-07C355-BAD3C</t>
  </si>
  <si>
    <t>Kevin Lynch</t>
  </si>
  <si>
    <t>2A2A200D-834F73-FE20D</t>
  </si>
  <si>
    <t>2A2A200D-627448-5276C</t>
  </si>
  <si>
    <t>Joshua Embly</t>
  </si>
  <si>
    <t>2A2A200D-B057B7-F807A</t>
  </si>
  <si>
    <t>Payton Farr</t>
  </si>
  <si>
    <t>Springville</t>
  </si>
  <si>
    <t>2A2A200D-E998EF-F4386</t>
  </si>
  <si>
    <t>Justin Fournier</t>
  </si>
  <si>
    <t>2A2A200D-13A573-92EBB</t>
  </si>
  <si>
    <t>Chistopher Silva</t>
  </si>
  <si>
    <t>Provincetown</t>
  </si>
  <si>
    <t>2A2A200D-5FB6B8-6E590</t>
  </si>
  <si>
    <t>Matthew Morris</t>
  </si>
  <si>
    <t>AP</t>
  </si>
  <si>
    <t>2A2A200D-86EBAE-DBA59</t>
  </si>
  <si>
    <t>James Gardner</t>
  </si>
  <si>
    <t>Lackawanna</t>
  </si>
  <si>
    <t>2A2A200D-281879-C8F0F</t>
  </si>
  <si>
    <t>Nicholas Alegria</t>
  </si>
  <si>
    <t>2A2A200D-FB4F3B-19815</t>
  </si>
  <si>
    <t>Garrett Fritch</t>
  </si>
  <si>
    <t>Huntsville</t>
  </si>
  <si>
    <t>2A2A200D-7AE85D-BD4CF</t>
  </si>
  <si>
    <t>Tanner Fauske</t>
  </si>
  <si>
    <t>Chetek</t>
  </si>
  <si>
    <t>2A2A200D-EADD38-7435C</t>
  </si>
  <si>
    <t>Andrew Wells</t>
  </si>
  <si>
    <t>Cottage Grove</t>
  </si>
  <si>
    <t>2A2A200D-3B0019-08BEE</t>
  </si>
  <si>
    <t>Santiago Dimaren</t>
  </si>
  <si>
    <t>New York</t>
  </si>
  <si>
    <t>2A2A200D-99F12C-AE2BE</t>
  </si>
  <si>
    <t>Rowley Anker</t>
  </si>
  <si>
    <t>Crescent</t>
  </si>
  <si>
    <t>2A2A200D-941B5D-5A39D</t>
  </si>
  <si>
    <t>Jason Hey</t>
  </si>
  <si>
    <t>Califon</t>
  </si>
  <si>
    <t>2A2A200D-EFBA34-29CDE</t>
  </si>
  <si>
    <t>Gray Skinner</t>
  </si>
  <si>
    <t>2A2A200D-834328-B9D4C</t>
  </si>
  <si>
    <t>Eamonn O'Connell</t>
  </si>
  <si>
    <t>2A2A200D-AB8047-E4154</t>
  </si>
  <si>
    <t>Cody Phipps</t>
  </si>
  <si>
    <t>Forest Grove</t>
  </si>
  <si>
    <t>2A2A200D-1B774A-125C6</t>
  </si>
  <si>
    <t>Derek Rautio</t>
  </si>
  <si>
    <t>Redford</t>
  </si>
  <si>
    <t>2A2A200D-889F60-3B635</t>
  </si>
  <si>
    <t>Hazlehurst</t>
  </si>
  <si>
    <t>2A2A200D-01B05B-2E89D</t>
  </si>
  <si>
    <t>Thomas Sherwood</t>
  </si>
  <si>
    <t>SouthBridge</t>
  </si>
  <si>
    <t>2A2A200D-8BBE07-EA95C</t>
  </si>
  <si>
    <t>Tony Perez</t>
  </si>
  <si>
    <t>2A2A200D-F0DF83-CFCF4</t>
  </si>
  <si>
    <t>Drew Jones</t>
  </si>
  <si>
    <t>2A2A200D-C3CF2B-FB274</t>
  </si>
  <si>
    <t>Andrew Harris</t>
  </si>
  <si>
    <t>Cottondale</t>
  </si>
  <si>
    <t>2A2A200D-8E9393-DAF84</t>
  </si>
  <si>
    <t>Andrew Soviak</t>
  </si>
  <si>
    <t>2A2A200D-B192BA-7E5C0</t>
  </si>
  <si>
    <t>Spencer Hoselton</t>
  </si>
  <si>
    <t>2A2A200D-56576E-9595F</t>
  </si>
  <si>
    <t>David Lamme</t>
  </si>
  <si>
    <t>Nipomo</t>
  </si>
  <si>
    <t>2A2A200D-0D6575-AF05E</t>
  </si>
  <si>
    <t>Robert Puckett</t>
  </si>
  <si>
    <t>Oak Hill</t>
  </si>
  <si>
    <t>2A2A200D-C3ABDF-5573C</t>
  </si>
  <si>
    <t>Brealan Mosieur</t>
  </si>
  <si>
    <t>North Bend</t>
  </si>
  <si>
    <t>2A2A200D-480BD4-9B3CD</t>
  </si>
  <si>
    <t>Todd Wilkinson</t>
  </si>
  <si>
    <t>Decatur</t>
  </si>
  <si>
    <t>2A2A200D-0B4379-448ED</t>
  </si>
  <si>
    <t>Nicholas Atria</t>
  </si>
  <si>
    <t>Richfield</t>
  </si>
  <si>
    <t>2A2A200D-1BC041-7316E</t>
  </si>
  <si>
    <t>Shelby Chen</t>
  </si>
  <si>
    <t>Millbrae</t>
  </si>
  <si>
    <t>2A2A200D-7AD274-DDF9F</t>
  </si>
  <si>
    <t>Nash Hickam</t>
  </si>
  <si>
    <t>Cartersville</t>
  </si>
  <si>
    <t>2A2A200D-A40EBB-88BB7</t>
  </si>
  <si>
    <t>Logan Runyon</t>
  </si>
  <si>
    <t>Cell</t>
  </si>
  <si>
    <t>2A2A200D-32D9F7-B931A</t>
  </si>
  <si>
    <t>Eric Linger</t>
  </si>
  <si>
    <t>2A2A200D-7D45D5-5FF50</t>
  </si>
  <si>
    <t>Daniel Grant</t>
  </si>
  <si>
    <t>2A2A200D-A38F1F-408A1</t>
  </si>
  <si>
    <t>Ian Lee</t>
  </si>
  <si>
    <t>2A2A200D-BDBAB9-011B4</t>
  </si>
  <si>
    <t>Joshua Dempsey</t>
  </si>
  <si>
    <t>Feeding Hills</t>
  </si>
  <si>
    <t>2A2A200D-E18F1C-2884C</t>
  </si>
  <si>
    <t>Yaniel Gomez Sanchez</t>
  </si>
  <si>
    <t>2A2A200D-A110AE-B52A4</t>
  </si>
  <si>
    <t>Jake Kruse</t>
  </si>
  <si>
    <t>2A2A200D-8AEFE6-94A80</t>
  </si>
  <si>
    <t>Nathaniel Whatley</t>
  </si>
  <si>
    <t>Granite Bay</t>
  </si>
  <si>
    <t>2A2A200D-6B67DB-FC0D5</t>
  </si>
  <si>
    <t>Aidan Garton</t>
  </si>
  <si>
    <t>2A2A200D-51B5E3-7BB7F</t>
  </si>
  <si>
    <t>J White</t>
  </si>
  <si>
    <t>2A2A200D-891F08-EF144</t>
  </si>
  <si>
    <t>Jon DeAraujo</t>
  </si>
  <si>
    <t>Ca</t>
  </si>
  <si>
    <t>2A2A200D-80B4A1-F09EE</t>
  </si>
  <si>
    <t>Daniel Vellone</t>
  </si>
  <si>
    <t>2A2A200D-A3A544-E7412</t>
  </si>
  <si>
    <t>Arylyn Trout</t>
  </si>
  <si>
    <t>Ellwood City</t>
  </si>
  <si>
    <t>Pa</t>
  </si>
  <si>
    <t>2A2A200D-185E12-7F2E2</t>
  </si>
  <si>
    <t>Jeremiah Kuusisto</t>
  </si>
  <si>
    <t>2A2A200D-081A50-D10AA</t>
  </si>
  <si>
    <t>Hunter Littleton</t>
  </si>
  <si>
    <t>Kilgore</t>
  </si>
  <si>
    <t>2A2A200D-5014A6-5209B</t>
  </si>
  <si>
    <t>Auston Robertson</t>
  </si>
  <si>
    <t>2A2A200D-1D16E0-272DF</t>
  </si>
  <si>
    <t>Jerome Schaeffer</t>
  </si>
  <si>
    <t>Nauvoo</t>
  </si>
  <si>
    <t>2A2A200D-79E7CC-B6C96</t>
  </si>
  <si>
    <t>Jonathan Shelly</t>
  </si>
  <si>
    <t>Wilmington</t>
  </si>
  <si>
    <t>2A2A200D-80FEBC-5A3D9</t>
  </si>
  <si>
    <t>Daniel Dzhulay</t>
  </si>
  <si>
    <t>2A2A200D-240E6E-0E671</t>
  </si>
  <si>
    <t>Anson Adams</t>
  </si>
  <si>
    <t>Lufkin</t>
  </si>
  <si>
    <t>2A2A200D-8DE2B2-1493E</t>
  </si>
  <si>
    <t>Alex Beach</t>
  </si>
  <si>
    <t>Grand Haven</t>
  </si>
  <si>
    <t>2A2A200D-45A9B8-F0620</t>
  </si>
  <si>
    <t>Daniel Bailey</t>
  </si>
  <si>
    <t>Woodstock</t>
  </si>
  <si>
    <t>2A2A200D-C614EA-8A728</t>
  </si>
  <si>
    <t>Cody Gammons</t>
  </si>
  <si>
    <t>2A2A200D-26C399-23E84</t>
  </si>
  <si>
    <t>Marcus Dorsey</t>
  </si>
  <si>
    <t>Russellville</t>
  </si>
  <si>
    <t>2A2A200D-D62006-28535</t>
  </si>
  <si>
    <t>Jonathan Limon</t>
  </si>
  <si>
    <t>Santa Clarita</t>
  </si>
  <si>
    <t>2A2A200D-AFB2AE-99F5E</t>
  </si>
  <si>
    <t>David Starcher</t>
  </si>
  <si>
    <t>Gahanna</t>
  </si>
  <si>
    <t>2A2A200D-672513-A00EE</t>
  </si>
  <si>
    <t>Derek Batey</t>
  </si>
  <si>
    <t>2A2A200D-77F6BF-3E051</t>
  </si>
  <si>
    <t>Gabriel Turk</t>
  </si>
  <si>
    <t>Worthington</t>
  </si>
  <si>
    <t>2A2A200D-00C705-77FEE</t>
  </si>
  <si>
    <t>Adam Darden</t>
  </si>
  <si>
    <t>Waltham</t>
  </si>
  <si>
    <t>2A2A200D-D5D7A9-47177</t>
  </si>
  <si>
    <t>2A2A200D-FFFB16-95D78</t>
  </si>
  <si>
    <t>Matthew DeBenedetto</t>
  </si>
  <si>
    <t>Lakeside</t>
  </si>
  <si>
    <t>2A2A200D-18FB1B-89EF1</t>
  </si>
  <si>
    <t>Brendan Venetz</t>
  </si>
  <si>
    <t>Exeter</t>
  </si>
  <si>
    <t>2A2A200D-98210B-150BA</t>
  </si>
  <si>
    <t>Anthony Soffa</t>
  </si>
  <si>
    <t>West Haverstraw</t>
  </si>
  <si>
    <t>2A2A200D-B35E9A-0A1A4</t>
  </si>
  <si>
    <t>Zakk Castillo</t>
  </si>
  <si>
    <t>2A2A200D-533066-A94F9</t>
  </si>
  <si>
    <t>Daniel Chadborn</t>
  </si>
  <si>
    <t>2A2A200D-F7D28B-AAA95</t>
  </si>
  <si>
    <t>Joseph Plumley</t>
  </si>
  <si>
    <t>Caledonia</t>
  </si>
  <si>
    <t>2A2A200D-7ADC14-D8556</t>
  </si>
  <si>
    <t>John Bange</t>
  </si>
  <si>
    <t>Zeeland</t>
  </si>
  <si>
    <t>2A2A200D-A728B7-85D63</t>
  </si>
  <si>
    <t>Eric Vose</t>
  </si>
  <si>
    <t>Colchester</t>
  </si>
  <si>
    <t>2A2A200D-07E34E-BFEE0</t>
  </si>
  <si>
    <t>Stephen Hunt</t>
  </si>
  <si>
    <t>Greenville</t>
  </si>
  <si>
    <t>Tx</t>
  </si>
  <si>
    <t>2A2A200D-ED3F75-6B174</t>
  </si>
  <si>
    <t>Mittul Mehta</t>
  </si>
  <si>
    <t>Edgewater</t>
  </si>
  <si>
    <t>2A2A200D-19AF7D-939E4</t>
  </si>
  <si>
    <t>Tristan Churchwell</t>
  </si>
  <si>
    <t>Seminole</t>
  </si>
  <si>
    <t>2A2A200D-D05A32-6E665</t>
  </si>
  <si>
    <t>Nicholas Bashore</t>
  </si>
  <si>
    <t>Alpharetta</t>
  </si>
  <si>
    <t>2A2A200D-72DFCF-7F112</t>
  </si>
  <si>
    <t>Henry Swartz</t>
  </si>
  <si>
    <t>Lansdale</t>
  </si>
  <si>
    <t>2A2A200D-665514-62AF2</t>
  </si>
  <si>
    <t>Devon Buckner</t>
  </si>
  <si>
    <t>2A2A200D-E410DD-595FF</t>
  </si>
  <si>
    <t>John Elizondo</t>
  </si>
  <si>
    <t>2A2A200D-7DC0BF-49FBF</t>
  </si>
  <si>
    <t>Nicholas Golden</t>
  </si>
  <si>
    <t>Long Beach</t>
  </si>
  <si>
    <t>2A2A200D-92D493-F358E</t>
  </si>
  <si>
    <t>Nathan Hearne</t>
  </si>
  <si>
    <t xml:space="preserve">Athens </t>
  </si>
  <si>
    <t>2A2A200D-307230-4694B</t>
  </si>
  <si>
    <t>Russell White</t>
  </si>
  <si>
    <t>Culloden</t>
  </si>
  <si>
    <t>2A2A200D-5391DD-2AA41</t>
  </si>
  <si>
    <t>Edward Norvell</t>
  </si>
  <si>
    <t>Napier</t>
  </si>
  <si>
    <t>April Sales:</t>
  </si>
  <si>
    <t>March Sales:</t>
  </si>
  <si>
    <t>February Sales:</t>
  </si>
  <si>
    <t>January Sales:</t>
  </si>
  <si>
    <t>2A2A200D-C68CAF-DB54A</t>
  </si>
  <si>
    <t>Vito Moroncini</t>
  </si>
  <si>
    <t>Layton</t>
  </si>
  <si>
    <t>2A2A200D-F9DFDE-DE5F1</t>
  </si>
  <si>
    <t>Devi Manriquez</t>
  </si>
  <si>
    <t>2A2A200D-9D59FE-7B135</t>
  </si>
  <si>
    <t>Jacob Currier</t>
  </si>
  <si>
    <t>2A2A200D-5EE62F-B1AE9</t>
  </si>
  <si>
    <t>Jared Braunberger</t>
  </si>
  <si>
    <t>2A2A200D-95F72C-E6C53</t>
  </si>
  <si>
    <t>Carl Sicat</t>
  </si>
  <si>
    <t>Bremerton</t>
  </si>
  <si>
    <t>2A2A200D-80A0D0-3541C</t>
  </si>
  <si>
    <t>Grant Zoch</t>
  </si>
  <si>
    <t>2A2A200D-3979E4-2090D</t>
  </si>
  <si>
    <t>Benjamin Ling</t>
  </si>
  <si>
    <t>La Verne</t>
  </si>
  <si>
    <t>2A2A200D-694BD6-142EB</t>
  </si>
  <si>
    <t>Joshua Florkowski</t>
  </si>
  <si>
    <t>West Haven</t>
  </si>
  <si>
    <t>2A2A200D-91C74C-C14E3</t>
  </si>
  <si>
    <t>Matt Vladislav</t>
  </si>
  <si>
    <t>Wheeling</t>
  </si>
  <si>
    <t>2A2A200D-AE3176-25640</t>
  </si>
  <si>
    <t>Cody Halley</t>
  </si>
  <si>
    <t xml:space="preserve">Durant </t>
  </si>
  <si>
    <t>2A2A200D-9EE891-7835C</t>
  </si>
  <si>
    <t>Michael Hall</t>
  </si>
  <si>
    <t>Olivehurst</t>
  </si>
  <si>
    <t>2A2A200D-988FA6-34C76</t>
  </si>
  <si>
    <t>Jake Nichols</t>
  </si>
  <si>
    <t>2A2A200D-D81B9E-DBBE4</t>
  </si>
  <si>
    <t>Anthony Borders</t>
  </si>
  <si>
    <t>2A2A200D-C2D8DF-B7949</t>
  </si>
  <si>
    <t>Benjamin Wigg</t>
  </si>
  <si>
    <t>2A2A200D-A799E4-E6A5D</t>
  </si>
  <si>
    <t>Adam Raia</t>
  </si>
  <si>
    <t>2A2A200D-C818E2-76A4C</t>
  </si>
  <si>
    <t>Riley Shaw</t>
  </si>
  <si>
    <t>2A2A200D-EA4379-5AD1B</t>
  </si>
  <si>
    <t>Eric Amezcua</t>
  </si>
  <si>
    <t>Riverside</t>
  </si>
  <si>
    <t>2A2A200D-1D7978-443F9</t>
  </si>
  <si>
    <t>Lee Bode</t>
  </si>
  <si>
    <t>Palatine</t>
  </si>
  <si>
    <t>2A2A200D-024502-B2A6C</t>
  </si>
  <si>
    <t>Quinn Logan</t>
  </si>
  <si>
    <t>New Brighton</t>
  </si>
  <si>
    <t>2A2A200D-80B066-A09B5</t>
  </si>
  <si>
    <t>Eugene Iparraguirre</t>
  </si>
  <si>
    <t>Coos Bay</t>
  </si>
  <si>
    <t>2A2A200D-CAD955-C13CA</t>
  </si>
  <si>
    <t>William Robinson</t>
  </si>
  <si>
    <t>2A2A200D-6F1F90-5955D</t>
  </si>
  <si>
    <t>Kevin Conlon</t>
  </si>
  <si>
    <t>Selden</t>
  </si>
  <si>
    <t>2A2A200D-F76DFB-02807</t>
  </si>
  <si>
    <t>David Helminiak</t>
  </si>
  <si>
    <t>Walker</t>
  </si>
  <si>
    <t>2A2A200D-4B1EBF-0D16C</t>
  </si>
  <si>
    <t>Ricardo Rosarion</t>
  </si>
  <si>
    <t>Kissimmee</t>
  </si>
  <si>
    <t>2A2A200D-7A5C52-93DB7</t>
  </si>
  <si>
    <t>Jonathan Bronk</t>
  </si>
  <si>
    <t>DeForest</t>
  </si>
  <si>
    <t>2A2A200D-3C4F75-6A72F</t>
  </si>
  <si>
    <t>Richard Armstrong</t>
  </si>
  <si>
    <t>2A2A200D-83E87C-B0621</t>
  </si>
  <si>
    <t>2A2A200D-45E412-805CD</t>
  </si>
  <si>
    <t>Jimmy Nordtrom</t>
  </si>
  <si>
    <t>2A2A200D-730C25-DF06B</t>
  </si>
  <si>
    <t>Brad Ahrens</t>
  </si>
  <si>
    <t>2A2A200D-1FD902-F3E46</t>
  </si>
  <si>
    <t>Brandon Scharlau</t>
  </si>
  <si>
    <t>2A2A200D-34947E-1491B</t>
  </si>
  <si>
    <t>Peter Cipriano</t>
  </si>
  <si>
    <t>Fraser</t>
  </si>
  <si>
    <t>2A2A200D-B2FF21-A98AA</t>
  </si>
  <si>
    <t>Carlos De Los Santos Mendoza</t>
  </si>
  <si>
    <t>2A2A200D-0E8097-BFAA9</t>
  </si>
  <si>
    <t>Tyler Whitman</t>
  </si>
  <si>
    <t>Huntertown</t>
  </si>
  <si>
    <t>2A2A200D-5816D0-05D14</t>
  </si>
  <si>
    <t>Joseph Burkett</t>
  </si>
  <si>
    <t>2A2A200D-43D522-EEE23</t>
  </si>
  <si>
    <t>Isaiah Zdroik</t>
  </si>
  <si>
    <t>Stevens Point</t>
  </si>
  <si>
    <t>2A2A200D-9BBC15-E9865</t>
  </si>
  <si>
    <t>Zachary Sersebe</t>
  </si>
  <si>
    <t>2A2A200D-113B8F-E528A</t>
  </si>
  <si>
    <t>Tony Manh</t>
  </si>
  <si>
    <t>Rosemead</t>
  </si>
  <si>
    <t>2A2A200D-AED3D6-833EA</t>
  </si>
  <si>
    <t>Bartosz Guzy</t>
  </si>
  <si>
    <t>Justice</t>
  </si>
  <si>
    <t>2A2A200D-284552-A35B3</t>
  </si>
  <si>
    <t>Dillon Boyer</t>
  </si>
  <si>
    <t>Sand Springs</t>
  </si>
  <si>
    <t>2A2A200D-1D3130-B65C4</t>
  </si>
  <si>
    <t>2A2A200D-DC71B1-7EF38</t>
  </si>
  <si>
    <t>Casey Miller</t>
  </si>
  <si>
    <t>Bismark</t>
  </si>
  <si>
    <t>2A2A200D-2E81C1-B92CC</t>
  </si>
  <si>
    <t>Travis Flake</t>
  </si>
  <si>
    <t>2A2A200D-41B623-96290</t>
  </si>
  <si>
    <t>Greg Sherman</t>
  </si>
  <si>
    <t>2A2A200D-DEAB84-B2D86</t>
  </si>
  <si>
    <t>Jose Flores</t>
  </si>
  <si>
    <t>2A2A200D-2792BB-B18DB</t>
  </si>
  <si>
    <t>Daryl Watson</t>
  </si>
  <si>
    <t>Land O Lakes</t>
  </si>
  <si>
    <t>2A2A200D-DFB186-57015</t>
  </si>
  <si>
    <t>Craig Johnson</t>
  </si>
  <si>
    <t>2A2A200D-F90278-8004B</t>
  </si>
  <si>
    <t>Alan Schmidt</t>
  </si>
  <si>
    <t>Hartford City</t>
  </si>
  <si>
    <t>2A2A200D-0A299B-05BD1</t>
  </si>
  <si>
    <t>Michael Striska</t>
  </si>
  <si>
    <t>Elmhurst</t>
  </si>
  <si>
    <t>2A2A200D-CEE8A8-8F7F3</t>
  </si>
  <si>
    <t>Brian Churchill</t>
  </si>
  <si>
    <t>Camarillo</t>
  </si>
  <si>
    <t>2A2A200D-202505-B75B2</t>
  </si>
  <si>
    <t>Ryan Kinsch</t>
  </si>
  <si>
    <t>Perkasie</t>
  </si>
  <si>
    <t>2A2A200D-37C38B-B8D80</t>
  </si>
  <si>
    <t>David Ivie</t>
  </si>
  <si>
    <t>2A2A200D-069DF3-D8478</t>
  </si>
  <si>
    <t>Blake Oldham</t>
  </si>
  <si>
    <t>Bourbon</t>
  </si>
  <si>
    <t>2A2A200D-F39146-D0A66</t>
  </si>
  <si>
    <t>Evan Dell</t>
  </si>
  <si>
    <t>2A2A200D-264E8B-69FDE</t>
  </si>
  <si>
    <t>Craig Weathers</t>
  </si>
  <si>
    <t>2A2A200D-5F8C82-0C8DB</t>
  </si>
  <si>
    <t>Joseph Iacovone</t>
  </si>
  <si>
    <t>Aliquippa</t>
  </si>
  <si>
    <t>2A2A200D-8B132F-D687D</t>
  </si>
  <si>
    <t>Jason Pickett</t>
  </si>
  <si>
    <t>2A2A200D-05D702-1B7EB</t>
  </si>
  <si>
    <t>Jason Clinton</t>
  </si>
  <si>
    <t>2A2A200D-C6AACA-426FA</t>
  </si>
  <si>
    <t>Corey Turner</t>
  </si>
  <si>
    <t>Groveland</t>
  </si>
  <si>
    <t>2A2A200D-013D11-8D607</t>
  </si>
  <si>
    <t>Jose Ortega</t>
  </si>
  <si>
    <t>Los Alamos</t>
  </si>
  <si>
    <t>2A2A200D-E8D6B9-F4503</t>
  </si>
  <si>
    <t>Patrick Swinyer</t>
  </si>
  <si>
    <t>Barberton</t>
  </si>
  <si>
    <t>2A2A200D-FF1925-FF426</t>
  </si>
  <si>
    <t>Errin Bass</t>
  </si>
  <si>
    <t>Sonora</t>
  </si>
  <si>
    <t>2A2A200D-54461F-790F1</t>
  </si>
  <si>
    <t>Julia Morrow</t>
  </si>
  <si>
    <t>Tarentum</t>
  </si>
  <si>
    <t>2A2A200D-218882-BDC50</t>
  </si>
  <si>
    <t>David Gonzalez</t>
  </si>
  <si>
    <t>2A2A200D-2C46C6-15960</t>
  </si>
  <si>
    <t>Zackery Boehm</t>
  </si>
  <si>
    <t>Morton</t>
  </si>
  <si>
    <t>2A2A200D-FE0C08-B6321</t>
  </si>
  <si>
    <t>George Scott</t>
  </si>
  <si>
    <t>2A2A200D-FE8BEE-35E0C</t>
  </si>
  <si>
    <t>Austin Lutz</t>
  </si>
  <si>
    <t>2A2A200D-D3103B-9392F</t>
  </si>
  <si>
    <t>Brendan Yates</t>
  </si>
  <si>
    <t>Bossier City</t>
  </si>
  <si>
    <t>2A2A200D-9092B7-A91B7</t>
  </si>
  <si>
    <t>Daniel De La Rosa</t>
  </si>
  <si>
    <t>2A2A200D-61B607-EA364</t>
  </si>
  <si>
    <t>Julio Ashrafzadeh</t>
  </si>
  <si>
    <t>2A2A200D-972F0E-D0743</t>
  </si>
  <si>
    <t>David LaCombe</t>
  </si>
  <si>
    <t>Midway</t>
  </si>
  <si>
    <t>2A2A200D-752DA8-6EFFE</t>
  </si>
  <si>
    <t>Tommy Race</t>
  </si>
  <si>
    <t>2A2A200D-E60DB2-1882C</t>
  </si>
  <si>
    <t>Alena Ricci</t>
  </si>
  <si>
    <t>Ashburn</t>
  </si>
  <si>
    <t>2A2A200D-6AD9F2-BF0C4</t>
  </si>
  <si>
    <t>Connor Reilly</t>
  </si>
  <si>
    <t>2A2A200D-920E18-81AC1</t>
  </si>
  <si>
    <t>Nathan Skalka</t>
  </si>
  <si>
    <t>2A2A200D-1A32D0-2BC54</t>
  </si>
  <si>
    <t>ORyan Greatwood</t>
  </si>
  <si>
    <t>2A2A200D-68ED84-E35BF</t>
  </si>
  <si>
    <t>Michael Hutchinson</t>
  </si>
  <si>
    <t>Bellevue</t>
  </si>
  <si>
    <t>2A2A200D-D780F5-89D6B</t>
  </si>
  <si>
    <t>Jack Thomas</t>
  </si>
  <si>
    <t>Lake Oswego</t>
  </si>
  <si>
    <t>2A2A200D-2A0A71-89F7A</t>
  </si>
  <si>
    <t>Arlo Vandervlugt</t>
  </si>
  <si>
    <t>La Grande</t>
  </si>
  <si>
    <t>2A2A200D-A343FD-E0D95</t>
  </si>
  <si>
    <t>Mason Herges</t>
  </si>
  <si>
    <t>2A2A200D-06B35E-25779</t>
  </si>
  <si>
    <t>Francisca Grylls</t>
  </si>
  <si>
    <t>Benicia</t>
  </si>
  <si>
    <t>2A2A200D-C127B3-47B99</t>
  </si>
  <si>
    <t>Mitchell Jones</t>
  </si>
  <si>
    <t>Toledo</t>
  </si>
  <si>
    <t>2A2A200D-C0EB86-8EA59</t>
  </si>
  <si>
    <t>Dee White</t>
  </si>
  <si>
    <t>2A2A200D-AE5524-ACF04</t>
  </si>
  <si>
    <t>Adam Villarreal</t>
  </si>
  <si>
    <t>Princeton</t>
  </si>
  <si>
    <t>2A2A200D-29EAF5-F0A16</t>
  </si>
  <si>
    <t>Brennan Platten</t>
  </si>
  <si>
    <t>2A2A200D-B6E85F-EA693</t>
  </si>
  <si>
    <t>Benjamin Bailey</t>
  </si>
  <si>
    <t>Chandler</t>
  </si>
  <si>
    <t>2A2A200D-160208-0C15F</t>
  </si>
  <si>
    <t>Robert E Kinser II</t>
  </si>
  <si>
    <t>Saratoga Springs</t>
  </si>
  <si>
    <t>2A2A200D-726FDA-4E969</t>
  </si>
  <si>
    <t>Daniel Johnson</t>
  </si>
  <si>
    <t>Bell Canyon</t>
  </si>
  <si>
    <t>2A2A200D-554575-71B30</t>
  </si>
  <si>
    <t>Nicholas Koren</t>
  </si>
  <si>
    <t>Nerstrand</t>
  </si>
  <si>
    <t>2A2A200D-075068-6C703</t>
  </si>
  <si>
    <t>Tarah Schuster</t>
  </si>
  <si>
    <t>Pulaski</t>
  </si>
  <si>
    <t>2A2A200D-CEBF73-64DE0</t>
  </si>
  <si>
    <t>Nicolas Seay</t>
  </si>
  <si>
    <t>2A2A200D-9A376E-47C23</t>
  </si>
  <si>
    <t>Mark D'Elicio</t>
  </si>
  <si>
    <t>2A2A200D-692B4E-D2590</t>
  </si>
  <si>
    <t>Madison Saylor</t>
  </si>
  <si>
    <t>Onaway</t>
  </si>
  <si>
    <t>2A2A200D-F04727-25211</t>
  </si>
  <si>
    <t>Bennett Callado</t>
  </si>
  <si>
    <t>San Gabriel</t>
  </si>
  <si>
    <t>2A2A200D-F48E6F-9416E</t>
  </si>
  <si>
    <t>Jordan Webb</t>
  </si>
  <si>
    <t>2A2A200D-C1B48B-03D41</t>
  </si>
  <si>
    <t>Justin Chastain</t>
  </si>
  <si>
    <t>Dalton</t>
  </si>
  <si>
    <t>2A2A200D-0DE5E6-D75F0</t>
  </si>
  <si>
    <t>Jesse Garten</t>
  </si>
  <si>
    <t>2A2A200D-4BB1AE-94887</t>
  </si>
  <si>
    <t>Sito Barreiro</t>
  </si>
  <si>
    <t>2A2A200D-8CF4D3-EBA15</t>
  </si>
  <si>
    <t>Josh DeCaro</t>
  </si>
  <si>
    <t>Chagrin Falls</t>
  </si>
  <si>
    <t>2A2A200D-185279-455B9</t>
  </si>
  <si>
    <t>Benjamin Stanley</t>
  </si>
  <si>
    <t>Whitehall</t>
  </si>
  <si>
    <t>2A2A200D-20088A-B923C</t>
  </si>
  <si>
    <t>Noe Quintal Ascencao</t>
  </si>
  <si>
    <t>2A2A200D-0C5BDA-2D5BF</t>
  </si>
  <si>
    <t>James Nguyen</t>
  </si>
  <si>
    <t>2A2A200D-DFB9BB-92D44</t>
  </si>
  <si>
    <t>Tunc Kirli</t>
  </si>
  <si>
    <t>Sunnyvale</t>
  </si>
  <si>
    <t>2A2A200D-D89400-0A5D4</t>
  </si>
  <si>
    <t>Erik Rau</t>
  </si>
  <si>
    <t>2A2A200D-21205D-C9C32</t>
  </si>
  <si>
    <t>Sean McBride</t>
  </si>
  <si>
    <t>Tyndall AFB</t>
  </si>
  <si>
    <t>2A2A200D-089945-44921</t>
  </si>
  <si>
    <t>Mason Seymour</t>
  </si>
  <si>
    <t>Missouri City</t>
  </si>
  <si>
    <t>2A2A200D-45D7FA-C7731</t>
  </si>
  <si>
    <t>Rex Hammerman</t>
  </si>
  <si>
    <t>2A2A200D-4E04AE-AB1B1</t>
  </si>
  <si>
    <t>Trevor Feldt</t>
  </si>
  <si>
    <t>2A2A200D-E4AFD5-57D09</t>
  </si>
  <si>
    <t>Kyle Fabian</t>
  </si>
  <si>
    <t>2A2A200D-3BE005-91896</t>
  </si>
  <si>
    <t>John Deemer</t>
  </si>
  <si>
    <t>Elderton</t>
  </si>
  <si>
    <t>2A2A200D-FDC544-D90B4</t>
  </si>
  <si>
    <t>Jon Morse</t>
  </si>
  <si>
    <t>Warren</t>
  </si>
  <si>
    <t>2A2A200D-A7007C-22FDA</t>
  </si>
  <si>
    <t>Robert Vought</t>
  </si>
  <si>
    <t>St. Petersburg</t>
  </si>
  <si>
    <t>2A2A200D-38A60B-36C7E</t>
  </si>
  <si>
    <t>Ryan Woods</t>
  </si>
  <si>
    <t>Derry</t>
  </si>
  <si>
    <t>2A2A200D-B6976E-1A88E</t>
  </si>
  <si>
    <t>Kyle Keskey</t>
  </si>
  <si>
    <t>Farmington Hills</t>
  </si>
  <si>
    <t>2A2A200D-687763-673E2</t>
  </si>
  <si>
    <t>Tevan DiBartolo</t>
  </si>
  <si>
    <t>2A2A200D-36C697-E252C</t>
  </si>
  <si>
    <t>Justin Mozer</t>
  </si>
  <si>
    <t>December Sales: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</si>
</sst>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"/>
    <numFmt numFmtId="165" formatCode="[$-F800]dddd\,\ mmmm\ dd\,\ yyyy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595959"/>
      <name val="Calibri"/>
      <family val="2"/>
      <scheme val="minor"/>
    </font>
    <font>
      <sz val="9"/>
      <color rgb="FF595959"/>
      <name val="Arial"/>
      <family val="2"/>
    </font>
    <font>
      <u/>
      <sz val="11"/>
      <color theme="10"/>
      <name val="Calibri"/>
      <family val="2"/>
      <scheme val="minor"/>
    </font>
    <font>
      <sz val="11"/>
      <color rgb="FF59595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51">
    <xf numFmtId="0" fontId="0" fillId="0" borderId="0" xfId="0"/>
    <xf numFmtId="0" fontId="0" fillId="33" borderId="0" xfId="0" applyNumberFormat="1" applyFill="1"/>
    <xf numFmtId="49" fontId="0" fillId="33" borderId="0" xfId="0" applyNumberFormat="1" applyFill="1"/>
    <xf numFmtId="165" fontId="0" fillId="33" borderId="0" xfId="0" applyNumberFormat="1" applyFill="1"/>
    <xf numFmtId="0" fontId="0" fillId="33" borderId="0" xfId="0" applyFill="1"/>
    <xf numFmtId="166" fontId="0" fillId="33" borderId="0" xfId="0" applyNumberFormat="1" applyFill="1"/>
    <xf numFmtId="164" fontId="0" fillId="33" borderId="0" xfId="0" applyNumberFormat="1" applyFill="1"/>
    <xf numFmtId="164" fontId="0" fillId="33" borderId="0" xfId="0" applyNumberFormat="1" applyFill="1" applyAlignment="1">
      <alignment horizontal="right"/>
    </xf>
    <xf numFmtId="164" fontId="18" fillId="33" borderId="0" xfId="0" applyNumberFormat="1" applyFont="1" applyFill="1"/>
    <xf numFmtId="0" fontId="18" fillId="33" borderId="0" xfId="0" applyNumberFormat="1" applyFont="1" applyFill="1"/>
    <xf numFmtId="49" fontId="18" fillId="33" borderId="0" xfId="0" applyNumberFormat="1" applyFont="1" applyFill="1"/>
    <xf numFmtId="165" fontId="18" fillId="33" borderId="0" xfId="0" applyNumberFormat="1" applyFont="1" applyFill="1"/>
    <xf numFmtId="0" fontId="18" fillId="33" borderId="0" xfId="0" applyFont="1" applyFill="1"/>
    <xf numFmtId="166" fontId="18" fillId="33" borderId="0" xfId="0" applyNumberFormat="1" applyFont="1" applyFill="1"/>
    <xf numFmtId="0" fontId="0" fillId="33" borderId="0" xfId="0" applyNumberFormat="1" applyFont="1" applyFill="1"/>
    <xf numFmtId="49" fontId="0" fillId="33" borderId="0" xfId="0" applyNumberFormat="1" applyFont="1" applyFill="1"/>
    <xf numFmtId="165" fontId="0" fillId="33" borderId="0" xfId="0" applyNumberFormat="1" applyFont="1" applyFill="1"/>
    <xf numFmtId="0" fontId="0" fillId="33" borderId="0" xfId="0" applyFont="1" applyFill="1"/>
    <xf numFmtId="166" fontId="0" fillId="33" borderId="0" xfId="0" applyNumberFormat="1" applyFont="1" applyFill="1"/>
    <xf numFmtId="164" fontId="0" fillId="33" borderId="0" xfId="0" applyNumberFormat="1" applyFont="1" applyFill="1"/>
    <xf numFmtId="4" fontId="0" fillId="33" borderId="0" xfId="0" applyNumberFormat="1" applyFill="1"/>
    <xf numFmtId="4" fontId="18" fillId="33" borderId="0" xfId="0" applyNumberFormat="1" applyFont="1" applyFill="1"/>
    <xf numFmtId="4" fontId="0" fillId="33" borderId="0" xfId="0" applyNumberFormat="1" applyFont="1" applyFill="1"/>
    <xf numFmtId="0" fontId="20" fillId="33" borderId="0" xfId="0" applyFont="1" applyFill="1"/>
    <xf numFmtId="0" fontId="21" fillId="33" borderId="0" xfId="0" applyNumberFormat="1" applyFont="1" applyFill="1"/>
    <xf numFmtId="0" fontId="20" fillId="33" borderId="0" xfId="0" applyNumberFormat="1" applyFont="1" applyFill="1"/>
    <xf numFmtId="0" fontId="22" fillId="33" borderId="0" xfId="42" applyNumberFormat="1" applyFill="1"/>
    <xf numFmtId="0" fontId="0" fillId="34" borderId="0" xfId="0" applyFill="1"/>
    <xf numFmtId="0" fontId="23" fillId="33" borderId="0" xfId="0" applyFont="1" applyFill="1"/>
    <xf numFmtId="166" fontId="0" fillId="0" borderId="0" xfId="0" applyNumberFormat="1"/>
    <xf numFmtId="0" fontId="0" fillId="35" borderId="0" xfId="0" applyNumberFormat="1" applyFill="1"/>
    <xf numFmtId="49" fontId="0" fillId="35" borderId="0" xfId="0" applyNumberFormat="1" applyFill="1"/>
    <xf numFmtId="165" fontId="0" fillId="35" borderId="0" xfId="0" applyNumberFormat="1" applyFill="1"/>
    <xf numFmtId="0" fontId="0" fillId="35" borderId="0" xfId="0" applyFill="1"/>
    <xf numFmtId="166" fontId="0" fillId="35" borderId="0" xfId="0" applyNumberFormat="1" applyFill="1"/>
    <xf numFmtId="4" fontId="0" fillId="35" borderId="0" xfId="0" applyNumberFormat="1" applyFill="1"/>
    <xf numFmtId="164" fontId="0" fillId="35" borderId="0" xfId="0" applyNumberFormat="1" applyFill="1"/>
    <xf numFmtId="1" fontId="0" fillId="33" borderId="0" xfId="0" applyNumberFormat="1" applyFill="1"/>
    <xf numFmtId="1" fontId="0" fillId="35" borderId="0" xfId="0" applyNumberFormat="1" applyFill="1"/>
    <xf numFmtId="1" fontId="18" fillId="33" borderId="0" xfId="0" applyNumberFormat="1" applyFont="1" applyFill="1"/>
    <xf numFmtId="1" fontId="0" fillId="33" borderId="0" xfId="0" applyNumberFormat="1" applyFont="1" applyFill="1"/>
    <xf numFmtId="1" fontId="0" fillId="0" borderId="0" xfId="0" applyNumberFormat="1"/>
    <xf numFmtId="0" fontId="0" fillId="36" borderId="0" xfId="0" applyNumberFormat="1" applyFill="1"/>
    <xf numFmtId="49" fontId="0" fillId="36" borderId="0" xfId="0" applyNumberFormat="1" applyFill="1"/>
    <xf numFmtId="165" fontId="0" fillId="36" borderId="0" xfId="0" applyNumberFormat="1" applyFill="1"/>
    <xf numFmtId="0" fontId="0" fillId="36" borderId="0" xfId="0" applyFill="1"/>
    <xf numFmtId="166" fontId="0" fillId="36" borderId="0" xfId="0" applyNumberFormat="1" applyFill="1"/>
    <xf numFmtId="1" fontId="0" fillId="36" borderId="0" xfId="0" applyNumberFormat="1" applyFill="1"/>
    <xf numFmtId="4" fontId="0" fillId="36" borderId="0" xfId="0" applyNumberFormat="1" applyFill="1"/>
    <xf numFmtId="164" fontId="0" fillId="36" borderId="0" xfId="0" applyNumberFormat="1" applyFill="1"/>
    <xf numFmtId="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0000"/>
      <fill>
        <patternFill>
          <fgColor indexed="64"/>
          <bgColor theme="9" tint="0.79998168889431442"/>
        </patternFill>
      </fill>
    </dxf>
    <dxf>
      <numFmt numFmtId="30" formatCode="@"/>
      <fill>
        <patternFill>
          <fgColor indexed="64"/>
          <bgColor theme="9" tint="0.79998168889431442"/>
        </patternFill>
      </fill>
    </dxf>
    <dxf>
      <numFmt numFmtId="30" formatCode="@"/>
      <fill>
        <patternFill>
          <fgColor indexed="64"/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4" formatCode="#,##0.00"/>
      <fill>
        <patternFill patternType="solid">
          <fgColor indexed="64"/>
          <bgColor theme="9" tint="0.79998168889431442"/>
        </patternFill>
      </fill>
    </dxf>
    <dxf>
      <numFmt numFmtId="166" formatCode="&quot;$&quot;#,##0.00"/>
      <fill>
        <patternFill patternType="solid">
          <fgColor indexed="64"/>
          <bgColor theme="9" tint="0.79998168889431442"/>
        </patternFill>
      </fill>
    </dxf>
    <dxf>
      <numFmt numFmtId="166" formatCode="&quot;$&quot;#,##0.00"/>
      <fill>
        <patternFill>
          <fgColor indexed="64"/>
          <bgColor theme="9" tint="0.79998168889431442"/>
        </patternFill>
      </fill>
    </dxf>
    <dxf>
      <numFmt numFmtId="4" formatCode="#,##0.00"/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numFmt numFmtId="166" formatCode="&quot;$&quot;#,##0.00"/>
      <fill>
        <patternFill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numFmt numFmtId="165" formatCode="[$-F800]dddd\,\ mmmm\ dd\,\ yyyy"/>
      <fill>
        <patternFill>
          <fgColor indexed="64"/>
          <bgColor theme="9" tint="0.79998168889431442"/>
        </patternFill>
      </fill>
    </dxf>
    <dxf>
      <numFmt numFmtId="30" formatCode="@"/>
      <fill>
        <patternFill>
          <fgColor indexed="64"/>
          <bgColor theme="9" tint="0.79998168889431442"/>
        </patternFill>
      </fill>
    </dxf>
    <dxf>
      <numFmt numFmtId="0" formatCode="General"/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Q1263" totalsRowShown="0" headerRowDxfId="31" dataDxfId="30">
  <autoFilter ref="A1:Q1263" xr:uid="{00000000-0009-0000-0100-000003000000}"/>
  <sortState xmlns:xlrd2="http://schemas.microsoft.com/office/spreadsheetml/2017/richdata2" ref="A2:Q1100">
    <sortCondition ref="C1:C1100"/>
  </sortState>
  <tableColumns count="17">
    <tableColumn id="1" xr3:uid="{00000000-0010-0000-0000-000001000000}" name="OrderNum" dataDxfId="29"/>
    <tableColumn id="2" xr3:uid="{00000000-0010-0000-0000-000002000000}" name="Buyer_Name" dataDxfId="28"/>
    <tableColumn id="3" xr3:uid="{00000000-0010-0000-0000-000003000000}" name="Order_Date" dataDxfId="27"/>
    <tableColumn id="4" xr3:uid="{00000000-0010-0000-0000-000004000000}" name="Status" dataDxfId="26">
      <calculatedColumnFormula>IF(C2&gt;=TODAY()-7,"Shipped","Completed")</calculatedColumnFormula>
    </tableColumn>
    <tableColumn id="5" xr3:uid="{00000000-0010-0000-0000-000005000000}" name="Shipping_Type" dataDxfId="25"/>
    <tableColumn id="17" xr3:uid="{32420FB0-829E-43A9-B44C-0703911A86F8}" name="Brand" dataDxfId="24"/>
    <tableColumn id="6" xr3:uid="{00000000-0010-0000-0000-000006000000}" name="Product_Amt" dataDxfId="23"/>
    <tableColumn id="10" xr3:uid="{C3B56F65-3658-450E-AACF-8BD0C32260A0}" name="Shipping_Shields" dataDxfId="22">
      <calculatedColumnFormula>IF(J2&gt;=7,2,IF(J2&lt;7,1))</calculatedColumnFormula>
    </tableColumn>
    <tableColumn id="14" xr3:uid="{BF2AD1DB-A076-4885-BF1B-E5073E82E764}" name="Envelope" dataDxfId="21">
      <calculatedColumnFormula>IF(H2 &gt; 1, "Large", "Small")</calculatedColumnFormula>
    </tableColumn>
    <tableColumn id="16" xr3:uid="{00000000-0010-0000-0000-000010000000}" name="Quantity_Ordered" dataDxfId="20"/>
    <tableColumn id="7" xr3:uid="{00000000-0010-0000-0000-000007000000}" name="Shipping_Amt" dataDxfId="19"/>
    <tableColumn id="8" xr3:uid="{00000000-0010-0000-0000-000008000000}" name="Total_Amt" dataDxfId="18">
      <calculatedColumnFormula>Table3[[#This Row],[Product_Amt]]+Table3[[#This Row],[Shipping_Amt]]</calculatedColumnFormula>
    </tableColumn>
    <tableColumn id="15" xr3:uid="{877F1DB8-9CB4-489A-A5FA-A20D6243B35A}" name="TCG_Fees" dataDxfId="17">
      <calculatedColumnFormula>(Table3[[#This Row],[Total_Amt]]*0.1275) + 0.3</calculatedColumnFormula>
    </tableColumn>
    <tableColumn id="18" xr3:uid="{C596861C-E112-4C6F-96F4-E8C76155A7FE}" name="Net_Profit" dataDxfId="16">
      <calculatedColumnFormula>Table3[[#This Row],[Total_Amt]]-Table3[[#This Row],[TCG_Fees]]-0.0225 - (0.088 *Table3[[#This Row],[Shipping_Shields]])- ($V$33 * Table3[[#This Row],[Quantity_Ordered]]) -0.68</calculatedColumnFormula>
    </tableColumn>
    <tableColumn id="11" xr3:uid="{00000000-0010-0000-0000-00000B000000}" name="City" dataDxfId="9"/>
    <tableColumn id="12" xr3:uid="{00000000-0010-0000-0000-00000C000000}" name="State" dataDxfId="8"/>
    <tableColumn id="13" xr3:uid="{00000000-0010-0000-0000-00000D000000}" name="Zip" dataDxfId="7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63"/>
  <sheetViews>
    <sheetView tabSelected="1" topLeftCell="E1225" workbookViewId="0">
      <selection activeCell="R5" sqref="R5"/>
    </sheetView>
  </sheetViews>
  <sheetFormatPr defaultRowHeight="15" x14ac:dyDescent="0.25"/>
  <cols>
    <col min="1" max="1" width="24" customWidth="1"/>
    <col min="2" max="2" width="14.5703125" customWidth="1"/>
    <col min="3" max="3" width="30.7109375" customWidth="1"/>
    <col min="4" max="4" width="21.85546875" customWidth="1"/>
    <col min="5" max="6" width="16.140625" customWidth="1"/>
    <col min="7" max="7" width="14.7109375" customWidth="1"/>
    <col min="8" max="9" width="14.7109375" style="41" customWidth="1"/>
    <col min="10" max="10" width="14.7109375" customWidth="1"/>
    <col min="11" max="11" width="15.5703125" customWidth="1"/>
    <col min="12" max="13" width="12.28515625" customWidth="1"/>
    <col min="14" max="14" width="12.28515625" style="50" customWidth="1"/>
    <col min="15" max="15" width="13.140625" customWidth="1"/>
    <col min="16" max="16" width="12.85546875" customWidth="1"/>
    <col min="17" max="17" width="8.7109375" customWidth="1"/>
    <col min="20" max="20" width="28.42578125" customWidth="1"/>
    <col min="22" max="22" width="21.28515625" customWidth="1"/>
  </cols>
  <sheetData>
    <row r="1" spans="1:20" x14ac:dyDescent="0.25">
      <c r="A1" s="4" t="s">
        <v>1275</v>
      </c>
      <c r="B1" s="4" t="s">
        <v>909</v>
      </c>
      <c r="C1" s="4" t="s">
        <v>910</v>
      </c>
      <c r="D1" s="4" t="s">
        <v>0</v>
      </c>
      <c r="E1" s="4" t="s">
        <v>911</v>
      </c>
      <c r="F1" s="4" t="s">
        <v>2169</v>
      </c>
      <c r="G1" s="4" t="s">
        <v>912</v>
      </c>
      <c r="H1" s="37" t="s">
        <v>2325</v>
      </c>
      <c r="I1" s="37" t="s">
        <v>2011</v>
      </c>
      <c r="J1" s="4" t="s">
        <v>939</v>
      </c>
      <c r="K1" s="4" t="s">
        <v>913</v>
      </c>
      <c r="L1" s="4" t="s">
        <v>914</v>
      </c>
      <c r="M1" s="4" t="s">
        <v>2324</v>
      </c>
      <c r="N1" s="20" t="s">
        <v>2323</v>
      </c>
      <c r="O1" s="4" t="s">
        <v>916</v>
      </c>
      <c r="P1" s="4" t="s">
        <v>915</v>
      </c>
      <c r="Q1" s="4" t="s">
        <v>917</v>
      </c>
    </row>
    <row r="2" spans="1:20" x14ac:dyDescent="0.25">
      <c r="A2" s="1" t="s">
        <v>439</v>
      </c>
      <c r="B2" s="2" t="s">
        <v>440</v>
      </c>
      <c r="C2" s="3">
        <v>45248</v>
      </c>
      <c r="D2" s="4" t="str">
        <f t="shared" ref="D2:D33" ca="1" si="0">IF(C2&gt;=TODAY()-7,"Shipped","Completed")</f>
        <v>Completed</v>
      </c>
      <c r="E2" s="4" t="s">
        <v>3</v>
      </c>
      <c r="F2" s="4" t="s">
        <v>2168</v>
      </c>
      <c r="G2" s="5">
        <v>24.5</v>
      </c>
      <c r="H2" s="37">
        <f t="shared" ref="H2:H65" si="1">IF(J2&gt;=7,2,IF(J2&lt;7,1))</f>
        <v>1</v>
      </c>
      <c r="I2" s="37" t="str">
        <f t="shared" ref="I2:I65" si="2">IF(H2 &gt; 1, "Large", "Small")</f>
        <v>Small</v>
      </c>
      <c r="J2" s="4">
        <v>1</v>
      </c>
      <c r="K2" s="20">
        <v>0.99</v>
      </c>
      <c r="L2" s="5">
        <f>Table3[[#This Row],[Product_Amt]]+Table3[[#This Row],[Shipping_Amt]]</f>
        <v>25.49</v>
      </c>
      <c r="M2" s="5">
        <f>(((Table3[[#This Row],[Total_Amt]] * 0.0558659217877095) + (Table3[[#This Row],[Total_Amt]])) *0.025 +0.3) + Table3[[#This Row],[Total_Amt]] * 0.1025</f>
        <v>3.585575558659218</v>
      </c>
      <c r="N2" s="20">
        <f>Table3[[#This Row],[Total_Amt]]-Table3[[#This Row],[TCG_Fees]]-0.0225 - (0.088 *Table3[[#This Row],[Shipping_Shields]])- ($V$33 * Table3[[#This Row],[Quantity_Ordered]]) -0.68</f>
        <v>21.0869280071094</v>
      </c>
      <c r="O2" s="2" t="s">
        <v>930</v>
      </c>
      <c r="P2" s="2" t="s">
        <v>931</v>
      </c>
      <c r="Q2" s="6">
        <v>87109</v>
      </c>
      <c r="T2" s="27" t="s">
        <v>1969</v>
      </c>
    </row>
    <row r="3" spans="1:20" x14ac:dyDescent="0.25">
      <c r="A3" s="1" t="s">
        <v>443</v>
      </c>
      <c r="B3" s="2" t="s">
        <v>444</v>
      </c>
      <c r="C3" s="3">
        <v>45248</v>
      </c>
      <c r="D3" s="4" t="str">
        <f t="shared" ca="1" si="0"/>
        <v>Completed</v>
      </c>
      <c r="E3" s="4" t="s">
        <v>3</v>
      </c>
      <c r="F3" s="4" t="s">
        <v>2168</v>
      </c>
      <c r="G3" s="5">
        <v>6.5</v>
      </c>
      <c r="H3" s="37">
        <f t="shared" si="1"/>
        <v>1</v>
      </c>
      <c r="I3" s="37" t="str">
        <f t="shared" si="2"/>
        <v>Small</v>
      </c>
      <c r="J3" s="4">
        <v>6</v>
      </c>
      <c r="K3" s="20">
        <v>0.99</v>
      </c>
      <c r="L3" s="5">
        <f>Table3[[#This Row],[Product_Amt]]+Table3[[#This Row],[Shipping_Amt]]</f>
        <v>7.49</v>
      </c>
      <c r="M3" s="5">
        <f>(((Table3[[#This Row],[Total_Amt]] * 0.0558659217877095) + (Table3[[#This Row],[Total_Amt]])) *0.025 +0.3) + Table3[[#This Row],[Total_Amt]] * 0.1025</f>
        <v>1.2654358938547485</v>
      </c>
      <c r="N3" s="20">
        <f>Table3[[#This Row],[Total_Amt]]-Table3[[#This Row],[TCG_Fees]]-0.0225 - (0.088 *Table3[[#This Row],[Shipping_Shields]])- ($V$33 * Table3[[#This Row],[Quantity_Ordered]]) -0.68</f>
        <v>5.2720855007569796</v>
      </c>
      <c r="O3" s="2" t="s">
        <v>937</v>
      </c>
      <c r="P3" s="2" t="s">
        <v>938</v>
      </c>
      <c r="Q3" s="6">
        <v>95008</v>
      </c>
      <c r="T3">
        <f>AVERAGE(Table3[Product_Amt])</f>
        <v>4.8887321711568719</v>
      </c>
    </row>
    <row r="4" spans="1:20" x14ac:dyDescent="0.25">
      <c r="A4" s="1" t="s">
        <v>431</v>
      </c>
      <c r="B4" s="2" t="s">
        <v>432</v>
      </c>
      <c r="C4" s="3">
        <v>45248</v>
      </c>
      <c r="D4" s="4" t="str">
        <f t="shared" ca="1" si="0"/>
        <v>Completed</v>
      </c>
      <c r="E4" s="4" t="s">
        <v>3</v>
      </c>
      <c r="F4" s="4" t="s">
        <v>2168</v>
      </c>
      <c r="G4" s="5">
        <v>24.5</v>
      </c>
      <c r="H4" s="37">
        <f t="shared" si="1"/>
        <v>1</v>
      </c>
      <c r="I4" s="37" t="str">
        <f t="shared" si="2"/>
        <v>Small</v>
      </c>
      <c r="J4" s="4">
        <v>1</v>
      </c>
      <c r="K4" s="20">
        <v>0.99</v>
      </c>
      <c r="L4" s="5">
        <f>Table3[[#This Row],[Product_Amt]]+Table3[[#This Row],[Shipping_Amt]]</f>
        <v>25.49</v>
      </c>
      <c r="M4" s="5">
        <f>(((Table3[[#This Row],[Total_Amt]] * 0.0558659217877095) + (Table3[[#This Row],[Total_Amt]])) *0.025 +0.3) + Table3[[#This Row],[Total_Amt]] * 0.1025</f>
        <v>3.585575558659218</v>
      </c>
      <c r="N4" s="20">
        <f>Table3[[#This Row],[Total_Amt]]-Table3[[#This Row],[TCG_Fees]]-0.0225 - (0.088 *Table3[[#This Row],[Shipping_Shields]])- ($V$33 * Table3[[#This Row],[Quantity_Ordered]]) -0.68</f>
        <v>21.0869280071094</v>
      </c>
      <c r="O4" s="2" t="s">
        <v>1073</v>
      </c>
      <c r="P4" s="2" t="s">
        <v>978</v>
      </c>
      <c r="Q4" s="6">
        <v>54703</v>
      </c>
    </row>
    <row r="5" spans="1:20" x14ac:dyDescent="0.25">
      <c r="A5" s="1" t="s">
        <v>423</v>
      </c>
      <c r="B5" s="2" t="s">
        <v>424</v>
      </c>
      <c r="C5" s="3">
        <v>45248</v>
      </c>
      <c r="D5" s="4" t="str">
        <f t="shared" ca="1" si="0"/>
        <v>Completed</v>
      </c>
      <c r="E5" s="4" t="s">
        <v>3</v>
      </c>
      <c r="F5" s="4" t="s">
        <v>2168</v>
      </c>
      <c r="G5" s="5">
        <v>10</v>
      </c>
      <c r="H5" s="37">
        <f t="shared" si="1"/>
        <v>1</v>
      </c>
      <c r="I5" s="37" t="str">
        <f t="shared" si="2"/>
        <v>Small</v>
      </c>
      <c r="J5" s="4">
        <v>1</v>
      </c>
      <c r="K5" s="20">
        <v>0.99</v>
      </c>
      <c r="L5" s="5">
        <f>Table3[[#This Row],[Product_Amt]]+Table3[[#This Row],[Shipping_Amt]]</f>
        <v>10.99</v>
      </c>
      <c r="M5" s="5">
        <f>(((Table3[[#This Row],[Total_Amt]] * 0.0558659217877095) + (Table3[[#This Row],[Total_Amt]])) *0.025 +0.3) + Table3[[#This Row],[Total_Amt]] * 0.1025</f>
        <v>1.716574162011173</v>
      </c>
      <c r="N5" s="20">
        <f>Table3[[#This Row],[Total_Amt]]-Table3[[#This Row],[TCG_Fees]]-0.0225 - (0.088 *Table3[[#This Row],[Shipping_Shields]])- ($V$33 * Table3[[#This Row],[Quantity_Ordered]]) -0.68</f>
        <v>8.4559294037574499</v>
      </c>
      <c r="O5" s="2" t="s">
        <v>1164</v>
      </c>
      <c r="P5" s="2" t="s">
        <v>979</v>
      </c>
      <c r="Q5" s="6">
        <v>46142</v>
      </c>
      <c r="T5" s="27" t="s">
        <v>1970</v>
      </c>
    </row>
    <row r="6" spans="1:20" x14ac:dyDescent="0.25">
      <c r="A6" s="1" t="s">
        <v>429</v>
      </c>
      <c r="B6" s="2" t="s">
        <v>430</v>
      </c>
      <c r="C6" s="3">
        <v>45248</v>
      </c>
      <c r="D6" s="4" t="str">
        <f t="shared" ca="1" si="0"/>
        <v>Completed</v>
      </c>
      <c r="E6" s="4" t="s">
        <v>3</v>
      </c>
      <c r="F6" s="4" t="s">
        <v>2168</v>
      </c>
      <c r="G6" s="5">
        <v>26.5</v>
      </c>
      <c r="H6" s="37">
        <f t="shared" si="1"/>
        <v>1</v>
      </c>
      <c r="I6" s="37" t="str">
        <f t="shared" si="2"/>
        <v>Small</v>
      </c>
      <c r="J6" s="4">
        <v>1</v>
      </c>
      <c r="K6" s="20">
        <v>0.99</v>
      </c>
      <c r="L6" s="5">
        <f>Table3[[#This Row],[Product_Amt]]+Table3[[#This Row],[Shipping_Amt]]</f>
        <v>27.49</v>
      </c>
      <c r="M6" s="5">
        <f>(((Table3[[#This Row],[Total_Amt]] * 0.0558659217877095) + (Table3[[#This Row],[Total_Amt]])) *0.025 +0.3) + Table3[[#This Row],[Total_Amt]] * 0.1025</f>
        <v>3.8433688547486033</v>
      </c>
      <c r="N6" s="20">
        <f>Table3[[#This Row],[Total_Amt]]-Table3[[#This Row],[TCG_Fees]]-0.0225 - (0.088 *Table3[[#This Row],[Shipping_Shields]])- ($V$33 * Table3[[#This Row],[Quantity_Ordered]]) -0.68</f>
        <v>22.829134711020014</v>
      </c>
      <c r="O6" s="2" t="s">
        <v>1175</v>
      </c>
      <c r="P6" s="2" t="s">
        <v>938</v>
      </c>
      <c r="Q6" s="6">
        <v>94805</v>
      </c>
      <c r="T6">
        <f>SUM(Table3[Quantity_Ordered])</f>
        <v>2512</v>
      </c>
    </row>
    <row r="7" spans="1:20" x14ac:dyDescent="0.25">
      <c r="A7" s="1" t="s">
        <v>435</v>
      </c>
      <c r="B7" s="2" t="s">
        <v>436</v>
      </c>
      <c r="C7" s="3">
        <v>45248</v>
      </c>
      <c r="D7" s="4" t="str">
        <f t="shared" ca="1" si="0"/>
        <v>Completed</v>
      </c>
      <c r="E7" s="4" t="s">
        <v>3</v>
      </c>
      <c r="F7" s="4" t="s">
        <v>2168</v>
      </c>
      <c r="G7" s="5">
        <v>3.5</v>
      </c>
      <c r="H7" s="37">
        <f t="shared" si="1"/>
        <v>1</v>
      </c>
      <c r="I7" s="37" t="str">
        <f t="shared" si="2"/>
        <v>Small</v>
      </c>
      <c r="J7" s="4">
        <v>1</v>
      </c>
      <c r="K7" s="20">
        <v>0.99</v>
      </c>
      <c r="L7" s="5">
        <f>Table3[[#This Row],[Product_Amt]]+Table3[[#This Row],[Shipping_Amt]]</f>
        <v>4.49</v>
      </c>
      <c r="M7" s="5">
        <f>(((Table3[[#This Row],[Total_Amt]] * 0.0558659217877095) + (Table3[[#This Row],[Total_Amt]])) *0.025 +0.3) + Table3[[#This Row],[Total_Amt]] * 0.1025</f>
        <v>0.87874594972067044</v>
      </c>
      <c r="N7" s="20">
        <f>Table3[[#This Row],[Total_Amt]]-Table3[[#This Row],[TCG_Fees]]-0.0225 - (0.088 *Table3[[#This Row],[Shipping_Shields]])- ($V$33 * Table3[[#This Row],[Quantity_Ordered]]) -0.68</f>
        <v>2.7937576160479507</v>
      </c>
      <c r="O7" s="2" t="s">
        <v>1251</v>
      </c>
      <c r="P7" s="2" t="s">
        <v>947</v>
      </c>
      <c r="Q7" s="6">
        <v>21122</v>
      </c>
    </row>
    <row r="8" spans="1:20" x14ac:dyDescent="0.25">
      <c r="A8" s="1" t="s">
        <v>425</v>
      </c>
      <c r="B8" s="2" t="s">
        <v>426</v>
      </c>
      <c r="C8" s="3">
        <v>45248</v>
      </c>
      <c r="D8" s="4" t="str">
        <f t="shared" ca="1" si="0"/>
        <v>Completed</v>
      </c>
      <c r="E8" s="4" t="s">
        <v>3</v>
      </c>
      <c r="F8" s="4" t="s">
        <v>2168</v>
      </c>
      <c r="G8" s="5">
        <v>24.5</v>
      </c>
      <c r="H8" s="37">
        <f t="shared" si="1"/>
        <v>1</v>
      </c>
      <c r="I8" s="37" t="str">
        <f t="shared" si="2"/>
        <v>Small</v>
      </c>
      <c r="J8" s="4">
        <v>1</v>
      </c>
      <c r="K8" s="20">
        <v>0.99</v>
      </c>
      <c r="L8" s="5">
        <f>Table3[[#This Row],[Product_Amt]]+Table3[[#This Row],[Shipping_Amt]]</f>
        <v>25.49</v>
      </c>
      <c r="M8" s="5">
        <f>(((Table3[[#This Row],[Total_Amt]] * 0.0558659217877095) + (Table3[[#This Row],[Total_Amt]])) *0.025 +0.3) + Table3[[#This Row],[Total_Amt]] * 0.1025</f>
        <v>3.585575558659218</v>
      </c>
      <c r="N8" s="20">
        <f>Table3[[#This Row],[Total_Amt]]-Table3[[#This Row],[TCG_Fees]]-0.0225 - (0.088 *Table3[[#This Row],[Shipping_Shields]])- ($V$33 * Table3[[#This Row],[Quantity_Ordered]]) -0.68</f>
        <v>21.0869280071094</v>
      </c>
      <c r="O8" s="2" t="s">
        <v>1098</v>
      </c>
      <c r="P8" s="2" t="s">
        <v>967</v>
      </c>
      <c r="Q8" s="6">
        <v>19010</v>
      </c>
      <c r="T8" s="27" t="s">
        <v>2350</v>
      </c>
    </row>
    <row r="9" spans="1:20" x14ac:dyDescent="0.25">
      <c r="A9" s="1" t="s">
        <v>421</v>
      </c>
      <c r="B9" s="2" t="s">
        <v>422</v>
      </c>
      <c r="C9" s="3">
        <v>45248</v>
      </c>
      <c r="D9" s="4" t="str">
        <f t="shared" ca="1" si="0"/>
        <v>Completed</v>
      </c>
      <c r="E9" s="4" t="s">
        <v>3</v>
      </c>
      <c r="F9" s="4" t="s">
        <v>2168</v>
      </c>
      <c r="G9" s="5">
        <v>10</v>
      </c>
      <c r="H9" s="37">
        <f t="shared" si="1"/>
        <v>1</v>
      </c>
      <c r="I9" s="37" t="str">
        <f t="shared" si="2"/>
        <v>Small</v>
      </c>
      <c r="J9" s="4">
        <v>1</v>
      </c>
      <c r="K9" s="20">
        <v>0.99</v>
      </c>
      <c r="L9" s="5">
        <f>Table3[[#This Row],[Product_Amt]]+Table3[[#This Row],[Shipping_Amt]]</f>
        <v>10.99</v>
      </c>
      <c r="M9" s="5">
        <f>(((Table3[[#This Row],[Total_Amt]] * 0.0558659217877095) + (Table3[[#This Row],[Total_Amt]])) *0.025 +0.3) + Table3[[#This Row],[Total_Amt]] * 0.1025</f>
        <v>1.716574162011173</v>
      </c>
      <c r="N9" s="20">
        <f>Table3[[#This Row],[Total_Amt]]-Table3[[#This Row],[TCG_Fees]]-0.0225 - (0.088 *Table3[[#This Row],[Shipping_Shields]])- ($V$33 * Table3[[#This Row],[Quantity_Ordered]]) -0.68</f>
        <v>8.4559294037574499</v>
      </c>
      <c r="O9" s="2" t="s">
        <v>1297</v>
      </c>
      <c r="P9" s="2" t="s">
        <v>958</v>
      </c>
      <c r="Q9" s="6">
        <v>7028</v>
      </c>
      <c r="T9">
        <f>T6/COUNT(J:J)</f>
        <v>1.9904912836767037</v>
      </c>
    </row>
    <row r="10" spans="1:20" x14ac:dyDescent="0.25">
      <c r="A10" s="1" t="s">
        <v>433</v>
      </c>
      <c r="B10" s="2" t="s">
        <v>434</v>
      </c>
      <c r="C10" s="3">
        <v>45248</v>
      </c>
      <c r="D10" s="4" t="str">
        <f t="shared" ca="1" si="0"/>
        <v>Completed</v>
      </c>
      <c r="E10" s="4" t="s">
        <v>3</v>
      </c>
      <c r="F10" s="4" t="s">
        <v>2168</v>
      </c>
      <c r="G10" s="5">
        <v>5.75</v>
      </c>
      <c r="H10" s="37">
        <f t="shared" si="1"/>
        <v>1</v>
      </c>
      <c r="I10" s="37" t="str">
        <f t="shared" si="2"/>
        <v>Small</v>
      </c>
      <c r="J10" s="4">
        <v>1</v>
      </c>
      <c r="K10" s="20">
        <v>0.99</v>
      </c>
      <c r="L10" s="5">
        <f>Table3[[#This Row],[Product_Amt]]+Table3[[#This Row],[Shipping_Amt]]</f>
        <v>6.74</v>
      </c>
      <c r="M10" s="5">
        <f>(((Table3[[#This Row],[Total_Amt]] * 0.0558659217877095) + (Table3[[#This Row],[Total_Amt]])) *0.025 +0.3) + Table3[[#This Row],[Total_Amt]] * 0.1025</f>
        <v>1.168763407821229</v>
      </c>
      <c r="N10" s="20">
        <f>Table3[[#This Row],[Total_Amt]]-Table3[[#This Row],[TCG_Fees]]-0.0225 - (0.088 *Table3[[#This Row],[Shipping_Shields]])- ($V$33 * Table3[[#This Row],[Quantity_Ordered]]) -0.68</f>
        <v>4.7537401579473926</v>
      </c>
      <c r="O10" s="2" t="s">
        <v>1308</v>
      </c>
      <c r="P10" s="2" t="s">
        <v>1015</v>
      </c>
      <c r="Q10" s="6">
        <v>26035</v>
      </c>
    </row>
    <row r="11" spans="1:20" x14ac:dyDescent="0.25">
      <c r="A11" s="1" t="s">
        <v>437</v>
      </c>
      <c r="B11" s="2" t="s">
        <v>438</v>
      </c>
      <c r="C11" s="3">
        <v>45248</v>
      </c>
      <c r="D11" s="4" t="str">
        <f t="shared" ca="1" si="0"/>
        <v>Completed</v>
      </c>
      <c r="E11" s="4" t="s">
        <v>3</v>
      </c>
      <c r="F11" s="4" t="s">
        <v>2168</v>
      </c>
      <c r="G11" s="5">
        <v>31</v>
      </c>
      <c r="H11" s="37">
        <f t="shared" si="1"/>
        <v>1</v>
      </c>
      <c r="I11" s="37" t="str">
        <f t="shared" si="2"/>
        <v>Small</v>
      </c>
      <c r="J11" s="4">
        <v>2</v>
      </c>
      <c r="K11" s="20">
        <v>0.99</v>
      </c>
      <c r="L11" s="5">
        <f>Table3[[#This Row],[Product_Amt]]+Table3[[#This Row],[Shipping_Amt]]</f>
        <v>31.99</v>
      </c>
      <c r="M11" s="5">
        <f>(((Table3[[#This Row],[Total_Amt]] * 0.0558659217877095) + (Table3[[#This Row],[Total_Amt]])) *0.025 +0.3) + Table3[[#This Row],[Total_Amt]] * 0.1025</f>
        <v>4.4234037709497205</v>
      </c>
      <c r="N11" s="20">
        <f>Table3[[#This Row],[Total_Amt]]-Table3[[#This Row],[TCG_Fees]]-0.0225 - (0.088 *Table3[[#This Row],[Shipping_Shields]])- ($V$33 * Table3[[#This Row],[Quantity_Ordered]]) -0.68</f>
        <v>26.722103360587518</v>
      </c>
      <c r="O11" s="2" t="s">
        <v>1311</v>
      </c>
      <c r="P11" s="2" t="s">
        <v>943</v>
      </c>
      <c r="Q11" s="6">
        <v>85335</v>
      </c>
    </row>
    <row r="12" spans="1:20" x14ac:dyDescent="0.25">
      <c r="A12" s="1" t="s">
        <v>441</v>
      </c>
      <c r="B12" s="2" t="s">
        <v>442</v>
      </c>
      <c r="C12" s="3">
        <v>45248</v>
      </c>
      <c r="D12" s="4" t="str">
        <f t="shared" ca="1" si="0"/>
        <v>Completed</v>
      </c>
      <c r="E12" s="4" t="s">
        <v>3</v>
      </c>
      <c r="F12" s="4" t="s">
        <v>2168</v>
      </c>
      <c r="G12" s="5">
        <v>11</v>
      </c>
      <c r="H12" s="37">
        <f t="shared" si="1"/>
        <v>1</v>
      </c>
      <c r="I12" s="37" t="str">
        <f t="shared" si="2"/>
        <v>Small</v>
      </c>
      <c r="J12" s="4">
        <v>1</v>
      </c>
      <c r="K12" s="20">
        <v>0.99</v>
      </c>
      <c r="L12" s="5">
        <f>Table3[[#This Row],[Product_Amt]]+Table3[[#This Row],[Shipping_Amt]]</f>
        <v>11.99</v>
      </c>
      <c r="M12" s="5">
        <f>(((Table3[[#This Row],[Total_Amt]] * 0.0558659217877095) + (Table3[[#This Row],[Total_Amt]])) *0.025 +0.3) + Table3[[#This Row],[Total_Amt]] * 0.1025</f>
        <v>1.8454708100558659</v>
      </c>
      <c r="N12" s="20">
        <f>Table3[[#This Row],[Total_Amt]]-Table3[[#This Row],[TCG_Fees]]-0.0225 - (0.088 *Table3[[#This Row],[Shipping_Shields]])- ($V$33 * Table3[[#This Row],[Quantity_Ordered]]) -0.68</f>
        <v>9.3270327557127555</v>
      </c>
      <c r="O12" s="2" t="s">
        <v>1323</v>
      </c>
      <c r="P12" s="2" t="s">
        <v>980</v>
      </c>
      <c r="Q12" s="6">
        <v>72032</v>
      </c>
    </row>
    <row r="13" spans="1:20" x14ac:dyDescent="0.25">
      <c r="A13" s="1" t="s">
        <v>427</v>
      </c>
      <c r="B13" s="2" t="s">
        <v>428</v>
      </c>
      <c r="C13" s="3">
        <v>45248</v>
      </c>
      <c r="D13" s="4" t="str">
        <f t="shared" ca="1" si="0"/>
        <v>Completed</v>
      </c>
      <c r="E13" s="4" t="s">
        <v>3</v>
      </c>
      <c r="F13" s="4" t="s">
        <v>2168</v>
      </c>
      <c r="G13" s="5">
        <v>12</v>
      </c>
      <c r="H13" s="37">
        <f t="shared" si="1"/>
        <v>1</v>
      </c>
      <c r="I13" s="37" t="str">
        <f t="shared" si="2"/>
        <v>Small</v>
      </c>
      <c r="J13" s="4">
        <v>1</v>
      </c>
      <c r="K13" s="20">
        <v>0.99</v>
      </c>
      <c r="L13" s="5">
        <f>Table3[[#This Row],[Product_Amt]]+Table3[[#This Row],[Shipping_Amt]]</f>
        <v>12.99</v>
      </c>
      <c r="M13" s="5">
        <f>(((Table3[[#This Row],[Total_Amt]] * 0.0558659217877095) + (Table3[[#This Row],[Total_Amt]])) *0.025 +0.3) + Table3[[#This Row],[Total_Amt]] * 0.1025</f>
        <v>1.9743674581005586</v>
      </c>
      <c r="N13" s="20">
        <f>Table3[[#This Row],[Total_Amt]]-Table3[[#This Row],[TCG_Fees]]-0.0225 - (0.088 *Table3[[#This Row],[Shipping_Shields]])- ($V$33 * Table3[[#This Row],[Quantity_Ordered]]) -0.68</f>
        <v>10.198136107668063</v>
      </c>
      <c r="O13" s="2" t="s">
        <v>1343</v>
      </c>
      <c r="P13" s="2" t="s">
        <v>960</v>
      </c>
      <c r="Q13" s="6">
        <v>48066</v>
      </c>
      <c r="T13" s="27" t="s">
        <v>1999</v>
      </c>
    </row>
    <row r="14" spans="1:20" x14ac:dyDescent="0.25">
      <c r="A14" s="1" t="s">
        <v>461</v>
      </c>
      <c r="B14" s="2" t="s">
        <v>462</v>
      </c>
      <c r="C14" s="3">
        <v>45249</v>
      </c>
      <c r="D14" s="4" t="str">
        <f t="shared" ca="1" si="0"/>
        <v>Completed</v>
      </c>
      <c r="E14" s="4" t="s">
        <v>3</v>
      </c>
      <c r="F14" s="4" t="s">
        <v>2168</v>
      </c>
      <c r="G14" s="5">
        <v>22</v>
      </c>
      <c r="H14" s="37">
        <f t="shared" si="1"/>
        <v>1</v>
      </c>
      <c r="I14" s="37" t="str">
        <f t="shared" si="2"/>
        <v>Small</v>
      </c>
      <c r="J14" s="4">
        <v>1</v>
      </c>
      <c r="K14" s="20">
        <v>0.99</v>
      </c>
      <c r="L14" s="5">
        <f>Table3[[#This Row],[Product_Amt]]+Table3[[#This Row],[Shipping_Amt]]</f>
        <v>22.99</v>
      </c>
      <c r="M14" s="5">
        <f>(((Table3[[#This Row],[Total_Amt]] * 0.0558659217877095) + (Table3[[#This Row],[Total_Amt]])) *0.025 +0.3) + Table3[[#This Row],[Total_Amt]] * 0.1025</f>
        <v>3.2633339385474858</v>
      </c>
      <c r="N14" s="20">
        <f>Table3[[#This Row],[Total_Amt]]-Table3[[#This Row],[TCG_Fees]]-0.0225 - (0.088 *Table3[[#This Row],[Shipping_Shields]])- ($V$33 * Table3[[#This Row],[Quantity_Ordered]]) -0.68</f>
        <v>18.909169627221132</v>
      </c>
      <c r="O14" s="2" t="s">
        <v>942</v>
      </c>
      <c r="P14" s="2" t="s">
        <v>943</v>
      </c>
      <c r="Q14" s="6">
        <v>86015</v>
      </c>
      <c r="T14" s="29">
        <f>SUM(Table3[Product_Amt])</f>
        <v>6169.5799999999717</v>
      </c>
    </row>
    <row r="15" spans="1:20" x14ac:dyDescent="0.25">
      <c r="A15" s="1" t="s">
        <v>471</v>
      </c>
      <c r="B15" s="2" t="s">
        <v>472</v>
      </c>
      <c r="C15" s="3">
        <v>45249</v>
      </c>
      <c r="D15" s="4" t="str">
        <f t="shared" ca="1" si="0"/>
        <v>Completed</v>
      </c>
      <c r="E15" s="4" t="s">
        <v>3</v>
      </c>
      <c r="F15" s="4" t="s">
        <v>2168</v>
      </c>
      <c r="G15" s="5">
        <v>9</v>
      </c>
      <c r="H15" s="37">
        <f t="shared" si="1"/>
        <v>1</v>
      </c>
      <c r="I15" s="37" t="str">
        <f t="shared" si="2"/>
        <v>Small</v>
      </c>
      <c r="J15" s="4">
        <v>1</v>
      </c>
      <c r="K15" s="20">
        <v>0.99</v>
      </c>
      <c r="L15" s="5">
        <f>Table3[[#This Row],[Product_Amt]]+Table3[[#This Row],[Shipping_Amt]]</f>
        <v>9.99</v>
      </c>
      <c r="M15" s="5">
        <f>(((Table3[[#This Row],[Total_Amt]] * 0.0558659217877095) + (Table3[[#This Row],[Total_Amt]])) *0.025 +0.3) + Table3[[#This Row],[Total_Amt]] * 0.1025</f>
        <v>1.5876775139664803</v>
      </c>
      <c r="N15" s="20">
        <f>Table3[[#This Row],[Total_Amt]]-Table3[[#This Row],[TCG_Fees]]-0.0225 - (0.088 *Table3[[#This Row],[Shipping_Shields]])- ($V$33 * Table3[[#This Row],[Quantity_Ordered]]) -0.68</f>
        <v>7.5848260518021409</v>
      </c>
      <c r="O15" s="2" t="s">
        <v>989</v>
      </c>
      <c r="P15" s="2" t="s">
        <v>988</v>
      </c>
      <c r="Q15" s="6">
        <v>64801</v>
      </c>
    </row>
    <row r="16" spans="1:20" x14ac:dyDescent="0.25">
      <c r="A16" s="1" t="s">
        <v>459</v>
      </c>
      <c r="B16" s="2" t="s">
        <v>460</v>
      </c>
      <c r="C16" s="3">
        <v>45249</v>
      </c>
      <c r="D16" s="4" t="str">
        <f t="shared" ca="1" si="0"/>
        <v>Completed</v>
      </c>
      <c r="E16" s="4" t="s">
        <v>3</v>
      </c>
      <c r="F16" s="4" t="s">
        <v>2168</v>
      </c>
      <c r="G16" s="5">
        <v>17.5</v>
      </c>
      <c r="H16" s="37">
        <f t="shared" si="1"/>
        <v>1</v>
      </c>
      <c r="I16" s="37" t="str">
        <f t="shared" si="2"/>
        <v>Small</v>
      </c>
      <c r="J16" s="4">
        <v>2</v>
      </c>
      <c r="K16" s="20">
        <v>0.99</v>
      </c>
      <c r="L16" s="5">
        <f>Table3[[#This Row],[Product_Amt]]+Table3[[#This Row],[Shipping_Amt]]</f>
        <v>18.489999999999998</v>
      </c>
      <c r="M16" s="5">
        <f>(((Table3[[#This Row],[Total_Amt]] * 0.0558659217877095) + (Table3[[#This Row],[Total_Amt]])) *0.025 +0.3) + Table3[[#This Row],[Total_Amt]] * 0.1025</f>
        <v>2.6832990223463682</v>
      </c>
      <c r="N16" s="20">
        <f>Table3[[#This Row],[Total_Amt]]-Table3[[#This Row],[TCG_Fees]]-0.0225 - (0.088 *Table3[[#This Row],[Shipping_Shields]])- ($V$33 * Table3[[#This Row],[Quantity_Ordered]]) -0.68</f>
        <v>14.962208109190874</v>
      </c>
      <c r="O16" s="2" t="s">
        <v>1038</v>
      </c>
      <c r="P16" s="2" t="s">
        <v>920</v>
      </c>
      <c r="Q16" s="6">
        <v>14701</v>
      </c>
      <c r="T16" s="27" t="s">
        <v>2000</v>
      </c>
    </row>
    <row r="17" spans="1:22" x14ac:dyDescent="0.25">
      <c r="A17" s="1" t="s">
        <v>465</v>
      </c>
      <c r="B17" s="2" t="s">
        <v>466</v>
      </c>
      <c r="C17" s="3">
        <v>45249</v>
      </c>
      <c r="D17" s="4" t="str">
        <f t="shared" ca="1" si="0"/>
        <v>Completed</v>
      </c>
      <c r="E17" s="4" t="s">
        <v>3</v>
      </c>
      <c r="F17" s="4" t="s">
        <v>2168</v>
      </c>
      <c r="G17" s="5">
        <v>10.5</v>
      </c>
      <c r="H17" s="37">
        <f t="shared" si="1"/>
        <v>1</v>
      </c>
      <c r="I17" s="37" t="str">
        <f t="shared" si="2"/>
        <v>Small</v>
      </c>
      <c r="J17" s="4">
        <v>1</v>
      </c>
      <c r="K17" s="20">
        <v>0.99</v>
      </c>
      <c r="L17" s="5">
        <f>Table3[[#This Row],[Product_Amt]]+Table3[[#This Row],[Shipping_Amt]]</f>
        <v>11.49</v>
      </c>
      <c r="M17" s="5">
        <f>(((Table3[[#This Row],[Total_Amt]] * 0.0558659217877095) + (Table3[[#This Row],[Total_Amt]])) *0.025 +0.3) + Table3[[#This Row],[Total_Amt]] * 0.1025</f>
        <v>1.7810224860335195</v>
      </c>
      <c r="N17" s="20">
        <f>Table3[[#This Row],[Total_Amt]]-Table3[[#This Row],[TCG_Fees]]-0.0225 - (0.088 *Table3[[#This Row],[Shipping_Shields]])- ($V$33 * Table3[[#This Row],[Quantity_Ordered]]) -0.68</f>
        <v>8.8914810797351027</v>
      </c>
      <c r="O17" s="2" t="s">
        <v>1044</v>
      </c>
      <c r="P17" s="2" t="s">
        <v>968</v>
      </c>
      <c r="Q17" s="6">
        <v>22044</v>
      </c>
      <c r="T17" s="29">
        <f>SUM(Table3[Net_Profit])</f>
        <v>5049.7572710375889</v>
      </c>
    </row>
    <row r="18" spans="1:22" x14ac:dyDescent="0.25">
      <c r="A18" s="1" t="s">
        <v>445</v>
      </c>
      <c r="B18" s="2" t="s">
        <v>446</v>
      </c>
      <c r="C18" s="3">
        <v>45249</v>
      </c>
      <c r="D18" s="4" t="str">
        <f t="shared" ca="1" si="0"/>
        <v>Completed</v>
      </c>
      <c r="E18" s="4" t="s">
        <v>3</v>
      </c>
      <c r="F18" s="4" t="s">
        <v>2168</v>
      </c>
      <c r="G18" s="5">
        <v>10.5</v>
      </c>
      <c r="H18" s="37">
        <f t="shared" si="1"/>
        <v>1</v>
      </c>
      <c r="I18" s="37" t="str">
        <f t="shared" si="2"/>
        <v>Small</v>
      </c>
      <c r="J18" s="4">
        <v>1</v>
      </c>
      <c r="K18" s="20">
        <v>0.99</v>
      </c>
      <c r="L18" s="5">
        <f>Table3[[#This Row],[Product_Amt]]+Table3[[#This Row],[Shipping_Amt]]</f>
        <v>11.49</v>
      </c>
      <c r="M18" s="5">
        <f>(((Table3[[#This Row],[Total_Amt]] * 0.0558659217877095) + (Table3[[#This Row],[Total_Amt]])) *0.025 +0.3) + Table3[[#This Row],[Total_Amt]] * 0.1025</f>
        <v>1.7810224860335195</v>
      </c>
      <c r="N18" s="20">
        <f>Table3[[#This Row],[Total_Amt]]-Table3[[#This Row],[TCG_Fees]]-0.0225 - (0.088 *Table3[[#This Row],[Shipping_Shields]])- ($V$33 * Table3[[#This Row],[Quantity_Ordered]]) -0.68</f>
        <v>8.8914810797351027</v>
      </c>
      <c r="O18" s="2" t="s">
        <v>1074</v>
      </c>
      <c r="P18" s="2" t="s">
        <v>938</v>
      </c>
      <c r="Q18" s="6">
        <v>95120</v>
      </c>
    </row>
    <row r="19" spans="1:22" x14ac:dyDescent="0.25">
      <c r="A19" s="1" t="s">
        <v>457</v>
      </c>
      <c r="B19" s="2" t="s">
        <v>458</v>
      </c>
      <c r="C19" s="3">
        <v>45249</v>
      </c>
      <c r="D19" s="4" t="str">
        <f t="shared" ca="1" si="0"/>
        <v>Completed</v>
      </c>
      <c r="E19" s="4" t="s">
        <v>3</v>
      </c>
      <c r="F19" s="4" t="s">
        <v>2168</v>
      </c>
      <c r="G19" s="5">
        <v>22</v>
      </c>
      <c r="H19" s="37">
        <f t="shared" si="1"/>
        <v>1</v>
      </c>
      <c r="I19" s="37" t="str">
        <f t="shared" si="2"/>
        <v>Small</v>
      </c>
      <c r="J19" s="4">
        <v>1</v>
      </c>
      <c r="K19" s="20">
        <v>0.99</v>
      </c>
      <c r="L19" s="5">
        <f>Table3[[#This Row],[Product_Amt]]+Table3[[#This Row],[Shipping_Amt]]</f>
        <v>22.99</v>
      </c>
      <c r="M19" s="5">
        <f>(((Table3[[#This Row],[Total_Amt]] * 0.0558659217877095) + (Table3[[#This Row],[Total_Amt]])) *0.025 +0.3) + Table3[[#This Row],[Total_Amt]] * 0.1025</f>
        <v>3.2633339385474858</v>
      </c>
      <c r="N19" s="20">
        <f>Table3[[#This Row],[Total_Amt]]-Table3[[#This Row],[TCG_Fees]]-0.0225 - (0.088 *Table3[[#This Row],[Shipping_Shields]])- ($V$33 * Table3[[#This Row],[Quantity_Ordered]]) -0.68</f>
        <v>18.909169627221132</v>
      </c>
      <c r="O19" s="2" t="s">
        <v>1099</v>
      </c>
      <c r="P19" s="2" t="s">
        <v>960</v>
      </c>
      <c r="Q19" s="6">
        <v>48154</v>
      </c>
    </row>
    <row r="20" spans="1:22" x14ac:dyDescent="0.25">
      <c r="A20" s="1" t="s">
        <v>467</v>
      </c>
      <c r="B20" s="2" t="s">
        <v>468</v>
      </c>
      <c r="C20" s="3">
        <v>45249</v>
      </c>
      <c r="D20" s="4" t="str">
        <f t="shared" ca="1" si="0"/>
        <v>Completed</v>
      </c>
      <c r="E20" s="4" t="s">
        <v>3</v>
      </c>
      <c r="F20" s="4" t="s">
        <v>2168</v>
      </c>
      <c r="G20" s="5">
        <v>9</v>
      </c>
      <c r="H20" s="37">
        <f t="shared" si="1"/>
        <v>1</v>
      </c>
      <c r="I20" s="37" t="str">
        <f t="shared" si="2"/>
        <v>Small</v>
      </c>
      <c r="J20" s="4">
        <v>1</v>
      </c>
      <c r="K20" s="20">
        <v>0.99</v>
      </c>
      <c r="L20" s="5">
        <f>Table3[[#This Row],[Product_Amt]]+Table3[[#This Row],[Shipping_Amt]]</f>
        <v>9.99</v>
      </c>
      <c r="M20" s="5">
        <f>(((Table3[[#This Row],[Total_Amt]] * 0.0558659217877095) + (Table3[[#This Row],[Total_Amt]])) *0.025 +0.3) + Table3[[#This Row],[Total_Amt]] * 0.1025</f>
        <v>1.5876775139664803</v>
      </c>
      <c r="N20" s="20">
        <f>Table3[[#This Row],[Total_Amt]]-Table3[[#This Row],[TCG_Fees]]-0.0225 - (0.088 *Table3[[#This Row],[Shipping_Shields]])- ($V$33 * Table3[[#This Row],[Quantity_Ordered]]) -0.68</f>
        <v>7.5848260518021409</v>
      </c>
      <c r="O20" s="2" t="s">
        <v>1110</v>
      </c>
      <c r="P20" s="2" t="s">
        <v>978</v>
      </c>
      <c r="Q20" s="6">
        <v>53222</v>
      </c>
    </row>
    <row r="21" spans="1:22" x14ac:dyDescent="0.25">
      <c r="A21" s="1" t="s">
        <v>475</v>
      </c>
      <c r="B21" s="2" t="s">
        <v>476</v>
      </c>
      <c r="C21" s="3">
        <v>45249</v>
      </c>
      <c r="D21" s="4" t="str">
        <f t="shared" ca="1" si="0"/>
        <v>Completed</v>
      </c>
      <c r="E21" s="4" t="s">
        <v>3</v>
      </c>
      <c r="F21" s="4" t="s">
        <v>2168</v>
      </c>
      <c r="G21" s="5">
        <v>13.99</v>
      </c>
      <c r="H21" s="37">
        <f t="shared" si="1"/>
        <v>1</v>
      </c>
      <c r="I21" s="37" t="str">
        <f t="shared" si="2"/>
        <v>Small</v>
      </c>
      <c r="J21" s="4">
        <v>1</v>
      </c>
      <c r="K21" s="20">
        <v>0.99</v>
      </c>
      <c r="L21" s="5">
        <f>Table3[[#This Row],[Product_Amt]]+Table3[[#This Row],[Shipping_Amt]]</f>
        <v>14.98</v>
      </c>
      <c r="M21" s="5">
        <f>(((Table3[[#This Row],[Total_Amt]] * 0.0558659217877095) + (Table3[[#This Row],[Total_Amt]])) *0.025 +0.3) + Table3[[#This Row],[Total_Amt]] * 0.1025</f>
        <v>2.2308717877094972</v>
      </c>
      <c r="N21" s="20">
        <f>Table3[[#This Row],[Total_Amt]]-Table3[[#This Row],[TCG_Fees]]-0.0225 - (0.088 *Table3[[#This Row],[Shipping_Shields]])- ($V$33 * Table3[[#This Row],[Quantity_Ordered]]) -0.68</f>
        <v>11.931631778059126</v>
      </c>
      <c r="O21" s="2" t="s">
        <v>1137</v>
      </c>
      <c r="P21" s="2" t="s">
        <v>947</v>
      </c>
      <c r="Q21" s="6">
        <v>20906</v>
      </c>
      <c r="T21" s="27" t="s">
        <v>2352</v>
      </c>
    </row>
    <row r="22" spans="1:22" x14ac:dyDescent="0.25">
      <c r="A22" s="1" t="s">
        <v>451</v>
      </c>
      <c r="B22" s="2" t="s">
        <v>452</v>
      </c>
      <c r="C22" s="3">
        <v>45249</v>
      </c>
      <c r="D22" s="4" t="str">
        <f t="shared" ca="1" si="0"/>
        <v>Completed</v>
      </c>
      <c r="E22" s="4" t="s">
        <v>3</v>
      </c>
      <c r="F22" s="4" t="s">
        <v>2168</v>
      </c>
      <c r="G22" s="5">
        <v>10.62</v>
      </c>
      <c r="H22" s="37">
        <f t="shared" si="1"/>
        <v>1</v>
      </c>
      <c r="I22" s="37" t="str">
        <f t="shared" si="2"/>
        <v>Small</v>
      </c>
      <c r="J22" s="4">
        <v>2</v>
      </c>
      <c r="K22" s="20">
        <v>0.99</v>
      </c>
      <c r="L22" s="5">
        <f>Table3[[#This Row],[Product_Amt]]+Table3[[#This Row],[Shipping_Amt]]</f>
        <v>11.61</v>
      </c>
      <c r="M22" s="5">
        <f>(((Table3[[#This Row],[Total_Amt]] * 0.0558659217877095) + (Table3[[#This Row],[Total_Amt]])) *0.025 +0.3) + Table3[[#This Row],[Total_Amt]] * 0.1025</f>
        <v>1.7964900837988826</v>
      </c>
      <c r="N22" s="20">
        <f>Table3[[#This Row],[Total_Amt]]-Table3[[#This Row],[TCG_Fees]]-0.0225 - (0.088 *Table3[[#This Row],[Shipping_Shields]])- ($V$33 * Table3[[#This Row],[Quantity_Ordered]]) -0.68</f>
        <v>8.9690170477383599</v>
      </c>
      <c r="O22" s="2" t="s">
        <v>1139</v>
      </c>
      <c r="P22" s="2" t="s">
        <v>938</v>
      </c>
      <c r="Q22" s="6">
        <v>92703</v>
      </c>
      <c r="T22" s="41">
        <f>SUM(Table3[Shipping_Shields])</f>
        <v>1300</v>
      </c>
    </row>
    <row r="23" spans="1:22" x14ac:dyDescent="0.25">
      <c r="A23" s="1" t="s">
        <v>469</v>
      </c>
      <c r="B23" s="2" t="s">
        <v>470</v>
      </c>
      <c r="C23" s="3">
        <v>45249</v>
      </c>
      <c r="D23" s="4" t="str">
        <f t="shared" ca="1" si="0"/>
        <v>Completed</v>
      </c>
      <c r="E23" s="4" t="s">
        <v>3</v>
      </c>
      <c r="F23" s="4" t="s">
        <v>2168</v>
      </c>
      <c r="G23" s="5">
        <v>4.7</v>
      </c>
      <c r="H23" s="37">
        <f t="shared" si="1"/>
        <v>1</v>
      </c>
      <c r="I23" s="37" t="str">
        <f t="shared" si="2"/>
        <v>Small</v>
      </c>
      <c r="J23" s="4">
        <v>1</v>
      </c>
      <c r="K23" s="20">
        <v>0.99</v>
      </c>
      <c r="L23" s="5">
        <f>Table3[[#This Row],[Product_Amt]]+Table3[[#This Row],[Shipping_Amt]]</f>
        <v>5.69</v>
      </c>
      <c r="M23" s="5">
        <f>(((Table3[[#This Row],[Total_Amt]] * 0.0558659217877095) + (Table3[[#This Row],[Total_Amt]])) *0.025 +0.3) + Table3[[#This Row],[Total_Amt]] * 0.1025</f>
        <v>1.0334219273743017</v>
      </c>
      <c r="N23" s="20">
        <f>Table3[[#This Row],[Total_Amt]]-Table3[[#This Row],[TCG_Fees]]-0.0225 - (0.088 *Table3[[#This Row],[Shipping_Shields]])- ($V$33 * Table3[[#This Row],[Quantity_Ordered]]) -0.68</f>
        <v>3.8390816383943203</v>
      </c>
      <c r="O23" s="2" t="s">
        <v>975</v>
      </c>
      <c r="P23" s="2" t="s">
        <v>967</v>
      </c>
      <c r="Q23" s="6">
        <v>15236</v>
      </c>
    </row>
    <row r="24" spans="1:22" x14ac:dyDescent="0.25">
      <c r="A24" s="1" t="s">
        <v>483</v>
      </c>
      <c r="B24" s="2" t="s">
        <v>484</v>
      </c>
      <c r="C24" s="3">
        <v>45249</v>
      </c>
      <c r="D24" s="4" t="str">
        <f t="shared" ca="1" si="0"/>
        <v>Completed</v>
      </c>
      <c r="E24" s="4" t="s">
        <v>3</v>
      </c>
      <c r="F24" s="4" t="s">
        <v>2168</v>
      </c>
      <c r="G24" s="5">
        <v>55.45</v>
      </c>
      <c r="H24" s="37">
        <f t="shared" si="1"/>
        <v>1</v>
      </c>
      <c r="I24" s="37" t="str">
        <f t="shared" si="2"/>
        <v>Small</v>
      </c>
      <c r="J24" s="4">
        <v>1</v>
      </c>
      <c r="K24" s="20">
        <v>0.99</v>
      </c>
      <c r="L24" s="5">
        <f>Table3[[#This Row],[Product_Amt]]+Table3[[#This Row],[Shipping_Amt]]</f>
        <v>56.440000000000005</v>
      </c>
      <c r="M24" s="5">
        <f>(((Table3[[#This Row],[Total_Amt]] * 0.0558659217877095) + (Table3[[#This Row],[Total_Amt]])) *0.025 +0.3) + Table3[[#This Row],[Total_Amt]] * 0.1025</f>
        <v>7.5749268156424581</v>
      </c>
      <c r="N24" s="20">
        <f>Table3[[#This Row],[Total_Amt]]-Table3[[#This Row],[TCG_Fees]]-0.0225 - (0.088 *Table3[[#This Row],[Shipping_Shields]])- ($V$33 * Table3[[#This Row],[Quantity_Ordered]]) -0.68</f>
        <v>48.047576750126169</v>
      </c>
      <c r="O24" s="2" t="s">
        <v>1184</v>
      </c>
      <c r="P24" s="2" t="s">
        <v>963</v>
      </c>
      <c r="Q24" s="6">
        <v>50021</v>
      </c>
      <c r="T24" s="27" t="s">
        <v>2353</v>
      </c>
    </row>
    <row r="25" spans="1:22" x14ac:dyDescent="0.25">
      <c r="A25" s="1" t="s">
        <v>463</v>
      </c>
      <c r="B25" s="2" t="s">
        <v>464</v>
      </c>
      <c r="C25" s="3">
        <v>45249</v>
      </c>
      <c r="D25" s="4" t="str">
        <f t="shared" ca="1" si="0"/>
        <v>Completed</v>
      </c>
      <c r="E25" s="4" t="s">
        <v>3</v>
      </c>
      <c r="F25" s="4" t="s">
        <v>2168</v>
      </c>
      <c r="G25" s="5">
        <v>3</v>
      </c>
      <c r="H25" s="37">
        <f t="shared" si="1"/>
        <v>1</v>
      </c>
      <c r="I25" s="37" t="str">
        <f t="shared" si="2"/>
        <v>Small</v>
      </c>
      <c r="J25" s="4">
        <v>1</v>
      </c>
      <c r="K25" s="20">
        <v>0.99</v>
      </c>
      <c r="L25" s="5">
        <f>Table3[[#This Row],[Product_Amt]]+Table3[[#This Row],[Shipping_Amt]]</f>
        <v>3.99</v>
      </c>
      <c r="M25" s="5">
        <f>(((Table3[[#This Row],[Total_Amt]] * 0.0558659217877095) + (Table3[[#This Row],[Total_Amt]])) *0.025 +0.3) + Table3[[#This Row],[Total_Amt]] * 0.1025</f>
        <v>0.81429762569832398</v>
      </c>
      <c r="N25" s="20">
        <f>Table3[[#This Row],[Total_Amt]]-Table3[[#This Row],[TCG_Fees]]-0.0225 - (0.088 *Table3[[#This Row],[Shipping_Shields]])- ($V$33 * Table3[[#This Row],[Quantity_Ordered]]) -0.68</f>
        <v>2.358205940070297</v>
      </c>
      <c r="O25" s="2" t="s">
        <v>1190</v>
      </c>
      <c r="P25" s="2" t="s">
        <v>1123</v>
      </c>
      <c r="Q25" s="6">
        <v>84660</v>
      </c>
      <c r="T25" s="50">
        <f>T22 / COUNT(Table3[Product_Amt])</f>
        <v>1.0301109350237718</v>
      </c>
    </row>
    <row r="26" spans="1:22" x14ac:dyDescent="0.25">
      <c r="A26" s="1" t="s">
        <v>455</v>
      </c>
      <c r="B26" s="2" t="s">
        <v>456</v>
      </c>
      <c r="C26" s="3">
        <v>45249</v>
      </c>
      <c r="D26" s="4" t="str">
        <f t="shared" ca="1" si="0"/>
        <v>Completed</v>
      </c>
      <c r="E26" s="4" t="s">
        <v>3</v>
      </c>
      <c r="F26" s="4" t="s">
        <v>2168</v>
      </c>
      <c r="G26" s="5">
        <v>8.75</v>
      </c>
      <c r="H26" s="37">
        <f t="shared" si="1"/>
        <v>1</v>
      </c>
      <c r="I26" s="37" t="str">
        <f t="shared" si="2"/>
        <v>Small</v>
      </c>
      <c r="J26" s="4">
        <v>1</v>
      </c>
      <c r="K26" s="20">
        <v>0.99</v>
      </c>
      <c r="L26" s="5">
        <f>Table3[[#This Row],[Product_Amt]]+Table3[[#This Row],[Shipping_Amt]]</f>
        <v>9.74</v>
      </c>
      <c r="M26" s="5">
        <f>(((Table3[[#This Row],[Total_Amt]] * 0.0558659217877095) + (Table3[[#This Row],[Total_Amt]])) *0.025 +0.3) + Table3[[#This Row],[Total_Amt]] * 0.1025</f>
        <v>1.5554533519553071</v>
      </c>
      <c r="N26" s="20">
        <f>Table3[[#This Row],[Total_Amt]]-Table3[[#This Row],[TCG_Fees]]-0.0225 - (0.088 *Table3[[#This Row],[Shipping_Shields]])- ($V$33 * Table3[[#This Row],[Quantity_Ordered]]) -0.68</f>
        <v>7.3670502138133145</v>
      </c>
      <c r="O26" s="2" t="s">
        <v>935</v>
      </c>
      <c r="P26" s="2" t="s">
        <v>934</v>
      </c>
      <c r="Q26" s="6">
        <v>58103</v>
      </c>
    </row>
    <row r="27" spans="1:22" x14ac:dyDescent="0.25">
      <c r="A27" s="1" t="s">
        <v>453</v>
      </c>
      <c r="B27" s="2" t="s">
        <v>454</v>
      </c>
      <c r="C27" s="3">
        <v>45249</v>
      </c>
      <c r="D27" s="4" t="str">
        <f t="shared" ca="1" si="0"/>
        <v>Completed</v>
      </c>
      <c r="E27" s="4" t="s">
        <v>3</v>
      </c>
      <c r="F27" s="4" t="s">
        <v>2168</v>
      </c>
      <c r="G27" s="5">
        <v>38.25</v>
      </c>
      <c r="H27" s="37">
        <f t="shared" si="1"/>
        <v>1</v>
      </c>
      <c r="I27" s="37" t="str">
        <f t="shared" si="2"/>
        <v>Small</v>
      </c>
      <c r="J27" s="4">
        <v>3</v>
      </c>
      <c r="K27" s="20">
        <v>0.99</v>
      </c>
      <c r="L27" s="5">
        <f>Table3[[#This Row],[Product_Amt]]+Table3[[#This Row],[Shipping_Amt]]</f>
        <v>39.24</v>
      </c>
      <c r="M27" s="5">
        <f>(((Table3[[#This Row],[Total_Amt]] * 0.0558659217877095) + (Table3[[#This Row],[Total_Amt]])) *0.025 +0.3) + Table3[[#This Row],[Total_Amt]] * 0.1025</f>
        <v>5.357904469273743</v>
      </c>
      <c r="N27" s="20">
        <f>Table3[[#This Row],[Total_Amt]]-Table3[[#This Row],[TCG_Fees]]-0.0225 - (0.088 *Table3[[#This Row],[Shipping_Shields]])- ($V$33 * Table3[[#This Row],[Quantity_Ordered]]) -0.68</f>
        <v>33.010606228032124</v>
      </c>
      <c r="O27" s="2" t="s">
        <v>1226</v>
      </c>
      <c r="P27" s="2" t="s">
        <v>926</v>
      </c>
      <c r="Q27" s="6">
        <v>97030</v>
      </c>
      <c r="R27" s="29"/>
    </row>
    <row r="28" spans="1:22" x14ac:dyDescent="0.25">
      <c r="A28" s="1" t="s">
        <v>449</v>
      </c>
      <c r="B28" s="2" t="s">
        <v>450</v>
      </c>
      <c r="C28" s="3">
        <v>45249</v>
      </c>
      <c r="D28" s="4" t="str">
        <f t="shared" ca="1" si="0"/>
        <v>Completed</v>
      </c>
      <c r="E28" s="4" t="s">
        <v>3</v>
      </c>
      <c r="F28" s="4" t="s">
        <v>2168</v>
      </c>
      <c r="G28" s="5">
        <v>8.58</v>
      </c>
      <c r="H28" s="37">
        <f t="shared" si="1"/>
        <v>1</v>
      </c>
      <c r="I28" s="37" t="str">
        <f t="shared" si="2"/>
        <v>Small</v>
      </c>
      <c r="J28" s="4">
        <v>1</v>
      </c>
      <c r="K28" s="20">
        <v>0.99</v>
      </c>
      <c r="L28" s="5">
        <f>Table3[[#This Row],[Product_Amt]]+Table3[[#This Row],[Shipping_Amt]]</f>
        <v>9.57</v>
      </c>
      <c r="M28" s="5">
        <f>(((Table3[[#This Row],[Total_Amt]] * 0.0558659217877095) + (Table3[[#This Row],[Total_Amt]])) *0.025 +0.3) + Table3[[#This Row],[Total_Amt]] * 0.1025</f>
        <v>1.5335409217877094</v>
      </c>
      <c r="N28" s="20">
        <f>Table3[[#This Row],[Total_Amt]]-Table3[[#This Row],[TCG_Fees]]-0.0225 - (0.088 *Table3[[#This Row],[Shipping_Shields]])- ($V$33 * Table3[[#This Row],[Quantity_Ordered]]) -0.68</f>
        <v>7.2189626439809116</v>
      </c>
      <c r="O28" s="2" t="s">
        <v>1229</v>
      </c>
      <c r="P28" s="2" t="s">
        <v>963</v>
      </c>
      <c r="Q28" s="6">
        <v>50266</v>
      </c>
    </row>
    <row r="29" spans="1:22" x14ac:dyDescent="0.25">
      <c r="A29" s="1" t="s">
        <v>481</v>
      </c>
      <c r="B29" s="2" t="s">
        <v>482</v>
      </c>
      <c r="C29" s="3">
        <v>45249</v>
      </c>
      <c r="D29" s="4" t="str">
        <f t="shared" ca="1" si="0"/>
        <v>Completed</v>
      </c>
      <c r="E29" s="4" t="s">
        <v>3</v>
      </c>
      <c r="F29" s="4" t="s">
        <v>2168</v>
      </c>
      <c r="G29" s="5">
        <v>5.78</v>
      </c>
      <c r="H29" s="37">
        <f t="shared" si="1"/>
        <v>1</v>
      </c>
      <c r="I29" s="37" t="str">
        <f t="shared" si="2"/>
        <v>Small</v>
      </c>
      <c r="J29" s="4">
        <v>1</v>
      </c>
      <c r="K29" s="20">
        <v>0.99</v>
      </c>
      <c r="L29" s="5">
        <f>Table3[[#This Row],[Product_Amt]]+Table3[[#This Row],[Shipping_Amt]]</f>
        <v>6.7700000000000005</v>
      </c>
      <c r="M29" s="5">
        <f>(((Table3[[#This Row],[Total_Amt]] * 0.0558659217877095) + (Table3[[#This Row],[Total_Amt]])) *0.025 +0.3) + Table3[[#This Row],[Total_Amt]] * 0.1025</f>
        <v>1.1726303072625699</v>
      </c>
      <c r="N29" s="20">
        <f>Table3[[#This Row],[Total_Amt]]-Table3[[#This Row],[TCG_Fees]]-0.0225 - (0.088 *Table3[[#This Row],[Shipping_Shields]])- ($V$33 * Table3[[#This Row],[Quantity_Ordered]]) -0.68</f>
        <v>4.7798732585060524</v>
      </c>
      <c r="O29" s="2" t="s">
        <v>974</v>
      </c>
      <c r="P29" s="2" t="s">
        <v>979</v>
      </c>
      <c r="Q29" s="6">
        <v>47371</v>
      </c>
      <c r="T29" s="27" t="s">
        <v>2013</v>
      </c>
    </row>
    <row r="30" spans="1:22" x14ac:dyDescent="0.25">
      <c r="A30" s="1" t="s">
        <v>447</v>
      </c>
      <c r="B30" s="2" t="s">
        <v>448</v>
      </c>
      <c r="C30" s="3">
        <v>45249</v>
      </c>
      <c r="D30" s="4" t="str">
        <f t="shared" ca="1" si="0"/>
        <v>Completed</v>
      </c>
      <c r="E30" s="4" t="s">
        <v>3</v>
      </c>
      <c r="F30" s="4" t="s">
        <v>2168</v>
      </c>
      <c r="G30" s="5">
        <v>10.5</v>
      </c>
      <c r="H30" s="37">
        <f t="shared" si="1"/>
        <v>1</v>
      </c>
      <c r="I30" s="37" t="str">
        <f t="shared" si="2"/>
        <v>Small</v>
      </c>
      <c r="J30" s="4">
        <v>1</v>
      </c>
      <c r="K30" s="20">
        <v>0.99</v>
      </c>
      <c r="L30" s="5">
        <f>Table3[[#This Row],[Product_Amt]]+Table3[[#This Row],[Shipping_Amt]]</f>
        <v>11.49</v>
      </c>
      <c r="M30" s="5">
        <f>(((Table3[[#This Row],[Total_Amt]] * 0.0558659217877095) + (Table3[[#This Row],[Total_Amt]])) *0.025 +0.3) + Table3[[#This Row],[Total_Amt]] * 0.1025</f>
        <v>1.7810224860335195</v>
      </c>
      <c r="N30" s="20">
        <f>Table3[[#This Row],[Total_Amt]]-Table3[[#This Row],[TCG_Fees]]-0.0225 - (0.088 *Table3[[#This Row],[Shipping_Shields]])- ($V$33 * Table3[[#This Row],[Quantity_Ordered]]) -0.68</f>
        <v>8.8914810797351027</v>
      </c>
      <c r="O30" s="2" t="s">
        <v>1156</v>
      </c>
      <c r="P30" s="2" t="s">
        <v>966</v>
      </c>
      <c r="Q30" s="6">
        <v>2324</v>
      </c>
      <c r="T30">
        <f>COUNTIF(I2:I1263,"Small")</f>
        <v>1225</v>
      </c>
      <c r="V30">
        <f>T31+T34</f>
        <v>34.069499999999998</v>
      </c>
    </row>
    <row r="31" spans="1:22" x14ac:dyDescent="0.25">
      <c r="A31" s="1" t="s">
        <v>473</v>
      </c>
      <c r="B31" s="2" t="s">
        <v>474</v>
      </c>
      <c r="C31" s="3">
        <v>45249</v>
      </c>
      <c r="D31" s="4" t="str">
        <f t="shared" ca="1" si="0"/>
        <v>Completed</v>
      </c>
      <c r="E31" s="4" t="s">
        <v>3</v>
      </c>
      <c r="F31" s="4" t="s">
        <v>2168</v>
      </c>
      <c r="G31" s="5">
        <v>10.23</v>
      </c>
      <c r="H31" s="37">
        <f t="shared" si="1"/>
        <v>1</v>
      </c>
      <c r="I31" s="37" t="str">
        <f t="shared" si="2"/>
        <v>Small</v>
      </c>
      <c r="J31" s="4">
        <v>1</v>
      </c>
      <c r="K31" s="20">
        <v>0.99</v>
      </c>
      <c r="L31" s="5">
        <f>Table3[[#This Row],[Product_Amt]]+Table3[[#This Row],[Shipping_Amt]]</f>
        <v>11.22</v>
      </c>
      <c r="M31" s="5">
        <f>(((Table3[[#This Row],[Total_Amt]] * 0.0558659217877095) + (Table3[[#This Row],[Total_Amt]])) *0.025 +0.3) + Table3[[#This Row],[Total_Amt]] * 0.1025</f>
        <v>1.7462203910614527</v>
      </c>
      <c r="N31" s="20">
        <f>Table3[[#This Row],[Total_Amt]]-Table3[[#This Row],[TCG_Fees]]-0.0225 - (0.088 *Table3[[#This Row],[Shipping_Shields]])- ($V$33 * Table3[[#This Row],[Quantity_Ordered]]) -0.68</f>
        <v>8.6562831747071698</v>
      </c>
      <c r="O31" s="2" t="s">
        <v>1129</v>
      </c>
      <c r="P31" s="2" t="s">
        <v>945</v>
      </c>
      <c r="Q31" s="6">
        <v>45434</v>
      </c>
      <c r="T31">
        <f>T30 * 0.0268</f>
        <v>32.83</v>
      </c>
      <c r="V31">
        <f>T30+T33</f>
        <v>1262</v>
      </c>
    </row>
    <row r="32" spans="1:22" x14ac:dyDescent="0.25">
      <c r="A32" s="1" t="s">
        <v>479</v>
      </c>
      <c r="B32" s="2" t="s">
        <v>480</v>
      </c>
      <c r="C32" s="3">
        <v>45249</v>
      </c>
      <c r="D32" s="4" t="str">
        <f t="shared" ca="1" si="0"/>
        <v>Completed</v>
      </c>
      <c r="E32" s="4" t="s">
        <v>3</v>
      </c>
      <c r="F32" s="4" t="s">
        <v>2168</v>
      </c>
      <c r="G32" s="5">
        <v>3.42</v>
      </c>
      <c r="H32" s="37">
        <f t="shared" si="1"/>
        <v>1</v>
      </c>
      <c r="I32" s="37" t="str">
        <f t="shared" si="2"/>
        <v>Small</v>
      </c>
      <c r="J32" s="4">
        <v>1</v>
      </c>
      <c r="K32" s="20">
        <v>0.99</v>
      </c>
      <c r="L32" s="5">
        <f>Table3[[#This Row],[Product_Amt]]+Table3[[#This Row],[Shipping_Amt]]</f>
        <v>4.41</v>
      </c>
      <c r="M32" s="5">
        <f>(((Table3[[#This Row],[Total_Amt]] * 0.0558659217877095) + (Table3[[#This Row],[Total_Amt]])) *0.025 +0.3) + Table3[[#This Row],[Total_Amt]] * 0.1025</f>
        <v>0.86843421787709496</v>
      </c>
      <c r="N32" s="20">
        <f>Table3[[#This Row],[Total_Amt]]-Table3[[#This Row],[TCG_Fees]]-0.0225 - (0.088 *Table3[[#This Row],[Shipping_Shields]])- ($V$33 * Table3[[#This Row],[Quantity_Ordered]]) -0.68</f>
        <v>2.7240693478915263</v>
      </c>
      <c r="O32" s="2" t="s">
        <v>1304</v>
      </c>
      <c r="P32" s="2" t="s">
        <v>966</v>
      </c>
      <c r="Q32" s="6">
        <v>2132</v>
      </c>
      <c r="T32" s="27" t="s">
        <v>2012</v>
      </c>
      <c r="V32" s="27" t="s">
        <v>2351</v>
      </c>
    </row>
    <row r="33" spans="1:22" x14ac:dyDescent="0.25">
      <c r="A33" s="1" t="s">
        <v>477</v>
      </c>
      <c r="B33" s="2" t="s">
        <v>478</v>
      </c>
      <c r="C33" s="3">
        <v>45249</v>
      </c>
      <c r="D33" s="4" t="str">
        <f t="shared" ca="1" si="0"/>
        <v>Completed</v>
      </c>
      <c r="E33" s="4" t="s">
        <v>3</v>
      </c>
      <c r="F33" s="4" t="s">
        <v>2168</v>
      </c>
      <c r="G33" s="5">
        <v>13.99</v>
      </c>
      <c r="H33" s="37">
        <f t="shared" si="1"/>
        <v>1</v>
      </c>
      <c r="I33" s="37" t="str">
        <f t="shared" si="2"/>
        <v>Small</v>
      </c>
      <c r="J33" s="4">
        <v>1</v>
      </c>
      <c r="K33" s="20">
        <v>0.99</v>
      </c>
      <c r="L33" s="5">
        <f>Table3[[#This Row],[Product_Amt]]+Table3[[#This Row],[Shipping_Amt]]</f>
        <v>14.98</v>
      </c>
      <c r="M33" s="5">
        <f>(((Table3[[#This Row],[Total_Amt]] * 0.0558659217877095) + (Table3[[#This Row],[Total_Amt]])) *0.025 +0.3) + Table3[[#This Row],[Total_Amt]] * 0.1025</f>
        <v>2.2308717877094972</v>
      </c>
      <c r="N33" s="20">
        <f>Table3[[#This Row],[Total_Amt]]-Table3[[#This Row],[TCG_Fees]]-0.0225 - (0.088 *Table3[[#This Row],[Shipping_Shields]])- ($V$33 * Table3[[#This Row],[Quantity_Ordered]]) -0.68</f>
        <v>11.931631778059126</v>
      </c>
      <c r="O33" s="2" t="s">
        <v>1326</v>
      </c>
      <c r="P33" s="2" t="s">
        <v>938</v>
      </c>
      <c r="Q33" s="6">
        <v>92782</v>
      </c>
      <c r="T33">
        <f>COUNTIF(I2:I1263, "Large")</f>
        <v>37</v>
      </c>
      <c r="V33">
        <f>V30/V31</f>
        <v>2.6996434231378763E-2</v>
      </c>
    </row>
    <row r="34" spans="1:22" x14ac:dyDescent="0.25">
      <c r="A34" s="1" t="s">
        <v>497</v>
      </c>
      <c r="B34" s="2" t="s">
        <v>498</v>
      </c>
      <c r="C34" s="3">
        <v>45250</v>
      </c>
      <c r="D34" s="4" t="str">
        <f t="shared" ref="D34:D62" ca="1" si="3">IF(C34&gt;=TODAY()-7,"Shipped","Completed")</f>
        <v>Completed</v>
      </c>
      <c r="E34" s="4" t="s">
        <v>3</v>
      </c>
      <c r="F34" s="4" t="s">
        <v>2168</v>
      </c>
      <c r="G34" s="5">
        <v>3.9</v>
      </c>
      <c r="H34" s="37">
        <f t="shared" si="1"/>
        <v>1</v>
      </c>
      <c r="I34" s="37" t="str">
        <f t="shared" si="2"/>
        <v>Small</v>
      </c>
      <c r="J34" s="4">
        <v>1</v>
      </c>
      <c r="K34" s="20">
        <v>0.99</v>
      </c>
      <c r="L34" s="5">
        <f>Table3[[#This Row],[Product_Amt]]+Table3[[#This Row],[Shipping_Amt]]</f>
        <v>4.8899999999999997</v>
      </c>
      <c r="M34" s="5">
        <f>(((Table3[[#This Row],[Total_Amt]] * 0.0558659217877095) + (Table3[[#This Row],[Total_Amt]])) *0.025 +0.3) + Table3[[#This Row],[Total_Amt]] * 0.1025</f>
        <v>0.93030460893854738</v>
      </c>
      <c r="N34" s="20">
        <f>Table3[[#This Row],[Total_Amt]]-Table3[[#This Row],[TCG_Fees]]-0.0225 - (0.088 *Table3[[#This Row],[Shipping_Shields]])- ($V$33 * Table3[[#This Row],[Quantity_Ordered]]) -0.68</f>
        <v>3.1421989568300734</v>
      </c>
      <c r="O34" s="2" t="s">
        <v>1000</v>
      </c>
      <c r="P34" s="2" t="s">
        <v>993</v>
      </c>
      <c r="Q34" s="6">
        <v>83642</v>
      </c>
      <c r="T34">
        <f>T33*0.0335</f>
        <v>1.2395</v>
      </c>
    </row>
    <row r="35" spans="1:22" x14ac:dyDescent="0.25">
      <c r="A35" s="1" t="s">
        <v>487</v>
      </c>
      <c r="B35" s="2" t="s">
        <v>488</v>
      </c>
      <c r="C35" s="3">
        <v>45250</v>
      </c>
      <c r="D35" s="4" t="str">
        <f t="shared" ca="1" si="3"/>
        <v>Completed</v>
      </c>
      <c r="E35" s="4" t="s">
        <v>3</v>
      </c>
      <c r="F35" s="4" t="s">
        <v>2168</v>
      </c>
      <c r="G35" s="5">
        <v>12.99</v>
      </c>
      <c r="H35" s="37">
        <f t="shared" si="1"/>
        <v>1</v>
      </c>
      <c r="I35" s="37" t="str">
        <f t="shared" si="2"/>
        <v>Small</v>
      </c>
      <c r="J35" s="4">
        <v>1</v>
      </c>
      <c r="K35" s="20">
        <v>0.99</v>
      </c>
      <c r="L35" s="5">
        <f>Table3[[#This Row],[Product_Amt]]+Table3[[#This Row],[Shipping_Amt]]</f>
        <v>13.98</v>
      </c>
      <c r="M35" s="5">
        <f>(((Table3[[#This Row],[Total_Amt]] * 0.0558659217877095) + (Table3[[#This Row],[Total_Amt]])) *0.025 +0.3) + Table3[[#This Row],[Total_Amt]] * 0.1025</f>
        <v>2.1019751396648045</v>
      </c>
      <c r="N35" s="20">
        <f>Table3[[#This Row],[Total_Amt]]-Table3[[#This Row],[TCG_Fees]]-0.0225 - (0.088 *Table3[[#This Row],[Shipping_Shields]])- ($V$33 * Table3[[#This Row],[Quantity_Ordered]]) -0.68</f>
        <v>11.060528426103817</v>
      </c>
      <c r="O35" s="2" t="s">
        <v>1052</v>
      </c>
      <c r="P35" s="2" t="s">
        <v>943</v>
      </c>
      <c r="Q35" s="6">
        <v>85743</v>
      </c>
    </row>
    <row r="36" spans="1:22" x14ac:dyDescent="0.25">
      <c r="A36" s="1" t="s">
        <v>489</v>
      </c>
      <c r="B36" s="2" t="s">
        <v>490</v>
      </c>
      <c r="C36" s="3">
        <v>45250</v>
      </c>
      <c r="D36" s="4" t="str">
        <f t="shared" ca="1" si="3"/>
        <v>Completed</v>
      </c>
      <c r="E36" s="4" t="s">
        <v>3</v>
      </c>
      <c r="F36" s="4" t="s">
        <v>2168</v>
      </c>
      <c r="G36" s="5">
        <v>4.2</v>
      </c>
      <c r="H36" s="37">
        <f t="shared" si="1"/>
        <v>1</v>
      </c>
      <c r="I36" s="37" t="str">
        <f t="shared" si="2"/>
        <v>Small</v>
      </c>
      <c r="J36" s="4">
        <v>1</v>
      </c>
      <c r="K36" s="20">
        <v>0.99</v>
      </c>
      <c r="L36" s="5">
        <f>Table3[[#This Row],[Product_Amt]]+Table3[[#This Row],[Shipping_Amt]]</f>
        <v>5.19</v>
      </c>
      <c r="M36" s="5">
        <f>(((Table3[[#This Row],[Total_Amt]] * 0.0558659217877095) + (Table3[[#This Row],[Total_Amt]])) *0.025 +0.3) + Table3[[#This Row],[Total_Amt]] * 0.1025</f>
        <v>0.96897360335195526</v>
      </c>
      <c r="N36" s="20">
        <f>Table3[[#This Row],[Total_Amt]]-Table3[[#This Row],[TCG_Fees]]-0.0225 - (0.088 *Table3[[#This Row],[Shipping_Shields]])- ($V$33 * Table3[[#This Row],[Quantity_Ordered]]) -0.68</f>
        <v>3.4035299624166666</v>
      </c>
      <c r="O36" s="2" t="s">
        <v>1076</v>
      </c>
      <c r="P36" s="2" t="s">
        <v>962</v>
      </c>
      <c r="Q36" s="6">
        <v>60046</v>
      </c>
    </row>
    <row r="37" spans="1:22" x14ac:dyDescent="0.25">
      <c r="A37" s="1" t="s">
        <v>485</v>
      </c>
      <c r="B37" s="2" t="s">
        <v>486</v>
      </c>
      <c r="C37" s="3">
        <v>45250</v>
      </c>
      <c r="D37" s="4" t="str">
        <f t="shared" ca="1" si="3"/>
        <v>Completed</v>
      </c>
      <c r="E37" s="4" t="s">
        <v>3</v>
      </c>
      <c r="F37" s="4" t="s">
        <v>2168</v>
      </c>
      <c r="G37" s="5">
        <v>24.75</v>
      </c>
      <c r="H37" s="37">
        <f t="shared" si="1"/>
        <v>1</v>
      </c>
      <c r="I37" s="37" t="str">
        <f t="shared" si="2"/>
        <v>Small</v>
      </c>
      <c r="J37" s="4">
        <v>3</v>
      </c>
      <c r="K37" s="20">
        <v>0.99</v>
      </c>
      <c r="L37" s="5">
        <f>Table3[[#This Row],[Product_Amt]]+Table3[[#This Row],[Shipping_Amt]]</f>
        <v>25.74</v>
      </c>
      <c r="M37" s="5">
        <f>(((Table3[[#This Row],[Total_Amt]] * 0.0558659217877095) + (Table3[[#This Row],[Total_Amt]])) *0.025 +0.3) + Table3[[#This Row],[Total_Amt]] * 0.1025</f>
        <v>3.6177997206703907</v>
      </c>
      <c r="N37" s="20">
        <f>Table3[[#This Row],[Total_Amt]]-Table3[[#This Row],[TCG_Fees]]-0.0225 - (0.088 *Table3[[#This Row],[Shipping_Shields]])- ($V$33 * Table3[[#This Row],[Quantity_Ordered]]) -0.68</f>
        <v>21.250710976635471</v>
      </c>
      <c r="O37" s="2" t="s">
        <v>1119</v>
      </c>
      <c r="P37" s="2" t="s">
        <v>920</v>
      </c>
      <c r="Q37" s="6">
        <v>14882</v>
      </c>
    </row>
    <row r="38" spans="1:22" x14ac:dyDescent="0.25">
      <c r="A38" s="1" t="s">
        <v>493</v>
      </c>
      <c r="B38" s="2" t="s">
        <v>494</v>
      </c>
      <c r="C38" s="3">
        <v>45250</v>
      </c>
      <c r="D38" s="4" t="str">
        <f t="shared" ca="1" si="3"/>
        <v>Completed</v>
      </c>
      <c r="E38" s="4" t="s">
        <v>3</v>
      </c>
      <c r="F38" s="4" t="s">
        <v>2168</v>
      </c>
      <c r="G38" s="5">
        <v>2.65</v>
      </c>
      <c r="H38" s="37">
        <f t="shared" si="1"/>
        <v>1</v>
      </c>
      <c r="I38" s="37" t="str">
        <f t="shared" si="2"/>
        <v>Small</v>
      </c>
      <c r="J38" s="4">
        <v>1</v>
      </c>
      <c r="K38" s="20">
        <v>0.99</v>
      </c>
      <c r="L38" s="5">
        <f>Table3[[#This Row],[Product_Amt]]+Table3[[#This Row],[Shipping_Amt]]</f>
        <v>3.6399999999999997</v>
      </c>
      <c r="M38" s="5">
        <f>(((Table3[[#This Row],[Total_Amt]] * 0.0558659217877095) + (Table3[[#This Row],[Total_Amt]])) *0.025 +0.3) + Table3[[#This Row],[Total_Amt]] * 0.1025</f>
        <v>0.76918379888268151</v>
      </c>
      <c r="N38" s="20">
        <f>Table3[[#This Row],[Total_Amt]]-Table3[[#This Row],[TCG_Fees]]-0.0225 - (0.088 *Table3[[#This Row],[Shipping_Shields]])- ($V$33 * Table3[[#This Row],[Quantity_Ordered]]) -0.68</f>
        <v>2.0533197668859389</v>
      </c>
      <c r="O38" s="2" t="s">
        <v>1255</v>
      </c>
      <c r="P38" s="2" t="s">
        <v>1034</v>
      </c>
      <c r="Q38" s="6">
        <v>2876</v>
      </c>
    </row>
    <row r="39" spans="1:22" x14ac:dyDescent="0.25">
      <c r="A39" s="1" t="s">
        <v>495</v>
      </c>
      <c r="B39" s="2" t="s">
        <v>496</v>
      </c>
      <c r="C39" s="3">
        <v>45250</v>
      </c>
      <c r="D39" s="4" t="str">
        <f t="shared" ca="1" si="3"/>
        <v>Completed</v>
      </c>
      <c r="E39" s="4" t="s">
        <v>3</v>
      </c>
      <c r="F39" s="4" t="s">
        <v>2168</v>
      </c>
      <c r="G39" s="5">
        <v>15.85</v>
      </c>
      <c r="H39" s="37">
        <f t="shared" si="1"/>
        <v>1</v>
      </c>
      <c r="I39" s="37" t="str">
        <f t="shared" si="2"/>
        <v>Small</v>
      </c>
      <c r="J39" s="4">
        <v>1</v>
      </c>
      <c r="K39" s="20">
        <v>0.99</v>
      </c>
      <c r="L39" s="5">
        <f>Table3[[#This Row],[Product_Amt]]+Table3[[#This Row],[Shipping_Amt]]</f>
        <v>16.84</v>
      </c>
      <c r="M39" s="5">
        <f>(((Table3[[#This Row],[Total_Amt]] * 0.0558659217877095) + (Table3[[#This Row],[Total_Amt]])) *0.025 +0.3) + Table3[[#This Row],[Total_Amt]] * 0.1025</f>
        <v>2.4706195530726256</v>
      </c>
      <c r="N39" s="20">
        <f>Table3[[#This Row],[Total_Amt]]-Table3[[#This Row],[TCG_Fees]]-0.0225 - (0.088 *Table3[[#This Row],[Shipping_Shields]])- ($V$33 * Table3[[#This Row],[Quantity_Ordered]]) -0.68</f>
        <v>13.551884012695997</v>
      </c>
      <c r="O39" s="2" t="s">
        <v>1354</v>
      </c>
      <c r="P39" s="2" t="s">
        <v>919</v>
      </c>
      <c r="Q39" s="6">
        <v>78109</v>
      </c>
    </row>
    <row r="40" spans="1:22" x14ac:dyDescent="0.25">
      <c r="A40" s="1" t="s">
        <v>491</v>
      </c>
      <c r="B40" s="2" t="s">
        <v>492</v>
      </c>
      <c r="C40" s="3">
        <v>45250</v>
      </c>
      <c r="D40" s="4" t="str">
        <f t="shared" ca="1" si="3"/>
        <v>Completed</v>
      </c>
      <c r="E40" s="4" t="s">
        <v>3</v>
      </c>
      <c r="F40" s="4" t="s">
        <v>2168</v>
      </c>
      <c r="G40" s="5">
        <v>19.5</v>
      </c>
      <c r="H40" s="37">
        <f t="shared" si="1"/>
        <v>1</v>
      </c>
      <c r="I40" s="37" t="str">
        <f t="shared" si="2"/>
        <v>Small</v>
      </c>
      <c r="J40" s="4">
        <v>2</v>
      </c>
      <c r="K40" s="20">
        <v>0.99</v>
      </c>
      <c r="L40" s="5">
        <f>Table3[[#This Row],[Product_Amt]]+Table3[[#This Row],[Shipping_Amt]]</f>
        <v>20.49</v>
      </c>
      <c r="M40" s="5">
        <f>(((Table3[[#This Row],[Total_Amt]] * 0.0558659217877095) + (Table3[[#This Row],[Total_Amt]])) *0.025 +0.3) + Table3[[#This Row],[Total_Amt]] * 0.1025</f>
        <v>2.9410923184357536</v>
      </c>
      <c r="N40" s="20">
        <f>Table3[[#This Row],[Total_Amt]]-Table3[[#This Row],[TCG_Fees]]-0.0225 - (0.088 *Table3[[#This Row],[Shipping_Shields]])- ($V$33 * Table3[[#This Row],[Quantity_Ordered]]) -0.68</f>
        <v>16.704414813101486</v>
      </c>
      <c r="O40" s="2" t="s">
        <v>974</v>
      </c>
      <c r="P40" s="2" t="s">
        <v>926</v>
      </c>
      <c r="Q40" s="6">
        <v>97203</v>
      </c>
    </row>
    <row r="41" spans="1:22" x14ac:dyDescent="0.25">
      <c r="A41" s="1" t="s">
        <v>499</v>
      </c>
      <c r="B41" s="2" t="s">
        <v>500</v>
      </c>
      <c r="C41" s="3">
        <v>45251</v>
      </c>
      <c r="D41" s="4" t="str">
        <f t="shared" ca="1" si="3"/>
        <v>Completed</v>
      </c>
      <c r="E41" s="4" t="s">
        <v>3</v>
      </c>
      <c r="F41" s="4" t="s">
        <v>2168</v>
      </c>
      <c r="G41" s="5">
        <v>11.45</v>
      </c>
      <c r="H41" s="37">
        <f t="shared" si="1"/>
        <v>1</v>
      </c>
      <c r="I41" s="37" t="str">
        <f t="shared" si="2"/>
        <v>Small</v>
      </c>
      <c r="J41" s="4">
        <v>1</v>
      </c>
      <c r="K41" s="20">
        <v>0.99</v>
      </c>
      <c r="L41" s="5">
        <f>Table3[[#This Row],[Product_Amt]]+Table3[[#This Row],[Shipping_Amt]]</f>
        <v>12.44</v>
      </c>
      <c r="M41" s="5">
        <f>(((Table3[[#This Row],[Total_Amt]] * 0.0558659217877095) + (Table3[[#This Row],[Total_Amt]])) *0.025 +0.3) + Table3[[#This Row],[Total_Amt]] * 0.1025</f>
        <v>1.9034743016759776</v>
      </c>
      <c r="N41" s="20">
        <f>Table3[[#This Row],[Total_Amt]]-Table3[[#This Row],[TCG_Fees]]-0.0225 - (0.088 *Table3[[#This Row],[Shipping_Shields]])- ($V$33 * Table3[[#This Row],[Quantity_Ordered]]) -0.68</f>
        <v>9.7190292640926437</v>
      </c>
      <c r="O41" s="2" t="s">
        <v>1060</v>
      </c>
      <c r="P41" s="2" t="s">
        <v>997</v>
      </c>
      <c r="Q41" s="6">
        <v>81501</v>
      </c>
    </row>
    <row r="42" spans="1:22" x14ac:dyDescent="0.25">
      <c r="A42" s="1" t="s">
        <v>501</v>
      </c>
      <c r="B42" s="2" t="s">
        <v>502</v>
      </c>
      <c r="C42" s="3">
        <v>45251</v>
      </c>
      <c r="D42" s="4" t="str">
        <f t="shared" ca="1" si="3"/>
        <v>Completed</v>
      </c>
      <c r="E42" s="4" t="s">
        <v>3</v>
      </c>
      <c r="F42" s="4" t="s">
        <v>2168</v>
      </c>
      <c r="G42" s="5">
        <v>20.25</v>
      </c>
      <c r="H42" s="37">
        <f t="shared" si="1"/>
        <v>1</v>
      </c>
      <c r="I42" s="37" t="str">
        <f t="shared" si="2"/>
        <v>Small</v>
      </c>
      <c r="J42" s="4">
        <v>1</v>
      </c>
      <c r="K42" s="20">
        <v>0.99</v>
      </c>
      <c r="L42" s="5">
        <f>Table3[[#This Row],[Product_Amt]]+Table3[[#This Row],[Shipping_Amt]]</f>
        <v>21.24</v>
      </c>
      <c r="M42" s="5">
        <f>(((Table3[[#This Row],[Total_Amt]] * 0.0558659217877095) + (Table3[[#This Row],[Total_Amt]])) *0.025 +0.3) + Table3[[#This Row],[Total_Amt]] * 0.1025</f>
        <v>3.0377648044692735</v>
      </c>
      <c r="N42" s="20">
        <f>Table3[[#This Row],[Total_Amt]]-Table3[[#This Row],[TCG_Fees]]-0.0225 - (0.088 *Table3[[#This Row],[Shipping_Shields]])- ($V$33 * Table3[[#This Row],[Quantity_Ordered]]) -0.68</f>
        <v>17.384738761299346</v>
      </c>
      <c r="O42" s="2" t="s">
        <v>1196</v>
      </c>
      <c r="P42" s="2" t="s">
        <v>982</v>
      </c>
      <c r="Q42" s="6">
        <v>55112</v>
      </c>
    </row>
    <row r="43" spans="1:22" x14ac:dyDescent="0.25">
      <c r="A43" s="1" t="s">
        <v>505</v>
      </c>
      <c r="B43" s="2" t="s">
        <v>506</v>
      </c>
      <c r="C43" s="3">
        <v>45252</v>
      </c>
      <c r="D43" s="4" t="str">
        <f t="shared" ca="1" si="3"/>
        <v>Completed</v>
      </c>
      <c r="E43" s="4" t="s">
        <v>3</v>
      </c>
      <c r="F43" s="4" t="s">
        <v>2168</v>
      </c>
      <c r="G43" s="5">
        <v>15.8</v>
      </c>
      <c r="H43" s="37">
        <f t="shared" si="1"/>
        <v>1</v>
      </c>
      <c r="I43" s="37" t="str">
        <f t="shared" si="2"/>
        <v>Small</v>
      </c>
      <c r="J43" s="4">
        <v>2</v>
      </c>
      <c r="K43" s="20">
        <v>0.99</v>
      </c>
      <c r="L43" s="5">
        <f>Table3[[#This Row],[Product_Amt]]+Table3[[#This Row],[Shipping_Amt]]</f>
        <v>16.79</v>
      </c>
      <c r="M43" s="5">
        <f>(((Table3[[#This Row],[Total_Amt]] * 0.0558659217877095) + (Table3[[#This Row],[Total_Amt]])) *0.025 +0.3) + Table3[[#This Row],[Total_Amt]] * 0.1025</f>
        <v>2.4641747206703908</v>
      </c>
      <c r="N43" s="20">
        <f>Table3[[#This Row],[Total_Amt]]-Table3[[#This Row],[TCG_Fees]]-0.0225 - (0.088 *Table3[[#This Row],[Shipping_Shields]])- ($V$33 * Table3[[#This Row],[Quantity_Ordered]]) -0.68</f>
        <v>13.481332410866852</v>
      </c>
      <c r="O43" s="2" t="s">
        <v>1079</v>
      </c>
      <c r="P43" s="2" t="s">
        <v>967</v>
      </c>
      <c r="Q43" s="6">
        <v>19015</v>
      </c>
    </row>
    <row r="44" spans="1:22" x14ac:dyDescent="0.25">
      <c r="A44" s="1" t="s">
        <v>509</v>
      </c>
      <c r="B44" s="2" t="s">
        <v>510</v>
      </c>
      <c r="C44" s="3">
        <v>45252</v>
      </c>
      <c r="D44" s="4" t="str">
        <f t="shared" ca="1" si="3"/>
        <v>Completed</v>
      </c>
      <c r="E44" s="4" t="s">
        <v>3</v>
      </c>
      <c r="F44" s="4" t="s">
        <v>2168</v>
      </c>
      <c r="G44" s="5">
        <v>1.45</v>
      </c>
      <c r="H44" s="37">
        <f t="shared" si="1"/>
        <v>1</v>
      </c>
      <c r="I44" s="37" t="str">
        <f t="shared" si="2"/>
        <v>Small</v>
      </c>
      <c r="J44" s="4">
        <v>1</v>
      </c>
      <c r="K44" s="20">
        <v>0.99</v>
      </c>
      <c r="L44" s="5">
        <f>Table3[[#This Row],[Product_Amt]]+Table3[[#This Row],[Shipping_Amt]]</f>
        <v>2.44</v>
      </c>
      <c r="M44" s="5">
        <f>(((Table3[[#This Row],[Total_Amt]] * 0.0558659217877095) + (Table3[[#This Row],[Total_Amt]])) *0.025 +0.3) + Table3[[#This Row],[Total_Amt]] * 0.1025</f>
        <v>0.61450782122905023</v>
      </c>
      <c r="N44" s="20">
        <f>Table3[[#This Row],[Total_Amt]]-Table3[[#This Row],[TCG_Fees]]-0.0225 - (0.088 *Table3[[#This Row],[Shipping_Shields]])- ($V$33 * Table3[[#This Row],[Quantity_Ordered]]) -0.68</f>
        <v>1.0079957445395706</v>
      </c>
      <c r="O44" s="2" t="s">
        <v>1125</v>
      </c>
      <c r="P44" s="2" t="s">
        <v>960</v>
      </c>
      <c r="Q44" s="6">
        <v>49931</v>
      </c>
    </row>
    <row r="45" spans="1:22" x14ac:dyDescent="0.25">
      <c r="A45" s="1" t="s">
        <v>511</v>
      </c>
      <c r="B45" s="2" t="s">
        <v>512</v>
      </c>
      <c r="C45" s="3">
        <v>45252</v>
      </c>
      <c r="D45" s="4" t="str">
        <f t="shared" ca="1" si="3"/>
        <v>Completed</v>
      </c>
      <c r="E45" s="4" t="s">
        <v>3</v>
      </c>
      <c r="F45" s="4" t="s">
        <v>2168</v>
      </c>
      <c r="G45" s="5">
        <v>1.85</v>
      </c>
      <c r="H45" s="37">
        <f t="shared" si="1"/>
        <v>1</v>
      </c>
      <c r="I45" s="37" t="str">
        <f t="shared" si="2"/>
        <v>Small</v>
      </c>
      <c r="J45" s="4">
        <v>1</v>
      </c>
      <c r="K45" s="20">
        <v>0.99</v>
      </c>
      <c r="L45" s="5">
        <f>Table3[[#This Row],[Product_Amt]]+Table3[[#This Row],[Shipping_Amt]]</f>
        <v>2.84</v>
      </c>
      <c r="M45" s="5">
        <f>(((Table3[[#This Row],[Total_Amt]] * 0.0558659217877095) + (Table3[[#This Row],[Total_Amt]])) *0.025 +0.3) + Table3[[#This Row],[Total_Amt]] * 0.1025</f>
        <v>0.6660664804469274</v>
      </c>
      <c r="N45" s="20">
        <f>Table3[[#This Row],[Total_Amt]]-Table3[[#This Row],[TCG_Fees]]-0.0225 - (0.088 *Table3[[#This Row],[Shipping_Shields]])- ($V$33 * Table3[[#This Row],[Quantity_Ordered]]) -0.68</f>
        <v>1.3564370853216934</v>
      </c>
      <c r="O45" s="2" t="s">
        <v>1286</v>
      </c>
      <c r="P45" s="2" t="s">
        <v>952</v>
      </c>
      <c r="Q45" s="6">
        <v>37013</v>
      </c>
    </row>
    <row r="46" spans="1:22" x14ac:dyDescent="0.25">
      <c r="A46" s="1" t="s">
        <v>507</v>
      </c>
      <c r="B46" s="2" t="s">
        <v>508</v>
      </c>
      <c r="C46" s="3">
        <v>45252</v>
      </c>
      <c r="D46" s="4" t="str">
        <f t="shared" ca="1" si="3"/>
        <v>Completed</v>
      </c>
      <c r="E46" s="4" t="s">
        <v>3</v>
      </c>
      <c r="F46" s="4" t="s">
        <v>2168</v>
      </c>
      <c r="G46" s="5">
        <v>7.7</v>
      </c>
      <c r="H46" s="37">
        <f t="shared" si="1"/>
        <v>1</v>
      </c>
      <c r="I46" s="37" t="str">
        <f t="shared" si="2"/>
        <v>Small</v>
      </c>
      <c r="J46" s="4">
        <v>1</v>
      </c>
      <c r="K46" s="20">
        <v>0.99</v>
      </c>
      <c r="L46" s="5">
        <f>Table3[[#This Row],[Product_Amt]]+Table3[[#This Row],[Shipping_Amt]]</f>
        <v>8.69</v>
      </c>
      <c r="M46" s="5">
        <f>(((Table3[[#This Row],[Total_Amt]] * 0.0558659217877095) + (Table3[[#This Row],[Total_Amt]])) *0.025 +0.3) + Table3[[#This Row],[Total_Amt]] * 0.1025</f>
        <v>1.4201118715083796</v>
      </c>
      <c r="N46" s="20">
        <f>Table3[[#This Row],[Total_Amt]]-Table3[[#This Row],[TCG_Fees]]-0.0225 - (0.088 *Table3[[#This Row],[Shipping_Shields]])- ($V$33 * Table3[[#This Row],[Quantity_Ordered]]) -0.68</f>
        <v>6.4523916942602417</v>
      </c>
      <c r="O46" s="2" t="s">
        <v>1315</v>
      </c>
      <c r="P46" s="2" t="s">
        <v>967</v>
      </c>
      <c r="Q46" s="6">
        <v>18042</v>
      </c>
    </row>
    <row r="47" spans="1:22" x14ac:dyDescent="0.25">
      <c r="A47" s="1" t="s">
        <v>503</v>
      </c>
      <c r="B47" s="2" t="s">
        <v>504</v>
      </c>
      <c r="C47" s="3">
        <v>45252</v>
      </c>
      <c r="D47" s="4" t="str">
        <f t="shared" ca="1" si="3"/>
        <v>Completed</v>
      </c>
      <c r="E47" s="4" t="s">
        <v>3</v>
      </c>
      <c r="F47" s="4" t="s">
        <v>2168</v>
      </c>
      <c r="G47" s="5">
        <v>16.350000000000001</v>
      </c>
      <c r="H47" s="37">
        <f t="shared" si="1"/>
        <v>1</v>
      </c>
      <c r="I47" s="37" t="str">
        <f t="shared" si="2"/>
        <v>Small</v>
      </c>
      <c r="J47" s="4">
        <v>1</v>
      </c>
      <c r="K47" s="20">
        <v>0.99</v>
      </c>
      <c r="L47" s="5">
        <f>Table3[[#This Row],[Product_Amt]]+Table3[[#This Row],[Shipping_Amt]]</f>
        <v>17.34</v>
      </c>
      <c r="M47" s="5">
        <f>(((Table3[[#This Row],[Total_Amt]] * 0.0558659217877095) + (Table3[[#This Row],[Total_Amt]])) *0.025 +0.3) + Table3[[#This Row],[Total_Amt]] * 0.1025</f>
        <v>2.5350678770949724</v>
      </c>
      <c r="N47" s="20">
        <f>Table3[[#This Row],[Total_Amt]]-Table3[[#This Row],[TCG_Fees]]-0.0225 - (0.088 *Table3[[#This Row],[Shipping_Shields]])- ($V$33 * Table3[[#This Row],[Quantity_Ordered]]) -0.68</f>
        <v>13.987435688673649</v>
      </c>
      <c r="O47" s="2" t="s">
        <v>1329</v>
      </c>
      <c r="P47" s="2" t="s">
        <v>950</v>
      </c>
      <c r="Q47" s="6">
        <v>3077</v>
      </c>
    </row>
    <row r="48" spans="1:22" x14ac:dyDescent="0.25">
      <c r="A48" s="1" t="s">
        <v>519</v>
      </c>
      <c r="B48" s="2" t="s">
        <v>520</v>
      </c>
      <c r="C48" s="3">
        <v>45253</v>
      </c>
      <c r="D48" s="4" t="str">
        <f t="shared" ca="1" si="3"/>
        <v>Completed</v>
      </c>
      <c r="E48" s="4" t="s">
        <v>3</v>
      </c>
      <c r="F48" s="4" t="s">
        <v>2170</v>
      </c>
      <c r="G48" s="5">
        <v>11.5</v>
      </c>
      <c r="H48" s="37">
        <f t="shared" si="1"/>
        <v>1</v>
      </c>
      <c r="I48" s="37" t="str">
        <f t="shared" si="2"/>
        <v>Small</v>
      </c>
      <c r="J48" s="4">
        <v>1</v>
      </c>
      <c r="K48" s="20">
        <v>0.99</v>
      </c>
      <c r="L48" s="5">
        <f>Table3[[#This Row],[Product_Amt]]+Table3[[#This Row],[Shipping_Amt]]</f>
        <v>12.49</v>
      </c>
      <c r="M48" s="5">
        <f>(((Table3[[#This Row],[Total_Amt]] * 0.0558659217877095) + (Table3[[#This Row],[Total_Amt]])) *0.025 +0.3) + Table3[[#This Row],[Total_Amt]] * 0.1025</f>
        <v>1.9099191340782122</v>
      </c>
      <c r="N48" s="20">
        <f>Table3[[#This Row],[Total_Amt]]-Table3[[#This Row],[TCG_Fees]]-0.0225 - (0.088 *Table3[[#This Row],[Shipping_Shields]])- ($V$33 * Table3[[#This Row],[Quantity_Ordered]]) -0.68</f>
        <v>9.76258443169041</v>
      </c>
      <c r="O48" s="2" t="s">
        <v>1145</v>
      </c>
      <c r="P48" s="2" t="s">
        <v>919</v>
      </c>
      <c r="Q48" s="6">
        <v>79916</v>
      </c>
    </row>
    <row r="49" spans="1:17" x14ac:dyDescent="0.25">
      <c r="A49" s="1" t="s">
        <v>517</v>
      </c>
      <c r="B49" s="2" t="s">
        <v>518</v>
      </c>
      <c r="C49" s="3">
        <v>45253</v>
      </c>
      <c r="D49" s="4" t="str">
        <f t="shared" ca="1" si="3"/>
        <v>Completed</v>
      </c>
      <c r="E49" s="4" t="s">
        <v>3</v>
      </c>
      <c r="F49" s="4" t="s">
        <v>2168</v>
      </c>
      <c r="G49" s="5">
        <v>6</v>
      </c>
      <c r="H49" s="37">
        <f t="shared" si="1"/>
        <v>1</v>
      </c>
      <c r="I49" s="37" t="str">
        <f t="shared" si="2"/>
        <v>Small</v>
      </c>
      <c r="J49" s="4">
        <v>1</v>
      </c>
      <c r="K49" s="20">
        <v>0.99</v>
      </c>
      <c r="L49" s="5">
        <f>Table3[[#This Row],[Product_Amt]]+Table3[[#This Row],[Shipping_Amt]]</f>
        <v>6.99</v>
      </c>
      <c r="M49" s="5">
        <f>(((Table3[[#This Row],[Total_Amt]] * 0.0558659217877095) + (Table3[[#This Row],[Total_Amt]])) *0.025 +0.3) + Table3[[#This Row],[Total_Amt]] * 0.1025</f>
        <v>1.2009875698324022</v>
      </c>
      <c r="N49" s="20">
        <f>Table3[[#This Row],[Total_Amt]]-Table3[[#This Row],[TCG_Fees]]-0.0225 - (0.088 *Table3[[#This Row],[Shipping_Shields]])- ($V$33 * Table3[[#This Row],[Quantity_Ordered]]) -0.68</f>
        <v>4.9715159959362198</v>
      </c>
      <c r="O49" s="2" t="s">
        <v>1157</v>
      </c>
      <c r="P49" s="2" t="s">
        <v>926</v>
      </c>
      <c r="Q49" s="6">
        <v>97862</v>
      </c>
    </row>
    <row r="50" spans="1:17" x14ac:dyDescent="0.25">
      <c r="A50" s="1" t="s">
        <v>513</v>
      </c>
      <c r="B50" s="2" t="s">
        <v>514</v>
      </c>
      <c r="C50" s="3">
        <v>45253</v>
      </c>
      <c r="D50" s="4" t="str">
        <f t="shared" ca="1" si="3"/>
        <v>Completed</v>
      </c>
      <c r="E50" s="4" t="s">
        <v>3</v>
      </c>
      <c r="F50" s="4" t="s">
        <v>2168</v>
      </c>
      <c r="G50" s="5">
        <v>7.8</v>
      </c>
      <c r="H50" s="37">
        <f t="shared" si="1"/>
        <v>1</v>
      </c>
      <c r="I50" s="37" t="str">
        <f t="shared" si="2"/>
        <v>Small</v>
      </c>
      <c r="J50" s="4">
        <v>2</v>
      </c>
      <c r="K50" s="20">
        <v>0.99</v>
      </c>
      <c r="L50" s="5">
        <f>Table3[[#This Row],[Product_Amt]]+Table3[[#This Row],[Shipping_Amt]]</f>
        <v>8.7899999999999991</v>
      </c>
      <c r="M50" s="5">
        <f>(((Table3[[#This Row],[Total_Amt]] * 0.0558659217877095) + (Table3[[#This Row],[Total_Amt]])) *0.025 +0.3) + Table3[[#This Row],[Total_Amt]] * 0.1025</f>
        <v>1.433001536312849</v>
      </c>
      <c r="N50" s="20">
        <f>Table3[[#This Row],[Total_Amt]]-Table3[[#This Row],[TCG_Fees]]-0.0225 - (0.088 *Table3[[#This Row],[Shipping_Shields]])- ($V$33 * Table3[[#This Row],[Quantity_Ordered]]) -0.68</f>
        <v>6.5125055952243924</v>
      </c>
      <c r="O50" s="2" t="s">
        <v>1162</v>
      </c>
      <c r="P50" s="2" t="s">
        <v>952</v>
      </c>
      <c r="Q50" s="6">
        <v>38114</v>
      </c>
    </row>
    <row r="51" spans="1:17" x14ac:dyDescent="0.25">
      <c r="A51" s="1" t="s">
        <v>515</v>
      </c>
      <c r="B51" s="2" t="s">
        <v>516</v>
      </c>
      <c r="C51" s="3">
        <v>45253</v>
      </c>
      <c r="D51" s="4" t="str">
        <f t="shared" ca="1" si="3"/>
        <v>Completed</v>
      </c>
      <c r="E51" s="4" t="s">
        <v>3</v>
      </c>
      <c r="F51" s="4" t="s">
        <v>2168</v>
      </c>
      <c r="G51" s="5">
        <v>7.7</v>
      </c>
      <c r="H51" s="37">
        <f t="shared" si="1"/>
        <v>1</v>
      </c>
      <c r="I51" s="37" t="str">
        <f t="shared" si="2"/>
        <v>Small</v>
      </c>
      <c r="J51" s="4">
        <v>1</v>
      </c>
      <c r="K51" s="20">
        <v>0.99</v>
      </c>
      <c r="L51" s="5">
        <f>Table3[[#This Row],[Product_Amt]]+Table3[[#This Row],[Shipping_Amt]]</f>
        <v>8.69</v>
      </c>
      <c r="M51" s="5">
        <f>(((Table3[[#This Row],[Total_Amt]] * 0.0558659217877095) + (Table3[[#This Row],[Total_Amt]])) *0.025 +0.3) + Table3[[#This Row],[Total_Amt]] * 0.1025</f>
        <v>1.4201118715083796</v>
      </c>
      <c r="N51" s="20">
        <f>Table3[[#This Row],[Total_Amt]]-Table3[[#This Row],[TCG_Fees]]-0.0225 - (0.088 *Table3[[#This Row],[Shipping_Shields]])- ($V$33 * Table3[[#This Row],[Quantity_Ordered]]) -0.68</f>
        <v>6.4523916942602417</v>
      </c>
      <c r="O51" s="2" t="s">
        <v>1299</v>
      </c>
      <c r="P51" s="2" t="s">
        <v>1005</v>
      </c>
      <c r="Q51" s="6">
        <v>27284</v>
      </c>
    </row>
    <row r="52" spans="1:17" x14ac:dyDescent="0.25">
      <c r="A52" s="1" t="s">
        <v>521</v>
      </c>
      <c r="B52" s="2" t="s">
        <v>522</v>
      </c>
      <c r="C52" s="3">
        <v>45254</v>
      </c>
      <c r="D52" s="4" t="str">
        <f t="shared" ca="1" si="3"/>
        <v>Completed</v>
      </c>
      <c r="E52" s="4" t="s">
        <v>3</v>
      </c>
      <c r="F52" s="4" t="s">
        <v>2168</v>
      </c>
      <c r="G52" s="5">
        <v>1.75</v>
      </c>
      <c r="H52" s="37">
        <f t="shared" si="1"/>
        <v>1</v>
      </c>
      <c r="I52" s="37" t="str">
        <f t="shared" si="2"/>
        <v>Small</v>
      </c>
      <c r="J52" s="4">
        <v>1</v>
      </c>
      <c r="K52" s="20">
        <v>0.99</v>
      </c>
      <c r="L52" s="5">
        <f>Table3[[#This Row],[Product_Amt]]+Table3[[#This Row],[Shipping_Amt]]</f>
        <v>2.74</v>
      </c>
      <c r="M52" s="5">
        <f>(((Table3[[#This Row],[Total_Amt]] * 0.0558659217877095) + (Table3[[#This Row],[Total_Amt]])) *0.025 +0.3) + Table3[[#This Row],[Total_Amt]] * 0.1025</f>
        <v>0.65317681564245811</v>
      </c>
      <c r="N52" s="20">
        <f>Table3[[#This Row],[Total_Amt]]-Table3[[#This Row],[TCG_Fees]]-0.0225 - (0.088 *Table3[[#This Row],[Shipping_Shields]])- ($V$33 * Table3[[#This Row],[Quantity_Ordered]]) -0.68</f>
        <v>1.2693267501261629</v>
      </c>
      <c r="O52" s="2" t="s">
        <v>1208</v>
      </c>
      <c r="P52" s="2" t="s">
        <v>968</v>
      </c>
      <c r="Q52" s="6">
        <v>22657</v>
      </c>
    </row>
    <row r="53" spans="1:17" x14ac:dyDescent="0.25">
      <c r="A53" s="1" t="s">
        <v>523</v>
      </c>
      <c r="B53" s="2" t="s">
        <v>524</v>
      </c>
      <c r="C53" s="3">
        <v>45254</v>
      </c>
      <c r="D53" s="4" t="str">
        <f t="shared" ca="1" si="3"/>
        <v>Completed</v>
      </c>
      <c r="E53" s="4" t="s">
        <v>3</v>
      </c>
      <c r="F53" s="4" t="s">
        <v>2168</v>
      </c>
      <c r="G53" s="5">
        <v>26.61</v>
      </c>
      <c r="H53" s="37">
        <f t="shared" si="1"/>
        <v>2</v>
      </c>
      <c r="I53" s="37" t="str">
        <f t="shared" si="2"/>
        <v>Large</v>
      </c>
      <c r="J53" s="4">
        <v>10</v>
      </c>
      <c r="K53" s="20">
        <v>0.99</v>
      </c>
      <c r="L53" s="5">
        <f>Table3[[#This Row],[Product_Amt]]+Table3[[#This Row],[Shipping_Amt]]</f>
        <v>27.599999999999998</v>
      </c>
      <c r="M53" s="5">
        <f>(((Table3[[#This Row],[Total_Amt]] * 0.0558659217877095) + (Table3[[#This Row],[Total_Amt]])) *0.025 +0.3) + Table3[[#This Row],[Total_Amt]] * 0.1025</f>
        <v>3.8575474860335195</v>
      </c>
      <c r="N53" s="20">
        <f>Table3[[#This Row],[Total_Amt]]-Table3[[#This Row],[TCG_Fees]]-0.0225 - (0.088 *Table3[[#This Row],[Shipping_Shields]])- ($V$33 * Table3[[#This Row],[Quantity_Ordered]]) -0.68</f>
        <v>22.59398817165269</v>
      </c>
      <c r="O53" s="2" t="s">
        <v>1237</v>
      </c>
      <c r="P53" s="2" t="s">
        <v>938</v>
      </c>
      <c r="Q53" s="6">
        <v>90503</v>
      </c>
    </row>
    <row r="54" spans="1:17" x14ac:dyDescent="0.25">
      <c r="A54" s="1" t="s">
        <v>529</v>
      </c>
      <c r="B54" s="2" t="s">
        <v>530</v>
      </c>
      <c r="C54" s="3">
        <v>45255</v>
      </c>
      <c r="D54" s="4" t="str">
        <f t="shared" ca="1" si="3"/>
        <v>Completed</v>
      </c>
      <c r="E54" s="4" t="s">
        <v>3</v>
      </c>
      <c r="F54" s="4" t="s">
        <v>2168</v>
      </c>
      <c r="G54" s="5">
        <v>5.2</v>
      </c>
      <c r="H54" s="37">
        <f t="shared" si="1"/>
        <v>1</v>
      </c>
      <c r="I54" s="37" t="str">
        <f t="shared" si="2"/>
        <v>Small</v>
      </c>
      <c r="J54" s="4">
        <v>1</v>
      </c>
      <c r="K54" s="20">
        <v>0.99</v>
      </c>
      <c r="L54" s="5">
        <f>Table3[[#This Row],[Product_Amt]]+Table3[[#This Row],[Shipping_Amt]]</f>
        <v>6.19</v>
      </c>
      <c r="M54" s="5">
        <f>(((Table3[[#This Row],[Total_Amt]] * 0.0558659217877095) + (Table3[[#This Row],[Total_Amt]])) *0.025 +0.3) + Table3[[#This Row],[Total_Amt]] * 0.1025</f>
        <v>1.0978702513966481</v>
      </c>
      <c r="N54" s="20">
        <f>Table3[[#This Row],[Total_Amt]]-Table3[[#This Row],[TCG_Fees]]-0.0225 - (0.088 *Table3[[#This Row],[Shipping_Shields]])- ($V$33 * Table3[[#This Row],[Quantity_Ordered]]) -0.68</f>
        <v>4.2746333143719744</v>
      </c>
      <c r="O54" s="2" t="s">
        <v>998</v>
      </c>
      <c r="P54" s="2" t="s">
        <v>960</v>
      </c>
      <c r="Q54" s="6">
        <v>48236</v>
      </c>
    </row>
    <row r="55" spans="1:17" x14ac:dyDescent="0.25">
      <c r="A55" s="1" t="s">
        <v>537</v>
      </c>
      <c r="B55" s="2" t="s">
        <v>538</v>
      </c>
      <c r="C55" s="3">
        <v>45255</v>
      </c>
      <c r="D55" s="4" t="str">
        <f t="shared" ca="1" si="3"/>
        <v>Completed</v>
      </c>
      <c r="E55" s="4" t="s">
        <v>3</v>
      </c>
      <c r="F55" s="4" t="s">
        <v>2168</v>
      </c>
      <c r="G55" s="5">
        <v>1.95</v>
      </c>
      <c r="H55" s="37">
        <f t="shared" si="1"/>
        <v>1</v>
      </c>
      <c r="I55" s="37" t="str">
        <f t="shared" si="2"/>
        <v>Small</v>
      </c>
      <c r="J55" s="4">
        <v>1</v>
      </c>
      <c r="K55" s="20">
        <v>0.99</v>
      </c>
      <c r="L55" s="5">
        <f>Table3[[#This Row],[Product_Amt]]+Table3[[#This Row],[Shipping_Amt]]</f>
        <v>2.94</v>
      </c>
      <c r="M55" s="5">
        <f>(((Table3[[#This Row],[Total_Amt]] * 0.0558659217877095) + (Table3[[#This Row],[Total_Amt]])) *0.025 +0.3) + Table3[[#This Row],[Total_Amt]] * 0.1025</f>
        <v>0.67895614525139658</v>
      </c>
      <c r="N55" s="20">
        <f>Table3[[#This Row],[Total_Amt]]-Table3[[#This Row],[TCG_Fees]]-0.0225 - (0.088 *Table3[[#This Row],[Shipping_Shields]])- ($V$33 * Table3[[#This Row],[Quantity_Ordered]]) -0.68</f>
        <v>1.4435474205172243</v>
      </c>
      <c r="O55" s="2" t="s">
        <v>1009</v>
      </c>
      <c r="P55" s="2" t="s">
        <v>920</v>
      </c>
      <c r="Q55" s="6">
        <v>13440</v>
      </c>
    </row>
    <row r="56" spans="1:17" x14ac:dyDescent="0.25">
      <c r="A56" s="1" t="s">
        <v>539</v>
      </c>
      <c r="B56" s="2" t="s">
        <v>540</v>
      </c>
      <c r="C56" s="3">
        <v>45255</v>
      </c>
      <c r="D56" s="4" t="str">
        <f t="shared" ca="1" si="3"/>
        <v>Completed</v>
      </c>
      <c r="E56" s="4" t="s">
        <v>3</v>
      </c>
      <c r="F56" s="4" t="s">
        <v>2168</v>
      </c>
      <c r="G56" s="5">
        <v>4.9000000000000004</v>
      </c>
      <c r="H56" s="37">
        <f t="shared" si="1"/>
        <v>1</v>
      </c>
      <c r="I56" s="37" t="str">
        <f t="shared" si="2"/>
        <v>Small</v>
      </c>
      <c r="J56" s="4">
        <v>1</v>
      </c>
      <c r="K56" s="20">
        <v>0.99</v>
      </c>
      <c r="L56" s="5">
        <f>Table3[[#This Row],[Product_Amt]]+Table3[[#This Row],[Shipping_Amt]]</f>
        <v>5.8900000000000006</v>
      </c>
      <c r="M56" s="5">
        <f>(((Table3[[#This Row],[Total_Amt]] * 0.0558659217877095) + (Table3[[#This Row],[Total_Amt]])) *0.025 +0.3) + Table3[[#This Row],[Total_Amt]] * 0.1025</f>
        <v>1.0592012569832403</v>
      </c>
      <c r="N56" s="20">
        <f>Table3[[#This Row],[Total_Amt]]-Table3[[#This Row],[TCG_Fees]]-0.0225 - (0.088 *Table3[[#This Row],[Shipping_Shields]])- ($V$33 * Table3[[#This Row],[Quantity_Ordered]]) -0.68</f>
        <v>4.0133023087853825</v>
      </c>
      <c r="O56" s="2" t="s">
        <v>1048</v>
      </c>
      <c r="P56" s="2" t="s">
        <v>997</v>
      </c>
      <c r="Q56" s="6">
        <v>80216</v>
      </c>
    </row>
    <row r="57" spans="1:17" x14ac:dyDescent="0.25">
      <c r="A57" s="1" t="s">
        <v>533</v>
      </c>
      <c r="B57" s="2" t="s">
        <v>534</v>
      </c>
      <c r="C57" s="3">
        <v>45255</v>
      </c>
      <c r="D57" s="4" t="str">
        <f t="shared" ca="1" si="3"/>
        <v>Completed</v>
      </c>
      <c r="E57" s="4" t="s">
        <v>3</v>
      </c>
      <c r="F57" s="4" t="s">
        <v>2168</v>
      </c>
      <c r="G57" s="5">
        <v>3.7</v>
      </c>
      <c r="H57" s="37">
        <f t="shared" si="1"/>
        <v>1</v>
      </c>
      <c r="I57" s="37" t="str">
        <f t="shared" si="2"/>
        <v>Small</v>
      </c>
      <c r="J57" s="4">
        <v>5</v>
      </c>
      <c r="K57" s="20">
        <v>0.99</v>
      </c>
      <c r="L57" s="5">
        <f>Table3[[#This Row],[Product_Amt]]+Table3[[#This Row],[Shipping_Amt]]</f>
        <v>4.6900000000000004</v>
      </c>
      <c r="M57" s="5">
        <f>(((Table3[[#This Row],[Total_Amt]] * 0.0558659217877095) + (Table3[[#This Row],[Total_Amt]])) *0.025 +0.3) + Table3[[#This Row],[Total_Amt]] * 0.1025</f>
        <v>0.90452527932960902</v>
      </c>
      <c r="N57" s="20">
        <f>Table3[[#This Row],[Total_Amt]]-Table3[[#This Row],[TCG_Fees]]-0.0225 - (0.088 *Table3[[#This Row],[Shipping_Shields]])- ($V$33 * Table3[[#This Row],[Quantity_Ordered]]) -0.68</f>
        <v>2.8599925495134975</v>
      </c>
      <c r="O57" s="2" t="s">
        <v>1090</v>
      </c>
      <c r="P57" s="2" t="s">
        <v>923</v>
      </c>
      <c r="Q57" s="6">
        <v>98107</v>
      </c>
    </row>
    <row r="58" spans="1:17" x14ac:dyDescent="0.25">
      <c r="A58" s="1" t="s">
        <v>541</v>
      </c>
      <c r="B58" s="2" t="s">
        <v>542</v>
      </c>
      <c r="C58" s="3">
        <v>45255</v>
      </c>
      <c r="D58" s="4" t="str">
        <f t="shared" ca="1" si="3"/>
        <v>Completed</v>
      </c>
      <c r="E58" s="4" t="s">
        <v>3</v>
      </c>
      <c r="F58" s="4" t="s">
        <v>2168</v>
      </c>
      <c r="G58" s="5">
        <v>15.65</v>
      </c>
      <c r="H58" s="37">
        <f t="shared" si="1"/>
        <v>1</v>
      </c>
      <c r="I58" s="37" t="str">
        <f t="shared" si="2"/>
        <v>Small</v>
      </c>
      <c r="J58" s="4">
        <v>6</v>
      </c>
      <c r="K58" s="20">
        <v>0.99</v>
      </c>
      <c r="L58" s="5">
        <f>Table3[[#This Row],[Product_Amt]]+Table3[[#This Row],[Shipping_Amt]]</f>
        <v>16.64</v>
      </c>
      <c r="M58" s="5">
        <f>(((Table3[[#This Row],[Total_Amt]] * 0.0558659217877095) + (Table3[[#This Row],[Total_Amt]])) *0.025 +0.3) + Table3[[#This Row],[Total_Amt]] * 0.1025</f>
        <v>2.4448402234636872</v>
      </c>
      <c r="N58" s="20">
        <f>Table3[[#This Row],[Total_Amt]]-Table3[[#This Row],[TCG_Fees]]-0.0225 - (0.088 *Table3[[#This Row],[Shipping_Shields]])- ($V$33 * Table3[[#This Row],[Quantity_Ordered]]) -0.68</f>
        <v>13.242681171148041</v>
      </c>
      <c r="O58" s="2" t="s">
        <v>1177</v>
      </c>
      <c r="P58" s="2" t="s">
        <v>979</v>
      </c>
      <c r="Q58" s="6">
        <v>46064</v>
      </c>
    </row>
    <row r="59" spans="1:17" x14ac:dyDescent="0.25">
      <c r="A59" s="1" t="s">
        <v>535</v>
      </c>
      <c r="B59" s="2" t="s">
        <v>536</v>
      </c>
      <c r="C59" s="3">
        <v>45255</v>
      </c>
      <c r="D59" s="4" t="str">
        <f t="shared" ca="1" si="3"/>
        <v>Completed</v>
      </c>
      <c r="E59" s="4" t="s">
        <v>3</v>
      </c>
      <c r="F59" s="4" t="s">
        <v>2168</v>
      </c>
      <c r="G59" s="5">
        <v>4.7</v>
      </c>
      <c r="H59" s="37">
        <f t="shared" si="1"/>
        <v>1</v>
      </c>
      <c r="I59" s="37" t="str">
        <f t="shared" si="2"/>
        <v>Small</v>
      </c>
      <c r="J59" s="4">
        <v>2</v>
      </c>
      <c r="K59" s="20">
        <v>0.99</v>
      </c>
      <c r="L59" s="5">
        <f>Table3[[#This Row],[Product_Amt]]+Table3[[#This Row],[Shipping_Amt]]</f>
        <v>5.69</v>
      </c>
      <c r="M59" s="5">
        <f>(((Table3[[#This Row],[Total_Amt]] * 0.0558659217877095) + (Table3[[#This Row],[Total_Amt]])) *0.025 +0.3) + Table3[[#This Row],[Total_Amt]] * 0.1025</f>
        <v>1.0334219273743017</v>
      </c>
      <c r="N59" s="20">
        <f>Table3[[#This Row],[Total_Amt]]-Table3[[#This Row],[TCG_Fees]]-0.0225 - (0.088 *Table3[[#This Row],[Shipping_Shields]])- ($V$33 * Table3[[#This Row],[Quantity_Ordered]]) -0.68</f>
        <v>3.8120852041629409</v>
      </c>
      <c r="O59" s="2" t="s">
        <v>1262</v>
      </c>
      <c r="P59" s="2" t="s">
        <v>945</v>
      </c>
      <c r="Q59" s="6">
        <v>45669</v>
      </c>
    </row>
    <row r="60" spans="1:17" x14ac:dyDescent="0.25">
      <c r="A60" s="1" t="s">
        <v>527</v>
      </c>
      <c r="B60" s="2" t="s">
        <v>528</v>
      </c>
      <c r="C60" s="3">
        <v>45255</v>
      </c>
      <c r="D60" s="4" t="str">
        <f t="shared" ca="1" si="3"/>
        <v>Completed</v>
      </c>
      <c r="E60" s="4" t="s">
        <v>3</v>
      </c>
      <c r="F60" s="4" t="s">
        <v>2168</v>
      </c>
      <c r="G60" s="5">
        <v>3.95</v>
      </c>
      <c r="H60" s="37">
        <f t="shared" si="1"/>
        <v>1</v>
      </c>
      <c r="I60" s="37" t="str">
        <f t="shared" si="2"/>
        <v>Small</v>
      </c>
      <c r="J60" s="4">
        <v>1</v>
      </c>
      <c r="K60" s="20">
        <v>0.99</v>
      </c>
      <c r="L60" s="5">
        <f>Table3[[#This Row],[Product_Amt]]+Table3[[#This Row],[Shipping_Amt]]</f>
        <v>4.9400000000000004</v>
      </c>
      <c r="M60" s="5">
        <f>(((Table3[[#This Row],[Total_Amt]] * 0.0558659217877095) + (Table3[[#This Row],[Total_Amt]])) *0.025 +0.3) + Table3[[#This Row],[Total_Amt]] * 0.1025</f>
        <v>0.93674944134078209</v>
      </c>
      <c r="N60" s="20">
        <f>Table3[[#This Row],[Total_Amt]]-Table3[[#This Row],[TCG_Fees]]-0.0225 - (0.088 *Table3[[#This Row],[Shipping_Shields]])- ($V$33 * Table3[[#This Row],[Quantity_Ordered]]) -0.68</f>
        <v>3.1857541244278389</v>
      </c>
      <c r="O60" s="2" t="s">
        <v>1115</v>
      </c>
      <c r="P60" s="2" t="s">
        <v>968</v>
      </c>
      <c r="Q60" s="6">
        <v>23323</v>
      </c>
    </row>
    <row r="61" spans="1:17" x14ac:dyDescent="0.25">
      <c r="A61" s="1" t="s">
        <v>525</v>
      </c>
      <c r="B61" s="2" t="s">
        <v>526</v>
      </c>
      <c r="C61" s="3">
        <v>45255</v>
      </c>
      <c r="D61" s="4" t="str">
        <f t="shared" ca="1" si="3"/>
        <v>Completed</v>
      </c>
      <c r="E61" s="4" t="s">
        <v>3</v>
      </c>
      <c r="F61" s="4" t="s">
        <v>2168</v>
      </c>
      <c r="G61" s="5">
        <v>24.5</v>
      </c>
      <c r="H61" s="37">
        <f t="shared" si="1"/>
        <v>1</v>
      </c>
      <c r="I61" s="37" t="str">
        <f t="shared" si="2"/>
        <v>Small</v>
      </c>
      <c r="J61" s="4">
        <v>1</v>
      </c>
      <c r="K61" s="20">
        <v>0.99</v>
      </c>
      <c r="L61" s="5">
        <f>Table3[[#This Row],[Product_Amt]]+Table3[[#This Row],[Shipping_Amt]]</f>
        <v>25.49</v>
      </c>
      <c r="M61" s="5">
        <f>(((Table3[[#This Row],[Total_Amt]] * 0.0558659217877095) + (Table3[[#This Row],[Total_Amt]])) *0.025 +0.3) + Table3[[#This Row],[Total_Amt]] * 0.1025</f>
        <v>3.585575558659218</v>
      </c>
      <c r="N61" s="20">
        <f>Table3[[#This Row],[Total_Amt]]-Table3[[#This Row],[TCG_Fees]]-0.0225 - (0.088 *Table3[[#This Row],[Shipping_Shields]])- ($V$33 * Table3[[#This Row],[Quantity_Ordered]]) -0.68</f>
        <v>21.0869280071094</v>
      </c>
      <c r="O61" s="2" t="s">
        <v>1307</v>
      </c>
      <c r="P61" s="2" t="s">
        <v>960</v>
      </c>
      <c r="Q61" s="6">
        <v>48854</v>
      </c>
    </row>
    <row r="62" spans="1:17" x14ac:dyDescent="0.25">
      <c r="A62" s="1" t="s">
        <v>543</v>
      </c>
      <c r="B62" s="2" t="s">
        <v>544</v>
      </c>
      <c r="C62" s="3">
        <v>45255</v>
      </c>
      <c r="D62" s="4" t="str">
        <f t="shared" ca="1" si="3"/>
        <v>Completed</v>
      </c>
      <c r="E62" s="4" t="s">
        <v>3</v>
      </c>
      <c r="F62" s="4" t="s">
        <v>2168</v>
      </c>
      <c r="G62" s="5">
        <v>2.9</v>
      </c>
      <c r="H62" s="37">
        <f t="shared" si="1"/>
        <v>1</v>
      </c>
      <c r="I62" s="37" t="str">
        <f t="shared" si="2"/>
        <v>Small</v>
      </c>
      <c r="J62" s="4">
        <v>1</v>
      </c>
      <c r="K62" s="20">
        <v>0.99</v>
      </c>
      <c r="L62" s="5">
        <f>Table3[[#This Row],[Product_Amt]]+Table3[[#This Row],[Shipping_Amt]]</f>
        <v>3.8899999999999997</v>
      </c>
      <c r="M62" s="5">
        <f>(((Table3[[#This Row],[Total_Amt]] * 0.0558659217877095) + (Table3[[#This Row],[Total_Amt]])) *0.025 +0.3) + Table3[[#This Row],[Total_Amt]] * 0.1025</f>
        <v>0.80140796089385469</v>
      </c>
      <c r="N62" s="20">
        <f>Table3[[#This Row],[Total_Amt]]-Table3[[#This Row],[TCG_Fees]]-0.0225 - (0.088 *Table3[[#This Row],[Shipping_Shields]])- ($V$33 * Table3[[#This Row],[Quantity_Ordered]]) -0.68</f>
        <v>2.2710956048747661</v>
      </c>
      <c r="O62" s="2" t="s">
        <v>1155</v>
      </c>
      <c r="P62" s="2" t="s">
        <v>967</v>
      </c>
      <c r="Q62" s="6">
        <v>18651</v>
      </c>
    </row>
    <row r="63" spans="1:17" x14ac:dyDescent="0.25">
      <c r="A63" s="30" t="s">
        <v>531</v>
      </c>
      <c r="B63" s="31" t="s">
        <v>532</v>
      </c>
      <c r="C63" s="32">
        <v>45255</v>
      </c>
      <c r="D63" s="33" t="s">
        <v>2010</v>
      </c>
      <c r="E63" s="33" t="s">
        <v>3</v>
      </c>
      <c r="F63" s="33" t="s">
        <v>2168</v>
      </c>
      <c r="G63" s="34">
        <v>14.25</v>
      </c>
      <c r="H63" s="38">
        <f t="shared" si="1"/>
        <v>1</v>
      </c>
      <c r="I63" s="38" t="str">
        <f t="shared" si="2"/>
        <v>Small</v>
      </c>
      <c r="J63" s="33">
        <v>1</v>
      </c>
      <c r="K63" s="35">
        <v>0.99</v>
      </c>
      <c r="L63" s="34">
        <f>Table3[[#This Row],[Product_Amt]]+Table3[[#This Row],[Shipping_Amt]]</f>
        <v>15.24</v>
      </c>
      <c r="M63" s="34">
        <f>(((Table3[[#This Row],[Total_Amt]] * 0.0558659217877095) + (Table3[[#This Row],[Total_Amt]])) *0.025 +0.3) + Table3[[#This Row],[Total_Amt]] * 0.1025</f>
        <v>2.2643849162011174</v>
      </c>
      <c r="N63" s="35">
        <f>Table3[[#This Row],[Total_Amt]]-Table3[[#This Row],[TCG_Fees]]-0.0225 - (0.088 *Table3[[#This Row],[Shipping_Shields]])- ($V$33 * Table3[[#This Row],[Quantity_Ordered]]) -0.68</f>
        <v>12.158118649567504</v>
      </c>
      <c r="O63" s="31" t="s">
        <v>1348</v>
      </c>
      <c r="P63" s="31" t="s">
        <v>979</v>
      </c>
      <c r="Q63" s="36">
        <v>46394</v>
      </c>
    </row>
    <row r="64" spans="1:17" x14ac:dyDescent="0.25">
      <c r="A64" s="1" t="s">
        <v>549</v>
      </c>
      <c r="B64" s="2" t="s">
        <v>550</v>
      </c>
      <c r="C64" s="3">
        <v>45256</v>
      </c>
      <c r="D64" s="4" t="str">
        <f t="shared" ref="D64:D105" ca="1" si="4">IF(C64&gt;=TODAY()-7,"Shipped","Completed")</f>
        <v>Completed</v>
      </c>
      <c r="E64" s="4" t="s">
        <v>3</v>
      </c>
      <c r="F64" s="4" t="s">
        <v>2168</v>
      </c>
      <c r="G64" s="5">
        <v>2</v>
      </c>
      <c r="H64" s="37">
        <f t="shared" si="1"/>
        <v>1</v>
      </c>
      <c r="I64" s="37" t="str">
        <f t="shared" si="2"/>
        <v>Small</v>
      </c>
      <c r="J64" s="4">
        <v>1</v>
      </c>
      <c r="K64" s="20">
        <v>0.99</v>
      </c>
      <c r="L64" s="5">
        <f>Table3[[#This Row],[Product_Amt]]+Table3[[#This Row],[Shipping_Amt]]</f>
        <v>2.99</v>
      </c>
      <c r="M64" s="5">
        <f>(((Table3[[#This Row],[Total_Amt]] * 0.0558659217877095) + (Table3[[#This Row],[Total_Amt]])) *0.025 +0.3) + Table3[[#This Row],[Total_Amt]] * 0.1025</f>
        <v>0.68540097765363128</v>
      </c>
      <c r="N64" s="20">
        <f>Table3[[#This Row],[Total_Amt]]-Table3[[#This Row],[TCG_Fees]]-0.0225 - (0.088 *Table3[[#This Row],[Shipping_Shields]])- ($V$33 * Table3[[#This Row],[Quantity_Ordered]]) -0.68</f>
        <v>1.4871025881149897</v>
      </c>
      <c r="O64" s="2" t="s">
        <v>957</v>
      </c>
      <c r="P64" s="2" t="s">
        <v>958</v>
      </c>
      <c r="Q64" s="6">
        <v>7302</v>
      </c>
    </row>
    <row r="65" spans="1:17" x14ac:dyDescent="0.25">
      <c r="A65" s="1" t="s">
        <v>563</v>
      </c>
      <c r="B65" s="2" t="s">
        <v>564</v>
      </c>
      <c r="C65" s="3">
        <v>45256</v>
      </c>
      <c r="D65" s="4" t="str">
        <f t="shared" ca="1" si="4"/>
        <v>Completed</v>
      </c>
      <c r="E65" s="4" t="s">
        <v>3</v>
      </c>
      <c r="F65" s="4" t="s">
        <v>2168</v>
      </c>
      <c r="G65" s="5">
        <v>3.5</v>
      </c>
      <c r="H65" s="37">
        <f t="shared" si="1"/>
        <v>1</v>
      </c>
      <c r="I65" s="37" t="str">
        <f t="shared" si="2"/>
        <v>Small</v>
      </c>
      <c r="J65" s="4">
        <v>1</v>
      </c>
      <c r="K65" s="20">
        <v>0.99</v>
      </c>
      <c r="L65" s="5">
        <f>Table3[[#This Row],[Product_Amt]]+Table3[[#This Row],[Shipping_Amt]]</f>
        <v>4.49</v>
      </c>
      <c r="M65" s="5">
        <f>(((Table3[[#This Row],[Total_Amt]] * 0.0558659217877095) + (Table3[[#This Row],[Total_Amt]])) *0.025 +0.3) + Table3[[#This Row],[Total_Amt]] * 0.1025</f>
        <v>0.87874594972067044</v>
      </c>
      <c r="N65" s="20">
        <f>Table3[[#This Row],[Total_Amt]]-Table3[[#This Row],[TCG_Fees]]-0.0225 - (0.088 *Table3[[#This Row],[Shipping_Shields]])- ($V$33 * Table3[[#This Row],[Quantity_Ordered]]) -0.68</f>
        <v>2.7937576160479507</v>
      </c>
      <c r="O65" s="2" t="s">
        <v>996</v>
      </c>
      <c r="P65" s="2" t="s">
        <v>997</v>
      </c>
      <c r="Q65" s="6">
        <v>80122</v>
      </c>
    </row>
    <row r="66" spans="1:17" x14ac:dyDescent="0.25">
      <c r="A66" s="1" t="s">
        <v>567</v>
      </c>
      <c r="B66" s="2" t="s">
        <v>568</v>
      </c>
      <c r="C66" s="3">
        <v>45256</v>
      </c>
      <c r="D66" s="4" t="str">
        <f t="shared" ca="1" si="4"/>
        <v>Completed</v>
      </c>
      <c r="E66" s="4" t="s">
        <v>3</v>
      </c>
      <c r="F66" s="4" t="s">
        <v>2168</v>
      </c>
      <c r="G66" s="5">
        <v>12.15</v>
      </c>
      <c r="H66" s="37">
        <f t="shared" ref="H66:H129" si="5">IF(J66&gt;=7,2,IF(J66&lt;7,1))</f>
        <v>1</v>
      </c>
      <c r="I66" s="37" t="str">
        <f t="shared" ref="I66:I129" si="6">IF(H66 &gt; 1, "Large", "Small")</f>
        <v>Small</v>
      </c>
      <c r="J66" s="4">
        <v>5</v>
      </c>
      <c r="K66" s="20">
        <v>0.99</v>
      </c>
      <c r="L66" s="5">
        <f>Table3[[#This Row],[Product_Amt]]+Table3[[#This Row],[Shipping_Amt]]</f>
        <v>13.14</v>
      </c>
      <c r="M66" s="5">
        <f>(((Table3[[#This Row],[Total_Amt]] * 0.0558659217877095) + (Table3[[#This Row],[Total_Amt]])) *0.025 +0.3) + Table3[[#This Row],[Total_Amt]] * 0.1025</f>
        <v>1.9937019553072626</v>
      </c>
      <c r="N66" s="20">
        <f>Table3[[#This Row],[Total_Amt]]-Table3[[#This Row],[TCG_Fees]]-0.0225 - (0.088 *Table3[[#This Row],[Shipping_Shields]])- ($V$33 * Table3[[#This Row],[Quantity_Ordered]]) -0.68</f>
        <v>10.220815873535845</v>
      </c>
      <c r="O66" s="2" t="s">
        <v>930</v>
      </c>
      <c r="P66" s="2" t="s">
        <v>931</v>
      </c>
      <c r="Q66" s="6">
        <v>87111</v>
      </c>
    </row>
    <row r="67" spans="1:17" x14ac:dyDescent="0.25">
      <c r="A67" s="1" t="s">
        <v>545</v>
      </c>
      <c r="B67" s="2" t="s">
        <v>546</v>
      </c>
      <c r="C67" s="3">
        <v>45256</v>
      </c>
      <c r="D67" s="4" t="str">
        <f t="shared" ca="1" si="4"/>
        <v>Completed</v>
      </c>
      <c r="E67" s="4" t="s">
        <v>3</v>
      </c>
      <c r="F67" s="4" t="s">
        <v>2168</v>
      </c>
      <c r="G67" s="5">
        <v>2.4</v>
      </c>
      <c r="H67" s="37">
        <f t="shared" si="5"/>
        <v>1</v>
      </c>
      <c r="I67" s="37" t="str">
        <f t="shared" si="6"/>
        <v>Small</v>
      </c>
      <c r="J67" s="4">
        <v>1</v>
      </c>
      <c r="K67" s="20">
        <v>0.99</v>
      </c>
      <c r="L67" s="5">
        <f>Table3[[#This Row],[Product_Amt]]+Table3[[#This Row],[Shipping_Amt]]</f>
        <v>3.3899999999999997</v>
      </c>
      <c r="M67" s="5">
        <f>(((Table3[[#This Row],[Total_Amt]] * 0.0558659217877095) + (Table3[[#This Row],[Total_Amt]])) *0.025 +0.3) + Table3[[#This Row],[Total_Amt]] * 0.1025</f>
        <v>0.73695963687150834</v>
      </c>
      <c r="N67" s="20">
        <f>Table3[[#This Row],[Total_Amt]]-Table3[[#This Row],[TCG_Fees]]-0.0225 - (0.088 *Table3[[#This Row],[Shipping_Shields]])- ($V$33 * Table3[[#This Row],[Quantity_Ordered]]) -0.68</f>
        <v>1.8355439288971125</v>
      </c>
      <c r="O67" s="2" t="s">
        <v>1038</v>
      </c>
      <c r="P67" s="2" t="s">
        <v>920</v>
      </c>
      <c r="Q67" s="6">
        <v>14701</v>
      </c>
    </row>
    <row r="68" spans="1:17" x14ac:dyDescent="0.25">
      <c r="A68" s="1" t="s">
        <v>565</v>
      </c>
      <c r="B68" s="2" t="s">
        <v>566</v>
      </c>
      <c r="C68" s="3">
        <v>45256</v>
      </c>
      <c r="D68" s="4" t="str">
        <f t="shared" ca="1" si="4"/>
        <v>Completed</v>
      </c>
      <c r="E68" s="4" t="s">
        <v>3</v>
      </c>
      <c r="F68" s="4" t="s">
        <v>2168</v>
      </c>
      <c r="G68" s="5">
        <v>8</v>
      </c>
      <c r="H68" s="37">
        <f t="shared" si="5"/>
        <v>1</v>
      </c>
      <c r="I68" s="37" t="str">
        <f t="shared" si="6"/>
        <v>Small</v>
      </c>
      <c r="J68" s="4">
        <v>1</v>
      </c>
      <c r="K68" s="20">
        <v>0.99</v>
      </c>
      <c r="L68" s="5">
        <f>Table3[[#This Row],[Product_Amt]]+Table3[[#This Row],[Shipping_Amt]]</f>
        <v>8.99</v>
      </c>
      <c r="M68" s="5">
        <f>(((Table3[[#This Row],[Total_Amt]] * 0.0558659217877095) + (Table3[[#This Row],[Total_Amt]])) *0.025 +0.3) + Table3[[#This Row],[Total_Amt]] * 0.1025</f>
        <v>1.4587808659217876</v>
      </c>
      <c r="N68" s="20">
        <f>Table3[[#This Row],[Total_Amt]]-Table3[[#This Row],[TCG_Fees]]-0.0225 - (0.088 *Table3[[#This Row],[Shipping_Shields]])- ($V$33 * Table3[[#This Row],[Quantity_Ordered]]) -0.68</f>
        <v>6.7137226998468345</v>
      </c>
      <c r="O68" s="2" t="s">
        <v>1153</v>
      </c>
      <c r="P68" s="2" t="s">
        <v>1123</v>
      </c>
      <c r="Q68" s="6">
        <v>84056</v>
      </c>
    </row>
    <row r="69" spans="1:17" x14ac:dyDescent="0.25">
      <c r="A69" s="1" t="s">
        <v>569</v>
      </c>
      <c r="B69" s="2" t="s">
        <v>570</v>
      </c>
      <c r="C69" s="3">
        <v>45256</v>
      </c>
      <c r="D69" s="4" t="str">
        <f t="shared" ca="1" si="4"/>
        <v>Completed</v>
      </c>
      <c r="E69" s="4" t="s">
        <v>3</v>
      </c>
      <c r="F69" s="4" t="s">
        <v>2168</v>
      </c>
      <c r="G69" s="5">
        <v>9.9</v>
      </c>
      <c r="H69" s="37">
        <f t="shared" si="5"/>
        <v>1</v>
      </c>
      <c r="I69" s="37" t="str">
        <f t="shared" si="6"/>
        <v>Small</v>
      </c>
      <c r="J69" s="4">
        <v>1</v>
      </c>
      <c r="K69" s="20">
        <v>0.99</v>
      </c>
      <c r="L69" s="5">
        <f>Table3[[#This Row],[Product_Amt]]+Table3[[#This Row],[Shipping_Amt]]</f>
        <v>10.89</v>
      </c>
      <c r="M69" s="5">
        <f>(((Table3[[#This Row],[Total_Amt]] * 0.0558659217877095) + (Table3[[#This Row],[Total_Amt]])) *0.025 +0.3) + Table3[[#This Row],[Total_Amt]] * 0.1025</f>
        <v>1.703684497206704</v>
      </c>
      <c r="N69" s="20">
        <f>Table3[[#This Row],[Total_Amt]]-Table3[[#This Row],[TCG_Fees]]-0.0225 - (0.088 *Table3[[#This Row],[Shipping_Shields]])- ($V$33 * Table3[[#This Row],[Quantity_Ordered]]) -0.68</f>
        <v>8.368819068561919</v>
      </c>
      <c r="O69" s="2" t="s">
        <v>1185</v>
      </c>
      <c r="P69" s="2" t="s">
        <v>988</v>
      </c>
      <c r="Q69" s="6">
        <v>64633</v>
      </c>
    </row>
    <row r="70" spans="1:17" x14ac:dyDescent="0.25">
      <c r="A70" s="1" t="s">
        <v>553</v>
      </c>
      <c r="B70" s="2" t="s">
        <v>554</v>
      </c>
      <c r="C70" s="3">
        <v>45256</v>
      </c>
      <c r="D70" s="4" t="str">
        <f t="shared" ca="1" si="4"/>
        <v>Completed</v>
      </c>
      <c r="E70" s="4" t="s">
        <v>3</v>
      </c>
      <c r="F70" s="4" t="s">
        <v>2168</v>
      </c>
      <c r="G70" s="5">
        <v>23.85</v>
      </c>
      <c r="H70" s="37">
        <f t="shared" si="5"/>
        <v>1</v>
      </c>
      <c r="I70" s="37" t="str">
        <f t="shared" si="6"/>
        <v>Small</v>
      </c>
      <c r="J70" s="4">
        <v>3</v>
      </c>
      <c r="K70" s="20">
        <v>0.99</v>
      </c>
      <c r="L70" s="5">
        <f>Table3[[#This Row],[Product_Amt]]+Table3[[#This Row],[Shipping_Amt]]</f>
        <v>24.84</v>
      </c>
      <c r="M70" s="5">
        <f>(((Table3[[#This Row],[Total_Amt]] * 0.0558659217877095) + (Table3[[#This Row],[Total_Amt]])) *0.025 +0.3) + Table3[[#This Row],[Total_Amt]] * 0.1025</f>
        <v>3.5017927374301676</v>
      </c>
      <c r="N70" s="20">
        <f>Table3[[#This Row],[Total_Amt]]-Table3[[#This Row],[TCG_Fees]]-0.0225 - (0.088 *Table3[[#This Row],[Shipping_Shields]])- ($V$33 * Table3[[#This Row],[Quantity_Ordered]]) -0.68</f>
        <v>20.466717959875695</v>
      </c>
      <c r="O70" s="2" t="s">
        <v>1214</v>
      </c>
      <c r="P70" s="2" t="s">
        <v>952</v>
      </c>
      <c r="Q70" s="6">
        <v>38464</v>
      </c>
    </row>
    <row r="71" spans="1:17" x14ac:dyDescent="0.25">
      <c r="A71" s="1" t="s">
        <v>547</v>
      </c>
      <c r="B71" s="2" t="s">
        <v>548</v>
      </c>
      <c r="C71" s="3">
        <v>45256</v>
      </c>
      <c r="D71" s="4" t="str">
        <f t="shared" ca="1" si="4"/>
        <v>Completed</v>
      </c>
      <c r="E71" s="4" t="s">
        <v>3</v>
      </c>
      <c r="F71" s="4" t="s">
        <v>2168</v>
      </c>
      <c r="G71" s="5">
        <v>6.9</v>
      </c>
      <c r="H71" s="37">
        <f t="shared" si="5"/>
        <v>1</v>
      </c>
      <c r="I71" s="37" t="str">
        <f t="shared" si="6"/>
        <v>Small</v>
      </c>
      <c r="J71" s="4">
        <v>2</v>
      </c>
      <c r="K71" s="20">
        <v>0.99</v>
      </c>
      <c r="L71" s="5">
        <f>Table3[[#This Row],[Product_Amt]]+Table3[[#This Row],[Shipping_Amt]]</f>
        <v>7.8900000000000006</v>
      </c>
      <c r="M71" s="5">
        <f>(((Table3[[#This Row],[Total_Amt]] * 0.0558659217877095) + (Table3[[#This Row],[Total_Amt]])) *0.025 +0.3) + Table3[[#This Row],[Total_Amt]] * 0.1025</f>
        <v>1.3169945530726257</v>
      </c>
      <c r="N71" s="20">
        <f>Table3[[#This Row],[Total_Amt]]-Table3[[#This Row],[TCG_Fees]]-0.0225 - (0.088 *Table3[[#This Row],[Shipping_Shields]])- ($V$33 * Table3[[#This Row],[Quantity_Ordered]]) -0.68</f>
        <v>5.7285125784646178</v>
      </c>
      <c r="O71" s="2" t="s">
        <v>1221</v>
      </c>
      <c r="P71" s="2" t="s">
        <v>920</v>
      </c>
      <c r="Q71" s="6">
        <v>10977</v>
      </c>
    </row>
    <row r="72" spans="1:17" x14ac:dyDescent="0.25">
      <c r="A72" s="1" t="s">
        <v>551</v>
      </c>
      <c r="B72" s="2" t="s">
        <v>552</v>
      </c>
      <c r="C72" s="3">
        <v>45256</v>
      </c>
      <c r="D72" s="4" t="str">
        <f t="shared" ca="1" si="4"/>
        <v>Completed</v>
      </c>
      <c r="E72" s="4" t="s">
        <v>3</v>
      </c>
      <c r="F72" s="4" t="s">
        <v>2168</v>
      </c>
      <c r="G72" s="5">
        <v>1.1000000000000001</v>
      </c>
      <c r="H72" s="37">
        <f t="shared" si="5"/>
        <v>1</v>
      </c>
      <c r="I72" s="37" t="str">
        <f t="shared" si="6"/>
        <v>Small</v>
      </c>
      <c r="J72" s="4">
        <v>1</v>
      </c>
      <c r="K72" s="20">
        <v>0.99</v>
      </c>
      <c r="L72" s="5">
        <f>Table3[[#This Row],[Product_Amt]]+Table3[[#This Row],[Shipping_Amt]]</f>
        <v>2.09</v>
      </c>
      <c r="M72" s="5">
        <f>(((Table3[[#This Row],[Total_Amt]] * 0.0558659217877095) + (Table3[[#This Row],[Total_Amt]])) *0.025 +0.3) + Table3[[#This Row],[Total_Amt]] * 0.1025</f>
        <v>0.56939399441340777</v>
      </c>
      <c r="N72" s="20">
        <f>Table3[[#This Row],[Total_Amt]]-Table3[[#This Row],[TCG_Fees]]-0.0225 - (0.088 *Table3[[#This Row],[Shipping_Shields]])- ($V$33 * Table3[[#This Row],[Quantity_Ordered]]) -0.68</f>
        <v>0.70310957135521301</v>
      </c>
      <c r="O72" s="2" t="s">
        <v>1288</v>
      </c>
      <c r="P72" s="2" t="s">
        <v>995</v>
      </c>
      <c r="Q72" s="6">
        <v>41005</v>
      </c>
    </row>
    <row r="73" spans="1:17" x14ac:dyDescent="0.25">
      <c r="A73" s="1" t="s">
        <v>561</v>
      </c>
      <c r="B73" s="2" t="s">
        <v>562</v>
      </c>
      <c r="C73" s="3">
        <v>45256</v>
      </c>
      <c r="D73" s="4" t="str">
        <f t="shared" ca="1" si="4"/>
        <v>Completed</v>
      </c>
      <c r="E73" s="4" t="s">
        <v>3</v>
      </c>
      <c r="F73" s="4" t="s">
        <v>2168</v>
      </c>
      <c r="G73" s="5">
        <v>1.95</v>
      </c>
      <c r="H73" s="37">
        <f t="shared" si="5"/>
        <v>1</v>
      </c>
      <c r="I73" s="37" t="str">
        <f t="shared" si="6"/>
        <v>Small</v>
      </c>
      <c r="J73" s="4">
        <v>1</v>
      </c>
      <c r="K73" s="20">
        <v>0.99</v>
      </c>
      <c r="L73" s="5">
        <f>Table3[[#This Row],[Product_Amt]]+Table3[[#This Row],[Shipping_Amt]]</f>
        <v>2.94</v>
      </c>
      <c r="M73" s="5">
        <f>(((Table3[[#This Row],[Total_Amt]] * 0.0558659217877095) + (Table3[[#This Row],[Total_Amt]])) *0.025 +0.3) + Table3[[#This Row],[Total_Amt]] * 0.1025</f>
        <v>0.67895614525139658</v>
      </c>
      <c r="N73" s="20">
        <f>Table3[[#This Row],[Total_Amt]]-Table3[[#This Row],[TCG_Fees]]-0.0225 - (0.088 *Table3[[#This Row],[Shipping_Shields]])- ($V$33 * Table3[[#This Row],[Quantity_Ordered]]) -0.68</f>
        <v>1.4435474205172243</v>
      </c>
      <c r="O73" s="2" t="s">
        <v>1289</v>
      </c>
      <c r="P73" s="2" t="s">
        <v>929</v>
      </c>
      <c r="Q73" s="6">
        <v>6410</v>
      </c>
    </row>
    <row r="74" spans="1:17" x14ac:dyDescent="0.25">
      <c r="A74" s="1" t="s">
        <v>555</v>
      </c>
      <c r="B74" s="2" t="s">
        <v>556</v>
      </c>
      <c r="C74" s="3">
        <v>45256</v>
      </c>
      <c r="D74" s="4" t="str">
        <f t="shared" ca="1" si="4"/>
        <v>Completed</v>
      </c>
      <c r="E74" s="4" t="s">
        <v>3</v>
      </c>
      <c r="F74" s="4" t="s">
        <v>2168</v>
      </c>
      <c r="G74" s="5">
        <v>9.6</v>
      </c>
      <c r="H74" s="37">
        <f t="shared" si="5"/>
        <v>1</v>
      </c>
      <c r="I74" s="37" t="str">
        <f t="shared" si="6"/>
        <v>Small</v>
      </c>
      <c r="J74" s="4">
        <v>3</v>
      </c>
      <c r="K74" s="20">
        <v>0.99</v>
      </c>
      <c r="L74" s="5">
        <f>Table3[[#This Row],[Product_Amt]]+Table3[[#This Row],[Shipping_Amt]]</f>
        <v>10.59</v>
      </c>
      <c r="M74" s="5">
        <f>(((Table3[[#This Row],[Total_Amt]] * 0.0558659217877095) + (Table3[[#This Row],[Total_Amt]])) *0.025 +0.3) + Table3[[#This Row],[Total_Amt]] * 0.1025</f>
        <v>1.665015502793296</v>
      </c>
      <c r="N74" s="20">
        <f>Table3[[#This Row],[Total_Amt]]-Table3[[#This Row],[TCG_Fees]]-0.0225 - (0.088 *Table3[[#This Row],[Shipping_Shields]])- ($V$33 * Table3[[#This Row],[Quantity_Ordered]]) -0.68</f>
        <v>8.0534951945125677</v>
      </c>
      <c r="O74" s="2" t="s">
        <v>1304</v>
      </c>
      <c r="P74" s="2" t="s">
        <v>966</v>
      </c>
      <c r="Q74" s="6">
        <v>2135</v>
      </c>
    </row>
    <row r="75" spans="1:17" x14ac:dyDescent="0.25">
      <c r="A75" s="1" t="s">
        <v>571</v>
      </c>
      <c r="B75" s="2" t="s">
        <v>572</v>
      </c>
      <c r="C75" s="3">
        <v>45256</v>
      </c>
      <c r="D75" s="4" t="str">
        <f t="shared" ca="1" si="4"/>
        <v>Completed</v>
      </c>
      <c r="E75" s="4" t="s">
        <v>3</v>
      </c>
      <c r="F75" s="4" t="s">
        <v>2168</v>
      </c>
      <c r="G75" s="5">
        <v>7</v>
      </c>
      <c r="H75" s="37">
        <f t="shared" si="5"/>
        <v>1</v>
      </c>
      <c r="I75" s="37" t="str">
        <f t="shared" si="6"/>
        <v>Small</v>
      </c>
      <c r="J75" s="4">
        <v>4</v>
      </c>
      <c r="K75" s="20">
        <v>0.99</v>
      </c>
      <c r="L75" s="5">
        <f>Table3[[#This Row],[Product_Amt]]+Table3[[#This Row],[Shipping_Amt]]</f>
        <v>7.99</v>
      </c>
      <c r="M75" s="5">
        <f>(((Table3[[#This Row],[Total_Amt]] * 0.0558659217877095) + (Table3[[#This Row],[Total_Amt]])) *0.025 +0.3) + Table3[[#This Row],[Total_Amt]] * 0.1025</f>
        <v>1.3298842178770949</v>
      </c>
      <c r="N75" s="20">
        <f>Table3[[#This Row],[Total_Amt]]-Table3[[#This Row],[TCG_Fees]]-0.0225 - (0.088 *Table3[[#This Row],[Shipping_Shields]])- ($V$33 * Table3[[#This Row],[Quantity_Ordered]]) -0.68</f>
        <v>5.761630045197391</v>
      </c>
      <c r="O75" s="2" t="s">
        <v>1330</v>
      </c>
      <c r="P75" s="2" t="s">
        <v>954</v>
      </c>
      <c r="Q75" s="6">
        <v>34237</v>
      </c>
    </row>
    <row r="76" spans="1:17" x14ac:dyDescent="0.25">
      <c r="A76" s="1" t="s">
        <v>557</v>
      </c>
      <c r="B76" s="2" t="s">
        <v>558</v>
      </c>
      <c r="C76" s="3">
        <v>45256</v>
      </c>
      <c r="D76" s="4" t="str">
        <f t="shared" ca="1" si="4"/>
        <v>Completed</v>
      </c>
      <c r="E76" s="4" t="s">
        <v>3</v>
      </c>
      <c r="F76" s="4" t="s">
        <v>2168</v>
      </c>
      <c r="G76" s="5">
        <v>4.05</v>
      </c>
      <c r="H76" s="37">
        <f t="shared" si="5"/>
        <v>1</v>
      </c>
      <c r="I76" s="37" t="str">
        <f t="shared" si="6"/>
        <v>Small</v>
      </c>
      <c r="J76" s="4">
        <v>3</v>
      </c>
      <c r="K76" s="20">
        <v>0.99</v>
      </c>
      <c r="L76" s="5">
        <f>Table3[[#This Row],[Product_Amt]]+Table3[[#This Row],[Shipping_Amt]]</f>
        <v>5.04</v>
      </c>
      <c r="M76" s="5">
        <f>(((Table3[[#This Row],[Total_Amt]] * 0.0558659217877095) + (Table3[[#This Row],[Total_Amt]])) *0.025 +0.3) + Table3[[#This Row],[Total_Amt]] * 0.1025</f>
        <v>0.94963910614525138</v>
      </c>
      <c r="N76" s="20">
        <f>Table3[[#This Row],[Total_Amt]]-Table3[[#This Row],[TCG_Fees]]-0.0225 - (0.088 *Table3[[#This Row],[Shipping_Shields]])- ($V$33 * Table3[[#This Row],[Quantity_Ordered]]) -0.68</f>
        <v>3.2188715911606125</v>
      </c>
      <c r="O76" s="2" t="s">
        <v>1331</v>
      </c>
      <c r="P76" s="2" t="s">
        <v>967</v>
      </c>
      <c r="Q76" s="6">
        <v>16602</v>
      </c>
    </row>
    <row r="77" spans="1:17" x14ac:dyDescent="0.25">
      <c r="A77" s="1" t="s">
        <v>559</v>
      </c>
      <c r="B77" s="2" t="s">
        <v>560</v>
      </c>
      <c r="C77" s="3">
        <v>45256</v>
      </c>
      <c r="D77" s="4" t="str">
        <f t="shared" ca="1" si="4"/>
        <v>Completed</v>
      </c>
      <c r="E77" s="4" t="s">
        <v>3</v>
      </c>
      <c r="F77" s="4" t="s">
        <v>2168</v>
      </c>
      <c r="G77" s="5">
        <v>2.4500000000000002</v>
      </c>
      <c r="H77" s="37">
        <f t="shared" si="5"/>
        <v>1</v>
      </c>
      <c r="I77" s="37" t="str">
        <f t="shared" si="6"/>
        <v>Small</v>
      </c>
      <c r="J77" s="4">
        <v>1</v>
      </c>
      <c r="K77" s="20">
        <v>0.99</v>
      </c>
      <c r="L77" s="5">
        <f>Table3[[#This Row],[Product_Amt]]+Table3[[#This Row],[Shipping_Amt]]</f>
        <v>3.4400000000000004</v>
      </c>
      <c r="M77" s="5">
        <f>(((Table3[[#This Row],[Total_Amt]] * 0.0558659217877095) + (Table3[[#This Row],[Total_Amt]])) *0.025 +0.3) + Table3[[#This Row],[Total_Amt]] * 0.1025</f>
        <v>0.74340446927374304</v>
      </c>
      <c r="N77" s="20">
        <f>Table3[[#This Row],[Total_Amt]]-Table3[[#This Row],[TCG_Fees]]-0.0225 - (0.088 *Table3[[#This Row],[Shipping_Shields]])- ($V$33 * Table3[[#This Row],[Quantity_Ordered]]) -0.68</f>
        <v>1.8790990964948784</v>
      </c>
      <c r="O77" s="2" t="s">
        <v>992</v>
      </c>
      <c r="P77" s="2" t="s">
        <v>962</v>
      </c>
      <c r="Q77" s="6">
        <v>60622</v>
      </c>
    </row>
    <row r="78" spans="1:17" x14ac:dyDescent="0.25">
      <c r="A78" s="1" t="s">
        <v>573</v>
      </c>
      <c r="B78" s="2" t="s">
        <v>574</v>
      </c>
      <c r="C78" s="3">
        <v>45257</v>
      </c>
      <c r="D78" s="4" t="str">
        <f t="shared" ca="1" si="4"/>
        <v>Completed</v>
      </c>
      <c r="E78" s="4" t="s">
        <v>3</v>
      </c>
      <c r="F78" s="4" t="s">
        <v>2168</v>
      </c>
      <c r="G78" s="5">
        <v>2.6</v>
      </c>
      <c r="H78" s="37">
        <f t="shared" si="5"/>
        <v>1</v>
      </c>
      <c r="I78" s="37" t="str">
        <f t="shared" si="6"/>
        <v>Small</v>
      </c>
      <c r="J78" s="4">
        <v>1</v>
      </c>
      <c r="K78" s="20">
        <v>0.99</v>
      </c>
      <c r="L78" s="5">
        <f>Table3[[#This Row],[Product_Amt]]+Table3[[#This Row],[Shipping_Amt]]</f>
        <v>3.59</v>
      </c>
      <c r="M78" s="5">
        <f>(((Table3[[#This Row],[Total_Amt]] * 0.0558659217877095) + (Table3[[#This Row],[Total_Amt]])) *0.025 +0.3) + Table3[[#This Row],[Total_Amt]] * 0.1025</f>
        <v>0.76273896648044692</v>
      </c>
      <c r="N78" s="20">
        <f>Table3[[#This Row],[Total_Amt]]-Table3[[#This Row],[TCG_Fees]]-0.0225 - (0.088 *Table3[[#This Row],[Shipping_Shields]])- ($V$33 * Table3[[#This Row],[Quantity_Ordered]]) -0.68</f>
        <v>2.0097645992881739</v>
      </c>
      <c r="O78" s="2" t="s">
        <v>1031</v>
      </c>
      <c r="P78" s="2" t="s">
        <v>967</v>
      </c>
      <c r="Q78" s="6">
        <v>16801</v>
      </c>
    </row>
    <row r="79" spans="1:17" x14ac:dyDescent="0.25">
      <c r="A79" s="1" t="s">
        <v>579</v>
      </c>
      <c r="B79" s="2" t="s">
        <v>580</v>
      </c>
      <c r="C79" s="3">
        <v>45257</v>
      </c>
      <c r="D79" s="4" t="str">
        <f t="shared" ca="1" si="4"/>
        <v>Completed</v>
      </c>
      <c r="E79" s="4" t="s">
        <v>3</v>
      </c>
      <c r="F79" s="4" t="s">
        <v>2168</v>
      </c>
      <c r="G79" s="5">
        <v>3.5</v>
      </c>
      <c r="H79" s="37">
        <f t="shared" si="5"/>
        <v>1</v>
      </c>
      <c r="I79" s="37" t="str">
        <f t="shared" si="6"/>
        <v>Small</v>
      </c>
      <c r="J79" s="4">
        <v>1</v>
      </c>
      <c r="K79" s="20">
        <v>0.99</v>
      </c>
      <c r="L79" s="5">
        <f>Table3[[#This Row],[Product_Amt]]+Table3[[#This Row],[Shipping_Amt]]</f>
        <v>4.49</v>
      </c>
      <c r="M79" s="5">
        <f>(((Table3[[#This Row],[Total_Amt]] * 0.0558659217877095) + (Table3[[#This Row],[Total_Amt]])) *0.025 +0.3) + Table3[[#This Row],[Total_Amt]] * 0.1025</f>
        <v>0.87874594972067044</v>
      </c>
      <c r="N79" s="20">
        <f>Table3[[#This Row],[Total_Amt]]-Table3[[#This Row],[TCG_Fees]]-0.0225 - (0.088 *Table3[[#This Row],[Shipping_Shields]])- ($V$33 * Table3[[#This Row],[Quantity_Ordered]]) -0.68</f>
        <v>2.7937576160479507</v>
      </c>
      <c r="O79" s="2" t="s">
        <v>1049</v>
      </c>
      <c r="P79" s="2" t="s">
        <v>978</v>
      </c>
      <c r="Q79" s="6">
        <v>53403</v>
      </c>
    </row>
    <row r="80" spans="1:17" x14ac:dyDescent="0.25">
      <c r="A80" s="1" t="s">
        <v>581</v>
      </c>
      <c r="B80" s="2" t="s">
        <v>582</v>
      </c>
      <c r="C80" s="3">
        <v>45257</v>
      </c>
      <c r="D80" s="4" t="str">
        <f t="shared" ca="1" si="4"/>
        <v>Completed</v>
      </c>
      <c r="E80" s="4" t="s">
        <v>3</v>
      </c>
      <c r="F80" s="4" t="s">
        <v>2168</v>
      </c>
      <c r="G80" s="5">
        <v>1.45</v>
      </c>
      <c r="H80" s="37">
        <f t="shared" si="5"/>
        <v>1</v>
      </c>
      <c r="I80" s="37" t="str">
        <f t="shared" si="6"/>
        <v>Small</v>
      </c>
      <c r="J80" s="4">
        <v>1</v>
      </c>
      <c r="K80" s="20">
        <v>0.99</v>
      </c>
      <c r="L80" s="5">
        <f>Table3[[#This Row],[Product_Amt]]+Table3[[#This Row],[Shipping_Amt]]</f>
        <v>2.44</v>
      </c>
      <c r="M80" s="5">
        <f>(((Table3[[#This Row],[Total_Amt]] * 0.0558659217877095) + (Table3[[#This Row],[Total_Amt]])) *0.025 +0.3) + Table3[[#This Row],[Total_Amt]] * 0.1025</f>
        <v>0.61450782122905023</v>
      </c>
      <c r="N80" s="20">
        <f>Table3[[#This Row],[Total_Amt]]-Table3[[#This Row],[TCG_Fees]]-0.0225 - (0.088 *Table3[[#This Row],[Shipping_Shields]])- ($V$33 * Table3[[#This Row],[Quantity_Ordered]]) -0.68</f>
        <v>1.0079957445395706</v>
      </c>
      <c r="O80" s="2" t="s">
        <v>1087</v>
      </c>
      <c r="P80" s="2" t="s">
        <v>1005</v>
      </c>
      <c r="Q80" s="6">
        <v>27406</v>
      </c>
    </row>
    <row r="81" spans="1:20" x14ac:dyDescent="0.25">
      <c r="A81" s="1" t="s">
        <v>575</v>
      </c>
      <c r="B81" s="2" t="s">
        <v>576</v>
      </c>
      <c r="C81" s="3">
        <v>45257</v>
      </c>
      <c r="D81" s="4" t="str">
        <f t="shared" ca="1" si="4"/>
        <v>Completed</v>
      </c>
      <c r="E81" s="4" t="s">
        <v>3</v>
      </c>
      <c r="F81" s="4" t="s">
        <v>2168</v>
      </c>
      <c r="G81" s="5">
        <v>1.1000000000000001</v>
      </c>
      <c r="H81" s="37">
        <f t="shared" si="5"/>
        <v>1</v>
      </c>
      <c r="I81" s="37" t="str">
        <f t="shared" si="6"/>
        <v>Small</v>
      </c>
      <c r="J81" s="4">
        <v>1</v>
      </c>
      <c r="K81" s="20">
        <v>0.99</v>
      </c>
      <c r="L81" s="5">
        <f>Table3[[#This Row],[Product_Amt]]+Table3[[#This Row],[Shipping_Amt]]</f>
        <v>2.09</v>
      </c>
      <c r="M81" s="5">
        <f>(((Table3[[#This Row],[Total_Amt]] * 0.0558659217877095) + (Table3[[#This Row],[Total_Amt]])) *0.025 +0.3) + Table3[[#This Row],[Total_Amt]] * 0.1025</f>
        <v>0.56939399441340777</v>
      </c>
      <c r="N81" s="20">
        <f>Table3[[#This Row],[Total_Amt]]-Table3[[#This Row],[TCG_Fees]]-0.0225 - (0.088 *Table3[[#This Row],[Shipping_Shields]])- ($V$33 * Table3[[#This Row],[Quantity_Ordered]]) -0.68</f>
        <v>0.70310957135521301</v>
      </c>
      <c r="O81" s="2" t="s">
        <v>1173</v>
      </c>
      <c r="P81" s="2" t="s">
        <v>931</v>
      </c>
      <c r="Q81" s="6">
        <v>87020</v>
      </c>
      <c r="T81" t="s">
        <v>3478</v>
      </c>
    </row>
    <row r="82" spans="1:20" x14ac:dyDescent="0.25">
      <c r="A82" s="1" t="s">
        <v>577</v>
      </c>
      <c r="B82" s="2" t="s">
        <v>578</v>
      </c>
      <c r="C82" s="3">
        <v>45257</v>
      </c>
      <c r="D82" s="4" t="str">
        <f t="shared" ca="1" si="4"/>
        <v>Completed</v>
      </c>
      <c r="E82" s="4" t="s">
        <v>3</v>
      </c>
      <c r="F82" s="4" t="s">
        <v>2168</v>
      </c>
      <c r="G82" s="5">
        <v>2.2000000000000002</v>
      </c>
      <c r="H82" s="37">
        <f t="shared" si="5"/>
        <v>1</v>
      </c>
      <c r="I82" s="37" t="str">
        <f t="shared" si="6"/>
        <v>Small</v>
      </c>
      <c r="J82" s="4">
        <v>2</v>
      </c>
      <c r="K82" s="20">
        <v>0.99</v>
      </c>
      <c r="L82" s="5">
        <f>Table3[[#This Row],[Product_Amt]]+Table3[[#This Row],[Shipping_Amt]]</f>
        <v>3.1900000000000004</v>
      </c>
      <c r="M82" s="5">
        <f>(((Table3[[#This Row],[Total_Amt]] * 0.0558659217877095) + (Table3[[#This Row],[Total_Amt]])) *0.025 +0.3) + Table3[[#This Row],[Total_Amt]] * 0.1025</f>
        <v>0.71118030726256987</v>
      </c>
      <c r="N82" s="20">
        <f>Table3[[#This Row],[Total_Amt]]-Table3[[#This Row],[TCG_Fees]]-0.0225 - (0.088 *Table3[[#This Row],[Shipping_Shields]])- ($V$33 * Table3[[#This Row],[Quantity_Ordered]]) -0.68</f>
        <v>1.6343268242746727</v>
      </c>
      <c r="O82" s="2" t="s">
        <v>972</v>
      </c>
      <c r="P82" s="2" t="s">
        <v>938</v>
      </c>
      <c r="Q82" s="6">
        <v>94116</v>
      </c>
      <c r="T82" s="29">
        <f>SUM(G87:G497)</f>
        <v>1001.2100000000006</v>
      </c>
    </row>
    <row r="83" spans="1:20" x14ac:dyDescent="0.25">
      <c r="A83" s="1" t="s">
        <v>583</v>
      </c>
      <c r="B83" s="2" t="s">
        <v>584</v>
      </c>
      <c r="C83" s="3">
        <v>45258</v>
      </c>
      <c r="D83" s="4" t="str">
        <f t="shared" ca="1" si="4"/>
        <v>Completed</v>
      </c>
      <c r="E83" s="4" t="s">
        <v>3</v>
      </c>
      <c r="F83" s="4" t="s">
        <v>2168</v>
      </c>
      <c r="G83" s="5">
        <v>1.75</v>
      </c>
      <c r="H83" s="37">
        <f t="shared" si="5"/>
        <v>1</v>
      </c>
      <c r="I83" s="37" t="str">
        <f t="shared" si="6"/>
        <v>Small</v>
      </c>
      <c r="J83" s="4">
        <v>1</v>
      </c>
      <c r="K83" s="20">
        <v>0.99</v>
      </c>
      <c r="L83" s="5">
        <f>Table3[[#This Row],[Product_Amt]]+Table3[[#This Row],[Shipping_Amt]]</f>
        <v>2.74</v>
      </c>
      <c r="M83" s="5">
        <f>(((Table3[[#This Row],[Total_Amt]] * 0.0558659217877095) + (Table3[[#This Row],[Total_Amt]])) *0.025 +0.3) + Table3[[#This Row],[Total_Amt]] * 0.1025</f>
        <v>0.65317681564245811</v>
      </c>
      <c r="N83" s="20">
        <f>Table3[[#This Row],[Total_Amt]]-Table3[[#This Row],[TCG_Fees]]-0.0225 - (0.088 *Table3[[#This Row],[Shipping_Shields]])- ($V$33 * Table3[[#This Row],[Quantity_Ordered]]) -0.68</f>
        <v>1.2693267501261629</v>
      </c>
      <c r="O83" s="2" t="s">
        <v>1278</v>
      </c>
      <c r="P83" s="2" t="s">
        <v>919</v>
      </c>
      <c r="Q83" s="6">
        <v>75961</v>
      </c>
    </row>
    <row r="84" spans="1:20" x14ac:dyDescent="0.25">
      <c r="A84" s="1" t="s">
        <v>585</v>
      </c>
      <c r="B84" s="2" t="s">
        <v>586</v>
      </c>
      <c r="C84" s="3">
        <v>45259</v>
      </c>
      <c r="D84" s="4" t="str">
        <f t="shared" ca="1" si="4"/>
        <v>Completed</v>
      </c>
      <c r="E84" s="4" t="s">
        <v>3</v>
      </c>
      <c r="F84" s="4" t="s">
        <v>2168</v>
      </c>
      <c r="G84" s="5">
        <v>4.45</v>
      </c>
      <c r="H84" s="37">
        <f t="shared" si="5"/>
        <v>1</v>
      </c>
      <c r="I84" s="37" t="str">
        <f t="shared" si="6"/>
        <v>Small</v>
      </c>
      <c r="J84" s="4">
        <v>1</v>
      </c>
      <c r="K84" s="20">
        <v>0.99</v>
      </c>
      <c r="L84" s="5">
        <f>Table3[[#This Row],[Product_Amt]]+Table3[[#This Row],[Shipping_Amt]]</f>
        <v>5.44</v>
      </c>
      <c r="M84" s="5">
        <f>(((Table3[[#This Row],[Total_Amt]] * 0.0558659217877095) + (Table3[[#This Row],[Total_Amt]])) *0.025 +0.3) + Table3[[#This Row],[Total_Amt]] * 0.1025</f>
        <v>1.0011977653631283</v>
      </c>
      <c r="N84" s="20">
        <f>Table3[[#This Row],[Total_Amt]]-Table3[[#This Row],[TCG_Fees]]-0.0225 - (0.088 *Table3[[#This Row],[Shipping_Shields]])- ($V$33 * Table3[[#This Row],[Quantity_Ordered]]) -0.68</f>
        <v>3.6213058004054939</v>
      </c>
      <c r="O84" s="2" t="s">
        <v>972</v>
      </c>
      <c r="P84" s="2" t="s">
        <v>938</v>
      </c>
      <c r="Q84" s="6">
        <v>94103</v>
      </c>
    </row>
    <row r="85" spans="1:20" x14ac:dyDescent="0.25">
      <c r="A85" s="1" t="s">
        <v>589</v>
      </c>
      <c r="B85" s="2" t="s">
        <v>590</v>
      </c>
      <c r="C85" s="3">
        <v>45260</v>
      </c>
      <c r="D85" s="4" t="str">
        <f t="shared" ca="1" si="4"/>
        <v>Completed</v>
      </c>
      <c r="E85" s="4" t="s">
        <v>3</v>
      </c>
      <c r="F85" s="4" t="s">
        <v>2168</v>
      </c>
      <c r="G85" s="5">
        <v>2.65</v>
      </c>
      <c r="H85" s="37">
        <f t="shared" si="5"/>
        <v>1</v>
      </c>
      <c r="I85" s="37" t="str">
        <f t="shared" si="6"/>
        <v>Small</v>
      </c>
      <c r="J85" s="4">
        <v>1</v>
      </c>
      <c r="K85" s="20">
        <v>0.99</v>
      </c>
      <c r="L85" s="5">
        <f>Table3[[#This Row],[Product_Amt]]+Table3[[#This Row],[Shipping_Amt]]</f>
        <v>3.6399999999999997</v>
      </c>
      <c r="M85" s="5">
        <f>(((Table3[[#This Row],[Total_Amt]] * 0.0558659217877095) + (Table3[[#This Row],[Total_Amt]])) *0.025 +0.3) + Table3[[#This Row],[Total_Amt]] * 0.1025</f>
        <v>0.76918379888268151</v>
      </c>
      <c r="N85" s="20">
        <f>Table3[[#This Row],[Total_Amt]]-Table3[[#This Row],[TCG_Fees]]-0.0225 - (0.088 *Table3[[#This Row],[Shipping_Shields]])- ($V$33 * Table3[[#This Row],[Quantity_Ordered]]) -0.68</f>
        <v>2.0533197668859389</v>
      </c>
      <c r="O85" s="2" t="s">
        <v>1019</v>
      </c>
      <c r="P85" s="2" t="s">
        <v>1020</v>
      </c>
      <c r="Q85" s="6">
        <v>74070</v>
      </c>
    </row>
    <row r="86" spans="1:20" x14ac:dyDescent="0.25">
      <c r="A86" s="1" t="s">
        <v>587</v>
      </c>
      <c r="B86" s="2" t="s">
        <v>588</v>
      </c>
      <c r="C86" s="3">
        <v>45260</v>
      </c>
      <c r="D86" s="4" t="str">
        <f t="shared" ca="1" si="4"/>
        <v>Completed</v>
      </c>
      <c r="E86" s="4" t="s">
        <v>3</v>
      </c>
      <c r="F86" s="4" t="s">
        <v>2168</v>
      </c>
      <c r="G86" s="5">
        <v>3.15</v>
      </c>
      <c r="H86" s="37">
        <f t="shared" si="5"/>
        <v>1</v>
      </c>
      <c r="I86" s="37" t="str">
        <f t="shared" si="6"/>
        <v>Small</v>
      </c>
      <c r="J86" s="4">
        <v>1</v>
      </c>
      <c r="K86" s="20">
        <v>0.99</v>
      </c>
      <c r="L86" s="5">
        <f>Table3[[#This Row],[Product_Amt]]+Table3[[#This Row],[Shipping_Amt]]</f>
        <v>4.1399999999999997</v>
      </c>
      <c r="M86" s="5">
        <f>(((Table3[[#This Row],[Total_Amt]] * 0.0558659217877095) + (Table3[[#This Row],[Total_Amt]])) *0.025 +0.3) + Table3[[#This Row],[Total_Amt]] * 0.1025</f>
        <v>0.83363212290502786</v>
      </c>
      <c r="N86" s="20">
        <f>Table3[[#This Row],[Total_Amt]]-Table3[[#This Row],[TCG_Fees]]-0.0225 - (0.088 *Table3[[#This Row],[Shipping_Shields]])- ($V$33 * Table3[[#This Row],[Quantity_Ordered]]) -0.68</f>
        <v>2.4888714428635925</v>
      </c>
      <c r="O86" s="2" t="s">
        <v>992</v>
      </c>
      <c r="P86" s="2" t="s">
        <v>962</v>
      </c>
      <c r="Q86" s="6">
        <v>60634</v>
      </c>
    </row>
    <row r="87" spans="1:20" x14ac:dyDescent="0.25">
      <c r="A87" s="1" t="s">
        <v>595</v>
      </c>
      <c r="B87" s="2" t="s">
        <v>596</v>
      </c>
      <c r="C87" s="3">
        <v>45262</v>
      </c>
      <c r="D87" s="4" t="str">
        <f t="shared" ca="1" si="4"/>
        <v>Completed</v>
      </c>
      <c r="E87" s="4" t="s">
        <v>3</v>
      </c>
      <c r="F87" s="4" t="s">
        <v>2168</v>
      </c>
      <c r="G87" s="5">
        <v>10</v>
      </c>
      <c r="H87" s="37">
        <f t="shared" si="5"/>
        <v>1</v>
      </c>
      <c r="I87" s="37" t="str">
        <f t="shared" si="6"/>
        <v>Small</v>
      </c>
      <c r="J87" s="4">
        <v>1</v>
      </c>
      <c r="K87" s="20">
        <v>0.99</v>
      </c>
      <c r="L87" s="5">
        <f>Table3[[#This Row],[Product_Amt]]+Table3[[#This Row],[Shipping_Amt]]</f>
        <v>10.99</v>
      </c>
      <c r="M87" s="5">
        <f>(((Table3[[#This Row],[Total_Amt]] * 0.0558659217877095) + (Table3[[#This Row],[Total_Amt]])) *0.025 +0.3) + Table3[[#This Row],[Total_Amt]] * 0.1025</f>
        <v>1.716574162011173</v>
      </c>
      <c r="N87" s="20">
        <f>Table3[[#This Row],[Total_Amt]]-Table3[[#This Row],[TCG_Fees]]-0.0225 - (0.088 *Table3[[#This Row],[Shipping_Shields]])- ($V$33 * Table3[[#This Row],[Quantity_Ordered]]) -0.68</f>
        <v>8.4559294037574499</v>
      </c>
      <c r="O87" s="2" t="s">
        <v>1011</v>
      </c>
      <c r="P87" s="2" t="s">
        <v>1007</v>
      </c>
      <c r="Q87" s="6">
        <v>89002</v>
      </c>
    </row>
    <row r="88" spans="1:20" x14ac:dyDescent="0.25">
      <c r="A88" s="1" t="s">
        <v>593</v>
      </c>
      <c r="B88" s="2" t="s">
        <v>594</v>
      </c>
      <c r="C88" s="3">
        <v>45262</v>
      </c>
      <c r="D88" s="4" t="str">
        <f t="shared" ca="1" si="4"/>
        <v>Completed</v>
      </c>
      <c r="E88" s="4" t="s">
        <v>3</v>
      </c>
      <c r="F88" s="4" t="s">
        <v>2168</v>
      </c>
      <c r="G88" s="5">
        <v>27.25</v>
      </c>
      <c r="H88" s="37">
        <f t="shared" si="5"/>
        <v>1</v>
      </c>
      <c r="I88" s="37" t="str">
        <f t="shared" si="6"/>
        <v>Small</v>
      </c>
      <c r="J88" s="4">
        <v>1</v>
      </c>
      <c r="K88" s="20">
        <v>0.99</v>
      </c>
      <c r="L88" s="5">
        <f>Table3[[#This Row],[Product_Amt]]+Table3[[#This Row],[Shipping_Amt]]</f>
        <v>28.24</v>
      </c>
      <c r="M88" s="5">
        <f>(((Table3[[#This Row],[Total_Amt]] * 0.0558659217877095) + (Table3[[#This Row],[Total_Amt]])) *0.025 +0.3) + Table3[[#This Row],[Total_Amt]] * 0.1025</f>
        <v>3.9400413407821224</v>
      </c>
      <c r="N88" s="20">
        <f>Table3[[#This Row],[Total_Amt]]-Table3[[#This Row],[TCG_Fees]]-0.0225 - (0.088 *Table3[[#This Row],[Shipping_Shields]])- ($V$33 * Table3[[#This Row],[Quantity_Ordered]]) -0.68</f>
        <v>23.482462224986495</v>
      </c>
      <c r="O88" s="2" t="s">
        <v>1014</v>
      </c>
      <c r="P88" s="2" t="s">
        <v>1015</v>
      </c>
      <c r="Q88" s="6">
        <v>25177</v>
      </c>
    </row>
    <row r="89" spans="1:20" x14ac:dyDescent="0.25">
      <c r="A89" s="1" t="s">
        <v>591</v>
      </c>
      <c r="B89" s="2" t="s">
        <v>592</v>
      </c>
      <c r="C89" s="3">
        <v>45262</v>
      </c>
      <c r="D89" s="4" t="str">
        <f t="shared" ca="1" si="4"/>
        <v>Completed</v>
      </c>
      <c r="E89" s="4" t="s">
        <v>3</v>
      </c>
      <c r="F89" s="4" t="s">
        <v>2168</v>
      </c>
      <c r="G89" s="5">
        <v>8.9499999999999993</v>
      </c>
      <c r="H89" s="37">
        <f t="shared" si="5"/>
        <v>1</v>
      </c>
      <c r="I89" s="37" t="str">
        <f t="shared" si="6"/>
        <v>Small</v>
      </c>
      <c r="J89" s="4">
        <v>1</v>
      </c>
      <c r="K89" s="20">
        <v>0.99</v>
      </c>
      <c r="L89" s="5">
        <f>Table3[[#This Row],[Product_Amt]]+Table3[[#This Row],[Shipping_Amt]]</f>
        <v>9.94</v>
      </c>
      <c r="M89" s="5">
        <f>(((Table3[[#This Row],[Total_Amt]] * 0.0558659217877095) + (Table3[[#This Row],[Total_Amt]])) *0.025 +0.3) + Table3[[#This Row],[Total_Amt]] * 0.1025</f>
        <v>1.5812326815642455</v>
      </c>
      <c r="N89" s="20">
        <f>Table3[[#This Row],[Total_Amt]]-Table3[[#This Row],[TCG_Fees]]-0.0225 - (0.088 *Table3[[#This Row],[Shipping_Shields]])- ($V$33 * Table3[[#This Row],[Quantity_Ordered]]) -0.68</f>
        <v>7.5412708842043763</v>
      </c>
      <c r="O89" s="2" t="s">
        <v>1183</v>
      </c>
      <c r="P89" s="2" t="s">
        <v>938</v>
      </c>
      <c r="Q89" s="6">
        <v>90220</v>
      </c>
    </row>
    <row r="90" spans="1:20" x14ac:dyDescent="0.25">
      <c r="A90" s="1" t="s">
        <v>601</v>
      </c>
      <c r="B90" s="2" t="s">
        <v>602</v>
      </c>
      <c r="C90" s="3">
        <v>45263</v>
      </c>
      <c r="D90" s="4" t="str">
        <f t="shared" ca="1" si="4"/>
        <v>Completed</v>
      </c>
      <c r="E90" s="4" t="s">
        <v>3</v>
      </c>
      <c r="F90" s="4" t="s">
        <v>2168</v>
      </c>
      <c r="G90" s="5">
        <v>15.89</v>
      </c>
      <c r="H90" s="37">
        <f t="shared" si="5"/>
        <v>1</v>
      </c>
      <c r="I90" s="37" t="str">
        <f t="shared" si="6"/>
        <v>Small</v>
      </c>
      <c r="J90" s="4">
        <v>4</v>
      </c>
      <c r="K90" s="20">
        <v>0.99</v>
      </c>
      <c r="L90" s="5">
        <f>Table3[[#This Row],[Product_Amt]]+Table3[[#This Row],[Shipping_Amt]]</f>
        <v>16.88</v>
      </c>
      <c r="M90" s="5">
        <f>(((Table3[[#This Row],[Total_Amt]] * 0.0558659217877095) + (Table3[[#This Row],[Total_Amt]])) *0.025 +0.3) + Table3[[#This Row],[Total_Amt]] * 0.1025</f>
        <v>2.475775418994413</v>
      </c>
      <c r="N90" s="20">
        <f>Table3[[#This Row],[Total_Amt]]-Table3[[#This Row],[TCG_Fees]]-0.0225 - (0.088 *Table3[[#This Row],[Shipping_Shields]])- ($V$33 * Table3[[#This Row],[Quantity_Ordered]]) -0.68</f>
        <v>13.505738844080071</v>
      </c>
      <c r="O90" s="2" t="s">
        <v>972</v>
      </c>
      <c r="P90" s="2" t="s">
        <v>938</v>
      </c>
      <c r="Q90" s="6">
        <v>94134</v>
      </c>
    </row>
    <row r="91" spans="1:20" x14ac:dyDescent="0.25">
      <c r="A91" s="1" t="s">
        <v>599</v>
      </c>
      <c r="B91" s="2" t="s">
        <v>600</v>
      </c>
      <c r="C91" s="3">
        <v>45263</v>
      </c>
      <c r="D91" s="4" t="str">
        <f t="shared" ca="1" si="4"/>
        <v>Completed</v>
      </c>
      <c r="E91" s="4" t="s">
        <v>3</v>
      </c>
      <c r="F91" s="4" t="s">
        <v>2168</v>
      </c>
      <c r="G91" s="5">
        <v>2.95</v>
      </c>
      <c r="H91" s="37">
        <f t="shared" si="5"/>
        <v>1</v>
      </c>
      <c r="I91" s="37" t="str">
        <f t="shared" si="6"/>
        <v>Small</v>
      </c>
      <c r="J91" s="4">
        <v>1</v>
      </c>
      <c r="K91" s="20">
        <v>0.99</v>
      </c>
      <c r="L91" s="5">
        <f>Table3[[#This Row],[Product_Amt]]+Table3[[#This Row],[Shipping_Amt]]</f>
        <v>3.9400000000000004</v>
      </c>
      <c r="M91" s="5">
        <f>(((Table3[[#This Row],[Total_Amt]] * 0.0558659217877095) + (Table3[[#This Row],[Total_Amt]])) *0.025 +0.3) + Table3[[#This Row],[Total_Amt]] * 0.1025</f>
        <v>0.8078527932960895</v>
      </c>
      <c r="N91" s="20">
        <f>Table3[[#This Row],[Total_Amt]]-Table3[[#This Row],[TCG_Fees]]-0.0225 - (0.088 *Table3[[#This Row],[Shipping_Shields]])- ($V$33 * Table3[[#This Row],[Quantity_Ordered]]) -0.68</f>
        <v>2.3146507724725316</v>
      </c>
      <c r="O91" s="2" t="s">
        <v>1320</v>
      </c>
      <c r="P91" s="2" t="s">
        <v>979</v>
      </c>
      <c r="Q91" s="6">
        <v>47404</v>
      </c>
    </row>
    <row r="92" spans="1:20" x14ac:dyDescent="0.25">
      <c r="A92" s="1" t="s">
        <v>597</v>
      </c>
      <c r="B92" s="2" t="s">
        <v>598</v>
      </c>
      <c r="C92" s="3">
        <v>45263</v>
      </c>
      <c r="D92" s="4" t="str">
        <f t="shared" ca="1" si="4"/>
        <v>Completed</v>
      </c>
      <c r="E92" s="4" t="s">
        <v>3</v>
      </c>
      <c r="F92" s="4" t="s">
        <v>2168</v>
      </c>
      <c r="G92" s="5">
        <v>1.1499999999999999</v>
      </c>
      <c r="H92" s="37">
        <f t="shared" si="5"/>
        <v>1</v>
      </c>
      <c r="I92" s="37" t="str">
        <f t="shared" si="6"/>
        <v>Small</v>
      </c>
      <c r="J92" s="4">
        <v>1</v>
      </c>
      <c r="K92" s="20">
        <v>0.99</v>
      </c>
      <c r="L92" s="5">
        <f>Table3[[#This Row],[Product_Amt]]+Table3[[#This Row],[Shipping_Amt]]</f>
        <v>2.1399999999999997</v>
      </c>
      <c r="M92" s="5">
        <f>(((Table3[[#This Row],[Total_Amt]] * 0.0558659217877095) + (Table3[[#This Row],[Total_Amt]])) *0.025 +0.3) + Table3[[#This Row],[Total_Amt]] * 0.1025</f>
        <v>0.57583882681564236</v>
      </c>
      <c r="N92" s="20">
        <f>Table3[[#This Row],[Total_Amt]]-Table3[[#This Row],[TCG_Fees]]-0.0225 - (0.088 *Table3[[#This Row],[Shipping_Shields]])- ($V$33 * Table3[[#This Row],[Quantity_Ordered]]) -0.68</f>
        <v>0.74666473895297847</v>
      </c>
      <c r="O92" s="2" t="s">
        <v>1324</v>
      </c>
      <c r="P92" s="2" t="s">
        <v>1282</v>
      </c>
      <c r="Q92" s="6">
        <v>5602</v>
      </c>
    </row>
    <row r="93" spans="1:20" x14ac:dyDescent="0.25">
      <c r="A93" s="1" t="s">
        <v>605</v>
      </c>
      <c r="B93" s="2" t="s">
        <v>606</v>
      </c>
      <c r="C93" s="3">
        <v>45264</v>
      </c>
      <c r="D93" s="4" t="str">
        <f t="shared" ca="1" si="4"/>
        <v>Completed</v>
      </c>
      <c r="E93" s="4" t="s">
        <v>3</v>
      </c>
      <c r="F93" s="4" t="s">
        <v>2168</v>
      </c>
      <c r="G93" s="5">
        <v>2.4</v>
      </c>
      <c r="H93" s="37">
        <f t="shared" si="5"/>
        <v>1</v>
      </c>
      <c r="I93" s="37" t="str">
        <f t="shared" si="6"/>
        <v>Small</v>
      </c>
      <c r="J93" s="4">
        <v>2</v>
      </c>
      <c r="K93" s="20">
        <v>0.99</v>
      </c>
      <c r="L93" s="5">
        <f>Table3[[#This Row],[Product_Amt]]+Table3[[#This Row],[Shipping_Amt]]</f>
        <v>3.3899999999999997</v>
      </c>
      <c r="M93" s="5">
        <f>(((Table3[[#This Row],[Total_Amt]] * 0.0558659217877095) + (Table3[[#This Row],[Total_Amt]])) *0.025 +0.3) + Table3[[#This Row],[Total_Amt]] * 0.1025</f>
        <v>0.73695963687150834</v>
      </c>
      <c r="N93" s="20">
        <f>Table3[[#This Row],[Total_Amt]]-Table3[[#This Row],[TCG_Fees]]-0.0225 - (0.088 *Table3[[#This Row],[Shipping_Shields]])- ($V$33 * Table3[[#This Row],[Quantity_Ordered]]) -0.68</f>
        <v>1.8085474946657336</v>
      </c>
      <c r="O93" s="2" t="s">
        <v>1012</v>
      </c>
      <c r="P93" s="2" t="s">
        <v>945</v>
      </c>
      <c r="Q93" s="6">
        <v>45217</v>
      </c>
    </row>
    <row r="94" spans="1:20" x14ac:dyDescent="0.25">
      <c r="A94" s="1" t="s">
        <v>607</v>
      </c>
      <c r="B94" s="2" t="s">
        <v>608</v>
      </c>
      <c r="C94" s="3">
        <v>45264</v>
      </c>
      <c r="D94" s="4" t="str">
        <f t="shared" ca="1" si="4"/>
        <v>Completed</v>
      </c>
      <c r="E94" s="4" t="s">
        <v>3</v>
      </c>
      <c r="F94" s="4" t="s">
        <v>2168</v>
      </c>
      <c r="G94" s="5">
        <v>20.7</v>
      </c>
      <c r="H94" s="37">
        <f t="shared" si="5"/>
        <v>1</v>
      </c>
      <c r="I94" s="37" t="str">
        <f t="shared" si="6"/>
        <v>Small</v>
      </c>
      <c r="J94" s="4">
        <v>3</v>
      </c>
      <c r="K94" s="20">
        <v>0.99</v>
      </c>
      <c r="L94" s="5">
        <f>Table3[[#This Row],[Product_Amt]]+Table3[[#This Row],[Shipping_Amt]]</f>
        <v>21.689999999999998</v>
      </c>
      <c r="M94" s="5">
        <f>(((Table3[[#This Row],[Total_Amt]] * 0.0558659217877095) + (Table3[[#This Row],[Total_Amt]])) *0.025 +0.3) + Table3[[#This Row],[Total_Amt]] * 0.1025</f>
        <v>3.0957682960893851</v>
      </c>
      <c r="N94" s="20">
        <f>Table3[[#This Row],[Total_Amt]]-Table3[[#This Row],[TCG_Fees]]-0.0225 - (0.088 *Table3[[#This Row],[Shipping_Shields]])- ($V$33 * Table3[[#This Row],[Quantity_Ordered]]) -0.68</f>
        <v>17.722742401216475</v>
      </c>
      <c r="O94" s="2" t="s">
        <v>1070</v>
      </c>
      <c r="P94" s="2" t="s">
        <v>938</v>
      </c>
      <c r="Q94" s="6">
        <v>90042</v>
      </c>
    </row>
    <row r="95" spans="1:20" x14ac:dyDescent="0.25">
      <c r="A95" s="1" t="s">
        <v>603</v>
      </c>
      <c r="B95" s="2" t="s">
        <v>604</v>
      </c>
      <c r="C95" s="3">
        <v>45264</v>
      </c>
      <c r="D95" s="4" t="str">
        <f t="shared" ca="1" si="4"/>
        <v>Completed</v>
      </c>
      <c r="E95" s="4" t="s">
        <v>3</v>
      </c>
      <c r="F95" s="4" t="s">
        <v>2168</v>
      </c>
      <c r="G95" s="5">
        <v>9.85</v>
      </c>
      <c r="H95" s="37">
        <f t="shared" si="5"/>
        <v>1</v>
      </c>
      <c r="I95" s="37" t="str">
        <f t="shared" si="6"/>
        <v>Small</v>
      </c>
      <c r="J95" s="4">
        <v>1</v>
      </c>
      <c r="K95" s="20">
        <v>0.99</v>
      </c>
      <c r="L95" s="5">
        <f>Table3[[#This Row],[Product_Amt]]+Table3[[#This Row],[Shipping_Amt]]</f>
        <v>10.84</v>
      </c>
      <c r="M95" s="5">
        <f>(((Table3[[#This Row],[Total_Amt]] * 0.0558659217877095) + (Table3[[#This Row],[Total_Amt]])) *0.025 +0.3) + Table3[[#This Row],[Total_Amt]] * 0.1025</f>
        <v>1.6972396648044692</v>
      </c>
      <c r="N95" s="20">
        <f>Table3[[#This Row],[Total_Amt]]-Table3[[#This Row],[TCG_Fees]]-0.0225 - (0.088 *Table3[[#This Row],[Shipping_Shields]])- ($V$33 * Table3[[#This Row],[Quantity_Ordered]]) -0.68</f>
        <v>8.3252639009641527</v>
      </c>
      <c r="O95" s="2" t="s">
        <v>1201</v>
      </c>
      <c r="P95" s="2" t="s">
        <v>938</v>
      </c>
      <c r="Q95" s="6">
        <v>94558</v>
      </c>
    </row>
    <row r="96" spans="1:20" x14ac:dyDescent="0.25">
      <c r="A96" s="1" t="s">
        <v>609</v>
      </c>
      <c r="B96" s="2" t="s">
        <v>610</v>
      </c>
      <c r="C96" s="3">
        <v>45264</v>
      </c>
      <c r="D96" s="4" t="str">
        <f t="shared" ca="1" si="4"/>
        <v>Completed</v>
      </c>
      <c r="E96" s="4" t="s">
        <v>3</v>
      </c>
      <c r="F96" s="4" t="s">
        <v>2168</v>
      </c>
      <c r="G96" s="5">
        <v>31.5</v>
      </c>
      <c r="H96" s="37">
        <f t="shared" si="5"/>
        <v>1</v>
      </c>
      <c r="I96" s="37" t="str">
        <f t="shared" si="6"/>
        <v>Small</v>
      </c>
      <c r="J96" s="4">
        <v>1</v>
      </c>
      <c r="K96" s="20">
        <v>0.99</v>
      </c>
      <c r="L96" s="5">
        <f>Table3[[#This Row],[Product_Amt]]+Table3[[#This Row],[Shipping_Amt]]</f>
        <v>32.49</v>
      </c>
      <c r="M96" s="5">
        <f>(((Table3[[#This Row],[Total_Amt]] * 0.0558659217877095) + (Table3[[#This Row],[Total_Amt]])) *0.025 +0.3) + Table3[[#This Row],[Total_Amt]] * 0.1025</f>
        <v>4.4878520949720668</v>
      </c>
      <c r="N96" s="20">
        <f>Table3[[#This Row],[Total_Amt]]-Table3[[#This Row],[TCG_Fees]]-0.0225 - (0.088 *Table3[[#This Row],[Shipping_Shields]])- ($V$33 * Table3[[#This Row],[Quantity_Ordered]]) -0.68</f>
        <v>27.184651470796556</v>
      </c>
      <c r="O96" s="2" t="s">
        <v>1210</v>
      </c>
      <c r="P96" s="2" t="s">
        <v>960</v>
      </c>
      <c r="Q96" s="6">
        <v>48360</v>
      </c>
    </row>
    <row r="97" spans="1:17" x14ac:dyDescent="0.25">
      <c r="A97" s="1" t="s">
        <v>613</v>
      </c>
      <c r="B97" s="2" t="s">
        <v>614</v>
      </c>
      <c r="C97" s="3">
        <v>45265</v>
      </c>
      <c r="D97" s="4" t="str">
        <f t="shared" ca="1" si="4"/>
        <v>Completed</v>
      </c>
      <c r="E97" s="4" t="s">
        <v>3</v>
      </c>
      <c r="F97" s="4" t="s">
        <v>2168</v>
      </c>
      <c r="G97" s="5">
        <v>9.25</v>
      </c>
      <c r="H97" s="37">
        <f t="shared" si="5"/>
        <v>1</v>
      </c>
      <c r="I97" s="37" t="str">
        <f t="shared" si="6"/>
        <v>Small</v>
      </c>
      <c r="J97" s="4">
        <v>1</v>
      </c>
      <c r="K97" s="20">
        <v>0.99</v>
      </c>
      <c r="L97" s="5">
        <f>Table3[[#This Row],[Product_Amt]]+Table3[[#This Row],[Shipping_Amt]]</f>
        <v>10.24</v>
      </c>
      <c r="M97" s="5">
        <f>(((Table3[[#This Row],[Total_Amt]] * 0.0558659217877095) + (Table3[[#This Row],[Total_Amt]])) *0.025 +0.3) + Table3[[#This Row],[Total_Amt]] * 0.1025</f>
        <v>1.6199016759776534</v>
      </c>
      <c r="N97" s="20">
        <f>Table3[[#This Row],[Total_Amt]]-Table3[[#This Row],[TCG_Fees]]-0.0225 - (0.088 *Table3[[#This Row],[Shipping_Shields]])- ($V$33 * Table3[[#This Row],[Quantity_Ordered]]) -0.68</f>
        <v>7.802601889790969</v>
      </c>
      <c r="O97" s="2" t="s">
        <v>1037</v>
      </c>
      <c r="P97" s="2" t="s">
        <v>954</v>
      </c>
      <c r="Q97" s="6">
        <v>32824</v>
      </c>
    </row>
    <row r="98" spans="1:17" x14ac:dyDescent="0.25">
      <c r="A98" s="1" t="s">
        <v>611</v>
      </c>
      <c r="B98" s="2" t="s">
        <v>612</v>
      </c>
      <c r="C98" s="3">
        <v>45265</v>
      </c>
      <c r="D98" s="4" t="str">
        <f t="shared" ca="1" si="4"/>
        <v>Completed</v>
      </c>
      <c r="E98" s="4" t="s">
        <v>3</v>
      </c>
      <c r="F98" s="4" t="s">
        <v>2168</v>
      </c>
      <c r="G98" s="5">
        <v>2.5</v>
      </c>
      <c r="H98" s="37">
        <f t="shared" si="5"/>
        <v>1</v>
      </c>
      <c r="I98" s="37" t="str">
        <f t="shared" si="6"/>
        <v>Small</v>
      </c>
      <c r="J98" s="4">
        <v>1</v>
      </c>
      <c r="K98" s="20">
        <v>0.99</v>
      </c>
      <c r="L98" s="5">
        <f>Table3[[#This Row],[Product_Amt]]+Table3[[#This Row],[Shipping_Amt]]</f>
        <v>3.49</v>
      </c>
      <c r="M98" s="5">
        <f>(((Table3[[#This Row],[Total_Amt]] * 0.0558659217877095) + (Table3[[#This Row],[Total_Amt]])) *0.025 +0.3) + Table3[[#This Row],[Total_Amt]] * 0.1025</f>
        <v>0.74984930167597774</v>
      </c>
      <c r="N98" s="20">
        <f>Table3[[#This Row],[Total_Amt]]-Table3[[#This Row],[TCG_Fees]]-0.0225 - (0.088 *Table3[[#This Row],[Shipping_Shields]])- ($V$33 * Table3[[#This Row],[Quantity_Ordered]]) -0.68</f>
        <v>1.9226542640926434</v>
      </c>
      <c r="O98" s="2" t="s">
        <v>1147</v>
      </c>
      <c r="P98" s="2" t="s">
        <v>919</v>
      </c>
      <c r="Q98" s="6">
        <v>75025</v>
      </c>
    </row>
    <row r="99" spans="1:17" x14ac:dyDescent="0.25">
      <c r="A99" s="1" t="s">
        <v>617</v>
      </c>
      <c r="B99" s="2" t="s">
        <v>618</v>
      </c>
      <c r="C99" s="3">
        <v>45265</v>
      </c>
      <c r="D99" s="4" t="str">
        <f t="shared" ca="1" si="4"/>
        <v>Completed</v>
      </c>
      <c r="E99" s="4" t="s">
        <v>3</v>
      </c>
      <c r="F99" s="4" t="s">
        <v>2168</v>
      </c>
      <c r="G99" s="5">
        <v>4.75</v>
      </c>
      <c r="H99" s="37">
        <f t="shared" si="5"/>
        <v>1</v>
      </c>
      <c r="I99" s="37" t="str">
        <f t="shared" si="6"/>
        <v>Small</v>
      </c>
      <c r="J99" s="4">
        <v>1</v>
      </c>
      <c r="K99" s="20">
        <v>0.99</v>
      </c>
      <c r="L99" s="5">
        <f>Table3[[#This Row],[Product_Amt]]+Table3[[#This Row],[Shipping_Amt]]</f>
        <v>5.74</v>
      </c>
      <c r="M99" s="5">
        <f>(((Table3[[#This Row],[Total_Amt]] * 0.0558659217877095) + (Table3[[#This Row],[Total_Amt]])) *0.025 +0.3) + Table3[[#This Row],[Total_Amt]] * 0.1025</f>
        <v>1.0398667597765363</v>
      </c>
      <c r="N99" s="20">
        <f>Table3[[#This Row],[Total_Amt]]-Table3[[#This Row],[TCG_Fees]]-0.0225 - (0.088 *Table3[[#This Row],[Shipping_Shields]])- ($V$33 * Table3[[#This Row],[Quantity_Ordered]]) -0.68</f>
        <v>3.8826368059920848</v>
      </c>
      <c r="O99" s="2" t="s">
        <v>1207</v>
      </c>
      <c r="P99" s="2" t="s">
        <v>1143</v>
      </c>
      <c r="Q99" s="6">
        <v>71110</v>
      </c>
    </row>
    <row r="100" spans="1:17" x14ac:dyDescent="0.25">
      <c r="A100" s="1" t="s">
        <v>615</v>
      </c>
      <c r="B100" s="2" t="s">
        <v>616</v>
      </c>
      <c r="C100" s="3">
        <v>45265</v>
      </c>
      <c r="D100" s="4" t="str">
        <f t="shared" ca="1" si="4"/>
        <v>Completed</v>
      </c>
      <c r="E100" s="4" t="s">
        <v>3</v>
      </c>
      <c r="F100" s="4" t="s">
        <v>2168</v>
      </c>
      <c r="G100" s="5">
        <v>3.9</v>
      </c>
      <c r="H100" s="37">
        <f t="shared" si="5"/>
        <v>1</v>
      </c>
      <c r="I100" s="37" t="str">
        <f t="shared" si="6"/>
        <v>Small</v>
      </c>
      <c r="J100" s="4">
        <v>1</v>
      </c>
      <c r="K100" s="20">
        <v>0.99</v>
      </c>
      <c r="L100" s="5">
        <f>Table3[[#This Row],[Product_Amt]]+Table3[[#This Row],[Shipping_Amt]]</f>
        <v>4.8899999999999997</v>
      </c>
      <c r="M100" s="5">
        <f>(((Table3[[#This Row],[Total_Amt]] * 0.0558659217877095) + (Table3[[#This Row],[Total_Amt]])) *0.025 +0.3) + Table3[[#This Row],[Total_Amt]] * 0.1025</f>
        <v>0.93030460893854738</v>
      </c>
      <c r="N100" s="20">
        <f>Table3[[#This Row],[Total_Amt]]-Table3[[#This Row],[TCG_Fees]]-0.0225 - (0.088 *Table3[[#This Row],[Shipping_Shields]])- ($V$33 * Table3[[#This Row],[Quantity_Ordered]]) -0.68</f>
        <v>3.1421989568300734</v>
      </c>
      <c r="O100" s="2" t="s">
        <v>1218</v>
      </c>
      <c r="P100" s="2" t="s">
        <v>929</v>
      </c>
      <c r="Q100" s="6">
        <v>6010</v>
      </c>
    </row>
    <row r="101" spans="1:17" x14ac:dyDescent="0.25">
      <c r="A101" s="1" t="s">
        <v>619</v>
      </c>
      <c r="B101" s="2" t="s">
        <v>620</v>
      </c>
      <c r="C101" s="3">
        <v>45267</v>
      </c>
      <c r="D101" s="4" t="str">
        <f t="shared" ca="1" si="4"/>
        <v>Completed</v>
      </c>
      <c r="E101" s="4" t="s">
        <v>3</v>
      </c>
      <c r="F101" s="4" t="s">
        <v>2168</v>
      </c>
      <c r="G101" s="5">
        <v>8.8699999999999992</v>
      </c>
      <c r="H101" s="37">
        <f t="shared" si="5"/>
        <v>1</v>
      </c>
      <c r="I101" s="37" t="str">
        <f t="shared" si="6"/>
        <v>Small</v>
      </c>
      <c r="J101" s="4">
        <v>1</v>
      </c>
      <c r="K101" s="20">
        <v>0.99</v>
      </c>
      <c r="L101" s="5">
        <f>Table3[[#This Row],[Product_Amt]]+Table3[[#This Row],[Shipping_Amt]]</f>
        <v>9.86</v>
      </c>
      <c r="M101" s="5">
        <f>(((Table3[[#This Row],[Total_Amt]] * 0.0558659217877095) + (Table3[[#This Row],[Total_Amt]])) *0.025 +0.3) + Table3[[#This Row],[Total_Amt]] * 0.1025</f>
        <v>1.5709209497206702</v>
      </c>
      <c r="N101" s="20">
        <f>Table3[[#This Row],[Total_Amt]]-Table3[[#This Row],[TCG_Fees]]-0.0225 - (0.088 *Table3[[#This Row],[Shipping_Shields]])- ($V$33 * Table3[[#This Row],[Quantity_Ordered]]) -0.68</f>
        <v>7.4715826160479519</v>
      </c>
      <c r="O101" s="2" t="s">
        <v>1266</v>
      </c>
      <c r="P101" s="2" t="s">
        <v>995</v>
      </c>
      <c r="Q101" s="6">
        <v>40422</v>
      </c>
    </row>
    <row r="102" spans="1:17" x14ac:dyDescent="0.25">
      <c r="A102" s="1" t="s">
        <v>621</v>
      </c>
      <c r="B102" s="2" t="s">
        <v>622</v>
      </c>
      <c r="C102" s="3">
        <v>45269</v>
      </c>
      <c r="D102" s="4" t="str">
        <f t="shared" ca="1" si="4"/>
        <v>Completed</v>
      </c>
      <c r="E102" s="4" t="s">
        <v>3</v>
      </c>
      <c r="F102" s="4" t="s">
        <v>2168</v>
      </c>
      <c r="G102" s="5">
        <v>0.97</v>
      </c>
      <c r="H102" s="37">
        <f t="shared" si="5"/>
        <v>1</v>
      </c>
      <c r="I102" s="37" t="str">
        <f t="shared" si="6"/>
        <v>Small</v>
      </c>
      <c r="J102" s="4">
        <v>1</v>
      </c>
      <c r="K102" s="20">
        <v>0.99</v>
      </c>
      <c r="L102" s="5">
        <f>Table3[[#This Row],[Product_Amt]]+Table3[[#This Row],[Shipping_Amt]]</f>
        <v>1.96</v>
      </c>
      <c r="M102" s="5">
        <f>(((Table3[[#This Row],[Total_Amt]] * 0.0558659217877095) + (Table3[[#This Row],[Total_Amt]])) *0.025 +0.3) + Table3[[#This Row],[Total_Amt]] * 0.1025</f>
        <v>0.5526374301675977</v>
      </c>
      <c r="N102" s="20">
        <f>Table3[[#This Row],[Total_Amt]]-Table3[[#This Row],[TCG_Fees]]-0.0225 - (0.088 *Table3[[#This Row],[Shipping_Shields]])- ($V$33 * Table3[[#This Row],[Quantity_Ordered]]) -0.68</f>
        <v>0.58986613560102319</v>
      </c>
      <c r="O102" s="2" t="s">
        <v>1274</v>
      </c>
      <c r="P102" s="2" t="s">
        <v>1123</v>
      </c>
      <c r="Q102" s="6">
        <v>84043</v>
      </c>
    </row>
    <row r="103" spans="1:17" x14ac:dyDescent="0.25">
      <c r="A103" s="1" t="s">
        <v>625</v>
      </c>
      <c r="B103" s="2" t="s">
        <v>626</v>
      </c>
      <c r="C103" s="3">
        <v>45270</v>
      </c>
      <c r="D103" s="4" t="str">
        <f t="shared" ca="1" si="4"/>
        <v>Completed</v>
      </c>
      <c r="E103" s="4" t="s">
        <v>3</v>
      </c>
      <c r="F103" s="4" t="s">
        <v>2168</v>
      </c>
      <c r="G103" s="5">
        <v>16.149999999999999</v>
      </c>
      <c r="H103" s="37">
        <f t="shared" si="5"/>
        <v>1</v>
      </c>
      <c r="I103" s="37" t="str">
        <f t="shared" si="6"/>
        <v>Small</v>
      </c>
      <c r="J103" s="4">
        <v>2</v>
      </c>
      <c r="K103" s="20">
        <v>0.99</v>
      </c>
      <c r="L103" s="5">
        <f>Table3[[#This Row],[Product_Amt]]+Table3[[#This Row],[Shipping_Amt]]</f>
        <v>17.139999999999997</v>
      </c>
      <c r="M103" s="5">
        <f>(((Table3[[#This Row],[Total_Amt]] * 0.0558659217877095) + (Table3[[#This Row],[Total_Amt]])) *0.025 +0.3) + Table3[[#This Row],[Total_Amt]] * 0.1025</f>
        <v>2.5092885474860331</v>
      </c>
      <c r="N103" s="20">
        <f>Table3[[#This Row],[Total_Amt]]-Table3[[#This Row],[TCG_Fees]]-0.0225 - (0.088 *Table3[[#This Row],[Shipping_Shields]])- ($V$33 * Table3[[#This Row],[Quantity_Ordered]]) -0.68</f>
        <v>13.786218584051207</v>
      </c>
      <c r="O103" s="2" t="s">
        <v>1261</v>
      </c>
      <c r="P103" s="2" t="s">
        <v>1054</v>
      </c>
      <c r="Q103" s="6">
        <v>39702</v>
      </c>
    </row>
    <row r="104" spans="1:17" x14ac:dyDescent="0.25">
      <c r="A104" s="1" t="s">
        <v>623</v>
      </c>
      <c r="B104" s="2" t="s">
        <v>624</v>
      </c>
      <c r="C104" s="3">
        <v>45270</v>
      </c>
      <c r="D104" s="4" t="str">
        <f t="shared" ca="1" si="4"/>
        <v>Completed</v>
      </c>
      <c r="E104" s="4" t="s">
        <v>3</v>
      </c>
      <c r="F104" s="4" t="s">
        <v>2168</v>
      </c>
      <c r="G104" s="5">
        <v>7.45</v>
      </c>
      <c r="H104" s="37">
        <f t="shared" si="5"/>
        <v>1</v>
      </c>
      <c r="I104" s="37" t="str">
        <f t="shared" si="6"/>
        <v>Small</v>
      </c>
      <c r="J104" s="4">
        <v>1</v>
      </c>
      <c r="K104" s="20">
        <v>0.99</v>
      </c>
      <c r="L104" s="5">
        <f>Table3[[#This Row],[Product_Amt]]+Table3[[#This Row],[Shipping_Amt]]</f>
        <v>8.44</v>
      </c>
      <c r="M104" s="5">
        <f>(((Table3[[#This Row],[Total_Amt]] * 0.0558659217877095) + (Table3[[#This Row],[Total_Amt]])) *0.025 +0.3) + Table3[[#This Row],[Total_Amt]] * 0.1025</f>
        <v>1.3878877094972064</v>
      </c>
      <c r="N104" s="20">
        <f>Table3[[#This Row],[Total_Amt]]-Table3[[#This Row],[TCG_Fees]]-0.0225 - (0.088 *Table3[[#This Row],[Shipping_Shields]])- ($V$33 * Table3[[#This Row],[Quantity_Ordered]]) -0.68</f>
        <v>6.2346158562714145</v>
      </c>
      <c r="O104" s="2" t="s">
        <v>1283</v>
      </c>
      <c r="P104" s="2" t="s">
        <v>960</v>
      </c>
      <c r="Q104" s="6">
        <v>48509</v>
      </c>
    </row>
    <row r="105" spans="1:17" x14ac:dyDescent="0.25">
      <c r="A105" s="1" t="s">
        <v>633</v>
      </c>
      <c r="B105" s="2" t="s">
        <v>634</v>
      </c>
      <c r="C105" s="3">
        <v>45271</v>
      </c>
      <c r="D105" s="4" t="str">
        <f t="shared" ca="1" si="4"/>
        <v>Completed</v>
      </c>
      <c r="E105" s="4" t="s">
        <v>3</v>
      </c>
      <c r="F105" s="4" t="s">
        <v>2168</v>
      </c>
      <c r="G105" s="5">
        <v>1.1499999999999999</v>
      </c>
      <c r="H105" s="37">
        <f t="shared" si="5"/>
        <v>1</v>
      </c>
      <c r="I105" s="37" t="str">
        <f t="shared" si="6"/>
        <v>Small</v>
      </c>
      <c r="J105" s="4">
        <v>1</v>
      </c>
      <c r="K105" s="20">
        <v>0.99</v>
      </c>
      <c r="L105" s="5">
        <f>Table3[[#This Row],[Product_Amt]]+Table3[[#This Row],[Shipping_Amt]]</f>
        <v>2.1399999999999997</v>
      </c>
      <c r="M105" s="5">
        <f>(((Table3[[#This Row],[Total_Amt]] * 0.0558659217877095) + (Table3[[#This Row],[Total_Amt]])) *0.025 +0.3) + Table3[[#This Row],[Total_Amt]] * 0.1025</f>
        <v>0.57583882681564236</v>
      </c>
      <c r="N105" s="20">
        <f>Table3[[#This Row],[Total_Amt]]-Table3[[#This Row],[TCG_Fees]]-0.0225 - (0.088 *Table3[[#This Row],[Shipping_Shields]])- ($V$33 * Table3[[#This Row],[Quantity_Ordered]]) -0.68</f>
        <v>0.74666473895297847</v>
      </c>
      <c r="O105" s="2" t="s">
        <v>1036</v>
      </c>
      <c r="P105" s="2" t="s">
        <v>941</v>
      </c>
      <c r="Q105" s="6">
        <v>35470</v>
      </c>
    </row>
    <row r="106" spans="1:17" x14ac:dyDescent="0.25">
      <c r="A106" s="30" t="s">
        <v>637</v>
      </c>
      <c r="B106" s="31" t="s">
        <v>638</v>
      </c>
      <c r="C106" s="32">
        <v>45271</v>
      </c>
      <c r="D106" s="4" t="s">
        <v>2010</v>
      </c>
      <c r="E106" s="33" t="s">
        <v>3</v>
      </c>
      <c r="F106" s="33" t="s">
        <v>2168</v>
      </c>
      <c r="G106" s="34">
        <v>6.65</v>
      </c>
      <c r="H106" s="38">
        <f t="shared" si="5"/>
        <v>1</v>
      </c>
      <c r="I106" s="38" t="str">
        <f t="shared" si="6"/>
        <v>Small</v>
      </c>
      <c r="J106" s="33">
        <v>4</v>
      </c>
      <c r="K106" s="35">
        <v>0.99</v>
      </c>
      <c r="L106" s="34">
        <f>Table3[[#This Row],[Product_Amt]]+Table3[[#This Row],[Shipping_Amt]]</f>
        <v>7.6400000000000006</v>
      </c>
      <c r="M106" s="34">
        <f>(((Table3[[#This Row],[Total_Amt]] * 0.0558659217877095) + (Table3[[#This Row],[Total_Amt]])) *0.025 +0.3) + Table3[[#This Row],[Total_Amt]] * 0.1025</f>
        <v>1.2847703910614525</v>
      </c>
      <c r="N106" s="35">
        <f>Table3[[#This Row],[Total_Amt]]-Table3[[#This Row],[TCG_Fees]]-0.0225 - (0.088 *Table3[[#This Row],[Shipping_Shields]])- ($V$33 * Table3[[#This Row],[Quantity_Ordered]]) -0.68</f>
        <v>5.4567438720130337</v>
      </c>
      <c r="O106" s="31" t="s">
        <v>1071</v>
      </c>
      <c r="P106" s="31" t="s">
        <v>1039</v>
      </c>
      <c r="Q106" s="36">
        <v>983</v>
      </c>
    </row>
    <row r="107" spans="1:17" x14ac:dyDescent="0.25">
      <c r="A107" s="1" t="s">
        <v>627</v>
      </c>
      <c r="B107" s="2" t="s">
        <v>628</v>
      </c>
      <c r="C107" s="3">
        <v>45271</v>
      </c>
      <c r="D107" s="4" t="str">
        <f t="shared" ref="D107:D170" ca="1" si="7">IF(C107&gt;=TODAY()-7,"Shipped","Completed")</f>
        <v>Completed</v>
      </c>
      <c r="E107" s="4" t="s">
        <v>3</v>
      </c>
      <c r="F107" s="4" t="s">
        <v>2168</v>
      </c>
      <c r="G107" s="5">
        <v>8.75</v>
      </c>
      <c r="H107" s="37">
        <f t="shared" si="5"/>
        <v>1</v>
      </c>
      <c r="I107" s="37" t="str">
        <f t="shared" si="6"/>
        <v>Small</v>
      </c>
      <c r="J107" s="4">
        <v>1</v>
      </c>
      <c r="K107" s="20">
        <v>0.99</v>
      </c>
      <c r="L107" s="5">
        <f>Table3[[#This Row],[Product_Amt]]+Table3[[#This Row],[Shipping_Amt]]</f>
        <v>9.74</v>
      </c>
      <c r="M107" s="5">
        <f>(((Table3[[#This Row],[Total_Amt]] * 0.0558659217877095) + (Table3[[#This Row],[Total_Amt]])) *0.025 +0.3) + Table3[[#This Row],[Total_Amt]] * 0.1025</f>
        <v>1.5554533519553071</v>
      </c>
      <c r="N107" s="20">
        <f>Table3[[#This Row],[Total_Amt]]-Table3[[#This Row],[TCG_Fees]]-0.0225 - (0.088 *Table3[[#This Row],[Shipping_Shields]])- ($V$33 * Table3[[#This Row],[Quantity_Ordered]]) -0.68</f>
        <v>7.3670502138133145</v>
      </c>
      <c r="O107" s="2" t="s">
        <v>1135</v>
      </c>
      <c r="P107" s="2" t="s">
        <v>923</v>
      </c>
      <c r="Q107" s="6">
        <v>98604</v>
      </c>
    </row>
    <row r="108" spans="1:17" x14ac:dyDescent="0.25">
      <c r="A108" s="1" t="s">
        <v>629</v>
      </c>
      <c r="B108" s="2" t="s">
        <v>630</v>
      </c>
      <c r="C108" s="3">
        <v>45271</v>
      </c>
      <c r="D108" s="4" t="str">
        <f t="shared" ca="1" si="7"/>
        <v>Completed</v>
      </c>
      <c r="E108" s="4" t="s">
        <v>3</v>
      </c>
      <c r="F108" s="4" t="s">
        <v>2168</v>
      </c>
      <c r="G108" s="5">
        <v>2.2999999999999998</v>
      </c>
      <c r="H108" s="37">
        <f t="shared" si="5"/>
        <v>1</v>
      </c>
      <c r="I108" s="37" t="str">
        <f t="shared" si="6"/>
        <v>Small</v>
      </c>
      <c r="J108" s="4">
        <v>2</v>
      </c>
      <c r="K108" s="20">
        <v>0.99</v>
      </c>
      <c r="L108" s="5">
        <f>Table3[[#This Row],[Product_Amt]]+Table3[[#This Row],[Shipping_Amt]]</f>
        <v>3.29</v>
      </c>
      <c r="M108" s="5">
        <f>(((Table3[[#This Row],[Total_Amt]] * 0.0558659217877095) + (Table3[[#This Row],[Total_Amt]])) *0.025 +0.3) + Table3[[#This Row],[Total_Amt]] * 0.1025</f>
        <v>0.72406997206703916</v>
      </c>
      <c r="N108" s="20">
        <f>Table3[[#This Row],[Total_Amt]]-Table3[[#This Row],[TCG_Fees]]-0.0225 - (0.088 *Table3[[#This Row],[Shipping_Shields]])- ($V$33 * Table3[[#This Row],[Quantity_Ordered]]) -0.68</f>
        <v>1.7214371594702027</v>
      </c>
      <c r="O108" s="2" t="s">
        <v>1228</v>
      </c>
      <c r="P108" s="2" t="s">
        <v>979</v>
      </c>
      <c r="Q108" s="6">
        <v>47326</v>
      </c>
    </row>
    <row r="109" spans="1:17" x14ac:dyDescent="0.25">
      <c r="A109" s="1" t="s">
        <v>635</v>
      </c>
      <c r="B109" s="2" t="s">
        <v>636</v>
      </c>
      <c r="C109" s="3">
        <v>45271</v>
      </c>
      <c r="D109" s="4" t="str">
        <f t="shared" ca="1" si="7"/>
        <v>Completed</v>
      </c>
      <c r="E109" s="4" t="s">
        <v>3</v>
      </c>
      <c r="F109" s="4" t="s">
        <v>2168</v>
      </c>
      <c r="G109" s="5">
        <v>0.98</v>
      </c>
      <c r="H109" s="37">
        <f t="shared" si="5"/>
        <v>1</v>
      </c>
      <c r="I109" s="37" t="str">
        <f t="shared" si="6"/>
        <v>Small</v>
      </c>
      <c r="J109" s="4">
        <v>1</v>
      </c>
      <c r="K109" s="20">
        <v>0.99</v>
      </c>
      <c r="L109" s="5">
        <f>Table3[[#This Row],[Product_Amt]]+Table3[[#This Row],[Shipping_Amt]]</f>
        <v>1.97</v>
      </c>
      <c r="M109" s="5">
        <f>(((Table3[[#This Row],[Total_Amt]] * 0.0558659217877095) + (Table3[[#This Row],[Total_Amt]])) *0.025 +0.3) + Table3[[#This Row],[Total_Amt]] * 0.1025</f>
        <v>0.55392639664804466</v>
      </c>
      <c r="N109" s="20">
        <f>Table3[[#This Row],[Total_Amt]]-Table3[[#This Row],[TCG_Fees]]-0.0225 - (0.088 *Table3[[#This Row],[Shipping_Shields]])- ($V$33 * Table3[[#This Row],[Quantity_Ordered]]) -0.68</f>
        <v>0.59857716912057646</v>
      </c>
      <c r="O109" s="2" t="s">
        <v>1312</v>
      </c>
      <c r="P109" s="2" t="s">
        <v>967</v>
      </c>
      <c r="Q109" s="6">
        <v>18954</v>
      </c>
    </row>
    <row r="110" spans="1:17" x14ac:dyDescent="0.25">
      <c r="A110" s="1" t="s">
        <v>631</v>
      </c>
      <c r="B110" s="2" t="s">
        <v>632</v>
      </c>
      <c r="C110" s="3">
        <v>45271</v>
      </c>
      <c r="D110" s="4" t="str">
        <f t="shared" ca="1" si="7"/>
        <v>Completed</v>
      </c>
      <c r="E110" s="4" t="s">
        <v>3</v>
      </c>
      <c r="F110" s="4" t="s">
        <v>2168</v>
      </c>
      <c r="G110" s="5">
        <v>1.95</v>
      </c>
      <c r="H110" s="37">
        <f t="shared" si="5"/>
        <v>1</v>
      </c>
      <c r="I110" s="37" t="str">
        <f t="shared" si="6"/>
        <v>Small</v>
      </c>
      <c r="J110" s="4">
        <v>3</v>
      </c>
      <c r="K110" s="20">
        <v>0.99</v>
      </c>
      <c r="L110" s="5">
        <f>Table3[[#This Row],[Product_Amt]]+Table3[[#This Row],[Shipping_Amt]]</f>
        <v>2.94</v>
      </c>
      <c r="M110" s="5">
        <f>(((Table3[[#This Row],[Total_Amt]] * 0.0558659217877095) + (Table3[[#This Row],[Total_Amt]])) *0.025 +0.3) + Table3[[#This Row],[Total_Amt]] * 0.1025</f>
        <v>0.67895614525139658</v>
      </c>
      <c r="N110" s="20">
        <f>Table3[[#This Row],[Total_Amt]]-Table3[[#This Row],[TCG_Fees]]-0.0225 - (0.088 *Table3[[#This Row],[Shipping_Shields]])- ($V$33 * Table3[[#This Row],[Quantity_Ordered]]) -0.68</f>
        <v>1.389554552054467</v>
      </c>
      <c r="O110" s="2" t="s">
        <v>1313</v>
      </c>
      <c r="P110" s="2" t="s">
        <v>932</v>
      </c>
      <c r="Q110" s="6">
        <v>68104</v>
      </c>
    </row>
    <row r="111" spans="1:17" x14ac:dyDescent="0.25">
      <c r="A111" s="1" t="s">
        <v>639</v>
      </c>
      <c r="B111" s="2" t="s">
        <v>640</v>
      </c>
      <c r="C111" s="3">
        <v>45271</v>
      </c>
      <c r="D111" s="4" t="str">
        <f t="shared" ca="1" si="7"/>
        <v>Completed</v>
      </c>
      <c r="E111" s="4" t="s">
        <v>3</v>
      </c>
      <c r="F111" s="4" t="s">
        <v>2168</v>
      </c>
      <c r="G111" s="5">
        <v>3.95</v>
      </c>
      <c r="H111" s="37">
        <f t="shared" si="5"/>
        <v>1</v>
      </c>
      <c r="I111" s="37" t="str">
        <f t="shared" si="6"/>
        <v>Small</v>
      </c>
      <c r="J111" s="4">
        <v>1</v>
      </c>
      <c r="K111" s="20">
        <v>0.99</v>
      </c>
      <c r="L111" s="5">
        <f>Table3[[#This Row],[Product_Amt]]+Table3[[#This Row],[Shipping_Amt]]</f>
        <v>4.9400000000000004</v>
      </c>
      <c r="M111" s="5">
        <f>(((Table3[[#This Row],[Total_Amt]] * 0.0558659217877095) + (Table3[[#This Row],[Total_Amt]])) *0.025 +0.3) + Table3[[#This Row],[Total_Amt]] * 0.1025</f>
        <v>0.93674944134078209</v>
      </c>
      <c r="N111" s="20">
        <f>Table3[[#This Row],[Total_Amt]]-Table3[[#This Row],[TCG_Fees]]-0.0225 - (0.088 *Table3[[#This Row],[Shipping_Shields]])- ($V$33 * Table3[[#This Row],[Quantity_Ordered]]) -0.68</f>
        <v>3.1857541244278389</v>
      </c>
      <c r="O111" s="2" t="s">
        <v>1317</v>
      </c>
      <c r="P111" s="2" t="s">
        <v>954</v>
      </c>
      <c r="Q111" s="6">
        <v>33498</v>
      </c>
    </row>
    <row r="112" spans="1:17" x14ac:dyDescent="0.25">
      <c r="A112" s="1" t="s">
        <v>665</v>
      </c>
      <c r="B112" s="2" t="s">
        <v>666</v>
      </c>
      <c r="C112" s="3">
        <v>45272</v>
      </c>
      <c r="D112" s="4" t="str">
        <f t="shared" ca="1" si="7"/>
        <v>Completed</v>
      </c>
      <c r="E112" s="4" t="s">
        <v>3</v>
      </c>
      <c r="F112" s="4" t="s">
        <v>2168</v>
      </c>
      <c r="G112" s="5">
        <v>1.62</v>
      </c>
      <c r="H112" s="37">
        <f t="shared" si="5"/>
        <v>1</v>
      </c>
      <c r="I112" s="37" t="str">
        <f t="shared" si="6"/>
        <v>Small</v>
      </c>
      <c r="J112" s="4">
        <v>2</v>
      </c>
      <c r="K112" s="20">
        <v>0.99</v>
      </c>
      <c r="L112" s="5">
        <f>Table3[[#This Row],[Product_Amt]]+Table3[[#This Row],[Shipping_Amt]]</f>
        <v>2.6100000000000003</v>
      </c>
      <c r="M112" s="5">
        <f>(((Table3[[#This Row],[Total_Amt]] * 0.0558659217877095) + (Table3[[#This Row],[Total_Amt]])) *0.025 +0.3) + Table3[[#This Row],[Total_Amt]] * 0.1025</f>
        <v>0.63642025139664804</v>
      </c>
      <c r="N112" s="20">
        <f>Table3[[#This Row],[Total_Amt]]-Table3[[#This Row],[TCG_Fees]]-0.0225 - (0.088 *Table3[[#This Row],[Shipping_Shields]])- ($V$33 * Table3[[#This Row],[Quantity_Ordered]]) -0.68</f>
        <v>1.1290868801405947</v>
      </c>
      <c r="O112" s="2" t="s">
        <v>935</v>
      </c>
      <c r="P112" s="2" t="s">
        <v>934</v>
      </c>
      <c r="Q112" s="6">
        <v>58104</v>
      </c>
    </row>
    <row r="113" spans="1:17" x14ac:dyDescent="0.25">
      <c r="A113" s="1" t="s">
        <v>649</v>
      </c>
      <c r="B113" s="2" t="s">
        <v>650</v>
      </c>
      <c r="C113" s="3">
        <v>45272</v>
      </c>
      <c r="D113" s="4" t="str">
        <f t="shared" ca="1" si="7"/>
        <v>Completed</v>
      </c>
      <c r="E113" s="4" t="s">
        <v>3</v>
      </c>
      <c r="F113" s="4" t="s">
        <v>2168</v>
      </c>
      <c r="G113" s="5">
        <v>2.0499999999999998</v>
      </c>
      <c r="H113" s="37">
        <f t="shared" si="5"/>
        <v>1</v>
      </c>
      <c r="I113" s="37" t="str">
        <f t="shared" si="6"/>
        <v>Small</v>
      </c>
      <c r="J113" s="4">
        <v>2</v>
      </c>
      <c r="K113" s="20">
        <v>0.99</v>
      </c>
      <c r="L113" s="5">
        <f>Table3[[#This Row],[Product_Amt]]+Table3[[#This Row],[Shipping_Amt]]</f>
        <v>3.04</v>
      </c>
      <c r="M113" s="5">
        <f>(((Table3[[#This Row],[Total_Amt]] * 0.0558659217877095) + (Table3[[#This Row],[Total_Amt]])) *0.025 +0.3) + Table3[[#This Row],[Total_Amt]] * 0.1025</f>
        <v>0.69184581005586587</v>
      </c>
      <c r="N113" s="20">
        <f>Table3[[#This Row],[Total_Amt]]-Table3[[#This Row],[TCG_Fees]]-0.0225 - (0.088 *Table3[[#This Row],[Shipping_Shields]])- ($V$33 * Table3[[#This Row],[Quantity_Ordered]]) -0.68</f>
        <v>1.5036613214813763</v>
      </c>
      <c r="O113" s="2" t="s">
        <v>949</v>
      </c>
      <c r="P113" s="2" t="s">
        <v>950</v>
      </c>
      <c r="Q113" s="7">
        <v>3304</v>
      </c>
    </row>
    <row r="114" spans="1:17" x14ac:dyDescent="0.25">
      <c r="A114" s="1" t="s">
        <v>669</v>
      </c>
      <c r="B114" s="2" t="s">
        <v>670</v>
      </c>
      <c r="C114" s="3">
        <v>45272</v>
      </c>
      <c r="D114" s="4" t="str">
        <f t="shared" ca="1" si="7"/>
        <v>Completed</v>
      </c>
      <c r="E114" s="4" t="s">
        <v>3</v>
      </c>
      <c r="F114" s="4" t="s">
        <v>2168</v>
      </c>
      <c r="G114" s="5">
        <v>1.55</v>
      </c>
      <c r="H114" s="37">
        <f t="shared" si="5"/>
        <v>1</v>
      </c>
      <c r="I114" s="37" t="str">
        <f t="shared" si="6"/>
        <v>Small</v>
      </c>
      <c r="J114" s="4">
        <v>1</v>
      </c>
      <c r="K114" s="20">
        <v>0.99</v>
      </c>
      <c r="L114" s="5">
        <f>Table3[[#This Row],[Product_Amt]]+Table3[[#This Row],[Shipping_Amt]]</f>
        <v>2.54</v>
      </c>
      <c r="M114" s="5">
        <f>(((Table3[[#This Row],[Total_Amt]] * 0.0558659217877095) + (Table3[[#This Row],[Total_Amt]])) *0.025 +0.3) + Table3[[#This Row],[Total_Amt]] * 0.1025</f>
        <v>0.62739748603351952</v>
      </c>
      <c r="N114" s="20">
        <f>Table3[[#This Row],[Total_Amt]]-Table3[[#This Row],[TCG_Fees]]-0.0225 - (0.088 *Table3[[#This Row],[Shipping_Shields]])- ($V$33 * Table3[[#This Row],[Quantity_Ordered]]) -0.68</f>
        <v>1.0951060797351015</v>
      </c>
      <c r="O114" s="2" t="s">
        <v>964</v>
      </c>
      <c r="P114" s="2" t="s">
        <v>931</v>
      </c>
      <c r="Q114" s="6">
        <v>88007</v>
      </c>
    </row>
    <row r="115" spans="1:17" x14ac:dyDescent="0.25">
      <c r="A115" s="1" t="s">
        <v>689</v>
      </c>
      <c r="B115" s="2" t="s">
        <v>690</v>
      </c>
      <c r="C115" s="3">
        <v>45272</v>
      </c>
      <c r="D115" s="4" t="str">
        <f t="shared" ca="1" si="7"/>
        <v>Completed</v>
      </c>
      <c r="E115" s="4" t="s">
        <v>3</v>
      </c>
      <c r="F115" s="4" t="s">
        <v>2168</v>
      </c>
      <c r="G115" s="5">
        <v>6.07</v>
      </c>
      <c r="H115" s="37">
        <f t="shared" si="5"/>
        <v>1</v>
      </c>
      <c r="I115" s="37" t="str">
        <f t="shared" si="6"/>
        <v>Small</v>
      </c>
      <c r="J115" s="4">
        <v>3</v>
      </c>
      <c r="K115" s="20">
        <v>0.99</v>
      </c>
      <c r="L115" s="5">
        <f>Table3[[#This Row],[Product_Amt]]+Table3[[#This Row],[Shipping_Amt]]</f>
        <v>7.0600000000000005</v>
      </c>
      <c r="M115" s="5">
        <f>(((Table3[[#This Row],[Total_Amt]] * 0.0558659217877095) + (Table3[[#This Row],[Total_Amt]])) *0.025 +0.3) + Table3[[#This Row],[Total_Amt]] * 0.1025</f>
        <v>1.2100103351955307</v>
      </c>
      <c r="N115" s="20">
        <f>Table3[[#This Row],[Total_Amt]]-Table3[[#This Row],[TCG_Fees]]-0.0225 - (0.088 *Table3[[#This Row],[Shipping_Shields]])- ($V$33 * Table3[[#This Row],[Quantity_Ordered]]) -0.68</f>
        <v>4.9785003621103341</v>
      </c>
      <c r="O115" s="2" t="s">
        <v>965</v>
      </c>
      <c r="P115" s="2" t="s">
        <v>966</v>
      </c>
      <c r="Q115" s="6">
        <v>2472</v>
      </c>
    </row>
    <row r="116" spans="1:17" x14ac:dyDescent="0.25">
      <c r="A116" s="1" t="s">
        <v>651</v>
      </c>
      <c r="B116" s="2" t="s">
        <v>652</v>
      </c>
      <c r="C116" s="3">
        <v>45272</v>
      </c>
      <c r="D116" s="4" t="str">
        <f t="shared" ca="1" si="7"/>
        <v>Completed</v>
      </c>
      <c r="E116" s="4" t="s">
        <v>3</v>
      </c>
      <c r="F116" s="4" t="s">
        <v>2168</v>
      </c>
      <c r="G116" s="5">
        <v>0.85</v>
      </c>
      <c r="H116" s="37">
        <f t="shared" si="5"/>
        <v>1</v>
      </c>
      <c r="I116" s="37" t="str">
        <f t="shared" si="6"/>
        <v>Small</v>
      </c>
      <c r="J116" s="4">
        <v>1</v>
      </c>
      <c r="K116" s="20">
        <v>0.99</v>
      </c>
      <c r="L116" s="5">
        <f>Table3[[#This Row],[Product_Amt]]+Table3[[#This Row],[Shipping_Amt]]</f>
        <v>1.8399999999999999</v>
      </c>
      <c r="M116" s="5">
        <f>(((Table3[[#This Row],[Total_Amt]] * 0.0558659217877095) + (Table3[[#This Row],[Total_Amt]])) *0.025 +0.3) + Table3[[#This Row],[Total_Amt]] * 0.1025</f>
        <v>0.53716983240223459</v>
      </c>
      <c r="N116" s="20">
        <f>Table3[[#This Row],[Total_Amt]]-Table3[[#This Row],[TCG_Fees]]-0.0225 - (0.088 *Table3[[#This Row],[Shipping_Shields]])- ($V$33 * Table3[[#This Row],[Quantity_Ordered]]) -0.68</f>
        <v>0.48533373336638619</v>
      </c>
      <c r="O116" s="2" t="s">
        <v>976</v>
      </c>
      <c r="P116" s="2" t="s">
        <v>960</v>
      </c>
      <c r="Q116" s="6">
        <v>48202</v>
      </c>
    </row>
    <row r="117" spans="1:17" x14ac:dyDescent="0.25">
      <c r="A117" s="1" t="s">
        <v>673</v>
      </c>
      <c r="B117" s="2" t="s">
        <v>674</v>
      </c>
      <c r="C117" s="3">
        <v>45272</v>
      </c>
      <c r="D117" s="4" t="str">
        <f t="shared" ca="1" si="7"/>
        <v>Completed</v>
      </c>
      <c r="E117" s="4" t="s">
        <v>3</v>
      </c>
      <c r="F117" s="4" t="s">
        <v>2168</v>
      </c>
      <c r="G117" s="5">
        <v>0.18</v>
      </c>
      <c r="H117" s="37">
        <f t="shared" si="5"/>
        <v>1</v>
      </c>
      <c r="I117" s="37" t="str">
        <f t="shared" si="6"/>
        <v>Small</v>
      </c>
      <c r="J117" s="4">
        <v>1</v>
      </c>
      <c r="K117" s="20">
        <v>0.99</v>
      </c>
      <c r="L117" s="5">
        <f>Table3[[#This Row],[Product_Amt]]+Table3[[#This Row],[Shipping_Amt]]</f>
        <v>1.17</v>
      </c>
      <c r="M117" s="5">
        <f>(((Table3[[#This Row],[Total_Amt]] * 0.0558659217877095) + (Table3[[#This Row],[Total_Amt]])) *0.025 +0.3) + Table3[[#This Row],[Total_Amt]] * 0.1025</f>
        <v>0.45080907821229049</v>
      </c>
      <c r="N117" s="20">
        <f>Table3[[#This Row],[Total_Amt]]-Table3[[#This Row],[TCG_Fees]]-0.0225 - (0.088 *Table3[[#This Row],[Shipping_Shields]])- ($V$33 * Table3[[#This Row],[Quantity_Ordered]]) -0.68</f>
        <v>-9.8305512443669252E-2</v>
      </c>
      <c r="O117" s="2" t="s">
        <v>1018</v>
      </c>
      <c r="P117" s="2" t="s">
        <v>945</v>
      </c>
      <c r="Q117" s="6">
        <v>45030</v>
      </c>
    </row>
    <row r="118" spans="1:17" x14ac:dyDescent="0.25">
      <c r="A118" s="1" t="s">
        <v>659</v>
      </c>
      <c r="B118" s="2" t="s">
        <v>660</v>
      </c>
      <c r="C118" s="3">
        <v>45272</v>
      </c>
      <c r="D118" s="4" t="str">
        <f t="shared" ca="1" si="7"/>
        <v>Completed</v>
      </c>
      <c r="E118" s="4" t="s">
        <v>3</v>
      </c>
      <c r="F118" s="4" t="s">
        <v>2168</v>
      </c>
      <c r="G118" s="5">
        <v>2.5299999999999998</v>
      </c>
      <c r="H118" s="37">
        <f t="shared" si="5"/>
        <v>2</v>
      </c>
      <c r="I118" s="37" t="str">
        <f t="shared" si="6"/>
        <v>Large</v>
      </c>
      <c r="J118" s="4">
        <v>8</v>
      </c>
      <c r="K118" s="20">
        <v>0.99</v>
      </c>
      <c r="L118" s="5">
        <f>Table3[[#This Row],[Product_Amt]]+Table3[[#This Row],[Shipping_Amt]]</f>
        <v>3.5199999999999996</v>
      </c>
      <c r="M118" s="5">
        <f>(((Table3[[#This Row],[Total_Amt]] * 0.0558659217877095) + (Table3[[#This Row],[Total_Amt]])) *0.025 +0.3) + Table3[[#This Row],[Total_Amt]] * 0.1025</f>
        <v>0.75371620111731841</v>
      </c>
      <c r="N118" s="20">
        <f>Table3[[#This Row],[Total_Amt]]-Table3[[#This Row],[TCG_Fees]]-0.0225 - (0.088 *Table3[[#This Row],[Shipping_Shields]])- ($V$33 * Table3[[#This Row],[Quantity_Ordered]]) -0.68</f>
        <v>1.671812325031651</v>
      </c>
      <c r="O118" s="2" t="s">
        <v>1028</v>
      </c>
      <c r="P118" s="2" t="s">
        <v>920</v>
      </c>
      <c r="Q118" s="6">
        <v>11218</v>
      </c>
    </row>
    <row r="119" spans="1:17" x14ac:dyDescent="0.25">
      <c r="A119" s="1" t="s">
        <v>643</v>
      </c>
      <c r="B119" s="2" t="s">
        <v>644</v>
      </c>
      <c r="C119" s="3">
        <v>45272</v>
      </c>
      <c r="D119" s="4" t="str">
        <f t="shared" ca="1" si="7"/>
        <v>Completed</v>
      </c>
      <c r="E119" s="4" t="s">
        <v>3</v>
      </c>
      <c r="F119" s="4" t="s">
        <v>2168</v>
      </c>
      <c r="G119" s="5">
        <v>4.62</v>
      </c>
      <c r="H119" s="37">
        <f t="shared" si="5"/>
        <v>1</v>
      </c>
      <c r="I119" s="37" t="str">
        <f t="shared" si="6"/>
        <v>Small</v>
      </c>
      <c r="J119" s="4">
        <v>3</v>
      </c>
      <c r="K119" s="20">
        <v>0.99</v>
      </c>
      <c r="L119" s="5">
        <f>Table3[[#This Row],[Product_Amt]]+Table3[[#This Row],[Shipping_Amt]]</f>
        <v>5.61</v>
      </c>
      <c r="M119" s="5">
        <f>(((Table3[[#This Row],[Total_Amt]] * 0.0558659217877095) + (Table3[[#This Row],[Total_Amt]])) *0.025 +0.3) + Table3[[#This Row],[Total_Amt]] * 0.1025</f>
        <v>1.0231101955307262</v>
      </c>
      <c r="N119" s="20">
        <f>Table3[[#This Row],[Total_Amt]]-Table3[[#This Row],[TCG_Fees]]-0.0225 - (0.088 *Table3[[#This Row],[Shipping_Shields]])- ($V$33 * Table3[[#This Row],[Quantity_Ordered]]) -0.68</f>
        <v>3.7154005017751381</v>
      </c>
      <c r="O119" s="2" t="s">
        <v>1083</v>
      </c>
      <c r="P119" s="2" t="s">
        <v>991</v>
      </c>
      <c r="Q119" s="6">
        <v>96791</v>
      </c>
    </row>
    <row r="120" spans="1:17" x14ac:dyDescent="0.25">
      <c r="A120" s="1" t="s">
        <v>681</v>
      </c>
      <c r="B120" s="2" t="s">
        <v>682</v>
      </c>
      <c r="C120" s="3">
        <v>45272</v>
      </c>
      <c r="D120" s="4" t="str">
        <f t="shared" ca="1" si="7"/>
        <v>Completed</v>
      </c>
      <c r="E120" s="4" t="s">
        <v>3</v>
      </c>
      <c r="F120" s="4" t="s">
        <v>2168</v>
      </c>
      <c r="G120" s="5">
        <v>3.68</v>
      </c>
      <c r="H120" s="37">
        <f t="shared" si="5"/>
        <v>2</v>
      </c>
      <c r="I120" s="37" t="str">
        <f t="shared" si="6"/>
        <v>Large</v>
      </c>
      <c r="J120" s="4">
        <v>7</v>
      </c>
      <c r="K120" s="20">
        <v>0.99</v>
      </c>
      <c r="L120" s="5">
        <f>Table3[[#This Row],[Product_Amt]]+Table3[[#This Row],[Shipping_Amt]]</f>
        <v>4.67</v>
      </c>
      <c r="M120" s="5">
        <f>(((Table3[[#This Row],[Total_Amt]] * 0.0558659217877095) + (Table3[[#This Row],[Total_Amt]])) *0.025 +0.3) + Table3[[#This Row],[Total_Amt]] * 0.1025</f>
        <v>0.9019473463687151</v>
      </c>
      <c r="N120" s="20">
        <f>Table3[[#This Row],[Total_Amt]]-Table3[[#This Row],[TCG_Fees]]-0.0225 - (0.088 *Table3[[#This Row],[Shipping_Shields]])- ($V$33 * Table3[[#This Row],[Quantity_Ordered]]) -0.68</f>
        <v>2.7005776140116335</v>
      </c>
      <c r="O120" s="2" t="s">
        <v>1089</v>
      </c>
      <c r="P120" s="2" t="s">
        <v>945</v>
      </c>
      <c r="Q120" s="6">
        <v>45449</v>
      </c>
    </row>
    <row r="121" spans="1:17" x14ac:dyDescent="0.25">
      <c r="A121" s="1" t="s">
        <v>687</v>
      </c>
      <c r="B121" s="2" t="s">
        <v>688</v>
      </c>
      <c r="C121" s="3">
        <v>45272</v>
      </c>
      <c r="D121" s="4" t="str">
        <f t="shared" ca="1" si="7"/>
        <v>Completed</v>
      </c>
      <c r="E121" s="4" t="s">
        <v>3</v>
      </c>
      <c r="F121" s="4" t="s">
        <v>2168</v>
      </c>
      <c r="G121" s="5">
        <v>0.65</v>
      </c>
      <c r="H121" s="37">
        <f t="shared" si="5"/>
        <v>1</v>
      </c>
      <c r="I121" s="37" t="str">
        <f t="shared" si="6"/>
        <v>Small</v>
      </c>
      <c r="J121" s="4">
        <v>3</v>
      </c>
      <c r="K121" s="20">
        <v>0.99</v>
      </c>
      <c r="L121" s="5">
        <f>Table3[[#This Row],[Product_Amt]]+Table3[[#This Row],[Shipping_Amt]]</f>
        <v>1.6400000000000001</v>
      </c>
      <c r="M121" s="5">
        <f>(((Table3[[#This Row],[Total_Amt]] * 0.0558659217877095) + (Table3[[#This Row],[Total_Amt]])) *0.025 +0.3) + Table3[[#This Row],[Total_Amt]] * 0.1025</f>
        <v>0.51139050279329612</v>
      </c>
      <c r="N121" s="20">
        <f>Table3[[#This Row],[Total_Amt]]-Table3[[#This Row],[TCG_Fees]]-0.0225 - (0.088 *Table3[[#This Row],[Shipping_Shields]])- ($V$33 * Table3[[#This Row],[Quantity_Ordered]]) -0.68</f>
        <v>0.25712019451256762</v>
      </c>
      <c r="O121" s="2" t="s">
        <v>1096</v>
      </c>
      <c r="P121" s="2" t="s">
        <v>954</v>
      </c>
      <c r="Q121" s="6">
        <v>33076</v>
      </c>
    </row>
    <row r="122" spans="1:17" x14ac:dyDescent="0.25">
      <c r="A122" s="1" t="s">
        <v>679</v>
      </c>
      <c r="B122" s="2" t="s">
        <v>680</v>
      </c>
      <c r="C122" s="3">
        <v>45272</v>
      </c>
      <c r="D122" s="4" t="str">
        <f t="shared" ca="1" si="7"/>
        <v>Completed</v>
      </c>
      <c r="E122" s="4" t="s">
        <v>3</v>
      </c>
      <c r="F122" s="4" t="s">
        <v>2168</v>
      </c>
      <c r="G122" s="5">
        <v>1.4</v>
      </c>
      <c r="H122" s="37">
        <f t="shared" si="5"/>
        <v>1</v>
      </c>
      <c r="I122" s="37" t="str">
        <f t="shared" si="6"/>
        <v>Small</v>
      </c>
      <c r="J122" s="4">
        <v>1</v>
      </c>
      <c r="K122" s="20">
        <v>0.99</v>
      </c>
      <c r="L122" s="5">
        <f>Table3[[#This Row],[Product_Amt]]+Table3[[#This Row],[Shipping_Amt]]</f>
        <v>2.3899999999999997</v>
      </c>
      <c r="M122" s="5">
        <f>(((Table3[[#This Row],[Total_Amt]] * 0.0558659217877095) + (Table3[[#This Row],[Total_Amt]])) *0.025 +0.3) + Table3[[#This Row],[Total_Amt]] * 0.1025</f>
        <v>0.60806298882681564</v>
      </c>
      <c r="N122" s="20">
        <f>Table3[[#This Row],[Total_Amt]]-Table3[[#This Row],[TCG_Fees]]-0.0225 - (0.088 *Table3[[#This Row],[Shipping_Shields]])- ($V$33 * Table3[[#This Row],[Quantity_Ordered]]) -0.68</f>
        <v>0.96444057694180529</v>
      </c>
      <c r="O122" s="2" t="s">
        <v>927</v>
      </c>
      <c r="P122" s="2" t="s">
        <v>928</v>
      </c>
      <c r="Q122" s="6">
        <v>59718</v>
      </c>
    </row>
    <row r="123" spans="1:17" x14ac:dyDescent="0.25">
      <c r="A123" s="1" t="s">
        <v>645</v>
      </c>
      <c r="B123" s="2" t="s">
        <v>646</v>
      </c>
      <c r="C123" s="3">
        <v>45272</v>
      </c>
      <c r="D123" s="4" t="str">
        <f t="shared" ca="1" si="7"/>
        <v>Completed</v>
      </c>
      <c r="E123" s="4" t="s">
        <v>3</v>
      </c>
      <c r="F123" s="4" t="s">
        <v>2168</v>
      </c>
      <c r="G123" s="5">
        <v>9.8000000000000007</v>
      </c>
      <c r="H123" s="37">
        <f t="shared" si="5"/>
        <v>2</v>
      </c>
      <c r="I123" s="37" t="str">
        <f t="shared" si="6"/>
        <v>Large</v>
      </c>
      <c r="J123" s="4">
        <v>8</v>
      </c>
      <c r="K123" s="20">
        <v>0.99</v>
      </c>
      <c r="L123" s="5">
        <f>Table3[[#This Row],[Product_Amt]]+Table3[[#This Row],[Shipping_Amt]]</f>
        <v>10.790000000000001</v>
      </c>
      <c r="M123" s="5">
        <f>(((Table3[[#This Row],[Total_Amt]] * 0.0558659217877095) + (Table3[[#This Row],[Total_Amt]])) *0.025 +0.3) + Table3[[#This Row],[Total_Amt]] * 0.1025</f>
        <v>1.6907948324022346</v>
      </c>
      <c r="N123" s="20">
        <f>Table3[[#This Row],[Total_Amt]]-Table3[[#This Row],[TCG_Fees]]-0.0225 - (0.088 *Table3[[#This Row],[Shipping_Shields]])- ($V$33 * Table3[[#This Row],[Quantity_Ordered]]) -0.68</f>
        <v>8.0047336937467364</v>
      </c>
      <c r="O123" s="2" t="s">
        <v>1116</v>
      </c>
      <c r="P123" s="2" t="s">
        <v>923</v>
      </c>
      <c r="Q123" s="6">
        <v>98516</v>
      </c>
    </row>
    <row r="124" spans="1:17" x14ac:dyDescent="0.25">
      <c r="A124" s="1" t="s">
        <v>685</v>
      </c>
      <c r="B124" s="2" t="s">
        <v>686</v>
      </c>
      <c r="C124" s="3">
        <v>45272</v>
      </c>
      <c r="D124" s="4" t="str">
        <f t="shared" ca="1" si="7"/>
        <v>Completed</v>
      </c>
      <c r="E124" s="4" t="s">
        <v>3</v>
      </c>
      <c r="F124" s="4" t="s">
        <v>2168</v>
      </c>
      <c r="G124" s="5">
        <v>8.75</v>
      </c>
      <c r="H124" s="37">
        <f t="shared" si="5"/>
        <v>1</v>
      </c>
      <c r="I124" s="37" t="str">
        <f t="shared" si="6"/>
        <v>Small</v>
      </c>
      <c r="J124" s="4">
        <v>1</v>
      </c>
      <c r="K124" s="20">
        <v>0.99</v>
      </c>
      <c r="L124" s="5">
        <f>Table3[[#This Row],[Product_Amt]]+Table3[[#This Row],[Shipping_Amt]]</f>
        <v>9.74</v>
      </c>
      <c r="M124" s="5">
        <f>(((Table3[[#This Row],[Total_Amt]] * 0.0558659217877095) + (Table3[[#This Row],[Total_Amt]])) *0.025 +0.3) + Table3[[#This Row],[Total_Amt]] * 0.1025</f>
        <v>1.5554533519553071</v>
      </c>
      <c r="N124" s="20">
        <f>Table3[[#This Row],[Total_Amt]]-Table3[[#This Row],[TCG_Fees]]-0.0225 - (0.088 *Table3[[#This Row],[Shipping_Shields]])- ($V$33 * Table3[[#This Row],[Quantity_Ordered]]) -0.68</f>
        <v>7.3670502138133145</v>
      </c>
      <c r="O124" s="2" t="s">
        <v>1132</v>
      </c>
      <c r="P124" s="2" t="s">
        <v>1005</v>
      </c>
      <c r="Q124" s="6">
        <v>28655</v>
      </c>
    </row>
    <row r="125" spans="1:17" x14ac:dyDescent="0.25">
      <c r="A125" s="1" t="s">
        <v>683</v>
      </c>
      <c r="B125" s="2" t="s">
        <v>684</v>
      </c>
      <c r="C125" s="3">
        <v>45272</v>
      </c>
      <c r="D125" s="4" t="str">
        <f t="shared" ca="1" si="7"/>
        <v>Completed</v>
      </c>
      <c r="E125" s="4" t="s">
        <v>3</v>
      </c>
      <c r="F125" s="4" t="s">
        <v>2168</v>
      </c>
      <c r="G125" s="5">
        <v>0.48</v>
      </c>
      <c r="H125" s="37">
        <f t="shared" si="5"/>
        <v>1</v>
      </c>
      <c r="I125" s="37" t="str">
        <f t="shared" si="6"/>
        <v>Small</v>
      </c>
      <c r="J125" s="4">
        <v>1</v>
      </c>
      <c r="K125" s="20">
        <v>0.99</v>
      </c>
      <c r="L125" s="5">
        <f>Table3[[#This Row],[Product_Amt]]+Table3[[#This Row],[Shipping_Amt]]</f>
        <v>1.47</v>
      </c>
      <c r="M125" s="5">
        <f>(((Table3[[#This Row],[Total_Amt]] * 0.0558659217877095) + (Table3[[#This Row],[Total_Amt]])) *0.025 +0.3) + Table3[[#This Row],[Total_Amt]] * 0.1025</f>
        <v>0.48947807262569831</v>
      </c>
      <c r="N125" s="20">
        <f>Table3[[#This Row],[Total_Amt]]-Table3[[#This Row],[TCG_Fees]]-0.0225 - (0.088 *Table3[[#This Row],[Shipping_Shields]])- ($V$33 * Table3[[#This Row],[Quantity_Ordered]]) -0.68</f>
        <v>0.16302549314292292</v>
      </c>
      <c r="O125" s="2" t="s">
        <v>1146</v>
      </c>
      <c r="P125" s="2" t="s">
        <v>978</v>
      </c>
      <c r="Q125" s="6">
        <v>54911</v>
      </c>
    </row>
    <row r="126" spans="1:17" x14ac:dyDescent="0.25">
      <c r="A126" s="1" t="s">
        <v>661</v>
      </c>
      <c r="B126" s="2" t="s">
        <v>662</v>
      </c>
      <c r="C126" s="3">
        <v>45272</v>
      </c>
      <c r="D126" s="4" t="str">
        <f t="shared" ca="1" si="7"/>
        <v>Completed</v>
      </c>
      <c r="E126" s="4" t="s">
        <v>3</v>
      </c>
      <c r="F126" s="4" t="s">
        <v>2168</v>
      </c>
      <c r="G126" s="5">
        <v>0.73</v>
      </c>
      <c r="H126" s="37">
        <f t="shared" si="5"/>
        <v>1</v>
      </c>
      <c r="I126" s="37" t="str">
        <f t="shared" si="6"/>
        <v>Small</v>
      </c>
      <c r="J126" s="4">
        <v>1</v>
      </c>
      <c r="K126" s="20">
        <v>0.99</v>
      </c>
      <c r="L126" s="5">
        <f>Table3[[#This Row],[Product_Amt]]+Table3[[#This Row],[Shipping_Amt]]</f>
        <v>1.72</v>
      </c>
      <c r="M126" s="5">
        <f>(((Table3[[#This Row],[Total_Amt]] * 0.0558659217877095) + (Table3[[#This Row],[Total_Amt]])) *0.025 +0.3) + Table3[[#This Row],[Total_Amt]] * 0.1025</f>
        <v>0.52170223463687149</v>
      </c>
      <c r="N126" s="20">
        <f>Table3[[#This Row],[Total_Amt]]-Table3[[#This Row],[TCG_Fees]]-0.0225 - (0.088 *Table3[[#This Row],[Shipping_Shields]])- ($V$33 * Table3[[#This Row],[Quantity_Ordered]]) -0.68</f>
        <v>0.38080133113174963</v>
      </c>
      <c r="O126" s="2" t="s">
        <v>1160</v>
      </c>
      <c r="P126" s="2" t="s">
        <v>997</v>
      </c>
      <c r="Q126" s="6">
        <v>80123</v>
      </c>
    </row>
    <row r="127" spans="1:17" x14ac:dyDescent="0.25">
      <c r="A127" s="1" t="s">
        <v>653</v>
      </c>
      <c r="B127" s="2" t="s">
        <v>654</v>
      </c>
      <c r="C127" s="3">
        <v>45272</v>
      </c>
      <c r="D127" s="4" t="str">
        <f t="shared" ca="1" si="7"/>
        <v>Completed</v>
      </c>
      <c r="E127" s="4" t="s">
        <v>3</v>
      </c>
      <c r="F127" s="4" t="s">
        <v>2168</v>
      </c>
      <c r="G127" s="5">
        <v>2</v>
      </c>
      <c r="H127" s="37">
        <f t="shared" si="5"/>
        <v>1</v>
      </c>
      <c r="I127" s="37" t="str">
        <f t="shared" si="6"/>
        <v>Small</v>
      </c>
      <c r="J127" s="4">
        <v>1</v>
      </c>
      <c r="K127" s="20">
        <v>0.99</v>
      </c>
      <c r="L127" s="5">
        <f>Table3[[#This Row],[Product_Amt]]+Table3[[#This Row],[Shipping_Amt]]</f>
        <v>2.99</v>
      </c>
      <c r="M127" s="5">
        <f>(((Table3[[#This Row],[Total_Amt]] * 0.0558659217877095) + (Table3[[#This Row],[Total_Amt]])) *0.025 +0.3) + Table3[[#This Row],[Total_Amt]] * 0.1025</f>
        <v>0.68540097765363128</v>
      </c>
      <c r="N127" s="20">
        <f>Table3[[#This Row],[Total_Amt]]-Table3[[#This Row],[TCG_Fees]]-0.0225 - (0.088 *Table3[[#This Row],[Shipping_Shields]])- ($V$33 * Table3[[#This Row],[Quantity_Ordered]]) -0.68</f>
        <v>1.4871025881149897</v>
      </c>
      <c r="O127" s="2" t="s">
        <v>1169</v>
      </c>
      <c r="P127" s="2" t="s">
        <v>954</v>
      </c>
      <c r="Q127" s="6">
        <v>32309</v>
      </c>
    </row>
    <row r="128" spans="1:17" x14ac:dyDescent="0.25">
      <c r="A128" s="1" t="s">
        <v>667</v>
      </c>
      <c r="B128" s="2" t="s">
        <v>668</v>
      </c>
      <c r="C128" s="3">
        <v>45272</v>
      </c>
      <c r="D128" s="4" t="str">
        <f t="shared" ca="1" si="7"/>
        <v>Completed</v>
      </c>
      <c r="E128" s="4" t="s">
        <v>3</v>
      </c>
      <c r="F128" s="4" t="s">
        <v>2168</v>
      </c>
      <c r="G128" s="5">
        <v>2.88</v>
      </c>
      <c r="H128" s="37">
        <f t="shared" si="5"/>
        <v>1</v>
      </c>
      <c r="I128" s="37" t="str">
        <f t="shared" si="6"/>
        <v>Small</v>
      </c>
      <c r="J128" s="4">
        <v>3</v>
      </c>
      <c r="K128" s="20">
        <v>0.99</v>
      </c>
      <c r="L128" s="5">
        <f>Table3[[#This Row],[Product_Amt]]+Table3[[#This Row],[Shipping_Amt]]</f>
        <v>3.87</v>
      </c>
      <c r="M128" s="5">
        <f>(((Table3[[#This Row],[Total_Amt]] * 0.0558659217877095) + (Table3[[#This Row],[Total_Amt]])) *0.025 +0.3) + Table3[[#This Row],[Total_Amt]] * 0.1025</f>
        <v>0.79883002793296087</v>
      </c>
      <c r="N128" s="20">
        <f>Table3[[#This Row],[Total_Amt]]-Table3[[#This Row],[TCG_Fees]]-0.0225 - (0.088 *Table3[[#This Row],[Shipping_Shields]])- ($V$33 * Table3[[#This Row],[Quantity_Ordered]]) -0.68</f>
        <v>2.1996806693729027</v>
      </c>
      <c r="O128" s="2" t="s">
        <v>1171</v>
      </c>
      <c r="P128" s="2" t="s">
        <v>997</v>
      </c>
      <c r="Q128" s="6">
        <v>80634</v>
      </c>
    </row>
    <row r="129" spans="1:17" x14ac:dyDescent="0.25">
      <c r="A129" s="1" t="s">
        <v>655</v>
      </c>
      <c r="B129" s="2" t="s">
        <v>656</v>
      </c>
      <c r="C129" s="3">
        <v>45272</v>
      </c>
      <c r="D129" s="4" t="str">
        <f t="shared" ca="1" si="7"/>
        <v>Completed</v>
      </c>
      <c r="E129" s="4" t="s">
        <v>3</v>
      </c>
      <c r="F129" s="4" t="s">
        <v>2168</v>
      </c>
      <c r="G129" s="5">
        <v>1.32</v>
      </c>
      <c r="H129" s="37">
        <f t="shared" si="5"/>
        <v>1</v>
      </c>
      <c r="I129" s="37" t="str">
        <f t="shared" si="6"/>
        <v>Small</v>
      </c>
      <c r="J129" s="4">
        <v>4</v>
      </c>
      <c r="K129" s="20">
        <v>0.99</v>
      </c>
      <c r="L129" s="5">
        <f>Table3[[#This Row],[Product_Amt]]+Table3[[#This Row],[Shipping_Amt]]</f>
        <v>2.31</v>
      </c>
      <c r="M129" s="5">
        <f>(((Table3[[#This Row],[Total_Amt]] * 0.0558659217877095) + (Table3[[#This Row],[Total_Amt]])) *0.025 +0.3) + Table3[[#This Row],[Total_Amt]] * 0.1025</f>
        <v>0.59775125698324016</v>
      </c>
      <c r="N129" s="20">
        <f>Table3[[#This Row],[Total_Amt]]-Table3[[#This Row],[TCG_Fees]]-0.0225 - (0.088 *Table3[[#This Row],[Shipping_Shields]])- ($V$33 * Table3[[#This Row],[Quantity_Ordered]]) -0.68</f>
        <v>0.81376300609124474</v>
      </c>
      <c r="O129" s="2" t="s">
        <v>1211</v>
      </c>
      <c r="P129" s="2" t="s">
        <v>954</v>
      </c>
      <c r="Q129" s="6">
        <v>33525</v>
      </c>
    </row>
    <row r="130" spans="1:17" x14ac:dyDescent="0.25">
      <c r="A130" s="1" t="s">
        <v>663</v>
      </c>
      <c r="B130" s="2" t="s">
        <v>664</v>
      </c>
      <c r="C130" s="3">
        <v>45272</v>
      </c>
      <c r="D130" s="4" t="str">
        <f t="shared" ca="1" si="7"/>
        <v>Completed</v>
      </c>
      <c r="E130" s="4" t="s">
        <v>3</v>
      </c>
      <c r="F130" s="4" t="s">
        <v>2168</v>
      </c>
      <c r="G130" s="5">
        <v>2.2999999999999998</v>
      </c>
      <c r="H130" s="37">
        <f t="shared" ref="H130:H193" si="8">IF(J130&gt;=7,2,IF(J130&lt;7,1))</f>
        <v>1</v>
      </c>
      <c r="I130" s="37" t="str">
        <f t="shared" ref="I130:I193" si="9">IF(H130 &gt; 1, "Large", "Small")</f>
        <v>Small</v>
      </c>
      <c r="J130" s="4">
        <v>2</v>
      </c>
      <c r="K130" s="20">
        <v>0.99</v>
      </c>
      <c r="L130" s="5">
        <f>Table3[[#This Row],[Product_Amt]]+Table3[[#This Row],[Shipping_Amt]]</f>
        <v>3.29</v>
      </c>
      <c r="M130" s="5">
        <f>(((Table3[[#This Row],[Total_Amt]] * 0.0558659217877095) + (Table3[[#This Row],[Total_Amt]])) *0.025 +0.3) + Table3[[#This Row],[Total_Amt]] * 0.1025</f>
        <v>0.72406997206703916</v>
      </c>
      <c r="N130" s="20">
        <f>Table3[[#This Row],[Total_Amt]]-Table3[[#This Row],[TCG_Fees]]-0.0225 - (0.088 *Table3[[#This Row],[Shipping_Shields]])- ($V$33 * Table3[[#This Row],[Quantity_Ordered]]) -0.68</f>
        <v>1.7214371594702027</v>
      </c>
      <c r="O130" s="2" t="s">
        <v>1243</v>
      </c>
      <c r="P130" s="2" t="s">
        <v>1244</v>
      </c>
      <c r="Q130" s="6">
        <v>82009</v>
      </c>
    </row>
    <row r="131" spans="1:17" x14ac:dyDescent="0.25">
      <c r="A131" s="1" t="s">
        <v>647</v>
      </c>
      <c r="B131" s="2" t="s">
        <v>648</v>
      </c>
      <c r="C131" s="3">
        <v>45272</v>
      </c>
      <c r="D131" s="4" t="str">
        <f t="shared" ca="1" si="7"/>
        <v>Completed</v>
      </c>
      <c r="E131" s="4" t="s">
        <v>3</v>
      </c>
      <c r="F131" s="4" t="s">
        <v>2168</v>
      </c>
      <c r="G131" s="5">
        <v>2.04</v>
      </c>
      <c r="H131" s="37">
        <f t="shared" si="8"/>
        <v>1</v>
      </c>
      <c r="I131" s="37" t="str">
        <f t="shared" si="9"/>
        <v>Small</v>
      </c>
      <c r="J131" s="4">
        <v>2</v>
      </c>
      <c r="K131" s="20">
        <v>0.99</v>
      </c>
      <c r="L131" s="5">
        <f>Table3[[#This Row],[Product_Amt]]+Table3[[#This Row],[Shipping_Amt]]</f>
        <v>3.0300000000000002</v>
      </c>
      <c r="M131" s="5">
        <f>(((Table3[[#This Row],[Total_Amt]] * 0.0558659217877095) + (Table3[[#This Row],[Total_Amt]])) *0.025 +0.3) + Table3[[#This Row],[Total_Amt]] * 0.1025</f>
        <v>0.69055684357541902</v>
      </c>
      <c r="N131" s="20">
        <f>Table3[[#This Row],[Total_Amt]]-Table3[[#This Row],[TCG_Fees]]-0.0225 - (0.088 *Table3[[#This Row],[Shipping_Shields]])- ($V$33 * Table3[[#This Row],[Quantity_Ordered]]) -0.68</f>
        <v>1.4949502879618231</v>
      </c>
      <c r="O131" s="2" t="s">
        <v>1028</v>
      </c>
      <c r="P131" s="2" t="s">
        <v>920</v>
      </c>
      <c r="Q131" s="6">
        <v>11228</v>
      </c>
    </row>
    <row r="132" spans="1:17" x14ac:dyDescent="0.25">
      <c r="A132" s="1" t="s">
        <v>671</v>
      </c>
      <c r="B132" s="2" t="s">
        <v>672</v>
      </c>
      <c r="C132" s="3">
        <v>45272</v>
      </c>
      <c r="D132" s="4" t="str">
        <f t="shared" ca="1" si="7"/>
        <v>Completed</v>
      </c>
      <c r="E132" s="4" t="s">
        <v>3</v>
      </c>
      <c r="F132" s="4" t="s">
        <v>2168</v>
      </c>
      <c r="G132" s="5">
        <v>1.84</v>
      </c>
      <c r="H132" s="37">
        <f t="shared" si="8"/>
        <v>1</v>
      </c>
      <c r="I132" s="37" t="str">
        <f t="shared" si="9"/>
        <v>Small</v>
      </c>
      <c r="J132" s="4">
        <v>4</v>
      </c>
      <c r="K132" s="20">
        <v>0.99</v>
      </c>
      <c r="L132" s="5">
        <f>Table3[[#This Row],[Product_Amt]]+Table3[[#This Row],[Shipping_Amt]]</f>
        <v>2.83</v>
      </c>
      <c r="M132" s="5">
        <f>(((Table3[[#This Row],[Total_Amt]] * 0.0558659217877095) + (Table3[[#This Row],[Total_Amt]])) *0.025 +0.3) + Table3[[#This Row],[Total_Amt]] * 0.1025</f>
        <v>0.66477751396648044</v>
      </c>
      <c r="N132" s="20">
        <f>Table3[[#This Row],[Total_Amt]]-Table3[[#This Row],[TCG_Fees]]-0.0225 - (0.088 *Table3[[#This Row],[Shipping_Shields]])- ($V$33 * Table3[[#This Row],[Quantity_Ordered]]) -0.68</f>
        <v>1.2667367491080044</v>
      </c>
      <c r="O132" s="2" t="s">
        <v>1310</v>
      </c>
      <c r="P132" s="2" t="s">
        <v>945</v>
      </c>
      <c r="Q132" s="6">
        <v>45661</v>
      </c>
    </row>
    <row r="133" spans="1:17" x14ac:dyDescent="0.25">
      <c r="A133" s="1" t="s">
        <v>677</v>
      </c>
      <c r="B133" s="2" t="s">
        <v>678</v>
      </c>
      <c r="C133" s="3">
        <v>45272</v>
      </c>
      <c r="D133" s="4" t="str">
        <f t="shared" ca="1" si="7"/>
        <v>Completed</v>
      </c>
      <c r="E133" s="4" t="s">
        <v>3</v>
      </c>
      <c r="F133" s="4" t="s">
        <v>2168</v>
      </c>
      <c r="G133" s="5">
        <v>1.61</v>
      </c>
      <c r="H133" s="37">
        <f t="shared" si="8"/>
        <v>1</v>
      </c>
      <c r="I133" s="37" t="str">
        <f t="shared" si="9"/>
        <v>Small</v>
      </c>
      <c r="J133" s="4">
        <v>2</v>
      </c>
      <c r="K133" s="20">
        <v>0.99</v>
      </c>
      <c r="L133" s="5">
        <f>Table3[[#This Row],[Product_Amt]]+Table3[[#This Row],[Shipping_Amt]]</f>
        <v>2.6</v>
      </c>
      <c r="M133" s="5">
        <f>(((Table3[[#This Row],[Total_Amt]] * 0.0558659217877095) + (Table3[[#This Row],[Total_Amt]])) *0.025 +0.3) + Table3[[#This Row],[Total_Amt]] * 0.1025</f>
        <v>0.63513128491620119</v>
      </c>
      <c r="N133" s="20">
        <f>Table3[[#This Row],[Total_Amt]]-Table3[[#This Row],[TCG_Fees]]-0.0225 - (0.088 *Table3[[#This Row],[Shipping_Shields]])- ($V$33 * Table3[[#This Row],[Quantity_Ordered]]) -0.68</f>
        <v>1.1203758466210414</v>
      </c>
      <c r="O133" s="2" t="s">
        <v>1322</v>
      </c>
      <c r="P133" s="2" t="s">
        <v>928</v>
      </c>
      <c r="Q133" s="6">
        <v>59923</v>
      </c>
    </row>
    <row r="134" spans="1:17" x14ac:dyDescent="0.25">
      <c r="A134" s="1" t="s">
        <v>657</v>
      </c>
      <c r="B134" s="2" t="s">
        <v>658</v>
      </c>
      <c r="C134" s="3">
        <v>45272</v>
      </c>
      <c r="D134" s="4" t="str">
        <f t="shared" ca="1" si="7"/>
        <v>Completed</v>
      </c>
      <c r="E134" s="4" t="s">
        <v>3</v>
      </c>
      <c r="F134" s="4" t="s">
        <v>2168</v>
      </c>
      <c r="G134" s="5">
        <v>0.98</v>
      </c>
      <c r="H134" s="37">
        <f t="shared" si="8"/>
        <v>1</v>
      </c>
      <c r="I134" s="37" t="str">
        <f t="shared" si="9"/>
        <v>Small</v>
      </c>
      <c r="J134" s="4">
        <v>1</v>
      </c>
      <c r="K134" s="20">
        <v>0.99</v>
      </c>
      <c r="L134" s="5">
        <f>Table3[[#This Row],[Product_Amt]]+Table3[[#This Row],[Shipping_Amt]]</f>
        <v>1.97</v>
      </c>
      <c r="M134" s="5">
        <f>(((Table3[[#This Row],[Total_Amt]] * 0.0558659217877095) + (Table3[[#This Row],[Total_Amt]])) *0.025 +0.3) + Table3[[#This Row],[Total_Amt]] * 0.1025</f>
        <v>0.55392639664804466</v>
      </c>
      <c r="N134" s="20">
        <f>Table3[[#This Row],[Total_Amt]]-Table3[[#This Row],[TCG_Fees]]-0.0225 - (0.088 *Table3[[#This Row],[Shipping_Shields]])- ($V$33 * Table3[[#This Row],[Quantity_Ordered]]) -0.68</f>
        <v>0.59857716912057646</v>
      </c>
      <c r="O134" s="2" t="s">
        <v>1337</v>
      </c>
      <c r="P134" s="2" t="s">
        <v>958</v>
      </c>
      <c r="Q134" s="6">
        <v>8533</v>
      </c>
    </row>
    <row r="135" spans="1:17" x14ac:dyDescent="0.25">
      <c r="A135" s="1" t="s">
        <v>641</v>
      </c>
      <c r="B135" s="2" t="s">
        <v>642</v>
      </c>
      <c r="C135" s="3">
        <v>45272</v>
      </c>
      <c r="D135" s="4" t="str">
        <f t="shared" ca="1" si="7"/>
        <v>Completed</v>
      </c>
      <c r="E135" s="4" t="s">
        <v>3</v>
      </c>
      <c r="F135" s="4" t="s">
        <v>2168</v>
      </c>
      <c r="G135" s="5">
        <v>1.46</v>
      </c>
      <c r="H135" s="37">
        <f t="shared" si="8"/>
        <v>1</v>
      </c>
      <c r="I135" s="37" t="str">
        <f t="shared" si="9"/>
        <v>Small</v>
      </c>
      <c r="J135" s="4">
        <v>3</v>
      </c>
      <c r="K135" s="20">
        <v>0.99</v>
      </c>
      <c r="L135" s="5">
        <f>Table3[[#This Row],[Product_Amt]]+Table3[[#This Row],[Shipping_Amt]]</f>
        <v>2.4500000000000002</v>
      </c>
      <c r="M135" s="5">
        <f>(((Table3[[#This Row],[Total_Amt]] * 0.0558659217877095) + (Table3[[#This Row],[Total_Amt]])) *0.025 +0.3) + Table3[[#This Row],[Total_Amt]] * 0.1025</f>
        <v>0.6157967877094972</v>
      </c>
      <c r="N135" s="20">
        <f>Table3[[#This Row],[Total_Amt]]-Table3[[#This Row],[TCG_Fees]]-0.0225 - (0.088 *Table3[[#This Row],[Shipping_Shields]])- ($V$33 * Table3[[#This Row],[Quantity_Ordered]]) -0.68</f>
        <v>0.96271390959636671</v>
      </c>
      <c r="O135" s="2" t="s">
        <v>1342</v>
      </c>
      <c r="P135" s="2" t="s">
        <v>938</v>
      </c>
      <c r="Q135" s="6">
        <v>90640</v>
      </c>
    </row>
    <row r="136" spans="1:17" x14ac:dyDescent="0.25">
      <c r="A136" s="1" t="s">
        <v>675</v>
      </c>
      <c r="B136" s="2" t="s">
        <v>676</v>
      </c>
      <c r="C136" s="3">
        <v>45272</v>
      </c>
      <c r="D136" s="4" t="str">
        <f t="shared" ca="1" si="7"/>
        <v>Completed</v>
      </c>
      <c r="E136" s="4" t="s">
        <v>3</v>
      </c>
      <c r="F136" s="4" t="s">
        <v>2168</v>
      </c>
      <c r="G136" s="5">
        <v>0.43</v>
      </c>
      <c r="H136" s="37">
        <f t="shared" si="8"/>
        <v>1</v>
      </c>
      <c r="I136" s="37" t="str">
        <f t="shared" si="9"/>
        <v>Small</v>
      </c>
      <c r="J136" s="4">
        <v>2</v>
      </c>
      <c r="K136" s="20">
        <v>0.99</v>
      </c>
      <c r="L136" s="5">
        <f>Table3[[#This Row],[Product_Amt]]+Table3[[#This Row],[Shipping_Amt]]</f>
        <v>1.42</v>
      </c>
      <c r="M136" s="5">
        <f>(((Table3[[#This Row],[Total_Amt]] * 0.0558659217877095) + (Table3[[#This Row],[Total_Amt]])) *0.025 +0.3) + Table3[[#This Row],[Total_Amt]] * 0.1025</f>
        <v>0.48303324022346361</v>
      </c>
      <c r="N136" s="20">
        <f>Table3[[#This Row],[Total_Amt]]-Table3[[#This Row],[TCG_Fees]]-0.0225 - (0.088 *Table3[[#This Row],[Shipping_Shields]])- ($V$33 * Table3[[#This Row],[Quantity_Ordered]]) -0.68</f>
        <v>9.2473891313778811E-2</v>
      </c>
      <c r="O136" s="2" t="s">
        <v>1349</v>
      </c>
      <c r="P136" s="2" t="s">
        <v>943</v>
      </c>
      <c r="Q136" s="6">
        <v>85281</v>
      </c>
    </row>
    <row r="137" spans="1:17" x14ac:dyDescent="0.25">
      <c r="A137" s="1" t="s">
        <v>691</v>
      </c>
      <c r="B137" s="2" t="s">
        <v>692</v>
      </c>
      <c r="C137" s="3">
        <v>45272</v>
      </c>
      <c r="D137" s="4" t="str">
        <f t="shared" ca="1" si="7"/>
        <v>Completed</v>
      </c>
      <c r="E137" s="4" t="s">
        <v>3</v>
      </c>
      <c r="F137" s="4" t="s">
        <v>2168</v>
      </c>
      <c r="G137" s="5">
        <v>1.78</v>
      </c>
      <c r="H137" s="37">
        <f t="shared" si="8"/>
        <v>1</v>
      </c>
      <c r="I137" s="37" t="str">
        <f t="shared" si="9"/>
        <v>Small</v>
      </c>
      <c r="J137" s="4">
        <v>3</v>
      </c>
      <c r="K137" s="20">
        <v>0.99</v>
      </c>
      <c r="L137" s="5">
        <f>Table3[[#This Row],[Product_Amt]]+Table3[[#This Row],[Shipping_Amt]]</f>
        <v>2.77</v>
      </c>
      <c r="M137" s="5">
        <f>(((Table3[[#This Row],[Total_Amt]] * 0.0558659217877095) + (Table3[[#This Row],[Total_Amt]])) *0.025 +0.3) + Table3[[#This Row],[Total_Amt]] * 0.1025</f>
        <v>0.65704371508379888</v>
      </c>
      <c r="N137" s="20">
        <f>Table3[[#This Row],[Total_Amt]]-Table3[[#This Row],[TCG_Fees]]-0.0225 - (0.088 *Table3[[#This Row],[Shipping_Shields]])- ($V$33 * Table3[[#This Row],[Quantity_Ordered]]) -0.68</f>
        <v>1.241466982222065</v>
      </c>
      <c r="O137" s="2" t="s">
        <v>1350</v>
      </c>
      <c r="P137" s="2" t="s">
        <v>1064</v>
      </c>
      <c r="Q137" s="6">
        <v>4426</v>
      </c>
    </row>
    <row r="138" spans="1:17" x14ac:dyDescent="0.25">
      <c r="A138" s="1" t="s">
        <v>705</v>
      </c>
      <c r="B138" s="2" t="s">
        <v>706</v>
      </c>
      <c r="C138" s="3">
        <v>45273</v>
      </c>
      <c r="D138" s="4" t="str">
        <f t="shared" ca="1" si="7"/>
        <v>Completed</v>
      </c>
      <c r="E138" s="4" t="s">
        <v>3</v>
      </c>
      <c r="F138" s="4" t="s">
        <v>2168</v>
      </c>
      <c r="G138" s="5">
        <v>1.44</v>
      </c>
      <c r="H138" s="37">
        <f t="shared" si="8"/>
        <v>2</v>
      </c>
      <c r="I138" s="37" t="str">
        <f t="shared" si="9"/>
        <v>Large</v>
      </c>
      <c r="J138" s="4">
        <v>8</v>
      </c>
      <c r="K138" s="20">
        <v>0.99</v>
      </c>
      <c r="L138" s="5">
        <f>Table3[[#This Row],[Product_Amt]]+Table3[[#This Row],[Shipping_Amt]]</f>
        <v>2.4299999999999997</v>
      </c>
      <c r="M138" s="5">
        <f>(((Table3[[#This Row],[Total_Amt]] * 0.0558659217877095) + (Table3[[#This Row],[Total_Amt]])) *0.025 +0.3) + Table3[[#This Row],[Total_Amt]] * 0.1025</f>
        <v>0.61321885474860327</v>
      </c>
      <c r="N138" s="20">
        <f>Table3[[#This Row],[Total_Amt]]-Table3[[#This Row],[TCG_Fees]]-0.0225 - (0.088 *Table3[[#This Row],[Shipping_Shields]])- ($V$33 * Table3[[#This Row],[Quantity_Ordered]]) -0.68</f>
        <v>0.72230967140036639</v>
      </c>
      <c r="O138" s="2" t="s">
        <v>994</v>
      </c>
      <c r="P138" s="2" t="s">
        <v>995</v>
      </c>
      <c r="Q138" s="6">
        <v>40229</v>
      </c>
    </row>
    <row r="139" spans="1:17" x14ac:dyDescent="0.25">
      <c r="A139" s="1" t="s">
        <v>721</v>
      </c>
      <c r="B139" s="2" t="s">
        <v>722</v>
      </c>
      <c r="C139" s="3">
        <v>45273</v>
      </c>
      <c r="D139" s="4" t="str">
        <f t="shared" ca="1" si="7"/>
        <v>Completed</v>
      </c>
      <c r="E139" s="4" t="s">
        <v>3</v>
      </c>
      <c r="F139" s="4" t="s">
        <v>2168</v>
      </c>
      <c r="G139" s="5">
        <v>8.9600000000000009</v>
      </c>
      <c r="H139" s="37">
        <f t="shared" si="8"/>
        <v>1</v>
      </c>
      <c r="I139" s="37" t="str">
        <f t="shared" si="9"/>
        <v>Small</v>
      </c>
      <c r="J139" s="4">
        <v>2</v>
      </c>
      <c r="K139" s="20">
        <v>0.99</v>
      </c>
      <c r="L139" s="5">
        <f>Table3[[#This Row],[Product_Amt]]+Table3[[#This Row],[Shipping_Amt]]</f>
        <v>9.9500000000000011</v>
      </c>
      <c r="M139" s="5">
        <f>(((Table3[[#This Row],[Total_Amt]] * 0.0558659217877095) + (Table3[[#This Row],[Total_Amt]])) *0.025 +0.3) + Table3[[#This Row],[Total_Amt]] * 0.1025</f>
        <v>1.5825216480446929</v>
      </c>
      <c r="N139" s="20">
        <f>Table3[[#This Row],[Total_Amt]]-Table3[[#This Row],[TCG_Fees]]-0.0225 - (0.088 *Table3[[#This Row],[Shipping_Shields]])- ($V$33 * Table3[[#This Row],[Quantity_Ordered]]) -0.68</f>
        <v>7.5229854834925511</v>
      </c>
      <c r="O139" s="2" t="s">
        <v>1030</v>
      </c>
      <c r="P139" s="2" t="s">
        <v>938</v>
      </c>
      <c r="Q139" s="6">
        <v>95350</v>
      </c>
    </row>
    <row r="140" spans="1:17" x14ac:dyDescent="0.25">
      <c r="A140" s="1" t="s">
        <v>713</v>
      </c>
      <c r="B140" s="2" t="s">
        <v>714</v>
      </c>
      <c r="C140" s="3">
        <v>45273</v>
      </c>
      <c r="D140" s="4" t="str">
        <f t="shared" ca="1" si="7"/>
        <v>Completed</v>
      </c>
      <c r="E140" s="4" t="s">
        <v>3</v>
      </c>
      <c r="F140" s="4" t="s">
        <v>2168</v>
      </c>
      <c r="G140" s="5">
        <v>2.0299999999999998</v>
      </c>
      <c r="H140" s="37">
        <f t="shared" si="8"/>
        <v>1</v>
      </c>
      <c r="I140" s="37" t="str">
        <f t="shared" si="9"/>
        <v>Small</v>
      </c>
      <c r="J140" s="4">
        <v>5</v>
      </c>
      <c r="K140" s="20">
        <v>0.99</v>
      </c>
      <c r="L140" s="5">
        <f>Table3[[#This Row],[Product_Amt]]+Table3[[#This Row],[Shipping_Amt]]</f>
        <v>3.0199999999999996</v>
      </c>
      <c r="M140" s="5">
        <f>(((Table3[[#This Row],[Total_Amt]] * 0.0558659217877095) + (Table3[[#This Row],[Total_Amt]])) *0.025 +0.3) + Table3[[#This Row],[Total_Amt]] * 0.1025</f>
        <v>0.68926787709497206</v>
      </c>
      <c r="N140" s="20">
        <f>Table3[[#This Row],[Total_Amt]]-Table3[[#This Row],[TCG_Fees]]-0.0225 - (0.088 *Table3[[#This Row],[Shipping_Shields]])- ($V$33 * Table3[[#This Row],[Quantity_Ordered]]) -0.68</f>
        <v>1.4052499517481336</v>
      </c>
      <c r="O140" s="2" t="s">
        <v>1053</v>
      </c>
      <c r="P140" s="2" t="s">
        <v>1054</v>
      </c>
      <c r="Q140" s="6">
        <v>39466</v>
      </c>
    </row>
    <row r="141" spans="1:17" x14ac:dyDescent="0.25">
      <c r="A141" s="1" t="s">
        <v>703</v>
      </c>
      <c r="B141" s="2" t="s">
        <v>704</v>
      </c>
      <c r="C141" s="3">
        <v>45273</v>
      </c>
      <c r="D141" s="4" t="str">
        <f t="shared" ca="1" si="7"/>
        <v>Completed</v>
      </c>
      <c r="E141" s="4" t="s">
        <v>3</v>
      </c>
      <c r="F141" s="4" t="s">
        <v>2168</v>
      </c>
      <c r="G141" s="5">
        <v>4.01</v>
      </c>
      <c r="H141" s="37">
        <f t="shared" si="8"/>
        <v>2</v>
      </c>
      <c r="I141" s="37" t="str">
        <f t="shared" si="9"/>
        <v>Large</v>
      </c>
      <c r="J141" s="4">
        <v>10</v>
      </c>
      <c r="K141" s="20">
        <v>0.99</v>
      </c>
      <c r="L141" s="5">
        <f>Table3[[#This Row],[Product_Amt]]+Table3[[#This Row],[Shipping_Amt]]</f>
        <v>5</v>
      </c>
      <c r="M141" s="5">
        <f>(((Table3[[#This Row],[Total_Amt]] * 0.0558659217877095) + (Table3[[#This Row],[Total_Amt]])) *0.025 +0.3) + Table3[[#This Row],[Total_Amt]] * 0.1025</f>
        <v>0.94448324022346364</v>
      </c>
      <c r="N141" s="20">
        <f>Table3[[#This Row],[Total_Amt]]-Table3[[#This Row],[TCG_Fees]]-0.0225 - (0.088 *Table3[[#This Row],[Shipping_Shields]])- ($V$33 * Table3[[#This Row],[Quantity_Ordered]]) -0.68</f>
        <v>2.9070524174627486</v>
      </c>
      <c r="O141" s="2" t="s">
        <v>1078</v>
      </c>
      <c r="P141" s="2" t="s">
        <v>1025</v>
      </c>
      <c r="Q141" s="6">
        <v>67502</v>
      </c>
    </row>
    <row r="142" spans="1:17" x14ac:dyDescent="0.25">
      <c r="A142" s="1" t="s">
        <v>695</v>
      </c>
      <c r="B142" s="2" t="s">
        <v>696</v>
      </c>
      <c r="C142" s="3">
        <v>45273</v>
      </c>
      <c r="D142" s="4" t="str">
        <f t="shared" ca="1" si="7"/>
        <v>Completed</v>
      </c>
      <c r="E142" s="4" t="s">
        <v>3</v>
      </c>
      <c r="F142" s="4" t="s">
        <v>2168</v>
      </c>
      <c r="G142" s="5">
        <v>3.42</v>
      </c>
      <c r="H142" s="37">
        <f t="shared" si="8"/>
        <v>1</v>
      </c>
      <c r="I142" s="37" t="str">
        <f t="shared" si="9"/>
        <v>Small</v>
      </c>
      <c r="J142" s="4">
        <v>4</v>
      </c>
      <c r="K142" s="20">
        <v>0.99</v>
      </c>
      <c r="L142" s="5">
        <f>Table3[[#This Row],[Product_Amt]]+Table3[[#This Row],[Shipping_Amt]]</f>
        <v>4.41</v>
      </c>
      <c r="M142" s="5">
        <f>(((Table3[[#This Row],[Total_Amt]] * 0.0558659217877095) + (Table3[[#This Row],[Total_Amt]])) *0.025 +0.3) + Table3[[#This Row],[Total_Amt]] * 0.1025</f>
        <v>0.86843421787709496</v>
      </c>
      <c r="N142" s="20">
        <f>Table3[[#This Row],[Total_Amt]]-Table3[[#This Row],[TCG_Fees]]-0.0225 - (0.088 *Table3[[#This Row],[Shipping_Shields]])- ($V$33 * Table3[[#This Row],[Quantity_Ordered]]) -0.68</f>
        <v>2.6430800451973901</v>
      </c>
      <c r="O142" s="2" t="s">
        <v>1082</v>
      </c>
      <c r="P142" s="2" t="s">
        <v>920</v>
      </c>
      <c r="Q142" s="6">
        <v>12534</v>
      </c>
    </row>
    <row r="143" spans="1:17" x14ac:dyDescent="0.25">
      <c r="A143" s="1" t="s">
        <v>697</v>
      </c>
      <c r="B143" s="2" t="s">
        <v>698</v>
      </c>
      <c r="C143" s="3">
        <v>45273</v>
      </c>
      <c r="D143" s="4" t="str">
        <f t="shared" ca="1" si="7"/>
        <v>Completed</v>
      </c>
      <c r="E143" s="4" t="s">
        <v>3</v>
      </c>
      <c r="F143" s="4" t="s">
        <v>2168</v>
      </c>
      <c r="G143" s="5">
        <v>3.05</v>
      </c>
      <c r="H143" s="37">
        <f t="shared" si="8"/>
        <v>1</v>
      </c>
      <c r="I143" s="37" t="str">
        <f t="shared" si="9"/>
        <v>Small</v>
      </c>
      <c r="J143" s="4">
        <v>1</v>
      </c>
      <c r="K143" s="20">
        <v>0.99</v>
      </c>
      <c r="L143" s="5">
        <f>Table3[[#This Row],[Product_Amt]]+Table3[[#This Row],[Shipping_Amt]]</f>
        <v>4.04</v>
      </c>
      <c r="M143" s="5">
        <f>(((Table3[[#This Row],[Total_Amt]] * 0.0558659217877095) + (Table3[[#This Row],[Total_Amt]])) *0.025 +0.3) + Table3[[#This Row],[Total_Amt]] * 0.1025</f>
        <v>0.82074245810055868</v>
      </c>
      <c r="N143" s="20">
        <f>Table3[[#This Row],[Total_Amt]]-Table3[[#This Row],[TCG_Fees]]-0.0225 - (0.088 *Table3[[#This Row],[Shipping_Shields]])- ($V$33 * Table3[[#This Row],[Quantity_Ordered]]) -0.68</f>
        <v>2.4017611076680625</v>
      </c>
      <c r="O143" s="2" t="s">
        <v>1091</v>
      </c>
      <c r="P143" s="2" t="s">
        <v>979</v>
      </c>
      <c r="Q143" s="6">
        <v>47041</v>
      </c>
    </row>
    <row r="144" spans="1:17" x14ac:dyDescent="0.25">
      <c r="A144" s="1" t="s">
        <v>699</v>
      </c>
      <c r="B144" s="2" t="s">
        <v>700</v>
      </c>
      <c r="C144" s="3">
        <v>45273</v>
      </c>
      <c r="D144" s="4" t="str">
        <f t="shared" ca="1" si="7"/>
        <v>Completed</v>
      </c>
      <c r="E144" s="4" t="s">
        <v>3</v>
      </c>
      <c r="F144" s="4" t="s">
        <v>2168</v>
      </c>
      <c r="G144" s="5">
        <v>0.66</v>
      </c>
      <c r="H144" s="37">
        <f t="shared" si="8"/>
        <v>1</v>
      </c>
      <c r="I144" s="37" t="str">
        <f t="shared" si="9"/>
        <v>Small</v>
      </c>
      <c r="J144" s="4">
        <v>4</v>
      </c>
      <c r="K144" s="20">
        <v>0.99</v>
      </c>
      <c r="L144" s="5">
        <f>Table3[[#This Row],[Product_Amt]]+Table3[[#This Row],[Shipping_Amt]]</f>
        <v>1.65</v>
      </c>
      <c r="M144" s="5">
        <f>(((Table3[[#This Row],[Total_Amt]] * 0.0558659217877095) + (Table3[[#This Row],[Total_Amt]])) *0.025 +0.3) + Table3[[#This Row],[Total_Amt]] * 0.1025</f>
        <v>0.51267946927374297</v>
      </c>
      <c r="N144" s="20">
        <f>Table3[[#This Row],[Total_Amt]]-Table3[[#This Row],[TCG_Fees]]-0.0225 - (0.088 *Table3[[#This Row],[Shipping_Shields]])- ($V$33 * Table3[[#This Row],[Quantity_Ordered]]) -0.68</f>
        <v>0.23883479380074191</v>
      </c>
      <c r="O144" s="2" t="s">
        <v>1100</v>
      </c>
      <c r="P144" s="2" t="s">
        <v>988</v>
      </c>
      <c r="Q144" s="6">
        <v>63389</v>
      </c>
    </row>
    <row r="145" spans="1:17" x14ac:dyDescent="0.25">
      <c r="A145" s="1" t="s">
        <v>717</v>
      </c>
      <c r="B145" s="2" t="s">
        <v>718</v>
      </c>
      <c r="C145" s="3">
        <v>45273</v>
      </c>
      <c r="D145" s="4" t="str">
        <f t="shared" ca="1" si="7"/>
        <v>Completed</v>
      </c>
      <c r="E145" s="4" t="s">
        <v>3</v>
      </c>
      <c r="F145" s="4" t="s">
        <v>2168</v>
      </c>
      <c r="G145" s="5">
        <v>3.78</v>
      </c>
      <c r="H145" s="37">
        <f t="shared" si="8"/>
        <v>2</v>
      </c>
      <c r="I145" s="37" t="str">
        <f t="shared" si="9"/>
        <v>Large</v>
      </c>
      <c r="J145" s="4">
        <v>7</v>
      </c>
      <c r="K145" s="20">
        <v>0.99</v>
      </c>
      <c r="L145" s="5">
        <f>Table3[[#This Row],[Product_Amt]]+Table3[[#This Row],[Shipping_Amt]]</f>
        <v>4.7699999999999996</v>
      </c>
      <c r="M145" s="5">
        <f>(((Table3[[#This Row],[Total_Amt]] * 0.0558659217877095) + (Table3[[#This Row],[Total_Amt]])) *0.025 +0.3) + Table3[[#This Row],[Total_Amt]] * 0.1025</f>
        <v>0.91483701117318428</v>
      </c>
      <c r="N145" s="20">
        <f>Table3[[#This Row],[Total_Amt]]-Table3[[#This Row],[TCG_Fees]]-0.0225 - (0.088 *Table3[[#This Row],[Shipping_Shields]])- ($V$33 * Table3[[#This Row],[Quantity_Ordered]]) -0.68</f>
        <v>2.7876879492071636</v>
      </c>
      <c r="O145" s="2" t="s">
        <v>1102</v>
      </c>
      <c r="P145" s="2" t="s">
        <v>997</v>
      </c>
      <c r="Q145" s="6">
        <v>80013</v>
      </c>
    </row>
    <row r="146" spans="1:17" x14ac:dyDescent="0.25">
      <c r="A146" s="1" t="s">
        <v>737</v>
      </c>
      <c r="B146" s="2" t="s">
        <v>81</v>
      </c>
      <c r="C146" s="3">
        <v>45273</v>
      </c>
      <c r="D146" s="4" t="str">
        <f t="shared" ca="1" si="7"/>
        <v>Completed</v>
      </c>
      <c r="E146" s="4" t="s">
        <v>3</v>
      </c>
      <c r="F146" s="4" t="s">
        <v>2168</v>
      </c>
      <c r="G146" s="5">
        <v>7.97</v>
      </c>
      <c r="H146" s="37">
        <f t="shared" si="8"/>
        <v>2</v>
      </c>
      <c r="I146" s="37" t="str">
        <f t="shared" si="9"/>
        <v>Large</v>
      </c>
      <c r="J146" s="4">
        <v>23</v>
      </c>
      <c r="K146" s="20">
        <v>0.99</v>
      </c>
      <c r="L146" s="5">
        <f>Table3[[#This Row],[Product_Amt]]+Table3[[#This Row],[Shipping_Amt]]</f>
        <v>8.9599999999999991</v>
      </c>
      <c r="M146" s="5">
        <f>(((Table3[[#This Row],[Total_Amt]] * 0.0558659217877095) + (Table3[[#This Row],[Total_Amt]])) *0.025 +0.3) + Table3[[#This Row],[Total_Amt]] * 0.1025</f>
        <v>1.4549139664804467</v>
      </c>
      <c r="N146" s="20">
        <f>Table3[[#This Row],[Total_Amt]]-Table3[[#This Row],[TCG_Fees]]-0.0225 - (0.088 *Table3[[#This Row],[Shipping_Shields]])- ($V$33 * Table3[[#This Row],[Quantity_Ordered]]) -0.68</f>
        <v>6.0056680461978402</v>
      </c>
      <c r="O146" s="2" t="s">
        <v>1106</v>
      </c>
      <c r="P146" s="2" t="s">
        <v>920</v>
      </c>
      <c r="Q146" s="6">
        <v>10310</v>
      </c>
    </row>
    <row r="147" spans="1:17" x14ac:dyDescent="0.25">
      <c r="A147" s="1" t="s">
        <v>729</v>
      </c>
      <c r="B147" s="2" t="s">
        <v>730</v>
      </c>
      <c r="C147" s="3">
        <v>45273</v>
      </c>
      <c r="D147" s="4" t="str">
        <f t="shared" ca="1" si="7"/>
        <v>Completed</v>
      </c>
      <c r="E147" s="4" t="s">
        <v>3</v>
      </c>
      <c r="F147" s="4" t="s">
        <v>2168</v>
      </c>
      <c r="G147" s="5">
        <v>5.14</v>
      </c>
      <c r="H147" s="37">
        <f t="shared" si="8"/>
        <v>1</v>
      </c>
      <c r="I147" s="37" t="str">
        <f t="shared" si="9"/>
        <v>Small</v>
      </c>
      <c r="J147" s="4">
        <v>3</v>
      </c>
      <c r="K147" s="20">
        <v>0.99</v>
      </c>
      <c r="L147" s="5">
        <f>Table3[[#This Row],[Product_Amt]]+Table3[[#This Row],[Shipping_Amt]]</f>
        <v>6.13</v>
      </c>
      <c r="M147" s="5">
        <f>(((Table3[[#This Row],[Total_Amt]] * 0.0558659217877095) + (Table3[[#This Row],[Total_Amt]])) *0.025 +0.3) + Table3[[#This Row],[Total_Amt]] * 0.1025</f>
        <v>1.0901364525139665</v>
      </c>
      <c r="N147" s="20">
        <f>Table3[[#This Row],[Total_Amt]]-Table3[[#This Row],[TCG_Fees]]-0.0225 - (0.088 *Table3[[#This Row],[Shipping_Shields]])- ($V$33 * Table3[[#This Row],[Quantity_Ordered]]) -0.68</f>
        <v>4.1683742447918979</v>
      </c>
      <c r="O147" s="2" t="s">
        <v>1115</v>
      </c>
      <c r="P147" s="2" t="s">
        <v>968</v>
      </c>
      <c r="Q147" s="6">
        <v>23320</v>
      </c>
    </row>
    <row r="148" spans="1:17" x14ac:dyDescent="0.25">
      <c r="A148" s="1" t="s">
        <v>727</v>
      </c>
      <c r="B148" s="2" t="s">
        <v>728</v>
      </c>
      <c r="C148" s="3">
        <v>45273</v>
      </c>
      <c r="D148" s="4" t="str">
        <f t="shared" ca="1" si="7"/>
        <v>Completed</v>
      </c>
      <c r="E148" s="4" t="s">
        <v>3</v>
      </c>
      <c r="F148" s="4" t="s">
        <v>2168</v>
      </c>
      <c r="G148" s="5">
        <v>5.57</v>
      </c>
      <c r="H148" s="37">
        <f t="shared" si="8"/>
        <v>1</v>
      </c>
      <c r="I148" s="37" t="str">
        <f t="shared" si="9"/>
        <v>Small</v>
      </c>
      <c r="J148" s="4">
        <v>2</v>
      </c>
      <c r="K148" s="20">
        <v>0.99</v>
      </c>
      <c r="L148" s="5">
        <f>Table3[[#This Row],[Product_Amt]]+Table3[[#This Row],[Shipping_Amt]]</f>
        <v>6.5600000000000005</v>
      </c>
      <c r="M148" s="5">
        <f>(((Table3[[#This Row],[Total_Amt]] * 0.0558659217877095) + (Table3[[#This Row],[Total_Amt]])) *0.025 +0.3) + Table3[[#This Row],[Total_Amt]] * 0.1025</f>
        <v>1.1455620111731843</v>
      </c>
      <c r="N148" s="20">
        <f>Table3[[#This Row],[Total_Amt]]-Table3[[#This Row],[TCG_Fees]]-0.0225 - (0.088 *Table3[[#This Row],[Shipping_Shields]])- ($V$33 * Table3[[#This Row],[Quantity_Ordered]]) -0.68</f>
        <v>4.5699451203640589</v>
      </c>
      <c r="O148" s="2" t="s">
        <v>1126</v>
      </c>
      <c r="P148" s="2" t="s">
        <v>980</v>
      </c>
      <c r="Q148" s="6">
        <v>72209</v>
      </c>
    </row>
    <row r="149" spans="1:17" x14ac:dyDescent="0.25">
      <c r="A149" s="1" t="s">
        <v>723</v>
      </c>
      <c r="B149" s="2" t="s">
        <v>724</v>
      </c>
      <c r="C149" s="3">
        <v>45273</v>
      </c>
      <c r="D149" s="4" t="str">
        <f t="shared" ca="1" si="7"/>
        <v>Completed</v>
      </c>
      <c r="E149" s="4" t="s">
        <v>3</v>
      </c>
      <c r="F149" s="4" t="s">
        <v>2168</v>
      </c>
      <c r="G149" s="5">
        <v>0.62</v>
      </c>
      <c r="H149" s="37">
        <f t="shared" si="8"/>
        <v>1</v>
      </c>
      <c r="I149" s="37" t="str">
        <f t="shared" si="9"/>
        <v>Small</v>
      </c>
      <c r="J149" s="4">
        <v>3</v>
      </c>
      <c r="K149" s="20">
        <v>0.99</v>
      </c>
      <c r="L149" s="5">
        <f>Table3[[#This Row],[Product_Amt]]+Table3[[#This Row],[Shipping_Amt]]</f>
        <v>1.6099999999999999</v>
      </c>
      <c r="M149" s="5">
        <f>(((Table3[[#This Row],[Total_Amt]] * 0.0558659217877095) + (Table3[[#This Row],[Total_Amt]])) *0.025 +0.3) + Table3[[#This Row],[Total_Amt]] * 0.1025</f>
        <v>0.50752360335195523</v>
      </c>
      <c r="N149" s="20">
        <f>Table3[[#This Row],[Total_Amt]]-Table3[[#This Row],[TCG_Fees]]-0.0225 - (0.088 *Table3[[#This Row],[Shipping_Shields]])- ($V$33 * Table3[[#This Row],[Quantity_Ordered]]) -0.68</f>
        <v>0.23098709395390837</v>
      </c>
      <c r="O149" s="2" t="s">
        <v>1136</v>
      </c>
      <c r="P149" s="2" t="s">
        <v>920</v>
      </c>
      <c r="Q149" s="6">
        <v>14075</v>
      </c>
    </row>
    <row r="150" spans="1:17" x14ac:dyDescent="0.25">
      <c r="A150" s="1" t="s">
        <v>731</v>
      </c>
      <c r="B150" s="2" t="s">
        <v>732</v>
      </c>
      <c r="C150" s="3">
        <v>45273</v>
      </c>
      <c r="D150" s="4" t="str">
        <f t="shared" ca="1" si="7"/>
        <v>Completed</v>
      </c>
      <c r="E150" s="4" t="s">
        <v>3</v>
      </c>
      <c r="F150" s="4" t="s">
        <v>2168</v>
      </c>
      <c r="G150" s="5">
        <v>0.28000000000000003</v>
      </c>
      <c r="H150" s="37">
        <f t="shared" si="8"/>
        <v>1</v>
      </c>
      <c r="I150" s="37" t="str">
        <f t="shared" si="9"/>
        <v>Small</v>
      </c>
      <c r="J150" s="4">
        <v>1</v>
      </c>
      <c r="K150" s="20">
        <v>0.99</v>
      </c>
      <c r="L150" s="5">
        <f>Table3[[#This Row],[Product_Amt]]+Table3[[#This Row],[Shipping_Amt]]</f>
        <v>1.27</v>
      </c>
      <c r="M150" s="5">
        <f>(((Table3[[#This Row],[Total_Amt]] * 0.0558659217877095) + (Table3[[#This Row],[Total_Amt]])) *0.025 +0.3) + Table3[[#This Row],[Total_Amt]] * 0.1025</f>
        <v>0.46369874301675973</v>
      </c>
      <c r="N150" s="20">
        <f>Table3[[#This Row],[Total_Amt]]-Table3[[#This Row],[TCG_Fees]]-0.0225 - (0.088 *Table3[[#This Row],[Shipping_Shields]])- ($V$33 * Table3[[#This Row],[Quantity_Ordered]]) -0.68</f>
        <v>-1.1195177248138455E-2</v>
      </c>
      <c r="O150" s="2" t="s">
        <v>1158</v>
      </c>
      <c r="P150" s="2" t="s">
        <v>967</v>
      </c>
      <c r="Q150" s="6">
        <v>16510</v>
      </c>
    </row>
    <row r="151" spans="1:17" x14ac:dyDescent="0.25">
      <c r="A151" s="1" t="s">
        <v>735</v>
      </c>
      <c r="B151" s="2" t="s">
        <v>736</v>
      </c>
      <c r="C151" s="3">
        <v>45273</v>
      </c>
      <c r="D151" s="4" t="str">
        <f t="shared" ca="1" si="7"/>
        <v>Completed</v>
      </c>
      <c r="E151" s="4" t="s">
        <v>3</v>
      </c>
      <c r="F151" s="4" t="s">
        <v>2168</v>
      </c>
      <c r="G151" s="5">
        <v>6.04</v>
      </c>
      <c r="H151" s="37">
        <f t="shared" si="8"/>
        <v>2</v>
      </c>
      <c r="I151" s="37" t="str">
        <f t="shared" si="9"/>
        <v>Large</v>
      </c>
      <c r="J151" s="4">
        <v>21</v>
      </c>
      <c r="K151" s="20">
        <v>0.99</v>
      </c>
      <c r="L151" s="5">
        <f>Table3[[#This Row],[Product_Amt]]+Table3[[#This Row],[Shipping_Amt]]</f>
        <v>7.03</v>
      </c>
      <c r="M151" s="5">
        <f>(((Table3[[#This Row],[Total_Amt]] * 0.0558659217877095) + (Table3[[#This Row],[Total_Amt]])) *0.025 +0.3) + Table3[[#This Row],[Total_Amt]] * 0.1025</f>
        <v>1.20614343575419</v>
      </c>
      <c r="N151" s="20">
        <f>Table3[[#This Row],[Total_Amt]]-Table3[[#This Row],[TCG_Fees]]-0.0225 - (0.088 *Table3[[#This Row],[Shipping_Shields]])- ($V$33 * Table3[[#This Row],[Quantity_Ordered]]) -0.68</f>
        <v>4.3784314453868562</v>
      </c>
      <c r="O151" s="2" t="s">
        <v>1159</v>
      </c>
      <c r="P151" s="2" t="s">
        <v>997</v>
      </c>
      <c r="Q151" s="6">
        <v>80922</v>
      </c>
    </row>
    <row r="152" spans="1:17" x14ac:dyDescent="0.25">
      <c r="A152" s="1" t="s">
        <v>719</v>
      </c>
      <c r="B152" s="2" t="s">
        <v>720</v>
      </c>
      <c r="C152" s="3">
        <v>45273</v>
      </c>
      <c r="D152" s="4" t="str">
        <f t="shared" ca="1" si="7"/>
        <v>Completed</v>
      </c>
      <c r="E152" s="4" t="s">
        <v>3</v>
      </c>
      <c r="F152" s="4" t="s">
        <v>2168</v>
      </c>
      <c r="G152" s="5">
        <v>2.19</v>
      </c>
      <c r="H152" s="37">
        <f t="shared" si="8"/>
        <v>1</v>
      </c>
      <c r="I152" s="37" t="str">
        <f t="shared" si="9"/>
        <v>Small</v>
      </c>
      <c r="J152" s="4">
        <v>1</v>
      </c>
      <c r="K152" s="20">
        <v>0.99</v>
      </c>
      <c r="L152" s="5">
        <f>Table3[[#This Row],[Product_Amt]]+Table3[[#This Row],[Shipping_Amt]]</f>
        <v>3.1799999999999997</v>
      </c>
      <c r="M152" s="5">
        <f>(((Table3[[#This Row],[Total_Amt]] * 0.0558659217877095) + (Table3[[#This Row],[Total_Amt]])) *0.025 +0.3) + Table3[[#This Row],[Total_Amt]] * 0.1025</f>
        <v>0.70989134078212279</v>
      </c>
      <c r="N152" s="20">
        <f>Table3[[#This Row],[Total_Amt]]-Table3[[#This Row],[TCG_Fees]]-0.0225 - (0.088 *Table3[[#This Row],[Shipping_Shields]])- ($V$33 * Table3[[#This Row],[Quantity_Ordered]]) -0.68</f>
        <v>1.6526122249864978</v>
      </c>
      <c r="O152" s="2" t="s">
        <v>1174</v>
      </c>
      <c r="P152" s="2" t="s">
        <v>988</v>
      </c>
      <c r="Q152" s="6">
        <v>64152</v>
      </c>
    </row>
    <row r="153" spans="1:17" x14ac:dyDescent="0.25">
      <c r="A153" s="1" t="s">
        <v>709</v>
      </c>
      <c r="B153" s="2" t="s">
        <v>710</v>
      </c>
      <c r="C153" s="3">
        <v>45273</v>
      </c>
      <c r="D153" s="4" t="str">
        <f t="shared" ca="1" si="7"/>
        <v>Completed</v>
      </c>
      <c r="E153" s="4" t="s">
        <v>3</v>
      </c>
      <c r="F153" s="4" t="s">
        <v>2168</v>
      </c>
      <c r="G153" s="5">
        <v>0.75</v>
      </c>
      <c r="H153" s="37">
        <f t="shared" si="8"/>
        <v>1</v>
      </c>
      <c r="I153" s="37" t="str">
        <f t="shared" si="9"/>
        <v>Small</v>
      </c>
      <c r="J153" s="4">
        <v>3</v>
      </c>
      <c r="K153" s="20">
        <v>0.99</v>
      </c>
      <c r="L153" s="5">
        <f>Table3[[#This Row],[Product_Amt]]+Table3[[#This Row],[Shipping_Amt]]</f>
        <v>1.74</v>
      </c>
      <c r="M153" s="5">
        <f>(((Table3[[#This Row],[Total_Amt]] * 0.0558659217877095) + (Table3[[#This Row],[Total_Amt]])) *0.025 +0.3) + Table3[[#This Row],[Total_Amt]] * 0.1025</f>
        <v>0.5242801675977653</v>
      </c>
      <c r="N153" s="20">
        <f>Table3[[#This Row],[Total_Amt]]-Table3[[#This Row],[TCG_Fees]]-0.0225 - (0.088 *Table3[[#This Row],[Shipping_Shields]])- ($V$33 * Table3[[#This Row],[Quantity_Ordered]]) -0.68</f>
        <v>0.34423052970809842</v>
      </c>
      <c r="O153" s="2" t="s">
        <v>1800</v>
      </c>
      <c r="P153" s="2" t="s">
        <v>919</v>
      </c>
      <c r="Q153" s="6">
        <v>77375</v>
      </c>
    </row>
    <row r="154" spans="1:17" x14ac:dyDescent="0.25">
      <c r="A154" s="1" t="s">
        <v>711</v>
      </c>
      <c r="B154" s="2" t="s">
        <v>712</v>
      </c>
      <c r="C154" s="3">
        <v>45273</v>
      </c>
      <c r="D154" s="4" t="str">
        <f t="shared" ca="1" si="7"/>
        <v>Completed</v>
      </c>
      <c r="E154" s="4" t="s">
        <v>3</v>
      </c>
      <c r="F154" s="4" t="s">
        <v>2168</v>
      </c>
      <c r="G154" s="5">
        <v>4.3499999999999996</v>
      </c>
      <c r="H154" s="37">
        <f t="shared" si="8"/>
        <v>1</v>
      </c>
      <c r="I154" s="37" t="str">
        <f t="shared" si="9"/>
        <v>Small</v>
      </c>
      <c r="J154" s="4">
        <v>1</v>
      </c>
      <c r="K154" s="20">
        <v>0.99</v>
      </c>
      <c r="L154" s="5">
        <f>Table3[[#This Row],[Product_Amt]]+Table3[[#This Row],[Shipping_Amt]]</f>
        <v>5.34</v>
      </c>
      <c r="M154" s="5">
        <f>(((Table3[[#This Row],[Total_Amt]] * 0.0558659217877095) + (Table3[[#This Row],[Total_Amt]])) *0.025 +0.3) + Table3[[#This Row],[Total_Amt]] * 0.1025</f>
        <v>0.98830810055865914</v>
      </c>
      <c r="N154" s="20">
        <f>Table3[[#This Row],[Total_Amt]]-Table3[[#This Row],[TCG_Fees]]-0.0225 - (0.088 *Table3[[#This Row],[Shipping_Shields]])- ($V$33 * Table3[[#This Row],[Quantity_Ordered]]) -0.68</f>
        <v>3.5341954652099621</v>
      </c>
      <c r="O154" s="2" t="s">
        <v>1206</v>
      </c>
      <c r="P154" s="2" t="s">
        <v>919</v>
      </c>
      <c r="Q154" s="6">
        <v>77388</v>
      </c>
    </row>
    <row r="155" spans="1:17" x14ac:dyDescent="0.25">
      <c r="A155" s="1" t="s">
        <v>733</v>
      </c>
      <c r="B155" s="2" t="s">
        <v>734</v>
      </c>
      <c r="C155" s="3">
        <v>45273</v>
      </c>
      <c r="D155" s="4" t="str">
        <f t="shared" ca="1" si="7"/>
        <v>Completed</v>
      </c>
      <c r="E155" s="4" t="s">
        <v>3</v>
      </c>
      <c r="F155" s="4" t="s">
        <v>2168</v>
      </c>
      <c r="G155" s="5">
        <v>1.76</v>
      </c>
      <c r="H155" s="37">
        <f t="shared" si="8"/>
        <v>1</v>
      </c>
      <c r="I155" s="37" t="str">
        <f t="shared" si="9"/>
        <v>Small</v>
      </c>
      <c r="J155" s="4">
        <v>4</v>
      </c>
      <c r="K155" s="20">
        <v>0.99</v>
      </c>
      <c r="L155" s="5">
        <f>Table3[[#This Row],[Product_Amt]]+Table3[[#This Row],[Shipping_Amt]]</f>
        <v>2.75</v>
      </c>
      <c r="M155" s="5">
        <f>(((Table3[[#This Row],[Total_Amt]] * 0.0558659217877095) + (Table3[[#This Row],[Total_Amt]])) *0.025 +0.3) + Table3[[#This Row],[Total_Amt]] * 0.1025</f>
        <v>0.65446578212290496</v>
      </c>
      <c r="N155" s="20">
        <f>Table3[[#This Row],[Total_Amt]]-Table3[[#This Row],[TCG_Fees]]-0.0225 - (0.088 *Table3[[#This Row],[Shipping_Shields]])- ($V$33 * Table3[[#This Row],[Quantity_Ordered]]) -0.68</f>
        <v>1.1970484809515796</v>
      </c>
      <c r="O155" s="2" t="s">
        <v>1234</v>
      </c>
      <c r="P155" s="2" t="s">
        <v>945</v>
      </c>
      <c r="Q155" s="6">
        <v>45039</v>
      </c>
    </row>
    <row r="156" spans="1:17" x14ac:dyDescent="0.25">
      <c r="A156" s="1" t="s">
        <v>693</v>
      </c>
      <c r="B156" s="2" t="s">
        <v>694</v>
      </c>
      <c r="C156" s="3">
        <v>45273</v>
      </c>
      <c r="D156" s="4" t="str">
        <f t="shared" ca="1" si="7"/>
        <v>Completed</v>
      </c>
      <c r="E156" s="4" t="s">
        <v>3</v>
      </c>
      <c r="F156" s="4" t="s">
        <v>2168</v>
      </c>
      <c r="G156" s="5">
        <v>1.25</v>
      </c>
      <c r="H156" s="37">
        <f t="shared" si="8"/>
        <v>1</v>
      </c>
      <c r="I156" s="37" t="str">
        <f t="shared" si="9"/>
        <v>Small</v>
      </c>
      <c r="J156" s="4">
        <v>3</v>
      </c>
      <c r="K156" s="20">
        <v>0.99</v>
      </c>
      <c r="L156" s="5">
        <f>Table3[[#This Row],[Product_Amt]]+Table3[[#This Row],[Shipping_Amt]]</f>
        <v>2.2400000000000002</v>
      </c>
      <c r="M156" s="5">
        <f>(((Table3[[#This Row],[Total_Amt]] * 0.0558659217877095) + (Table3[[#This Row],[Total_Amt]])) *0.025 +0.3) + Table3[[#This Row],[Total_Amt]] * 0.1025</f>
        <v>0.58872849162011176</v>
      </c>
      <c r="N156" s="20">
        <f>Table3[[#This Row],[Total_Amt]]-Table3[[#This Row],[TCG_Fees]]-0.0225 - (0.088 *Table3[[#This Row],[Shipping_Shields]])- ($V$33 * Table3[[#This Row],[Quantity_Ordered]]) -0.68</f>
        <v>0.77978220568575207</v>
      </c>
      <c r="O156" s="2" t="s">
        <v>1240</v>
      </c>
      <c r="P156" s="2" t="s">
        <v>991</v>
      </c>
      <c r="Q156" s="6">
        <v>96818</v>
      </c>
    </row>
    <row r="157" spans="1:17" x14ac:dyDescent="0.25">
      <c r="A157" s="1" t="s">
        <v>738</v>
      </c>
      <c r="B157" s="2" t="s">
        <v>739</v>
      </c>
      <c r="C157" s="3">
        <v>45273</v>
      </c>
      <c r="D157" s="4" t="str">
        <f t="shared" ca="1" si="7"/>
        <v>Completed</v>
      </c>
      <c r="E157" s="4" t="s">
        <v>3</v>
      </c>
      <c r="F157" s="4" t="s">
        <v>2168</v>
      </c>
      <c r="G157" s="5">
        <v>0.49</v>
      </c>
      <c r="H157" s="37">
        <f t="shared" si="8"/>
        <v>1</v>
      </c>
      <c r="I157" s="37" t="str">
        <f t="shared" si="9"/>
        <v>Small</v>
      </c>
      <c r="J157" s="4">
        <v>1</v>
      </c>
      <c r="K157" s="20">
        <v>0.99</v>
      </c>
      <c r="L157" s="5">
        <f>Table3[[#This Row],[Product_Amt]]+Table3[[#This Row],[Shipping_Amt]]</f>
        <v>1.48</v>
      </c>
      <c r="M157" s="5">
        <f>(((Table3[[#This Row],[Total_Amt]] * 0.0558659217877095) + (Table3[[#This Row],[Total_Amt]])) *0.025 +0.3) + Table3[[#This Row],[Total_Amt]] * 0.1025</f>
        <v>0.49076703910614522</v>
      </c>
      <c r="N157" s="20">
        <f>Table3[[#This Row],[Total_Amt]]-Table3[[#This Row],[TCG_Fees]]-0.0225 - (0.088 *Table3[[#This Row],[Shipping_Shields]])- ($V$33 * Table3[[#This Row],[Quantity_Ordered]]) -0.68</f>
        <v>0.17173652666247607</v>
      </c>
      <c r="O157" s="2" t="s">
        <v>1247</v>
      </c>
      <c r="P157" s="2" t="s">
        <v>982</v>
      </c>
      <c r="Q157" s="6">
        <v>56560</v>
      </c>
    </row>
    <row r="158" spans="1:17" x14ac:dyDescent="0.25">
      <c r="A158" s="1" t="s">
        <v>742</v>
      </c>
      <c r="B158" s="2" t="s">
        <v>743</v>
      </c>
      <c r="C158" s="3">
        <v>45273</v>
      </c>
      <c r="D158" s="4" t="str">
        <f t="shared" ca="1" si="7"/>
        <v>Completed</v>
      </c>
      <c r="E158" s="4" t="s">
        <v>3</v>
      </c>
      <c r="F158" s="4" t="s">
        <v>2168</v>
      </c>
      <c r="G158" s="5">
        <v>11.11</v>
      </c>
      <c r="H158" s="37">
        <f t="shared" si="8"/>
        <v>2</v>
      </c>
      <c r="I158" s="37" t="str">
        <f t="shared" si="9"/>
        <v>Large</v>
      </c>
      <c r="J158" s="4">
        <v>13</v>
      </c>
      <c r="K158" s="20">
        <v>0.99</v>
      </c>
      <c r="L158" s="5">
        <f>Table3[[#This Row],[Product_Amt]]+Table3[[#This Row],[Shipping_Amt]]</f>
        <v>12.1</v>
      </c>
      <c r="M158" s="5">
        <f>(((Table3[[#This Row],[Total_Amt]] * 0.0558659217877095) + (Table3[[#This Row],[Total_Amt]])) *0.025 +0.3) + Table3[[#This Row],[Total_Amt]] * 0.1025</f>
        <v>1.859649441340782</v>
      </c>
      <c r="N158" s="20">
        <f>Table3[[#This Row],[Total_Amt]]-Table3[[#This Row],[TCG_Fees]]-0.0225 - (0.088 *Table3[[#This Row],[Shipping_Shields]])- ($V$33 * Table3[[#This Row],[Quantity_Ordered]]) -0.68</f>
        <v>9.010896913651294</v>
      </c>
      <c r="O158" s="2" t="s">
        <v>1249</v>
      </c>
      <c r="P158" s="2" t="s">
        <v>1250</v>
      </c>
      <c r="Q158" s="6">
        <v>19711</v>
      </c>
    </row>
    <row r="159" spans="1:17" x14ac:dyDescent="0.25">
      <c r="A159" s="1" t="s">
        <v>707</v>
      </c>
      <c r="B159" s="2" t="s">
        <v>708</v>
      </c>
      <c r="C159" s="3">
        <v>45273</v>
      </c>
      <c r="D159" s="4" t="str">
        <f t="shared" ca="1" si="7"/>
        <v>Completed</v>
      </c>
      <c r="E159" s="4" t="s">
        <v>3</v>
      </c>
      <c r="F159" s="4" t="s">
        <v>2168</v>
      </c>
      <c r="G159" s="5">
        <v>0.56000000000000005</v>
      </c>
      <c r="H159" s="37">
        <f t="shared" si="8"/>
        <v>1</v>
      </c>
      <c r="I159" s="37" t="str">
        <f t="shared" si="9"/>
        <v>Small</v>
      </c>
      <c r="J159" s="4">
        <v>2</v>
      </c>
      <c r="K159" s="20">
        <v>0.99</v>
      </c>
      <c r="L159" s="5">
        <f>Table3[[#This Row],[Product_Amt]]+Table3[[#This Row],[Shipping_Amt]]</f>
        <v>1.55</v>
      </c>
      <c r="M159" s="5">
        <f>(((Table3[[#This Row],[Total_Amt]] * 0.0558659217877095) + (Table3[[#This Row],[Total_Amt]])) *0.025 +0.3) + Table3[[#This Row],[Total_Amt]] * 0.1025</f>
        <v>0.49978980446927374</v>
      </c>
      <c r="N159" s="20">
        <f>Table3[[#This Row],[Total_Amt]]-Table3[[#This Row],[TCG_Fees]]-0.0225 - (0.088 *Table3[[#This Row],[Shipping_Shields]])- ($V$33 * Table3[[#This Row],[Quantity_Ordered]]) -0.68</f>
        <v>0.20571732706796886</v>
      </c>
      <c r="O159" s="2" t="s">
        <v>1254</v>
      </c>
      <c r="P159" s="2" t="s">
        <v>954</v>
      </c>
      <c r="Q159" s="6">
        <v>33073</v>
      </c>
    </row>
    <row r="160" spans="1:17" x14ac:dyDescent="0.25">
      <c r="A160" s="1" t="s">
        <v>701</v>
      </c>
      <c r="B160" s="2" t="s">
        <v>702</v>
      </c>
      <c r="C160" s="3">
        <v>45273</v>
      </c>
      <c r="D160" s="4" t="str">
        <f t="shared" ca="1" si="7"/>
        <v>Completed</v>
      </c>
      <c r="E160" s="4" t="s">
        <v>3</v>
      </c>
      <c r="F160" s="4" t="s">
        <v>2168</v>
      </c>
      <c r="G160" s="5">
        <v>1.1200000000000001</v>
      </c>
      <c r="H160" s="37">
        <f t="shared" si="8"/>
        <v>1</v>
      </c>
      <c r="I160" s="37" t="str">
        <f t="shared" si="9"/>
        <v>Small</v>
      </c>
      <c r="J160" s="4">
        <v>1</v>
      </c>
      <c r="K160" s="20">
        <v>0.99</v>
      </c>
      <c r="L160" s="5">
        <f>Table3[[#This Row],[Product_Amt]]+Table3[[#This Row],[Shipping_Amt]]</f>
        <v>2.1100000000000003</v>
      </c>
      <c r="M160" s="5">
        <f>(((Table3[[#This Row],[Total_Amt]] * 0.0558659217877095) + (Table3[[#This Row],[Total_Amt]])) *0.025 +0.3) + Table3[[#This Row],[Total_Amt]] * 0.1025</f>
        <v>0.57197192737430169</v>
      </c>
      <c r="N160" s="20">
        <f>Table3[[#This Row],[Total_Amt]]-Table3[[#This Row],[TCG_Fees]]-0.0225 - (0.088 *Table3[[#This Row],[Shipping_Shields]])- ($V$33 * Table3[[#This Row],[Quantity_Ordered]]) -0.68</f>
        <v>0.72053163839431955</v>
      </c>
      <c r="O160" s="2" t="s">
        <v>1300</v>
      </c>
      <c r="P160" s="2" t="s">
        <v>985</v>
      </c>
      <c r="Q160" s="6">
        <v>30096</v>
      </c>
    </row>
    <row r="161" spans="1:17" x14ac:dyDescent="0.25">
      <c r="A161" s="1" t="s">
        <v>740</v>
      </c>
      <c r="B161" s="2" t="s">
        <v>741</v>
      </c>
      <c r="C161" s="3">
        <v>45273</v>
      </c>
      <c r="D161" s="4" t="str">
        <f t="shared" ca="1" si="7"/>
        <v>Completed</v>
      </c>
      <c r="E161" s="4" t="s">
        <v>3</v>
      </c>
      <c r="F161" s="4" t="s">
        <v>2168</v>
      </c>
      <c r="G161" s="5">
        <v>2.89</v>
      </c>
      <c r="H161" s="37">
        <f t="shared" si="8"/>
        <v>2</v>
      </c>
      <c r="I161" s="37" t="str">
        <f t="shared" si="9"/>
        <v>Large</v>
      </c>
      <c r="J161" s="4">
        <v>9</v>
      </c>
      <c r="K161" s="20">
        <v>0.99</v>
      </c>
      <c r="L161" s="5">
        <f>Table3[[#This Row],[Product_Amt]]+Table3[[#This Row],[Shipping_Amt]]</f>
        <v>3.88</v>
      </c>
      <c r="M161" s="5">
        <f>(((Table3[[#This Row],[Total_Amt]] * 0.0558659217877095) + (Table3[[#This Row],[Total_Amt]])) *0.025 +0.3) + Table3[[#This Row],[Total_Amt]] * 0.1025</f>
        <v>0.80011899441340772</v>
      </c>
      <c r="N161" s="20">
        <f>Table3[[#This Row],[Total_Amt]]-Table3[[#This Row],[TCG_Fees]]-0.0225 - (0.088 *Table3[[#This Row],[Shipping_Shields]])- ($V$33 * Table3[[#This Row],[Quantity_Ordered]]) -0.68</f>
        <v>1.9584130975041827</v>
      </c>
      <c r="O161" s="2" t="s">
        <v>1302</v>
      </c>
      <c r="P161" s="2" t="s">
        <v>952</v>
      </c>
      <c r="Q161" s="6">
        <v>37064</v>
      </c>
    </row>
    <row r="162" spans="1:17" x14ac:dyDescent="0.25">
      <c r="A162" s="1" t="s">
        <v>725</v>
      </c>
      <c r="B162" s="2" t="s">
        <v>726</v>
      </c>
      <c r="C162" s="3">
        <v>45273</v>
      </c>
      <c r="D162" s="4" t="str">
        <f t="shared" ca="1" si="7"/>
        <v>Completed</v>
      </c>
      <c r="E162" s="4" t="s">
        <v>3</v>
      </c>
      <c r="F162" s="4" t="s">
        <v>2168</v>
      </c>
      <c r="G162" s="5">
        <v>6.57</v>
      </c>
      <c r="H162" s="37">
        <f t="shared" si="8"/>
        <v>1</v>
      </c>
      <c r="I162" s="37" t="str">
        <f t="shared" si="9"/>
        <v>Small</v>
      </c>
      <c r="J162" s="4">
        <v>5</v>
      </c>
      <c r="K162" s="20">
        <v>0.99</v>
      </c>
      <c r="L162" s="5">
        <f>Table3[[#This Row],[Product_Amt]]+Table3[[#This Row],[Shipping_Amt]]</f>
        <v>7.5600000000000005</v>
      </c>
      <c r="M162" s="5">
        <f>(((Table3[[#This Row],[Total_Amt]] * 0.0558659217877095) + (Table3[[#This Row],[Total_Amt]])) *0.025 +0.3) + Table3[[#This Row],[Total_Amt]] * 0.1025</f>
        <v>1.2744586592178773</v>
      </c>
      <c r="N162" s="20">
        <f>Table3[[#This Row],[Total_Amt]]-Table3[[#This Row],[TCG_Fees]]-0.0225 - (0.088 *Table3[[#This Row],[Shipping_Shields]])- ($V$33 * Table3[[#This Row],[Quantity_Ordered]]) -0.68</f>
        <v>5.3600591696252291</v>
      </c>
      <c r="O162" s="2" t="s">
        <v>1351</v>
      </c>
      <c r="P162" s="2" t="s">
        <v>945</v>
      </c>
      <c r="Q162" s="6">
        <v>43110</v>
      </c>
    </row>
    <row r="163" spans="1:17" x14ac:dyDescent="0.25">
      <c r="A163" s="1" t="s">
        <v>715</v>
      </c>
      <c r="B163" s="2" t="s">
        <v>716</v>
      </c>
      <c r="C163" s="3">
        <v>45273</v>
      </c>
      <c r="D163" s="4" t="str">
        <f t="shared" ca="1" si="7"/>
        <v>Completed</v>
      </c>
      <c r="E163" s="4" t="s">
        <v>3</v>
      </c>
      <c r="F163" s="4" t="s">
        <v>2168</v>
      </c>
      <c r="G163" s="5">
        <v>0.72</v>
      </c>
      <c r="H163" s="37">
        <f t="shared" si="8"/>
        <v>1</v>
      </c>
      <c r="I163" s="37" t="str">
        <f t="shared" si="9"/>
        <v>Small</v>
      </c>
      <c r="J163" s="4">
        <v>4</v>
      </c>
      <c r="K163" s="20">
        <v>0.99</v>
      </c>
      <c r="L163" s="5">
        <f>Table3[[#This Row],[Product_Amt]]+Table3[[#This Row],[Shipping_Amt]]</f>
        <v>1.71</v>
      </c>
      <c r="M163" s="5">
        <f>(((Table3[[#This Row],[Total_Amt]] * 0.0558659217877095) + (Table3[[#This Row],[Total_Amt]])) *0.025 +0.3) + Table3[[#This Row],[Total_Amt]] * 0.1025</f>
        <v>0.52041326815642452</v>
      </c>
      <c r="N163" s="20">
        <f>Table3[[#This Row],[Total_Amt]]-Table3[[#This Row],[TCG_Fees]]-0.0225 - (0.088 *Table3[[#This Row],[Shipping_Shields]])- ($V$33 * Table3[[#This Row],[Quantity_Ordered]]) -0.68</f>
        <v>0.29110099491806019</v>
      </c>
      <c r="O163" s="2" t="s">
        <v>1353</v>
      </c>
      <c r="P163" s="2" t="s">
        <v>954</v>
      </c>
      <c r="Q163" s="6">
        <v>33573</v>
      </c>
    </row>
    <row r="164" spans="1:17" x14ac:dyDescent="0.25">
      <c r="A164" s="1" t="s">
        <v>778</v>
      </c>
      <c r="B164" s="2" t="s">
        <v>779</v>
      </c>
      <c r="C164" s="3">
        <v>45274</v>
      </c>
      <c r="D164" s="4" t="str">
        <f t="shared" ca="1" si="7"/>
        <v>Completed</v>
      </c>
      <c r="E164" s="4" t="s">
        <v>3</v>
      </c>
      <c r="F164" s="4" t="s">
        <v>2168</v>
      </c>
      <c r="G164" s="5">
        <v>2.61</v>
      </c>
      <c r="H164" s="37">
        <f t="shared" si="8"/>
        <v>1</v>
      </c>
      <c r="I164" s="37" t="str">
        <f t="shared" si="9"/>
        <v>Small</v>
      </c>
      <c r="J164" s="4">
        <v>2</v>
      </c>
      <c r="K164" s="20">
        <v>0.99</v>
      </c>
      <c r="L164" s="5">
        <f>Table3[[#This Row],[Product_Amt]]+Table3[[#This Row],[Shipping_Amt]]</f>
        <v>3.5999999999999996</v>
      </c>
      <c r="M164" s="5">
        <f>(((Table3[[#This Row],[Total_Amt]] * 0.0558659217877095) + (Table3[[#This Row],[Total_Amt]])) *0.025 +0.3) + Table3[[#This Row],[Total_Amt]] * 0.1025</f>
        <v>0.76402793296089377</v>
      </c>
      <c r="N164" s="20">
        <f>Table3[[#This Row],[Total_Amt]]-Table3[[#This Row],[TCG_Fees]]-0.0225 - (0.088 *Table3[[#This Row],[Shipping_Shields]])- ($V$33 * Table3[[#This Row],[Quantity_Ordered]]) -0.68</f>
        <v>1.9914791985763478</v>
      </c>
      <c r="O164" s="2" t="s">
        <v>922</v>
      </c>
      <c r="P164" s="2" t="s">
        <v>923</v>
      </c>
      <c r="Q164" s="6">
        <v>98531</v>
      </c>
    </row>
    <row r="165" spans="1:17" x14ac:dyDescent="0.25">
      <c r="A165" s="1" t="s">
        <v>772</v>
      </c>
      <c r="B165" s="2" t="s">
        <v>773</v>
      </c>
      <c r="C165" s="3">
        <v>45274</v>
      </c>
      <c r="D165" s="4" t="str">
        <f t="shared" ca="1" si="7"/>
        <v>Completed</v>
      </c>
      <c r="E165" s="4" t="s">
        <v>3</v>
      </c>
      <c r="F165" s="4" t="s">
        <v>2168</v>
      </c>
      <c r="G165" s="5">
        <v>1.8</v>
      </c>
      <c r="H165" s="37">
        <f t="shared" si="8"/>
        <v>1</v>
      </c>
      <c r="I165" s="37" t="str">
        <f t="shared" si="9"/>
        <v>Small</v>
      </c>
      <c r="J165" s="4">
        <v>4</v>
      </c>
      <c r="K165" s="20">
        <v>0.99</v>
      </c>
      <c r="L165" s="5">
        <f>Table3[[#This Row],[Product_Amt]]+Table3[[#This Row],[Shipping_Amt]]</f>
        <v>2.79</v>
      </c>
      <c r="M165" s="5">
        <f>(((Table3[[#This Row],[Total_Amt]] * 0.0558659217877095) + (Table3[[#This Row],[Total_Amt]])) *0.025 +0.3) + Table3[[#This Row],[Total_Amt]] * 0.1025</f>
        <v>0.6596216480446927</v>
      </c>
      <c r="N165" s="20">
        <f>Table3[[#This Row],[Total_Amt]]-Table3[[#This Row],[TCG_Fees]]-0.0225 - (0.088 *Table3[[#This Row],[Shipping_Shields]])- ($V$33 * Table3[[#This Row],[Quantity_Ordered]]) -0.68</f>
        <v>1.2318926150297922</v>
      </c>
      <c r="O165" s="2" t="s">
        <v>972</v>
      </c>
      <c r="P165" s="2" t="s">
        <v>938</v>
      </c>
      <c r="Q165" s="6">
        <v>94122</v>
      </c>
    </row>
    <row r="166" spans="1:17" x14ac:dyDescent="0.25">
      <c r="A166" s="1" t="s">
        <v>750</v>
      </c>
      <c r="B166" s="2" t="s">
        <v>751</v>
      </c>
      <c r="C166" s="3">
        <v>45274</v>
      </c>
      <c r="D166" s="4" t="str">
        <f t="shared" ca="1" si="7"/>
        <v>Completed</v>
      </c>
      <c r="E166" s="4" t="s">
        <v>3</v>
      </c>
      <c r="F166" s="4" t="s">
        <v>2168</v>
      </c>
      <c r="G166" s="5">
        <v>1.69</v>
      </c>
      <c r="H166" s="37">
        <f t="shared" si="8"/>
        <v>1</v>
      </c>
      <c r="I166" s="37" t="str">
        <f t="shared" si="9"/>
        <v>Small</v>
      </c>
      <c r="J166" s="4">
        <v>3</v>
      </c>
      <c r="K166" s="20">
        <v>0.99</v>
      </c>
      <c r="L166" s="5">
        <f>Table3[[#This Row],[Product_Amt]]+Table3[[#This Row],[Shipping_Amt]]</f>
        <v>2.6799999999999997</v>
      </c>
      <c r="M166" s="5">
        <f>(((Table3[[#This Row],[Total_Amt]] * 0.0558659217877095) + (Table3[[#This Row],[Total_Amt]])) *0.025 +0.3) + Table3[[#This Row],[Total_Amt]] * 0.1025</f>
        <v>0.64544301675977644</v>
      </c>
      <c r="N166" s="20">
        <f>Table3[[#This Row],[Total_Amt]]-Table3[[#This Row],[TCG_Fees]]-0.0225 - (0.088 *Table3[[#This Row],[Shipping_Shields]])- ($V$33 * Table3[[#This Row],[Quantity_Ordered]]) -0.68</f>
        <v>1.1630676805460869</v>
      </c>
      <c r="O166" s="2" t="s">
        <v>975</v>
      </c>
      <c r="P166" s="2" t="s">
        <v>967</v>
      </c>
      <c r="Q166" s="6">
        <v>15220</v>
      </c>
    </row>
    <row r="167" spans="1:17" x14ac:dyDescent="0.25">
      <c r="A167" s="1" t="s">
        <v>784</v>
      </c>
      <c r="B167" s="2" t="s">
        <v>785</v>
      </c>
      <c r="C167" s="3">
        <v>45274</v>
      </c>
      <c r="D167" s="4" t="str">
        <f t="shared" ca="1" si="7"/>
        <v>Completed</v>
      </c>
      <c r="E167" s="4" t="s">
        <v>3</v>
      </c>
      <c r="F167" s="4" t="s">
        <v>2168</v>
      </c>
      <c r="G167" s="5">
        <v>0.35</v>
      </c>
      <c r="H167" s="37">
        <f t="shared" si="8"/>
        <v>1</v>
      </c>
      <c r="I167" s="37" t="str">
        <f t="shared" si="9"/>
        <v>Small</v>
      </c>
      <c r="J167" s="4">
        <v>1</v>
      </c>
      <c r="K167" s="20">
        <v>0.99</v>
      </c>
      <c r="L167" s="5">
        <f>Table3[[#This Row],[Product_Amt]]+Table3[[#This Row],[Shipping_Amt]]</f>
        <v>1.3399999999999999</v>
      </c>
      <c r="M167" s="5">
        <f>(((Table3[[#This Row],[Total_Amt]] * 0.0558659217877095) + (Table3[[#This Row],[Total_Amt]])) *0.025 +0.3) + Table3[[#This Row],[Total_Amt]] * 0.1025</f>
        <v>0.47272150837988824</v>
      </c>
      <c r="N167" s="20">
        <f>Table3[[#This Row],[Total_Amt]]-Table3[[#This Row],[TCG_Fees]]-0.0225 - (0.088 *Table3[[#This Row],[Shipping_Shields]])- ($V$33 * Table3[[#This Row],[Quantity_Ordered]]) -0.68</f>
        <v>4.978205738873287E-2</v>
      </c>
      <c r="O167" s="2" t="s">
        <v>951</v>
      </c>
      <c r="P167" s="2" t="s">
        <v>952</v>
      </c>
      <c r="Q167" s="6">
        <v>37128</v>
      </c>
    </row>
    <row r="168" spans="1:17" x14ac:dyDescent="0.25">
      <c r="A168" s="1" t="s">
        <v>766</v>
      </c>
      <c r="B168" s="2" t="s">
        <v>767</v>
      </c>
      <c r="C168" s="3">
        <v>45274</v>
      </c>
      <c r="D168" s="4" t="str">
        <f t="shared" ca="1" si="7"/>
        <v>Completed</v>
      </c>
      <c r="E168" s="4" t="s">
        <v>3</v>
      </c>
      <c r="F168" s="4" t="s">
        <v>2168</v>
      </c>
      <c r="G168" s="5">
        <v>2.67</v>
      </c>
      <c r="H168" s="37">
        <f t="shared" si="8"/>
        <v>1</v>
      </c>
      <c r="I168" s="37" t="str">
        <f t="shared" si="9"/>
        <v>Small</v>
      </c>
      <c r="J168" s="4">
        <v>1</v>
      </c>
      <c r="K168" s="20">
        <v>0.99</v>
      </c>
      <c r="L168" s="5">
        <f>Table3[[#This Row],[Product_Amt]]+Table3[[#This Row],[Shipping_Amt]]</f>
        <v>3.66</v>
      </c>
      <c r="M168" s="5">
        <f>(((Table3[[#This Row],[Total_Amt]] * 0.0558659217877095) + (Table3[[#This Row],[Total_Amt]])) *0.025 +0.3) + Table3[[#This Row],[Total_Amt]] * 0.1025</f>
        <v>0.77176173184357544</v>
      </c>
      <c r="N168" s="20">
        <f>Table3[[#This Row],[Total_Amt]]-Table3[[#This Row],[TCG_Fees]]-0.0225 - (0.088 *Table3[[#This Row],[Shipping_Shields]])- ($V$33 * Table3[[#This Row],[Quantity_Ordered]]) -0.68</f>
        <v>2.0707418339250454</v>
      </c>
      <c r="O168" s="2" t="s">
        <v>1004</v>
      </c>
      <c r="P168" s="2" t="s">
        <v>1005</v>
      </c>
      <c r="Q168" s="6">
        <v>28601</v>
      </c>
    </row>
    <row r="169" spans="1:17" x14ac:dyDescent="0.25">
      <c r="A169" s="1" t="s">
        <v>756</v>
      </c>
      <c r="B169" s="2" t="s">
        <v>757</v>
      </c>
      <c r="C169" s="3">
        <v>45274</v>
      </c>
      <c r="D169" s="4" t="str">
        <f t="shared" ca="1" si="7"/>
        <v>Completed</v>
      </c>
      <c r="E169" s="4" t="s">
        <v>3</v>
      </c>
      <c r="F169" s="4" t="s">
        <v>2168</v>
      </c>
      <c r="G169" s="5">
        <v>4.6100000000000003</v>
      </c>
      <c r="H169" s="37">
        <f t="shared" si="8"/>
        <v>2</v>
      </c>
      <c r="I169" s="37" t="str">
        <f t="shared" si="9"/>
        <v>Large</v>
      </c>
      <c r="J169" s="4">
        <v>8</v>
      </c>
      <c r="K169" s="20">
        <v>0.99</v>
      </c>
      <c r="L169" s="5">
        <f>Table3[[#This Row],[Product_Amt]]+Table3[[#This Row],[Shipping_Amt]]</f>
        <v>5.6000000000000005</v>
      </c>
      <c r="M169" s="5">
        <f>(((Table3[[#This Row],[Total_Amt]] * 0.0558659217877095) + (Table3[[#This Row],[Total_Amt]])) *0.025 +0.3) + Table3[[#This Row],[Total_Amt]] * 0.1025</f>
        <v>1.0218212290502793</v>
      </c>
      <c r="N169" s="20">
        <f>Table3[[#This Row],[Total_Amt]]-Table3[[#This Row],[TCG_Fees]]-0.0225 - (0.088 *Table3[[#This Row],[Shipping_Shields]])- ($V$33 * Table3[[#This Row],[Quantity_Ordered]]) -0.68</f>
        <v>3.4837072970986909</v>
      </c>
      <c r="O169" s="2" t="s">
        <v>1008</v>
      </c>
      <c r="P169" s="2" t="s">
        <v>1005</v>
      </c>
      <c r="Q169" s="6">
        <v>27615</v>
      </c>
    </row>
    <row r="170" spans="1:17" x14ac:dyDescent="0.25">
      <c r="A170" s="1" t="s">
        <v>774</v>
      </c>
      <c r="B170" s="2" t="s">
        <v>775</v>
      </c>
      <c r="C170" s="3">
        <v>45274</v>
      </c>
      <c r="D170" s="4" t="str">
        <f t="shared" ca="1" si="7"/>
        <v>Completed</v>
      </c>
      <c r="E170" s="4" t="s">
        <v>3</v>
      </c>
      <c r="F170" s="4" t="s">
        <v>2168</v>
      </c>
      <c r="G170" s="5">
        <v>7.43</v>
      </c>
      <c r="H170" s="37">
        <f t="shared" si="8"/>
        <v>1</v>
      </c>
      <c r="I170" s="37" t="str">
        <f t="shared" si="9"/>
        <v>Small</v>
      </c>
      <c r="J170" s="4">
        <v>4</v>
      </c>
      <c r="K170" s="20">
        <v>0.99</v>
      </c>
      <c r="L170" s="5">
        <f>Table3[[#This Row],[Product_Amt]]+Table3[[#This Row],[Shipping_Amt]]</f>
        <v>8.42</v>
      </c>
      <c r="M170" s="5">
        <f>(((Table3[[#This Row],[Total_Amt]] * 0.0558659217877095) + (Table3[[#This Row],[Total_Amt]])) *0.025 +0.3) + Table3[[#This Row],[Total_Amt]] * 0.1025</f>
        <v>1.3853097765363129</v>
      </c>
      <c r="N170" s="20">
        <f>Table3[[#This Row],[Total_Amt]]-Table3[[#This Row],[TCG_Fees]]-0.0225 - (0.088 *Table3[[#This Row],[Shipping_Shields]])- ($V$33 * Table3[[#This Row],[Quantity_Ordered]]) -0.68</f>
        <v>6.1362044865381726</v>
      </c>
      <c r="O170" s="2" t="s">
        <v>1032</v>
      </c>
      <c r="P170" s="2" t="s">
        <v>982</v>
      </c>
      <c r="Q170" s="6">
        <v>55432</v>
      </c>
    </row>
    <row r="171" spans="1:17" x14ac:dyDescent="0.25">
      <c r="A171" s="1" t="s">
        <v>768</v>
      </c>
      <c r="B171" s="2" t="s">
        <v>769</v>
      </c>
      <c r="C171" s="3">
        <v>45274</v>
      </c>
      <c r="D171" s="4" t="str">
        <f t="shared" ref="D171:D234" ca="1" si="10">IF(C171&gt;=TODAY()-7,"Shipped","Completed")</f>
        <v>Completed</v>
      </c>
      <c r="E171" s="4" t="s">
        <v>3</v>
      </c>
      <c r="F171" s="4" t="s">
        <v>2168</v>
      </c>
      <c r="G171" s="5">
        <v>0.28000000000000003</v>
      </c>
      <c r="H171" s="37">
        <f t="shared" si="8"/>
        <v>1</v>
      </c>
      <c r="I171" s="37" t="str">
        <f t="shared" si="9"/>
        <v>Small</v>
      </c>
      <c r="J171" s="4">
        <v>1</v>
      </c>
      <c r="K171" s="20">
        <v>0.99</v>
      </c>
      <c r="L171" s="5">
        <f>Table3[[#This Row],[Product_Amt]]+Table3[[#This Row],[Shipping_Amt]]</f>
        <v>1.27</v>
      </c>
      <c r="M171" s="5">
        <f>(((Table3[[#This Row],[Total_Amt]] * 0.0558659217877095) + (Table3[[#This Row],[Total_Amt]])) *0.025 +0.3) + Table3[[#This Row],[Total_Amt]] * 0.1025</f>
        <v>0.46369874301675973</v>
      </c>
      <c r="N171" s="20">
        <f>Table3[[#This Row],[Total_Amt]]-Table3[[#This Row],[TCG_Fees]]-0.0225 - (0.088 *Table3[[#This Row],[Shipping_Shields]])- ($V$33 * Table3[[#This Row],[Quantity_Ordered]]) -0.68</f>
        <v>-1.1195177248138455E-2</v>
      </c>
      <c r="O171" s="2" t="s">
        <v>1063</v>
      </c>
      <c r="P171" s="2" t="s">
        <v>960</v>
      </c>
      <c r="Q171" s="6">
        <v>49686</v>
      </c>
    </row>
    <row r="172" spans="1:17" x14ac:dyDescent="0.25">
      <c r="A172" s="1" t="s">
        <v>760</v>
      </c>
      <c r="B172" s="2" t="s">
        <v>761</v>
      </c>
      <c r="C172" s="3">
        <v>45274</v>
      </c>
      <c r="D172" s="4" t="str">
        <f t="shared" ca="1" si="10"/>
        <v>Completed</v>
      </c>
      <c r="E172" s="4" t="s">
        <v>3</v>
      </c>
      <c r="F172" s="4" t="s">
        <v>2168</v>
      </c>
      <c r="G172" s="5">
        <v>4.99</v>
      </c>
      <c r="H172" s="37">
        <f t="shared" si="8"/>
        <v>1</v>
      </c>
      <c r="I172" s="37" t="str">
        <f t="shared" si="9"/>
        <v>Small</v>
      </c>
      <c r="J172" s="4">
        <v>5</v>
      </c>
      <c r="K172" s="20">
        <v>0.99</v>
      </c>
      <c r="L172" s="5">
        <f>Table3[[#This Row],[Product_Amt]]+Table3[[#This Row],[Shipping_Amt]]</f>
        <v>5.98</v>
      </c>
      <c r="M172" s="5">
        <f>(((Table3[[#This Row],[Total_Amt]] * 0.0558659217877095) + (Table3[[#This Row],[Total_Amt]])) *0.025 +0.3) + Table3[[#This Row],[Total_Amt]] * 0.1025</f>
        <v>1.0708019553072625</v>
      </c>
      <c r="N172" s="20">
        <f>Table3[[#This Row],[Total_Amt]]-Table3[[#This Row],[TCG_Fees]]-0.0225 - (0.088 *Table3[[#This Row],[Shipping_Shields]])- ($V$33 * Table3[[#This Row],[Quantity_Ordered]]) -0.68</f>
        <v>3.9837158735358442</v>
      </c>
      <c r="O172" s="2" t="s">
        <v>1081</v>
      </c>
      <c r="P172" s="2" t="s">
        <v>978</v>
      </c>
      <c r="Q172" s="6">
        <v>54313</v>
      </c>
    </row>
    <row r="173" spans="1:17" x14ac:dyDescent="0.25">
      <c r="A173" s="1" t="s">
        <v>744</v>
      </c>
      <c r="B173" s="2" t="s">
        <v>745</v>
      </c>
      <c r="C173" s="3">
        <v>45274</v>
      </c>
      <c r="D173" s="4" t="str">
        <f t="shared" ca="1" si="10"/>
        <v>Completed</v>
      </c>
      <c r="E173" s="4" t="s">
        <v>3</v>
      </c>
      <c r="F173" s="4" t="s">
        <v>2168</v>
      </c>
      <c r="G173" s="5">
        <v>3.17</v>
      </c>
      <c r="H173" s="37">
        <f t="shared" si="8"/>
        <v>1</v>
      </c>
      <c r="I173" s="37" t="str">
        <f t="shared" si="9"/>
        <v>Small</v>
      </c>
      <c r="J173" s="4">
        <v>3</v>
      </c>
      <c r="K173" s="20">
        <v>0.99</v>
      </c>
      <c r="L173" s="5">
        <f>Table3[[#This Row],[Product_Amt]]+Table3[[#This Row],[Shipping_Amt]]</f>
        <v>4.16</v>
      </c>
      <c r="M173" s="5">
        <f>(((Table3[[#This Row],[Total_Amt]] * 0.0558659217877095) + (Table3[[#This Row],[Total_Amt]])) *0.025 +0.3) + Table3[[#This Row],[Total_Amt]] * 0.1025</f>
        <v>0.83621005586592179</v>
      </c>
      <c r="N173" s="20">
        <f>Table3[[#This Row],[Total_Amt]]-Table3[[#This Row],[TCG_Fees]]-0.0225 - (0.088 *Table3[[#This Row],[Shipping_Shields]])- ($V$33 * Table3[[#This Row],[Quantity_Ordered]]) -0.68</f>
        <v>2.4523006414399418</v>
      </c>
      <c r="O173" s="2" t="s">
        <v>1128</v>
      </c>
      <c r="P173" s="2" t="s">
        <v>919</v>
      </c>
      <c r="Q173" s="6">
        <v>77901</v>
      </c>
    </row>
    <row r="174" spans="1:17" x14ac:dyDescent="0.25">
      <c r="A174" s="1" t="s">
        <v>758</v>
      </c>
      <c r="B174" s="2" t="s">
        <v>759</v>
      </c>
      <c r="C174" s="3">
        <v>45274</v>
      </c>
      <c r="D174" s="4" t="str">
        <f t="shared" ca="1" si="10"/>
        <v>Completed</v>
      </c>
      <c r="E174" s="4" t="s">
        <v>3</v>
      </c>
      <c r="F174" s="4" t="s">
        <v>2168</v>
      </c>
      <c r="G174" s="5">
        <v>0.98</v>
      </c>
      <c r="H174" s="37">
        <f t="shared" si="8"/>
        <v>1</v>
      </c>
      <c r="I174" s="37" t="str">
        <f t="shared" si="9"/>
        <v>Small</v>
      </c>
      <c r="J174" s="4">
        <v>1</v>
      </c>
      <c r="K174" s="20">
        <v>0.99</v>
      </c>
      <c r="L174" s="5">
        <f>Table3[[#This Row],[Product_Amt]]+Table3[[#This Row],[Shipping_Amt]]</f>
        <v>1.97</v>
      </c>
      <c r="M174" s="5">
        <f>(((Table3[[#This Row],[Total_Amt]] * 0.0558659217877095) + (Table3[[#This Row],[Total_Amt]])) *0.025 +0.3) + Table3[[#This Row],[Total_Amt]] * 0.1025</f>
        <v>0.55392639664804466</v>
      </c>
      <c r="N174" s="20">
        <f>Table3[[#This Row],[Total_Amt]]-Table3[[#This Row],[TCG_Fees]]-0.0225 - (0.088 *Table3[[#This Row],[Shipping_Shields]])- ($V$33 * Table3[[#This Row],[Quantity_Ordered]]) -0.68</f>
        <v>0.59857716912057646</v>
      </c>
      <c r="O174" s="2" t="s">
        <v>1134</v>
      </c>
      <c r="P174" s="2" t="s">
        <v>962</v>
      </c>
      <c r="Q174" s="6">
        <v>61571</v>
      </c>
    </row>
    <row r="175" spans="1:17" x14ac:dyDescent="0.25">
      <c r="A175" s="1" t="s">
        <v>764</v>
      </c>
      <c r="B175" s="2" t="s">
        <v>765</v>
      </c>
      <c r="C175" s="3">
        <v>45274</v>
      </c>
      <c r="D175" s="4" t="str">
        <f t="shared" ca="1" si="10"/>
        <v>Completed</v>
      </c>
      <c r="E175" s="4" t="s">
        <v>3</v>
      </c>
      <c r="F175" s="4" t="s">
        <v>2168</v>
      </c>
      <c r="G175" s="5">
        <v>1.61</v>
      </c>
      <c r="H175" s="37">
        <f t="shared" si="8"/>
        <v>1</v>
      </c>
      <c r="I175" s="37" t="str">
        <f t="shared" si="9"/>
        <v>Small</v>
      </c>
      <c r="J175" s="4">
        <v>3</v>
      </c>
      <c r="K175" s="20">
        <v>0.99</v>
      </c>
      <c r="L175" s="5">
        <f>Table3[[#This Row],[Product_Amt]]+Table3[[#This Row],[Shipping_Amt]]</f>
        <v>2.6</v>
      </c>
      <c r="M175" s="5">
        <f>(((Table3[[#This Row],[Total_Amt]] * 0.0558659217877095) + (Table3[[#This Row],[Total_Amt]])) *0.025 +0.3) + Table3[[#This Row],[Total_Amt]] * 0.1025</f>
        <v>0.63513128491620119</v>
      </c>
      <c r="N175" s="20">
        <f>Table3[[#This Row],[Total_Amt]]-Table3[[#This Row],[TCG_Fees]]-0.0225 - (0.088 *Table3[[#This Row],[Shipping_Shields]])- ($V$33 * Table3[[#This Row],[Quantity_Ordered]]) -0.68</f>
        <v>1.0933794123896625</v>
      </c>
      <c r="O175" s="2" t="s">
        <v>1151</v>
      </c>
      <c r="P175" s="2" t="s">
        <v>1143</v>
      </c>
      <c r="Q175" s="6">
        <v>70506</v>
      </c>
    </row>
    <row r="176" spans="1:17" x14ac:dyDescent="0.25">
      <c r="A176" s="1" t="s">
        <v>776</v>
      </c>
      <c r="B176" s="2" t="s">
        <v>777</v>
      </c>
      <c r="C176" s="3">
        <v>45274</v>
      </c>
      <c r="D176" s="4" t="str">
        <f t="shared" ca="1" si="10"/>
        <v>Completed</v>
      </c>
      <c r="E176" s="4" t="s">
        <v>3</v>
      </c>
      <c r="F176" s="4" t="s">
        <v>2168</v>
      </c>
      <c r="G176" s="5">
        <v>3.3</v>
      </c>
      <c r="H176" s="37">
        <f t="shared" si="8"/>
        <v>2</v>
      </c>
      <c r="I176" s="37" t="str">
        <f t="shared" si="9"/>
        <v>Large</v>
      </c>
      <c r="J176" s="4">
        <v>7</v>
      </c>
      <c r="K176" s="20">
        <v>0.99</v>
      </c>
      <c r="L176" s="5">
        <f>Table3[[#This Row],[Product_Amt]]+Table3[[#This Row],[Shipping_Amt]]</f>
        <v>4.29</v>
      </c>
      <c r="M176" s="5">
        <f>(((Table3[[#This Row],[Total_Amt]] * 0.0558659217877095) + (Table3[[#This Row],[Total_Amt]])) *0.025 +0.3) + Table3[[#This Row],[Total_Amt]] * 0.1025</f>
        <v>0.85296662011173185</v>
      </c>
      <c r="N176" s="20">
        <f>Table3[[#This Row],[Total_Amt]]-Table3[[#This Row],[TCG_Fees]]-0.0225 - (0.088 *Table3[[#This Row],[Shipping_Shields]])- ($V$33 * Table3[[#This Row],[Quantity_Ordered]]) -0.68</f>
        <v>2.3695583402686164</v>
      </c>
      <c r="O176" s="2" t="s">
        <v>1154</v>
      </c>
      <c r="P176" s="2" t="s">
        <v>920</v>
      </c>
      <c r="Q176" s="6">
        <v>13148</v>
      </c>
    </row>
    <row r="177" spans="1:17" x14ac:dyDescent="0.25">
      <c r="A177" s="1" t="s">
        <v>782</v>
      </c>
      <c r="B177" s="2" t="s">
        <v>783</v>
      </c>
      <c r="C177" s="3">
        <v>45274</v>
      </c>
      <c r="D177" s="4" t="str">
        <f t="shared" ca="1" si="10"/>
        <v>Completed</v>
      </c>
      <c r="E177" s="4" t="s">
        <v>3</v>
      </c>
      <c r="F177" s="4" t="s">
        <v>2168</v>
      </c>
      <c r="G177" s="5">
        <v>0.56000000000000005</v>
      </c>
      <c r="H177" s="37">
        <f t="shared" si="8"/>
        <v>1</v>
      </c>
      <c r="I177" s="37" t="str">
        <f t="shared" si="9"/>
        <v>Small</v>
      </c>
      <c r="J177" s="4">
        <v>1</v>
      </c>
      <c r="K177" s="20">
        <v>0.99</v>
      </c>
      <c r="L177" s="5">
        <f>Table3[[#This Row],[Product_Amt]]+Table3[[#This Row],[Shipping_Amt]]</f>
        <v>1.55</v>
      </c>
      <c r="M177" s="5">
        <f>(((Table3[[#This Row],[Total_Amt]] * 0.0558659217877095) + (Table3[[#This Row],[Total_Amt]])) *0.025 +0.3) + Table3[[#This Row],[Total_Amt]] * 0.1025</f>
        <v>0.49978980446927374</v>
      </c>
      <c r="N177" s="20">
        <f>Table3[[#This Row],[Total_Amt]]-Table3[[#This Row],[TCG_Fees]]-0.0225 - (0.088 *Table3[[#This Row],[Shipping_Shields]])- ($V$33 * Table3[[#This Row],[Quantity_Ordered]]) -0.68</f>
        <v>0.23271376129934762</v>
      </c>
      <c r="O177" s="2" t="s">
        <v>1192</v>
      </c>
      <c r="P177" s="2" t="s">
        <v>979</v>
      </c>
      <c r="Q177" s="6">
        <v>46260</v>
      </c>
    </row>
    <row r="178" spans="1:17" x14ac:dyDescent="0.25">
      <c r="A178" s="1" t="s">
        <v>770</v>
      </c>
      <c r="B178" s="2" t="s">
        <v>771</v>
      </c>
      <c r="C178" s="3">
        <v>45274</v>
      </c>
      <c r="D178" s="4" t="str">
        <f t="shared" ca="1" si="10"/>
        <v>Completed</v>
      </c>
      <c r="E178" s="4" t="s">
        <v>3</v>
      </c>
      <c r="F178" s="4" t="s">
        <v>2168</v>
      </c>
      <c r="G178" s="5">
        <v>20.67</v>
      </c>
      <c r="H178" s="37">
        <f t="shared" si="8"/>
        <v>2</v>
      </c>
      <c r="I178" s="37" t="str">
        <f t="shared" si="9"/>
        <v>Large</v>
      </c>
      <c r="J178" s="4">
        <v>137</v>
      </c>
      <c r="K178" s="20">
        <v>0.99</v>
      </c>
      <c r="L178" s="5">
        <f>Table3[[#This Row],[Product_Amt]]+Table3[[#This Row],[Shipping_Amt]]</f>
        <v>21.66</v>
      </c>
      <c r="M178" s="5">
        <f>(((Table3[[#This Row],[Total_Amt]] * 0.0558659217877095) + (Table3[[#This Row],[Total_Amt]])) *0.025 +0.3) + Table3[[#This Row],[Total_Amt]] * 0.1025</f>
        <v>3.0919013966480446</v>
      </c>
      <c r="N178" s="20">
        <f>Table3[[#This Row],[Total_Amt]]-Table3[[#This Row],[TCG_Fees]]-0.0225 - (0.088 *Table3[[#This Row],[Shipping_Shields]])- ($V$33 * Table3[[#This Row],[Quantity_Ordered]]) -0.68</f>
        <v>13.991087113653066</v>
      </c>
      <c r="O178" s="2" t="s">
        <v>1202</v>
      </c>
      <c r="P178" s="2" t="s">
        <v>938</v>
      </c>
      <c r="Q178" s="6">
        <v>93637</v>
      </c>
    </row>
    <row r="179" spans="1:17" x14ac:dyDescent="0.25">
      <c r="A179" s="1" t="s">
        <v>752</v>
      </c>
      <c r="B179" s="2" t="s">
        <v>753</v>
      </c>
      <c r="C179" s="3">
        <v>45274</v>
      </c>
      <c r="D179" s="4" t="str">
        <f t="shared" ca="1" si="10"/>
        <v>Completed</v>
      </c>
      <c r="E179" s="4" t="s">
        <v>3</v>
      </c>
      <c r="F179" s="4" t="s">
        <v>2168</v>
      </c>
      <c r="G179" s="5">
        <v>4.58</v>
      </c>
      <c r="H179" s="37">
        <f t="shared" si="8"/>
        <v>2</v>
      </c>
      <c r="I179" s="37" t="str">
        <f t="shared" si="9"/>
        <v>Large</v>
      </c>
      <c r="J179" s="4">
        <v>9</v>
      </c>
      <c r="K179" s="20">
        <v>0.99</v>
      </c>
      <c r="L179" s="5">
        <f>Table3[[#This Row],[Product_Amt]]+Table3[[#This Row],[Shipping_Amt]]</f>
        <v>5.57</v>
      </c>
      <c r="M179" s="5">
        <f>(((Table3[[#This Row],[Total_Amt]] * 0.0558659217877095) + (Table3[[#This Row],[Total_Amt]])) *0.025 +0.3) + Table3[[#This Row],[Total_Amt]] * 0.1025</f>
        <v>1.0179543296089386</v>
      </c>
      <c r="N179" s="20">
        <f>Table3[[#This Row],[Total_Amt]]-Table3[[#This Row],[TCG_Fees]]-0.0225 - (0.088 *Table3[[#This Row],[Shipping_Shields]])- ($V$33 * Table3[[#This Row],[Quantity_Ordered]]) -0.68</f>
        <v>3.4305777623086526</v>
      </c>
      <c r="O179" s="2" t="s">
        <v>1224</v>
      </c>
      <c r="P179" s="2" t="s">
        <v>993</v>
      </c>
      <c r="Q179" s="6">
        <v>83716</v>
      </c>
    </row>
    <row r="180" spans="1:17" x14ac:dyDescent="0.25">
      <c r="A180" s="1" t="s">
        <v>780</v>
      </c>
      <c r="B180" s="2" t="s">
        <v>781</v>
      </c>
      <c r="C180" s="3">
        <v>45274</v>
      </c>
      <c r="D180" s="4" t="str">
        <f t="shared" ca="1" si="10"/>
        <v>Completed</v>
      </c>
      <c r="E180" s="4" t="s">
        <v>3</v>
      </c>
      <c r="F180" s="4" t="s">
        <v>2168</v>
      </c>
      <c r="G180" s="5">
        <v>1.1399999999999999</v>
      </c>
      <c r="H180" s="37">
        <f t="shared" si="8"/>
        <v>1</v>
      </c>
      <c r="I180" s="37" t="str">
        <f t="shared" si="9"/>
        <v>Small</v>
      </c>
      <c r="J180" s="4">
        <v>3</v>
      </c>
      <c r="K180" s="20">
        <v>0.99</v>
      </c>
      <c r="L180" s="5">
        <f>Table3[[#This Row],[Product_Amt]]+Table3[[#This Row],[Shipping_Amt]]</f>
        <v>2.13</v>
      </c>
      <c r="M180" s="5">
        <f>(((Table3[[#This Row],[Total_Amt]] * 0.0558659217877095) + (Table3[[#This Row],[Total_Amt]])) *0.025 +0.3) + Table3[[#This Row],[Total_Amt]] * 0.1025</f>
        <v>0.57454986033519551</v>
      </c>
      <c r="N180" s="20">
        <f>Table3[[#This Row],[Total_Amt]]-Table3[[#This Row],[TCG_Fees]]-0.0225 - (0.088 *Table3[[#This Row],[Shipping_Shields]])- ($V$33 * Table3[[#This Row],[Quantity_Ordered]]) -0.68</f>
        <v>0.6839608369706679</v>
      </c>
      <c r="O180" s="2" t="s">
        <v>1245</v>
      </c>
      <c r="P180" s="2" t="s">
        <v>979</v>
      </c>
      <c r="Q180" s="6">
        <v>47170</v>
      </c>
    </row>
    <row r="181" spans="1:17" x14ac:dyDescent="0.25">
      <c r="A181" s="1" t="s">
        <v>754</v>
      </c>
      <c r="B181" s="2" t="s">
        <v>755</v>
      </c>
      <c r="C181" s="3">
        <v>45274</v>
      </c>
      <c r="D181" s="4" t="str">
        <f t="shared" ca="1" si="10"/>
        <v>Completed</v>
      </c>
      <c r="E181" s="4" t="s">
        <v>3</v>
      </c>
      <c r="F181" s="4" t="s">
        <v>2168</v>
      </c>
      <c r="G181" s="5">
        <v>2.75</v>
      </c>
      <c r="H181" s="37">
        <f t="shared" si="8"/>
        <v>1</v>
      </c>
      <c r="I181" s="37" t="str">
        <f t="shared" si="9"/>
        <v>Small</v>
      </c>
      <c r="J181" s="4">
        <v>1</v>
      </c>
      <c r="K181" s="20">
        <v>0.99</v>
      </c>
      <c r="L181" s="5">
        <f>Table3[[#This Row],[Product_Amt]]+Table3[[#This Row],[Shipping_Amt]]</f>
        <v>3.74</v>
      </c>
      <c r="M181" s="5">
        <f>(((Table3[[#This Row],[Total_Amt]] * 0.0558659217877095) + (Table3[[#This Row],[Total_Amt]])) *0.025 +0.3) + Table3[[#This Row],[Total_Amt]] * 0.1025</f>
        <v>0.78207346368715092</v>
      </c>
      <c r="N181" s="20">
        <f>Table3[[#This Row],[Total_Amt]]-Table3[[#This Row],[TCG_Fees]]-0.0225 - (0.088 *Table3[[#This Row],[Shipping_Shields]])- ($V$33 * Table3[[#This Row],[Quantity_Ordered]]) -0.68</f>
        <v>2.1404301020814702</v>
      </c>
      <c r="O181" s="2" t="s">
        <v>1276</v>
      </c>
      <c r="P181" s="2" t="s">
        <v>988</v>
      </c>
      <c r="Q181" s="6">
        <v>63048</v>
      </c>
    </row>
    <row r="182" spans="1:17" x14ac:dyDescent="0.25">
      <c r="A182" s="1" t="s">
        <v>786</v>
      </c>
      <c r="B182" s="2" t="s">
        <v>787</v>
      </c>
      <c r="C182" s="3">
        <v>45274</v>
      </c>
      <c r="D182" s="4" t="str">
        <f t="shared" ca="1" si="10"/>
        <v>Completed</v>
      </c>
      <c r="E182" s="4" t="s">
        <v>3</v>
      </c>
      <c r="F182" s="4" t="s">
        <v>2168</v>
      </c>
      <c r="G182" s="5">
        <v>2.08</v>
      </c>
      <c r="H182" s="37">
        <f t="shared" si="8"/>
        <v>1</v>
      </c>
      <c r="I182" s="37" t="str">
        <f t="shared" si="9"/>
        <v>Small</v>
      </c>
      <c r="J182" s="4">
        <v>4</v>
      </c>
      <c r="K182" s="20">
        <v>0.99</v>
      </c>
      <c r="L182" s="5">
        <f>Table3[[#This Row],[Product_Amt]]+Table3[[#This Row],[Shipping_Amt]]</f>
        <v>3.0700000000000003</v>
      </c>
      <c r="M182" s="5">
        <f>(((Table3[[#This Row],[Total_Amt]] * 0.0558659217877095) + (Table3[[#This Row],[Total_Amt]])) *0.025 +0.3) + Table3[[#This Row],[Total_Amt]] * 0.1025</f>
        <v>0.69571270949720676</v>
      </c>
      <c r="N182" s="20">
        <f>Table3[[#This Row],[Total_Amt]]-Table3[[#This Row],[TCG_Fees]]-0.0225 - (0.088 *Table3[[#This Row],[Shipping_Shields]])- ($V$33 * Table3[[#This Row],[Quantity_Ordered]]) -0.68</f>
        <v>1.4758015535772784</v>
      </c>
      <c r="O182" s="2" t="s">
        <v>1296</v>
      </c>
      <c r="P182" s="2" t="s">
        <v>919</v>
      </c>
      <c r="Q182" s="6">
        <v>77477</v>
      </c>
    </row>
    <row r="183" spans="1:17" x14ac:dyDescent="0.25">
      <c r="A183" s="1" t="s">
        <v>748</v>
      </c>
      <c r="B183" s="2" t="s">
        <v>749</v>
      </c>
      <c r="C183" s="3">
        <v>45274</v>
      </c>
      <c r="D183" s="4" t="str">
        <f t="shared" ca="1" si="10"/>
        <v>Completed</v>
      </c>
      <c r="E183" s="4" t="s">
        <v>3</v>
      </c>
      <c r="F183" s="4" t="s">
        <v>2168</v>
      </c>
      <c r="G183" s="5">
        <v>0.38</v>
      </c>
      <c r="H183" s="37">
        <f t="shared" si="8"/>
        <v>1</v>
      </c>
      <c r="I183" s="37" t="str">
        <f t="shared" si="9"/>
        <v>Small</v>
      </c>
      <c r="J183" s="4">
        <v>1</v>
      </c>
      <c r="K183" s="20">
        <v>0.99</v>
      </c>
      <c r="L183" s="5">
        <f>Table3[[#This Row],[Product_Amt]]+Table3[[#This Row],[Shipping_Amt]]</f>
        <v>1.37</v>
      </c>
      <c r="M183" s="5">
        <f>(((Table3[[#This Row],[Total_Amt]] * 0.0558659217877095) + (Table3[[#This Row],[Total_Amt]])) *0.025 +0.3) + Table3[[#This Row],[Total_Amt]] * 0.1025</f>
        <v>0.47658840782122902</v>
      </c>
      <c r="N183" s="20">
        <f>Table3[[#This Row],[Total_Amt]]-Table3[[#This Row],[TCG_Fees]]-0.0225 - (0.088 *Table3[[#This Row],[Shipping_Shields]])- ($V$33 * Table3[[#This Row],[Quantity_Ordered]]) -0.68</f>
        <v>7.5915157947392342E-2</v>
      </c>
      <c r="O183" s="2" t="s">
        <v>1301</v>
      </c>
      <c r="P183" s="2" t="s">
        <v>945</v>
      </c>
      <c r="Q183" s="6">
        <v>43123</v>
      </c>
    </row>
    <row r="184" spans="1:17" x14ac:dyDescent="0.25">
      <c r="A184" s="1" t="s">
        <v>762</v>
      </c>
      <c r="B184" s="2" t="s">
        <v>763</v>
      </c>
      <c r="C184" s="3">
        <v>45274</v>
      </c>
      <c r="D184" s="4" t="str">
        <f t="shared" ca="1" si="10"/>
        <v>Completed</v>
      </c>
      <c r="E184" s="4" t="s">
        <v>3</v>
      </c>
      <c r="F184" s="4" t="s">
        <v>2168</v>
      </c>
      <c r="G184" s="5">
        <v>0.99</v>
      </c>
      <c r="H184" s="37">
        <f t="shared" si="8"/>
        <v>1</v>
      </c>
      <c r="I184" s="37" t="str">
        <f t="shared" si="9"/>
        <v>Small</v>
      </c>
      <c r="J184" s="4">
        <v>2</v>
      </c>
      <c r="K184" s="20">
        <v>0.99</v>
      </c>
      <c r="L184" s="5">
        <f>Table3[[#This Row],[Product_Amt]]+Table3[[#This Row],[Shipping_Amt]]</f>
        <v>1.98</v>
      </c>
      <c r="M184" s="5">
        <f>(((Table3[[#This Row],[Total_Amt]] * 0.0558659217877095) + (Table3[[#This Row],[Total_Amt]])) *0.025 +0.3) + Table3[[#This Row],[Total_Amt]] * 0.1025</f>
        <v>0.55521536312849162</v>
      </c>
      <c r="N184" s="20">
        <f>Table3[[#This Row],[Total_Amt]]-Table3[[#This Row],[TCG_Fees]]-0.0225 - (0.088 *Table3[[#This Row],[Shipping_Shields]])- ($V$33 * Table3[[#This Row],[Quantity_Ordered]]) -0.68</f>
        <v>0.58029176840875063</v>
      </c>
      <c r="O184" s="2" t="s">
        <v>1338</v>
      </c>
      <c r="P184" s="2" t="s">
        <v>985</v>
      </c>
      <c r="Q184" s="6">
        <v>31322</v>
      </c>
    </row>
    <row r="185" spans="1:17" x14ac:dyDescent="0.25">
      <c r="A185" s="1" t="s">
        <v>746</v>
      </c>
      <c r="B185" s="2" t="s">
        <v>747</v>
      </c>
      <c r="C185" s="3">
        <v>45274</v>
      </c>
      <c r="D185" s="4" t="str">
        <f t="shared" ca="1" si="10"/>
        <v>Completed</v>
      </c>
      <c r="E185" s="4" t="s">
        <v>3</v>
      </c>
      <c r="F185" s="4" t="s">
        <v>2168</v>
      </c>
      <c r="G185" s="5">
        <v>0.32</v>
      </c>
      <c r="H185" s="37">
        <f t="shared" si="8"/>
        <v>1</v>
      </c>
      <c r="I185" s="37" t="str">
        <f t="shared" si="9"/>
        <v>Small</v>
      </c>
      <c r="J185" s="4">
        <v>2</v>
      </c>
      <c r="K185" s="20">
        <v>0.99</v>
      </c>
      <c r="L185" s="5">
        <f>Table3[[#This Row],[Product_Amt]]+Table3[[#This Row],[Shipping_Amt]]</f>
        <v>1.31</v>
      </c>
      <c r="M185" s="5">
        <f>(((Table3[[#This Row],[Total_Amt]] * 0.0558659217877095) + (Table3[[#This Row],[Total_Amt]])) *0.025 +0.3) + Table3[[#This Row],[Total_Amt]] * 0.1025</f>
        <v>0.46885460893854747</v>
      </c>
      <c r="N185" s="20">
        <f>Table3[[#This Row],[Total_Amt]]-Table3[[#This Row],[TCG_Fees]]-0.0225 - (0.088 *Table3[[#This Row],[Shipping_Shields]])- ($V$33 * Table3[[#This Row],[Quantity_Ordered]]) -0.68</f>
        <v>-3.3474774013049213E-3</v>
      </c>
      <c r="O185" s="2" t="s">
        <v>1048</v>
      </c>
      <c r="P185" s="2" t="s">
        <v>997</v>
      </c>
      <c r="Q185" s="6">
        <v>80212</v>
      </c>
    </row>
    <row r="186" spans="1:17" x14ac:dyDescent="0.25">
      <c r="A186" s="1" t="s">
        <v>801</v>
      </c>
      <c r="B186" s="2" t="s">
        <v>802</v>
      </c>
      <c r="C186" s="3">
        <v>45275</v>
      </c>
      <c r="D186" s="4" t="str">
        <f t="shared" ca="1" si="10"/>
        <v>Completed</v>
      </c>
      <c r="E186" s="4" t="s">
        <v>3</v>
      </c>
      <c r="F186" s="4" t="s">
        <v>2168</v>
      </c>
      <c r="G186" s="5">
        <v>1.22</v>
      </c>
      <c r="H186" s="37">
        <f t="shared" si="8"/>
        <v>1</v>
      </c>
      <c r="I186" s="37" t="str">
        <f t="shared" si="9"/>
        <v>Small</v>
      </c>
      <c r="J186" s="4">
        <v>2</v>
      </c>
      <c r="K186" s="20">
        <v>0.99</v>
      </c>
      <c r="L186" s="5">
        <f>Table3[[#This Row],[Product_Amt]]+Table3[[#This Row],[Shipping_Amt]]</f>
        <v>2.21</v>
      </c>
      <c r="M186" s="5">
        <f>(((Table3[[#This Row],[Total_Amt]] * 0.0558659217877095) + (Table3[[#This Row],[Total_Amt]])) *0.025 +0.3) + Table3[[#This Row],[Total_Amt]] * 0.1025</f>
        <v>0.58486159217877098</v>
      </c>
      <c r="N186" s="20">
        <f>Table3[[#This Row],[Total_Amt]]-Table3[[#This Row],[TCG_Fees]]-0.0225 - (0.088 *Table3[[#This Row],[Shipping_Shields]])- ($V$33 * Table3[[#This Row],[Quantity_Ordered]]) -0.68</f>
        <v>0.78064553935847136</v>
      </c>
      <c r="O186" s="2" t="s">
        <v>969</v>
      </c>
      <c r="P186" s="2" t="s">
        <v>963</v>
      </c>
      <c r="Q186" s="6">
        <v>50049</v>
      </c>
    </row>
    <row r="187" spans="1:17" x14ac:dyDescent="0.25">
      <c r="A187" s="1" t="s">
        <v>788</v>
      </c>
      <c r="B187" s="2" t="s">
        <v>789</v>
      </c>
      <c r="C187" s="3">
        <v>45275</v>
      </c>
      <c r="D187" s="4" t="str">
        <f t="shared" ca="1" si="10"/>
        <v>Completed</v>
      </c>
      <c r="E187" s="4" t="s">
        <v>3</v>
      </c>
      <c r="F187" s="4" t="s">
        <v>2168</v>
      </c>
      <c r="G187" s="5">
        <v>1.36</v>
      </c>
      <c r="H187" s="37">
        <f t="shared" si="8"/>
        <v>1</v>
      </c>
      <c r="I187" s="37" t="str">
        <f t="shared" si="9"/>
        <v>Small</v>
      </c>
      <c r="J187" s="4">
        <v>2</v>
      </c>
      <c r="K187" s="20">
        <v>0.99</v>
      </c>
      <c r="L187" s="5">
        <f>Table3[[#This Row],[Product_Amt]]+Table3[[#This Row],[Shipping_Amt]]</f>
        <v>2.35</v>
      </c>
      <c r="M187" s="5">
        <f>(((Table3[[#This Row],[Total_Amt]] * 0.0558659217877095) + (Table3[[#This Row],[Total_Amt]])) *0.025 +0.3) + Table3[[#This Row],[Total_Amt]] * 0.1025</f>
        <v>0.60290712290502801</v>
      </c>
      <c r="N187" s="20">
        <f>Table3[[#This Row],[Total_Amt]]-Table3[[#This Row],[TCG_Fees]]-0.0225 - (0.088 *Table3[[#This Row],[Shipping_Shields]])- ($V$33 * Table3[[#This Row],[Quantity_Ordered]]) -0.68</f>
        <v>0.90260000863221446</v>
      </c>
      <c r="O187" s="2" t="s">
        <v>1013</v>
      </c>
      <c r="P187" s="2" t="s">
        <v>938</v>
      </c>
      <c r="Q187" s="6">
        <v>91780</v>
      </c>
    </row>
    <row r="188" spans="1:17" x14ac:dyDescent="0.25">
      <c r="A188" s="1" t="s">
        <v>792</v>
      </c>
      <c r="B188" s="2" t="s">
        <v>793</v>
      </c>
      <c r="C188" s="3">
        <v>45275</v>
      </c>
      <c r="D188" s="4" t="str">
        <f t="shared" ca="1" si="10"/>
        <v>Completed</v>
      </c>
      <c r="E188" s="4" t="s">
        <v>3</v>
      </c>
      <c r="F188" s="4" t="s">
        <v>2168</v>
      </c>
      <c r="G188" s="5">
        <v>35</v>
      </c>
      <c r="H188" s="37">
        <f t="shared" si="8"/>
        <v>1</v>
      </c>
      <c r="I188" s="37" t="str">
        <f t="shared" si="9"/>
        <v>Small</v>
      </c>
      <c r="J188" s="4">
        <v>2</v>
      </c>
      <c r="K188" s="20">
        <v>0.99</v>
      </c>
      <c r="L188" s="5">
        <f>Table3[[#This Row],[Product_Amt]]+Table3[[#This Row],[Shipping_Amt]]</f>
        <v>35.99</v>
      </c>
      <c r="M188" s="5">
        <f>(((Table3[[#This Row],[Total_Amt]] * 0.0558659217877095) + (Table3[[#This Row],[Total_Amt]])) *0.025 +0.3) + Table3[[#This Row],[Total_Amt]] * 0.1025</f>
        <v>4.9389903631284922</v>
      </c>
      <c r="N188" s="20">
        <f>Table3[[#This Row],[Total_Amt]]-Table3[[#This Row],[TCG_Fees]]-0.0225 - (0.088 *Table3[[#This Row],[Shipping_Shields]])- ($V$33 * Table3[[#This Row],[Quantity_Ordered]]) -0.68</f>
        <v>30.206516768408751</v>
      </c>
      <c r="O188" s="2" t="s">
        <v>1059</v>
      </c>
      <c r="P188" s="2" t="s">
        <v>938</v>
      </c>
      <c r="Q188" s="6">
        <v>93311</v>
      </c>
    </row>
    <row r="189" spans="1:17" x14ac:dyDescent="0.25">
      <c r="A189" s="1" t="s">
        <v>817</v>
      </c>
      <c r="B189" s="2" t="s">
        <v>818</v>
      </c>
      <c r="C189" s="3">
        <v>45275</v>
      </c>
      <c r="D189" s="4" t="str">
        <f t="shared" ca="1" si="10"/>
        <v>Completed</v>
      </c>
      <c r="E189" s="4" t="s">
        <v>3</v>
      </c>
      <c r="F189" s="4" t="s">
        <v>2168</v>
      </c>
      <c r="G189" s="5">
        <v>7.0000000000000007E-2</v>
      </c>
      <c r="H189" s="37">
        <f t="shared" si="8"/>
        <v>1</v>
      </c>
      <c r="I189" s="37" t="str">
        <f t="shared" si="9"/>
        <v>Small</v>
      </c>
      <c r="J189" s="4">
        <v>1</v>
      </c>
      <c r="K189" s="20">
        <v>0.99</v>
      </c>
      <c r="L189" s="5">
        <f>Table3[[#This Row],[Product_Amt]]+Table3[[#This Row],[Shipping_Amt]]</f>
        <v>1.06</v>
      </c>
      <c r="M189" s="5">
        <f>(((Table3[[#This Row],[Total_Amt]] * 0.0558659217877095) + (Table3[[#This Row],[Total_Amt]])) *0.025 +0.3) + Table3[[#This Row],[Total_Amt]] * 0.1025</f>
        <v>0.43663044692737429</v>
      </c>
      <c r="N189" s="20">
        <f>Table3[[#This Row],[Total_Amt]]-Table3[[#This Row],[TCG_Fees]]-0.0225 - (0.088 *Table3[[#This Row],[Shipping_Shields]])- ($V$33 * Table3[[#This Row],[Quantity_Ordered]]) -0.68</f>
        <v>-0.19412688115875298</v>
      </c>
      <c r="O189" s="2" t="s">
        <v>1084</v>
      </c>
      <c r="P189" s="2" t="s">
        <v>960</v>
      </c>
      <c r="Q189" s="6">
        <v>59405</v>
      </c>
    </row>
    <row r="190" spans="1:17" x14ac:dyDescent="0.25">
      <c r="A190" s="1" t="s">
        <v>823</v>
      </c>
      <c r="B190" s="2" t="s">
        <v>824</v>
      </c>
      <c r="C190" s="3">
        <v>45275</v>
      </c>
      <c r="D190" s="4" t="str">
        <f t="shared" ca="1" si="10"/>
        <v>Completed</v>
      </c>
      <c r="E190" s="4" t="s">
        <v>3</v>
      </c>
      <c r="F190" s="4" t="s">
        <v>2168</v>
      </c>
      <c r="G190" s="5">
        <v>3.76</v>
      </c>
      <c r="H190" s="37">
        <f t="shared" si="8"/>
        <v>1</v>
      </c>
      <c r="I190" s="37" t="str">
        <f t="shared" si="9"/>
        <v>Small</v>
      </c>
      <c r="J190" s="4">
        <v>5</v>
      </c>
      <c r="K190" s="20">
        <v>0.99</v>
      </c>
      <c r="L190" s="5">
        <f>Table3[[#This Row],[Product_Amt]]+Table3[[#This Row],[Shipping_Amt]]</f>
        <v>4.75</v>
      </c>
      <c r="M190" s="5">
        <f>(((Table3[[#This Row],[Total_Amt]] * 0.0558659217877095) + (Table3[[#This Row],[Total_Amt]])) *0.025 +0.3) + Table3[[#This Row],[Total_Amt]] * 0.1025</f>
        <v>0.91225907821229046</v>
      </c>
      <c r="N190" s="20">
        <f>Table3[[#This Row],[Total_Amt]]-Table3[[#This Row],[TCG_Fees]]-0.0225 - (0.088 *Table3[[#This Row],[Shipping_Shields]])- ($V$33 * Table3[[#This Row],[Quantity_Ordered]]) -0.68</f>
        <v>2.9122587506308153</v>
      </c>
      <c r="O190" s="2" t="s">
        <v>1103</v>
      </c>
      <c r="P190" s="2" t="s">
        <v>993</v>
      </c>
      <c r="Q190" s="6">
        <v>83814</v>
      </c>
    </row>
    <row r="191" spans="1:17" x14ac:dyDescent="0.25">
      <c r="A191" s="1" t="s">
        <v>807</v>
      </c>
      <c r="B191" s="2" t="s">
        <v>808</v>
      </c>
      <c r="C191" s="3">
        <v>45275</v>
      </c>
      <c r="D191" s="4" t="str">
        <f t="shared" ca="1" si="10"/>
        <v>Completed</v>
      </c>
      <c r="E191" s="4" t="s">
        <v>3</v>
      </c>
      <c r="F191" s="4" t="s">
        <v>2168</v>
      </c>
      <c r="G191" s="5">
        <v>0.77</v>
      </c>
      <c r="H191" s="37">
        <f t="shared" si="8"/>
        <v>1</v>
      </c>
      <c r="I191" s="37" t="str">
        <f t="shared" si="9"/>
        <v>Small</v>
      </c>
      <c r="J191" s="4">
        <v>3</v>
      </c>
      <c r="K191" s="20">
        <v>0.99</v>
      </c>
      <c r="L191" s="5">
        <f>Table3[[#This Row],[Product_Amt]]+Table3[[#This Row],[Shipping_Amt]]</f>
        <v>1.76</v>
      </c>
      <c r="M191" s="5">
        <f>(((Table3[[#This Row],[Total_Amt]] * 0.0558659217877095) + (Table3[[#This Row],[Total_Amt]])) *0.025 +0.3) + Table3[[#This Row],[Total_Amt]] * 0.1025</f>
        <v>0.52685810055865923</v>
      </c>
      <c r="N191" s="20">
        <f>Table3[[#This Row],[Total_Amt]]-Table3[[#This Row],[TCG_Fees]]-0.0225 - (0.088 *Table3[[#This Row],[Shipping_Shields]])- ($V$33 * Table3[[#This Row],[Quantity_Ordered]]) -0.68</f>
        <v>0.36165259674720451</v>
      </c>
      <c r="O191" s="2" t="s">
        <v>1111</v>
      </c>
      <c r="P191" s="2" t="s">
        <v>979</v>
      </c>
      <c r="Q191" s="6">
        <v>47111</v>
      </c>
    </row>
    <row r="192" spans="1:17" x14ac:dyDescent="0.25">
      <c r="A192" s="1" t="s">
        <v>794</v>
      </c>
      <c r="B192" s="2" t="s">
        <v>795</v>
      </c>
      <c r="C192" s="3">
        <v>45275</v>
      </c>
      <c r="D192" s="4" t="str">
        <f t="shared" ca="1" si="10"/>
        <v>Completed</v>
      </c>
      <c r="E192" s="4" t="s">
        <v>3</v>
      </c>
      <c r="F192" s="4" t="s">
        <v>2168</v>
      </c>
      <c r="G192" s="5">
        <v>0.15</v>
      </c>
      <c r="H192" s="37">
        <f t="shared" si="8"/>
        <v>1</v>
      </c>
      <c r="I192" s="37" t="str">
        <f t="shared" si="9"/>
        <v>Small</v>
      </c>
      <c r="J192" s="4">
        <v>1</v>
      </c>
      <c r="K192" s="20">
        <v>0.99</v>
      </c>
      <c r="L192" s="5">
        <f>Table3[[#This Row],[Product_Amt]]+Table3[[#This Row],[Shipping_Amt]]</f>
        <v>1.1399999999999999</v>
      </c>
      <c r="M192" s="5">
        <f>(((Table3[[#This Row],[Total_Amt]] * 0.0558659217877095) + (Table3[[#This Row],[Total_Amt]])) *0.025 +0.3) + Table3[[#This Row],[Total_Amt]] * 0.1025</f>
        <v>0.44694217877094966</v>
      </c>
      <c r="N192" s="20">
        <f>Table3[[#This Row],[Total_Amt]]-Table3[[#This Row],[TCG_Fees]]-0.0225 - (0.088 *Table3[[#This Row],[Shipping_Shields]])- ($V$33 * Table3[[#This Row],[Quantity_Ordered]]) -0.68</f>
        <v>-0.1244386130023285</v>
      </c>
      <c r="O192" s="2" t="s">
        <v>1141</v>
      </c>
      <c r="P192" s="2" t="s">
        <v>968</v>
      </c>
      <c r="Q192" s="6">
        <v>22624</v>
      </c>
    </row>
    <row r="193" spans="1:17" x14ac:dyDescent="0.25">
      <c r="A193" s="1" t="s">
        <v>805</v>
      </c>
      <c r="B193" s="2" t="s">
        <v>806</v>
      </c>
      <c r="C193" s="3">
        <v>45275</v>
      </c>
      <c r="D193" s="4" t="str">
        <f t="shared" ca="1" si="10"/>
        <v>Completed</v>
      </c>
      <c r="E193" s="4" t="s">
        <v>3</v>
      </c>
      <c r="F193" s="4" t="s">
        <v>2168</v>
      </c>
      <c r="G193" s="5">
        <v>0.78</v>
      </c>
      <c r="H193" s="37">
        <f t="shared" si="8"/>
        <v>1</v>
      </c>
      <c r="I193" s="37" t="str">
        <f t="shared" si="9"/>
        <v>Small</v>
      </c>
      <c r="J193" s="4">
        <v>2</v>
      </c>
      <c r="K193" s="20">
        <v>0.99</v>
      </c>
      <c r="L193" s="5">
        <f>Table3[[#This Row],[Product_Amt]]+Table3[[#This Row],[Shipping_Amt]]</f>
        <v>1.77</v>
      </c>
      <c r="M193" s="5">
        <f>(((Table3[[#This Row],[Total_Amt]] * 0.0558659217877095) + (Table3[[#This Row],[Total_Amt]])) *0.025 +0.3) + Table3[[#This Row],[Total_Amt]] * 0.1025</f>
        <v>0.52814706703910619</v>
      </c>
      <c r="N193" s="20">
        <f>Table3[[#This Row],[Total_Amt]]-Table3[[#This Row],[TCG_Fees]]-0.0225 - (0.088 *Table3[[#This Row],[Shipping_Shields]])- ($V$33 * Table3[[#This Row],[Quantity_Ordered]]) -0.68</f>
        <v>0.39736006449813621</v>
      </c>
      <c r="O193" s="2" t="s">
        <v>1166</v>
      </c>
      <c r="P193" s="2" t="s">
        <v>947</v>
      </c>
      <c r="Q193" s="6">
        <v>20636</v>
      </c>
    </row>
    <row r="194" spans="1:17" x14ac:dyDescent="0.25">
      <c r="A194" s="1" t="s">
        <v>813</v>
      </c>
      <c r="B194" s="2" t="s">
        <v>814</v>
      </c>
      <c r="C194" s="3">
        <v>45275</v>
      </c>
      <c r="D194" s="4" t="str">
        <f t="shared" ca="1" si="10"/>
        <v>Completed</v>
      </c>
      <c r="E194" s="4" t="s">
        <v>3</v>
      </c>
      <c r="F194" s="4" t="s">
        <v>2168</v>
      </c>
      <c r="G194" s="5">
        <v>0.47</v>
      </c>
      <c r="H194" s="37">
        <f t="shared" ref="H194:H257" si="11">IF(J194&gt;=7,2,IF(J194&lt;7,1))</f>
        <v>1</v>
      </c>
      <c r="I194" s="37" t="str">
        <f t="shared" ref="I194:I257" si="12">IF(H194 &gt; 1, "Large", "Small")</f>
        <v>Small</v>
      </c>
      <c r="J194" s="4">
        <v>1</v>
      </c>
      <c r="K194" s="20">
        <v>0.99</v>
      </c>
      <c r="L194" s="5">
        <f>Table3[[#This Row],[Product_Amt]]+Table3[[#This Row],[Shipping_Amt]]</f>
        <v>1.46</v>
      </c>
      <c r="M194" s="5">
        <f>(((Table3[[#This Row],[Total_Amt]] * 0.0558659217877095) + (Table3[[#This Row],[Total_Amt]])) *0.025 +0.3) + Table3[[#This Row],[Total_Amt]] * 0.1025</f>
        <v>0.48818910614525135</v>
      </c>
      <c r="N194" s="20">
        <f>Table3[[#This Row],[Total_Amt]]-Table3[[#This Row],[TCG_Fees]]-0.0225 - (0.088 *Table3[[#This Row],[Shipping_Shields]])- ($V$33 * Table3[[#This Row],[Quantity_Ordered]]) -0.68</f>
        <v>0.15431445962336987</v>
      </c>
      <c r="O194" s="2" t="s">
        <v>1167</v>
      </c>
      <c r="P194" s="2" t="s">
        <v>919</v>
      </c>
      <c r="Q194" s="6">
        <v>78754</v>
      </c>
    </row>
    <row r="195" spans="1:17" x14ac:dyDescent="0.25">
      <c r="A195" s="1" t="s">
        <v>800</v>
      </c>
      <c r="B195" s="2" t="s">
        <v>254</v>
      </c>
      <c r="C195" s="3">
        <v>45275</v>
      </c>
      <c r="D195" s="4" t="str">
        <f t="shared" ca="1" si="10"/>
        <v>Completed</v>
      </c>
      <c r="E195" s="4" t="s">
        <v>3</v>
      </c>
      <c r="F195" s="4" t="s">
        <v>2168</v>
      </c>
      <c r="G195" s="5">
        <v>0.75</v>
      </c>
      <c r="H195" s="37">
        <f t="shared" si="11"/>
        <v>1</v>
      </c>
      <c r="I195" s="37" t="str">
        <f t="shared" si="12"/>
        <v>Small</v>
      </c>
      <c r="J195" s="4">
        <v>4</v>
      </c>
      <c r="K195" s="20">
        <v>0.99</v>
      </c>
      <c r="L195" s="5">
        <f>Table3[[#This Row],[Product_Amt]]+Table3[[#This Row],[Shipping_Amt]]</f>
        <v>1.74</v>
      </c>
      <c r="M195" s="5">
        <f>(((Table3[[#This Row],[Total_Amt]] * 0.0558659217877095) + (Table3[[#This Row],[Total_Amt]])) *0.025 +0.3) + Table3[[#This Row],[Total_Amt]] * 0.1025</f>
        <v>0.5242801675977653</v>
      </c>
      <c r="N195" s="20">
        <f>Table3[[#This Row],[Total_Amt]]-Table3[[#This Row],[TCG_Fees]]-0.0225 - (0.088 *Table3[[#This Row],[Shipping_Shields]])- ($V$33 * Table3[[#This Row],[Quantity_Ordered]]) -0.68</f>
        <v>0.31723409547671955</v>
      </c>
      <c r="O195" s="2" t="s">
        <v>1189</v>
      </c>
      <c r="P195" s="2" t="s">
        <v>1005</v>
      </c>
      <c r="Q195" s="6">
        <v>28562</v>
      </c>
    </row>
    <row r="196" spans="1:17" x14ac:dyDescent="0.25">
      <c r="A196" s="1" t="s">
        <v>819</v>
      </c>
      <c r="B196" s="2" t="s">
        <v>820</v>
      </c>
      <c r="C196" s="3">
        <v>45275</v>
      </c>
      <c r="D196" s="4" t="str">
        <f t="shared" ca="1" si="10"/>
        <v>Completed</v>
      </c>
      <c r="E196" s="4" t="s">
        <v>3</v>
      </c>
      <c r="F196" s="4" t="s">
        <v>2168</v>
      </c>
      <c r="G196" s="5">
        <v>9.76</v>
      </c>
      <c r="H196" s="37">
        <f t="shared" si="11"/>
        <v>2</v>
      </c>
      <c r="I196" s="37" t="str">
        <f t="shared" si="12"/>
        <v>Large</v>
      </c>
      <c r="J196" s="4">
        <v>7</v>
      </c>
      <c r="K196" s="20">
        <v>0.99</v>
      </c>
      <c r="L196" s="5">
        <f>Table3[[#This Row],[Product_Amt]]+Table3[[#This Row],[Shipping_Amt]]</f>
        <v>10.75</v>
      </c>
      <c r="M196" s="5">
        <f>(((Table3[[#This Row],[Total_Amt]] * 0.0558659217877095) + (Table3[[#This Row],[Total_Amt]])) *0.025 +0.3) + Table3[[#This Row],[Total_Amt]] * 0.1025</f>
        <v>1.6856389664804468</v>
      </c>
      <c r="N196" s="20">
        <f>Table3[[#This Row],[Total_Amt]]-Table3[[#This Row],[TCG_Fees]]-0.0225 - (0.088 *Table3[[#This Row],[Shipping_Shields]])- ($V$33 * Table3[[#This Row],[Quantity_Ordered]]) -0.68</f>
        <v>7.9968859938999017</v>
      </c>
      <c r="O196" s="2" t="s">
        <v>1195</v>
      </c>
      <c r="P196" s="2" t="s">
        <v>952</v>
      </c>
      <c r="Q196" s="6">
        <v>37221</v>
      </c>
    </row>
    <row r="197" spans="1:17" x14ac:dyDescent="0.25">
      <c r="A197" s="1" t="s">
        <v>790</v>
      </c>
      <c r="B197" s="2" t="s">
        <v>791</v>
      </c>
      <c r="C197" s="3">
        <v>45275</v>
      </c>
      <c r="D197" s="4" t="str">
        <f t="shared" ca="1" si="10"/>
        <v>Completed</v>
      </c>
      <c r="E197" s="4" t="s">
        <v>3</v>
      </c>
      <c r="F197" s="4" t="s">
        <v>2168</v>
      </c>
      <c r="G197" s="5">
        <v>0.48</v>
      </c>
      <c r="H197" s="37">
        <f t="shared" si="11"/>
        <v>1</v>
      </c>
      <c r="I197" s="37" t="str">
        <f t="shared" si="12"/>
        <v>Small</v>
      </c>
      <c r="J197" s="4">
        <v>1</v>
      </c>
      <c r="K197" s="20">
        <v>0.99</v>
      </c>
      <c r="L197" s="5">
        <f>Table3[[#This Row],[Product_Amt]]+Table3[[#This Row],[Shipping_Amt]]</f>
        <v>1.47</v>
      </c>
      <c r="M197" s="5">
        <f>(((Table3[[#This Row],[Total_Amt]] * 0.0558659217877095) + (Table3[[#This Row],[Total_Amt]])) *0.025 +0.3) + Table3[[#This Row],[Total_Amt]] * 0.1025</f>
        <v>0.48947807262569831</v>
      </c>
      <c r="N197" s="20">
        <f>Table3[[#This Row],[Total_Amt]]-Table3[[#This Row],[TCG_Fees]]-0.0225 - (0.088 *Table3[[#This Row],[Shipping_Shields]])- ($V$33 * Table3[[#This Row],[Quantity_Ordered]]) -0.68</f>
        <v>0.16302549314292292</v>
      </c>
      <c r="O197" s="2" t="s">
        <v>1199</v>
      </c>
      <c r="P197" s="2" t="s">
        <v>960</v>
      </c>
      <c r="Q197" s="6">
        <v>48105</v>
      </c>
    </row>
    <row r="198" spans="1:17" x14ac:dyDescent="0.25">
      <c r="A198" s="1" t="s">
        <v>821</v>
      </c>
      <c r="B198" s="2" t="s">
        <v>822</v>
      </c>
      <c r="C198" s="3">
        <v>45275</v>
      </c>
      <c r="D198" s="4" t="str">
        <f t="shared" ca="1" si="10"/>
        <v>Completed</v>
      </c>
      <c r="E198" s="4" t="s">
        <v>3</v>
      </c>
      <c r="F198" s="4" t="s">
        <v>2168</v>
      </c>
      <c r="G198" s="5">
        <v>0.95</v>
      </c>
      <c r="H198" s="37">
        <f t="shared" si="11"/>
        <v>1</v>
      </c>
      <c r="I198" s="37" t="str">
        <f t="shared" si="12"/>
        <v>Small</v>
      </c>
      <c r="J198" s="4">
        <v>1</v>
      </c>
      <c r="K198" s="20">
        <v>0.99</v>
      </c>
      <c r="L198" s="5">
        <f>Table3[[#This Row],[Product_Amt]]+Table3[[#This Row],[Shipping_Amt]]</f>
        <v>1.94</v>
      </c>
      <c r="M198" s="5">
        <f>(((Table3[[#This Row],[Total_Amt]] * 0.0558659217877095) + (Table3[[#This Row],[Total_Amt]])) *0.025 +0.3) + Table3[[#This Row],[Total_Amt]] * 0.1025</f>
        <v>0.55005949720670388</v>
      </c>
      <c r="N198" s="20">
        <f>Table3[[#This Row],[Total_Amt]]-Table3[[#This Row],[TCG_Fees]]-0.0225 - (0.088 *Table3[[#This Row],[Shipping_Shields]])- ($V$33 * Table3[[#This Row],[Quantity_Ordered]]) -0.68</f>
        <v>0.5724440685619171</v>
      </c>
      <c r="O198" s="2" t="s">
        <v>1204</v>
      </c>
      <c r="P198" s="2" t="s">
        <v>982</v>
      </c>
      <c r="Q198" s="6">
        <v>55375</v>
      </c>
    </row>
    <row r="199" spans="1:17" x14ac:dyDescent="0.25">
      <c r="A199" s="1" t="s">
        <v>796</v>
      </c>
      <c r="B199" s="2" t="s">
        <v>797</v>
      </c>
      <c r="C199" s="3">
        <v>45275</v>
      </c>
      <c r="D199" s="4" t="str">
        <f t="shared" ca="1" si="10"/>
        <v>Completed</v>
      </c>
      <c r="E199" s="4" t="s">
        <v>3</v>
      </c>
      <c r="F199" s="4" t="s">
        <v>2168</v>
      </c>
      <c r="G199" s="5">
        <v>0.42</v>
      </c>
      <c r="H199" s="37">
        <f t="shared" si="11"/>
        <v>1</v>
      </c>
      <c r="I199" s="37" t="str">
        <f t="shared" si="12"/>
        <v>Small</v>
      </c>
      <c r="J199" s="4">
        <v>2</v>
      </c>
      <c r="K199" s="20">
        <v>0.99</v>
      </c>
      <c r="L199" s="5">
        <f>Table3[[#This Row],[Product_Amt]]+Table3[[#This Row],[Shipping_Amt]]</f>
        <v>1.41</v>
      </c>
      <c r="M199" s="5">
        <f>(((Table3[[#This Row],[Total_Amt]] * 0.0558659217877095) + (Table3[[#This Row],[Total_Amt]])) *0.025 +0.3) + Table3[[#This Row],[Total_Amt]] * 0.1025</f>
        <v>0.48174427374301676</v>
      </c>
      <c r="N199" s="20">
        <f>Table3[[#This Row],[Total_Amt]]-Table3[[#This Row],[TCG_Fees]]-0.0225 - (0.088 *Table3[[#This Row],[Shipping_Shields]])- ($V$33 * Table3[[#This Row],[Quantity_Ordered]]) -0.68</f>
        <v>8.3762857794225654E-2</v>
      </c>
      <c r="O199" s="2" t="s">
        <v>1252</v>
      </c>
      <c r="P199" s="2" t="s">
        <v>923</v>
      </c>
      <c r="Q199" s="6">
        <v>98579</v>
      </c>
    </row>
    <row r="200" spans="1:17" x14ac:dyDescent="0.25">
      <c r="A200" s="1" t="s">
        <v>815</v>
      </c>
      <c r="B200" s="2" t="s">
        <v>816</v>
      </c>
      <c r="C200" s="3">
        <v>45275</v>
      </c>
      <c r="D200" s="4" t="str">
        <f t="shared" ca="1" si="10"/>
        <v>Completed</v>
      </c>
      <c r="E200" s="4" t="s">
        <v>3</v>
      </c>
      <c r="F200" s="4" t="s">
        <v>2168</v>
      </c>
      <c r="G200" s="5">
        <v>0.95</v>
      </c>
      <c r="H200" s="37">
        <f t="shared" si="11"/>
        <v>1</v>
      </c>
      <c r="I200" s="37" t="str">
        <f t="shared" si="12"/>
        <v>Small</v>
      </c>
      <c r="J200" s="4">
        <v>1</v>
      </c>
      <c r="K200" s="20">
        <v>0.99</v>
      </c>
      <c r="L200" s="5">
        <f>Table3[[#This Row],[Product_Amt]]+Table3[[#This Row],[Shipping_Amt]]</f>
        <v>1.94</v>
      </c>
      <c r="M200" s="5">
        <f>(((Table3[[#This Row],[Total_Amt]] * 0.0558659217877095) + (Table3[[#This Row],[Total_Amt]])) *0.025 +0.3) + Table3[[#This Row],[Total_Amt]] * 0.1025</f>
        <v>0.55005949720670388</v>
      </c>
      <c r="N200" s="20">
        <f>Table3[[#This Row],[Total_Amt]]-Table3[[#This Row],[TCG_Fees]]-0.0225 - (0.088 *Table3[[#This Row],[Shipping_Shields]])- ($V$33 * Table3[[#This Row],[Quantity_Ordered]]) -0.68</f>
        <v>0.5724440685619171</v>
      </c>
      <c r="O200" s="2" t="s">
        <v>1253</v>
      </c>
      <c r="P200" s="2" t="s">
        <v>947</v>
      </c>
      <c r="Q200" s="6">
        <v>20850</v>
      </c>
    </row>
    <row r="201" spans="1:17" x14ac:dyDescent="0.25">
      <c r="A201" s="1" t="s">
        <v>798</v>
      </c>
      <c r="B201" s="2" t="s">
        <v>799</v>
      </c>
      <c r="C201" s="3">
        <v>45275</v>
      </c>
      <c r="D201" s="4" t="str">
        <f t="shared" ca="1" si="10"/>
        <v>Completed</v>
      </c>
      <c r="E201" s="4" t="s">
        <v>3</v>
      </c>
      <c r="F201" s="4" t="s">
        <v>2168</v>
      </c>
      <c r="G201" s="5">
        <v>0.35</v>
      </c>
      <c r="H201" s="37">
        <f t="shared" si="11"/>
        <v>1</v>
      </c>
      <c r="I201" s="37" t="str">
        <f t="shared" si="12"/>
        <v>Small</v>
      </c>
      <c r="J201" s="4">
        <v>1</v>
      </c>
      <c r="K201" s="20">
        <v>0.99</v>
      </c>
      <c r="L201" s="5">
        <f>Table3[[#This Row],[Product_Amt]]+Table3[[#This Row],[Shipping_Amt]]</f>
        <v>1.3399999999999999</v>
      </c>
      <c r="M201" s="5">
        <f>(((Table3[[#This Row],[Total_Amt]] * 0.0558659217877095) + (Table3[[#This Row],[Total_Amt]])) *0.025 +0.3) + Table3[[#This Row],[Total_Amt]] * 0.1025</f>
        <v>0.47272150837988824</v>
      </c>
      <c r="N201" s="20">
        <f>Table3[[#This Row],[Total_Amt]]-Table3[[#This Row],[TCG_Fees]]-0.0225 - (0.088 *Table3[[#This Row],[Shipping_Shields]])- ($V$33 * Table3[[#This Row],[Quantity_Ordered]]) -0.68</f>
        <v>4.978205738873287E-2</v>
      </c>
      <c r="O201" s="2" t="s">
        <v>1258</v>
      </c>
      <c r="P201" s="2" t="s">
        <v>988</v>
      </c>
      <c r="Q201" s="6">
        <v>65203</v>
      </c>
    </row>
    <row r="202" spans="1:17" x14ac:dyDescent="0.25">
      <c r="A202" s="1" t="s">
        <v>811</v>
      </c>
      <c r="B202" s="2" t="s">
        <v>812</v>
      </c>
      <c r="C202" s="3">
        <v>45275</v>
      </c>
      <c r="D202" s="4" t="str">
        <f t="shared" ca="1" si="10"/>
        <v>Completed</v>
      </c>
      <c r="E202" s="4" t="s">
        <v>3</v>
      </c>
      <c r="F202" s="4" t="s">
        <v>2168</v>
      </c>
      <c r="G202" s="5">
        <v>0.23</v>
      </c>
      <c r="H202" s="37">
        <f t="shared" si="11"/>
        <v>1</v>
      </c>
      <c r="I202" s="37" t="str">
        <f t="shared" si="12"/>
        <v>Small</v>
      </c>
      <c r="J202" s="4">
        <v>1</v>
      </c>
      <c r="K202" s="20">
        <v>0.99</v>
      </c>
      <c r="L202" s="5">
        <f>Table3[[#This Row],[Product_Amt]]+Table3[[#This Row],[Shipping_Amt]]</f>
        <v>1.22</v>
      </c>
      <c r="M202" s="5">
        <f>(((Table3[[#This Row],[Total_Amt]] * 0.0558659217877095) + (Table3[[#This Row],[Total_Amt]])) *0.025 +0.3) + Table3[[#This Row],[Total_Amt]] * 0.1025</f>
        <v>0.45725391061452514</v>
      </c>
      <c r="N202" s="20">
        <f>Table3[[#This Row],[Total_Amt]]-Table3[[#This Row],[TCG_Fees]]-0.0225 - (0.088 *Table3[[#This Row],[Shipping_Shields]])- ($V$33 * Table3[[#This Row],[Quantity_Ordered]]) -0.68</f>
        <v>-5.4750344845903909E-2</v>
      </c>
      <c r="O202" s="2" t="s">
        <v>1055</v>
      </c>
      <c r="P202" s="2" t="s">
        <v>979</v>
      </c>
      <c r="Q202" s="6">
        <v>46038</v>
      </c>
    </row>
    <row r="203" spans="1:17" x14ac:dyDescent="0.25">
      <c r="A203" s="1" t="s">
        <v>809</v>
      </c>
      <c r="B203" s="2" t="s">
        <v>810</v>
      </c>
      <c r="C203" s="3">
        <v>45275</v>
      </c>
      <c r="D203" s="4" t="str">
        <f t="shared" ca="1" si="10"/>
        <v>Completed</v>
      </c>
      <c r="E203" s="4" t="s">
        <v>3</v>
      </c>
      <c r="F203" s="4" t="s">
        <v>2168</v>
      </c>
      <c r="G203" s="5">
        <v>2.83</v>
      </c>
      <c r="H203" s="37">
        <f t="shared" si="11"/>
        <v>2</v>
      </c>
      <c r="I203" s="37" t="str">
        <f t="shared" si="12"/>
        <v>Large</v>
      </c>
      <c r="J203" s="4">
        <v>8</v>
      </c>
      <c r="K203" s="20">
        <v>0.99</v>
      </c>
      <c r="L203" s="5">
        <f>Table3[[#This Row],[Product_Amt]]+Table3[[#This Row],[Shipping_Amt]]</f>
        <v>3.8200000000000003</v>
      </c>
      <c r="M203" s="5">
        <f>(((Table3[[#This Row],[Total_Amt]] * 0.0558659217877095) + (Table3[[#This Row],[Total_Amt]])) *0.025 +0.3) + Table3[[#This Row],[Total_Amt]] * 0.1025</f>
        <v>0.79238519553072628</v>
      </c>
      <c r="N203" s="20">
        <f>Table3[[#This Row],[Total_Amt]]-Table3[[#This Row],[TCG_Fees]]-0.0225 - (0.088 *Table3[[#This Row],[Shipping_Shields]])- ($V$33 * Table3[[#This Row],[Quantity_Ordered]]) -0.68</f>
        <v>1.9331433306182437</v>
      </c>
      <c r="O203" s="2" t="s">
        <v>1097</v>
      </c>
      <c r="P203" s="2" t="s">
        <v>982</v>
      </c>
      <c r="Q203" s="6">
        <v>55112</v>
      </c>
    </row>
    <row r="204" spans="1:17" x14ac:dyDescent="0.25">
      <c r="A204" s="1" t="s">
        <v>803</v>
      </c>
      <c r="B204" s="2" t="s">
        <v>804</v>
      </c>
      <c r="C204" s="3">
        <v>45275</v>
      </c>
      <c r="D204" s="4" t="str">
        <f t="shared" ca="1" si="10"/>
        <v>Completed</v>
      </c>
      <c r="E204" s="4" t="s">
        <v>3</v>
      </c>
      <c r="F204" s="4" t="s">
        <v>2168</v>
      </c>
      <c r="G204" s="5">
        <v>2.44</v>
      </c>
      <c r="H204" s="37">
        <f t="shared" si="11"/>
        <v>2</v>
      </c>
      <c r="I204" s="37" t="str">
        <f t="shared" si="12"/>
        <v>Large</v>
      </c>
      <c r="J204" s="4">
        <v>9</v>
      </c>
      <c r="K204" s="20">
        <v>0.99</v>
      </c>
      <c r="L204" s="5">
        <f>Table3[[#This Row],[Product_Amt]]+Table3[[#This Row],[Shipping_Amt]]</f>
        <v>3.4299999999999997</v>
      </c>
      <c r="M204" s="5">
        <f>(((Table3[[#This Row],[Total_Amt]] * 0.0558659217877095) + (Table3[[#This Row],[Total_Amt]])) *0.025 +0.3) + Table3[[#This Row],[Total_Amt]] * 0.1025</f>
        <v>0.74211550279329608</v>
      </c>
      <c r="N204" s="20">
        <f>Table3[[#This Row],[Total_Amt]]-Table3[[#This Row],[TCG_Fees]]-0.0225 - (0.088 *Table3[[#This Row],[Shipping_Shields]])- ($V$33 * Table3[[#This Row],[Quantity_Ordered]]) -0.68</f>
        <v>1.5664165891242945</v>
      </c>
      <c r="O204" s="2" t="s">
        <v>1291</v>
      </c>
      <c r="P204" s="2" t="s">
        <v>967</v>
      </c>
      <c r="Q204" s="6">
        <v>17360</v>
      </c>
    </row>
    <row r="205" spans="1:17" x14ac:dyDescent="0.25">
      <c r="A205" s="1" t="s">
        <v>851</v>
      </c>
      <c r="B205" s="2" t="s">
        <v>852</v>
      </c>
      <c r="C205" s="3">
        <v>45276</v>
      </c>
      <c r="D205" s="4" t="str">
        <f t="shared" ca="1" si="10"/>
        <v>Completed</v>
      </c>
      <c r="E205" s="4" t="s">
        <v>3</v>
      </c>
      <c r="F205" s="4" t="s">
        <v>2168</v>
      </c>
      <c r="G205" s="5">
        <v>3.48</v>
      </c>
      <c r="H205" s="37">
        <f t="shared" si="11"/>
        <v>1</v>
      </c>
      <c r="I205" s="37" t="str">
        <f t="shared" si="12"/>
        <v>Small</v>
      </c>
      <c r="J205" s="4">
        <v>2</v>
      </c>
      <c r="K205" s="20">
        <v>0.99</v>
      </c>
      <c r="L205" s="5">
        <f>Table3[[#This Row],[Product_Amt]]+Table3[[#This Row],[Shipping_Amt]]</f>
        <v>4.47</v>
      </c>
      <c r="M205" s="5">
        <f>(((Table3[[#This Row],[Total_Amt]] * 0.0558659217877095) + (Table3[[#This Row],[Total_Amt]])) *0.025 +0.3) + Table3[[#This Row],[Total_Amt]] * 0.1025</f>
        <v>0.87616801675977651</v>
      </c>
      <c r="N205" s="20">
        <f>Table3[[#This Row],[Total_Amt]]-Table3[[#This Row],[TCG_Fees]]-0.0225 - (0.088 *Table3[[#This Row],[Shipping_Shields]])- ($V$33 * Table3[[#This Row],[Quantity_Ordered]]) -0.68</f>
        <v>2.7493391147774653</v>
      </c>
      <c r="O205" s="2" t="s">
        <v>961</v>
      </c>
      <c r="P205" s="2" t="s">
        <v>962</v>
      </c>
      <c r="Q205" s="6">
        <v>60423</v>
      </c>
    </row>
    <row r="206" spans="1:17" x14ac:dyDescent="0.25">
      <c r="A206" s="1" t="s">
        <v>845</v>
      </c>
      <c r="B206" s="2" t="s">
        <v>846</v>
      </c>
      <c r="C206" s="3">
        <v>45276</v>
      </c>
      <c r="D206" s="4" t="str">
        <f t="shared" ca="1" si="10"/>
        <v>Completed</v>
      </c>
      <c r="E206" s="4" t="s">
        <v>3</v>
      </c>
      <c r="F206" s="4" t="s">
        <v>2168</v>
      </c>
      <c r="G206" s="5">
        <v>1.32</v>
      </c>
      <c r="H206" s="37">
        <f t="shared" si="11"/>
        <v>1</v>
      </c>
      <c r="I206" s="37" t="str">
        <f t="shared" si="12"/>
        <v>Small</v>
      </c>
      <c r="J206" s="4">
        <v>3</v>
      </c>
      <c r="K206" s="20">
        <v>0.99</v>
      </c>
      <c r="L206" s="5">
        <f>Table3[[#This Row],[Product_Amt]]+Table3[[#This Row],[Shipping_Amt]]</f>
        <v>2.31</v>
      </c>
      <c r="M206" s="5">
        <f>(((Table3[[#This Row],[Total_Amt]] * 0.0558659217877095) + (Table3[[#This Row],[Total_Amt]])) *0.025 +0.3) + Table3[[#This Row],[Total_Amt]] * 0.1025</f>
        <v>0.59775125698324016</v>
      </c>
      <c r="N206" s="20">
        <f>Table3[[#This Row],[Total_Amt]]-Table3[[#This Row],[TCG_Fees]]-0.0225 - (0.088 *Table3[[#This Row],[Shipping_Shields]])- ($V$33 * Table3[[#This Row],[Quantity_Ordered]]) -0.68</f>
        <v>0.84075944032262362</v>
      </c>
      <c r="O206" s="2" t="s">
        <v>977</v>
      </c>
      <c r="P206" s="2" t="s">
        <v>978</v>
      </c>
      <c r="Q206" s="6">
        <v>53963</v>
      </c>
    </row>
    <row r="207" spans="1:17" x14ac:dyDescent="0.25">
      <c r="A207" s="1" t="s">
        <v>831</v>
      </c>
      <c r="B207" s="2" t="s">
        <v>832</v>
      </c>
      <c r="C207" s="3">
        <v>45276</v>
      </c>
      <c r="D207" s="4" t="str">
        <f t="shared" ca="1" si="10"/>
        <v>Completed</v>
      </c>
      <c r="E207" s="4" t="s">
        <v>3</v>
      </c>
      <c r="F207" s="4" t="s">
        <v>2168</v>
      </c>
      <c r="G207" s="5">
        <v>3.7</v>
      </c>
      <c r="H207" s="37">
        <f t="shared" si="11"/>
        <v>2</v>
      </c>
      <c r="I207" s="37" t="str">
        <f t="shared" si="12"/>
        <v>Large</v>
      </c>
      <c r="J207" s="4">
        <v>9</v>
      </c>
      <c r="K207" s="20">
        <v>0.99</v>
      </c>
      <c r="L207" s="5">
        <f>Table3[[#This Row],[Product_Amt]]+Table3[[#This Row],[Shipping_Amt]]</f>
        <v>4.6900000000000004</v>
      </c>
      <c r="M207" s="5">
        <f>(((Table3[[#This Row],[Total_Amt]] * 0.0558659217877095) + (Table3[[#This Row],[Total_Amt]])) *0.025 +0.3) + Table3[[#This Row],[Total_Amt]] * 0.1025</f>
        <v>0.90452527932960902</v>
      </c>
      <c r="N207" s="20">
        <f>Table3[[#This Row],[Total_Amt]]-Table3[[#This Row],[TCG_Fees]]-0.0225 - (0.088 *Table3[[#This Row],[Shipping_Shields]])- ($V$33 * Table3[[#This Row],[Quantity_Ordered]]) -0.68</f>
        <v>2.6640068125879823</v>
      </c>
      <c r="O207" s="2" t="s">
        <v>1197</v>
      </c>
      <c r="P207" s="2" t="s">
        <v>1005</v>
      </c>
      <c r="Q207" s="6">
        <v>27587</v>
      </c>
    </row>
    <row r="208" spans="1:17" x14ac:dyDescent="0.25">
      <c r="A208" s="1" t="s">
        <v>843</v>
      </c>
      <c r="B208" s="2" t="s">
        <v>844</v>
      </c>
      <c r="C208" s="3">
        <v>45276</v>
      </c>
      <c r="D208" s="4" t="str">
        <f t="shared" ca="1" si="10"/>
        <v>Completed</v>
      </c>
      <c r="E208" s="4" t="s">
        <v>3</v>
      </c>
      <c r="F208" s="4" t="s">
        <v>2168</v>
      </c>
      <c r="G208" s="5">
        <v>3.84</v>
      </c>
      <c r="H208" s="37">
        <f t="shared" si="11"/>
        <v>2</v>
      </c>
      <c r="I208" s="37" t="str">
        <f t="shared" si="12"/>
        <v>Large</v>
      </c>
      <c r="J208" s="4">
        <v>11</v>
      </c>
      <c r="K208" s="20">
        <v>0.99</v>
      </c>
      <c r="L208" s="5">
        <f>Table3[[#This Row],[Product_Amt]]+Table3[[#This Row],[Shipping_Amt]]</f>
        <v>4.83</v>
      </c>
      <c r="M208" s="5">
        <f>(((Table3[[#This Row],[Total_Amt]] * 0.0558659217877095) + (Table3[[#This Row],[Total_Amt]])) *0.025 +0.3) + Table3[[#This Row],[Total_Amt]] * 0.1025</f>
        <v>0.92257081005586583</v>
      </c>
      <c r="N208" s="20">
        <f>Table3[[#This Row],[Total_Amt]]-Table3[[#This Row],[TCG_Fees]]-0.0225 - (0.088 *Table3[[#This Row],[Shipping_Shields]])- ($V$33 * Table3[[#This Row],[Quantity_Ordered]]) -0.68</f>
        <v>2.7319684133989677</v>
      </c>
      <c r="O208" s="2" t="s">
        <v>1223</v>
      </c>
      <c r="P208" s="2" t="s">
        <v>1213</v>
      </c>
      <c r="Q208" s="6">
        <v>57071</v>
      </c>
    </row>
    <row r="209" spans="1:17" x14ac:dyDescent="0.25">
      <c r="A209" s="1" t="s">
        <v>847</v>
      </c>
      <c r="B209" s="2" t="s">
        <v>848</v>
      </c>
      <c r="C209" s="3">
        <v>45276</v>
      </c>
      <c r="D209" s="4" t="str">
        <f t="shared" ca="1" si="10"/>
        <v>Completed</v>
      </c>
      <c r="E209" s="4" t="s">
        <v>3</v>
      </c>
      <c r="F209" s="4" t="s">
        <v>2168</v>
      </c>
      <c r="G209" s="5">
        <v>3.47</v>
      </c>
      <c r="H209" s="37">
        <f t="shared" si="11"/>
        <v>1</v>
      </c>
      <c r="I209" s="37" t="str">
        <f t="shared" si="12"/>
        <v>Small</v>
      </c>
      <c r="J209" s="4">
        <v>4</v>
      </c>
      <c r="K209" s="20">
        <v>0.99</v>
      </c>
      <c r="L209" s="5">
        <f>Table3[[#This Row],[Product_Amt]]+Table3[[#This Row],[Shipping_Amt]]</f>
        <v>4.46</v>
      </c>
      <c r="M209" s="5">
        <f>(((Table3[[#This Row],[Total_Amt]] * 0.0558659217877095) + (Table3[[#This Row],[Total_Amt]])) *0.025 +0.3) + Table3[[#This Row],[Total_Amt]] * 0.1025</f>
        <v>0.87487905027932955</v>
      </c>
      <c r="N209" s="20">
        <f>Table3[[#This Row],[Total_Amt]]-Table3[[#This Row],[TCG_Fees]]-0.0225 - (0.088 *Table3[[#This Row],[Shipping_Shields]])- ($V$33 * Table3[[#This Row],[Quantity_Ordered]]) -0.68</f>
        <v>2.6866352127951552</v>
      </c>
      <c r="O209" s="2" t="s">
        <v>1081</v>
      </c>
      <c r="P209" s="2" t="s">
        <v>978</v>
      </c>
      <c r="Q209" s="6">
        <v>54304</v>
      </c>
    </row>
    <row r="210" spans="1:17" x14ac:dyDescent="0.25">
      <c r="A210" s="1" t="s">
        <v>849</v>
      </c>
      <c r="B210" s="2" t="s">
        <v>850</v>
      </c>
      <c r="C210" s="3">
        <v>45276</v>
      </c>
      <c r="D210" s="4" t="str">
        <f t="shared" ca="1" si="10"/>
        <v>Completed</v>
      </c>
      <c r="E210" s="4" t="s">
        <v>3</v>
      </c>
      <c r="F210" s="4" t="s">
        <v>2168</v>
      </c>
      <c r="G210" s="5">
        <v>1</v>
      </c>
      <c r="H210" s="37">
        <f t="shared" si="11"/>
        <v>1</v>
      </c>
      <c r="I210" s="37" t="str">
        <f t="shared" si="12"/>
        <v>Small</v>
      </c>
      <c r="J210" s="4">
        <v>1</v>
      </c>
      <c r="K210" s="20">
        <v>0.99</v>
      </c>
      <c r="L210" s="5">
        <f>Table3[[#This Row],[Product_Amt]]+Table3[[#This Row],[Shipping_Amt]]</f>
        <v>1.99</v>
      </c>
      <c r="M210" s="5">
        <f>(((Table3[[#This Row],[Total_Amt]] * 0.0558659217877095) + (Table3[[#This Row],[Total_Amt]])) *0.025 +0.3) + Table3[[#This Row],[Total_Amt]] * 0.1025</f>
        <v>0.55650432960893859</v>
      </c>
      <c r="N210" s="20">
        <f>Table3[[#This Row],[Total_Amt]]-Table3[[#This Row],[TCG_Fees]]-0.0225 - (0.088 *Table3[[#This Row],[Shipping_Shields]])- ($V$33 * Table3[[#This Row],[Quantity_Ordered]]) -0.68</f>
        <v>0.61599923615968255</v>
      </c>
      <c r="O210" s="2" t="s">
        <v>1241</v>
      </c>
      <c r="P210" s="2" t="s">
        <v>952</v>
      </c>
      <c r="Q210" s="6">
        <v>38544</v>
      </c>
    </row>
    <row r="211" spans="1:17" x14ac:dyDescent="0.25">
      <c r="A211" s="1" t="s">
        <v>825</v>
      </c>
      <c r="B211" s="2" t="s">
        <v>826</v>
      </c>
      <c r="C211" s="3">
        <v>45276</v>
      </c>
      <c r="D211" s="4" t="str">
        <f t="shared" ca="1" si="10"/>
        <v>Completed</v>
      </c>
      <c r="E211" s="4" t="s">
        <v>3</v>
      </c>
      <c r="F211" s="4" t="s">
        <v>2168</v>
      </c>
      <c r="G211" s="5">
        <v>6.45</v>
      </c>
      <c r="H211" s="37">
        <f t="shared" si="11"/>
        <v>1</v>
      </c>
      <c r="I211" s="37" t="str">
        <f t="shared" si="12"/>
        <v>Small</v>
      </c>
      <c r="J211" s="4">
        <v>6</v>
      </c>
      <c r="K211" s="20">
        <v>0.99</v>
      </c>
      <c r="L211" s="5">
        <f>Table3[[#This Row],[Product_Amt]]+Table3[[#This Row],[Shipping_Amt]]</f>
        <v>7.44</v>
      </c>
      <c r="M211" s="5">
        <f>(((Table3[[#This Row],[Total_Amt]] * 0.0558659217877095) + (Table3[[#This Row],[Total_Amt]])) *0.025 +0.3) + Table3[[#This Row],[Total_Amt]] * 0.1025</f>
        <v>1.2589910614525139</v>
      </c>
      <c r="N211" s="20">
        <f>Table3[[#This Row],[Total_Amt]]-Table3[[#This Row],[TCG_Fees]]-0.0225 - (0.088 *Table3[[#This Row],[Shipping_Shields]])- ($V$33 * Table3[[#This Row],[Quantity_Ordered]]) -0.68</f>
        <v>5.2285303331592141</v>
      </c>
      <c r="O211" s="2" t="s">
        <v>1167</v>
      </c>
      <c r="P211" s="2" t="s">
        <v>919</v>
      </c>
      <c r="Q211" s="6">
        <v>78727</v>
      </c>
    </row>
    <row r="212" spans="1:17" x14ac:dyDescent="0.25">
      <c r="A212" s="1" t="s">
        <v>833</v>
      </c>
      <c r="B212" s="2" t="s">
        <v>834</v>
      </c>
      <c r="C212" s="3">
        <v>45276</v>
      </c>
      <c r="D212" s="4" t="str">
        <f t="shared" ca="1" si="10"/>
        <v>Completed</v>
      </c>
      <c r="E212" s="4" t="s">
        <v>3</v>
      </c>
      <c r="F212" s="4" t="s">
        <v>2168</v>
      </c>
      <c r="G212" s="5">
        <v>0.75</v>
      </c>
      <c r="H212" s="37">
        <f t="shared" si="11"/>
        <v>1</v>
      </c>
      <c r="I212" s="37" t="str">
        <f t="shared" si="12"/>
        <v>Small</v>
      </c>
      <c r="J212" s="4">
        <v>2</v>
      </c>
      <c r="K212" s="20">
        <v>0.99</v>
      </c>
      <c r="L212" s="5">
        <f>Table3[[#This Row],[Product_Amt]]+Table3[[#This Row],[Shipping_Amt]]</f>
        <v>1.74</v>
      </c>
      <c r="M212" s="5">
        <f>(((Table3[[#This Row],[Total_Amt]] * 0.0558659217877095) + (Table3[[#This Row],[Total_Amt]])) *0.025 +0.3) + Table3[[#This Row],[Total_Amt]] * 0.1025</f>
        <v>0.5242801675977653</v>
      </c>
      <c r="N212" s="20">
        <f>Table3[[#This Row],[Total_Amt]]-Table3[[#This Row],[TCG_Fees]]-0.0225 - (0.088 *Table3[[#This Row],[Shipping_Shields]])- ($V$33 * Table3[[#This Row],[Quantity_Ordered]]) -0.68</f>
        <v>0.37122696393947707</v>
      </c>
      <c r="O212" s="2" t="s">
        <v>1290</v>
      </c>
      <c r="P212" s="2" t="s">
        <v>1123</v>
      </c>
      <c r="Q212" s="6">
        <v>84115</v>
      </c>
    </row>
    <row r="213" spans="1:17" x14ac:dyDescent="0.25">
      <c r="A213" s="1" t="s">
        <v>835</v>
      </c>
      <c r="B213" s="2" t="s">
        <v>836</v>
      </c>
      <c r="C213" s="3">
        <v>45276</v>
      </c>
      <c r="D213" s="4" t="str">
        <f t="shared" ca="1" si="10"/>
        <v>Completed</v>
      </c>
      <c r="E213" s="4" t="s">
        <v>3</v>
      </c>
      <c r="F213" s="4" t="s">
        <v>2168</v>
      </c>
      <c r="G213" s="5">
        <v>3.12</v>
      </c>
      <c r="H213" s="37">
        <f t="shared" si="11"/>
        <v>2</v>
      </c>
      <c r="I213" s="37" t="str">
        <f t="shared" si="12"/>
        <v>Large</v>
      </c>
      <c r="J213" s="4">
        <v>8</v>
      </c>
      <c r="K213" s="20">
        <v>0.99</v>
      </c>
      <c r="L213" s="5">
        <f>Table3[[#This Row],[Product_Amt]]+Table3[[#This Row],[Shipping_Amt]]</f>
        <v>4.1100000000000003</v>
      </c>
      <c r="M213" s="5">
        <f>(((Table3[[#This Row],[Total_Amt]] * 0.0558659217877095) + (Table3[[#This Row],[Total_Amt]])) *0.025 +0.3) + Table3[[#This Row],[Total_Amt]] * 0.1025</f>
        <v>0.8297652234636872</v>
      </c>
      <c r="N213" s="20">
        <f>Table3[[#This Row],[Total_Amt]]-Table3[[#This Row],[TCG_Fees]]-0.0225 - (0.088 *Table3[[#This Row],[Shipping_Shields]])- ($V$33 * Table3[[#This Row],[Quantity_Ordered]]) -0.68</f>
        <v>2.1857633026852827</v>
      </c>
      <c r="O213" s="2" t="s">
        <v>1292</v>
      </c>
      <c r="P213" s="2" t="s">
        <v>945</v>
      </c>
      <c r="Q213" s="6">
        <v>43202</v>
      </c>
    </row>
    <row r="214" spans="1:17" x14ac:dyDescent="0.25">
      <c r="A214" s="1" t="s">
        <v>829</v>
      </c>
      <c r="B214" s="2" t="s">
        <v>830</v>
      </c>
      <c r="C214" s="3">
        <v>45276</v>
      </c>
      <c r="D214" s="4" t="str">
        <f t="shared" ca="1" si="10"/>
        <v>Completed</v>
      </c>
      <c r="E214" s="4" t="s">
        <v>3</v>
      </c>
      <c r="F214" s="4" t="s">
        <v>2168</v>
      </c>
      <c r="G214" s="5">
        <v>4.22</v>
      </c>
      <c r="H214" s="37">
        <f t="shared" si="11"/>
        <v>1</v>
      </c>
      <c r="I214" s="37" t="str">
        <f t="shared" si="12"/>
        <v>Small</v>
      </c>
      <c r="J214" s="4">
        <v>4</v>
      </c>
      <c r="K214" s="20">
        <v>0.99</v>
      </c>
      <c r="L214" s="5">
        <f>Table3[[#This Row],[Product_Amt]]+Table3[[#This Row],[Shipping_Amt]]</f>
        <v>5.21</v>
      </c>
      <c r="M214" s="5">
        <f>(((Table3[[#This Row],[Total_Amt]] * 0.0558659217877095) + (Table3[[#This Row],[Total_Amt]])) *0.025 +0.3) + Table3[[#This Row],[Total_Amt]] * 0.1025</f>
        <v>0.97155153631284907</v>
      </c>
      <c r="N214" s="20">
        <f>Table3[[#This Row],[Total_Amt]]-Table3[[#This Row],[TCG_Fees]]-0.0225 - (0.088 *Table3[[#This Row],[Shipping_Shields]])- ($V$33 * Table3[[#This Row],[Quantity_Ordered]]) -0.68</f>
        <v>3.3399627267616352</v>
      </c>
      <c r="O214" s="2" t="s">
        <v>972</v>
      </c>
      <c r="P214" s="2" t="s">
        <v>938</v>
      </c>
      <c r="Q214" s="6">
        <v>94129</v>
      </c>
    </row>
    <row r="215" spans="1:17" x14ac:dyDescent="0.25">
      <c r="A215" s="1" t="s">
        <v>837</v>
      </c>
      <c r="B215" s="2" t="s">
        <v>838</v>
      </c>
      <c r="C215" s="3">
        <v>45276</v>
      </c>
      <c r="D215" s="4" t="str">
        <f t="shared" ca="1" si="10"/>
        <v>Completed</v>
      </c>
      <c r="E215" s="4" t="s">
        <v>3</v>
      </c>
      <c r="F215" s="4" t="s">
        <v>2168</v>
      </c>
      <c r="G215" s="5">
        <v>2</v>
      </c>
      <c r="H215" s="37">
        <f t="shared" si="11"/>
        <v>1</v>
      </c>
      <c r="I215" s="37" t="str">
        <f t="shared" si="12"/>
        <v>Small</v>
      </c>
      <c r="J215" s="4">
        <v>1</v>
      </c>
      <c r="K215" s="20">
        <v>0.99</v>
      </c>
      <c r="L215" s="5">
        <f>Table3[[#This Row],[Product_Amt]]+Table3[[#This Row],[Shipping_Amt]]</f>
        <v>2.99</v>
      </c>
      <c r="M215" s="5">
        <f>(((Table3[[#This Row],[Total_Amt]] * 0.0558659217877095) + (Table3[[#This Row],[Total_Amt]])) *0.025 +0.3) + Table3[[#This Row],[Total_Amt]] * 0.1025</f>
        <v>0.68540097765363128</v>
      </c>
      <c r="N215" s="20">
        <f>Table3[[#This Row],[Total_Amt]]-Table3[[#This Row],[TCG_Fees]]-0.0225 - (0.088 *Table3[[#This Row],[Shipping_Shields]])- ($V$33 * Table3[[#This Row],[Quantity_Ordered]]) -0.68</f>
        <v>1.4871025881149897</v>
      </c>
      <c r="O215" s="2" t="s">
        <v>1318</v>
      </c>
      <c r="P215" s="2" t="s">
        <v>1123</v>
      </c>
      <c r="Q215" s="6">
        <v>84414</v>
      </c>
    </row>
    <row r="216" spans="1:17" x14ac:dyDescent="0.25">
      <c r="A216" s="1" t="s">
        <v>841</v>
      </c>
      <c r="B216" s="2" t="s">
        <v>842</v>
      </c>
      <c r="C216" s="3">
        <v>45276</v>
      </c>
      <c r="D216" s="4" t="str">
        <f t="shared" ca="1" si="10"/>
        <v>Completed</v>
      </c>
      <c r="E216" s="4" t="s">
        <v>3</v>
      </c>
      <c r="F216" s="4" t="s">
        <v>2168</v>
      </c>
      <c r="G216" s="5">
        <v>1.05</v>
      </c>
      <c r="H216" s="37">
        <f t="shared" si="11"/>
        <v>1</v>
      </c>
      <c r="I216" s="37" t="str">
        <f t="shared" si="12"/>
        <v>Small</v>
      </c>
      <c r="J216" s="4">
        <v>2</v>
      </c>
      <c r="K216" s="20">
        <v>0.99</v>
      </c>
      <c r="L216" s="5">
        <f>Table3[[#This Row],[Product_Amt]]+Table3[[#This Row],[Shipping_Amt]]</f>
        <v>2.04</v>
      </c>
      <c r="M216" s="5">
        <f>(((Table3[[#This Row],[Total_Amt]] * 0.0558659217877095) + (Table3[[#This Row],[Total_Amt]])) *0.025 +0.3) + Table3[[#This Row],[Total_Amt]] * 0.1025</f>
        <v>0.56294916201117318</v>
      </c>
      <c r="N216" s="20">
        <f>Table3[[#This Row],[Total_Amt]]-Table3[[#This Row],[TCG_Fees]]-0.0225 - (0.088 *Table3[[#This Row],[Shipping_Shields]])- ($V$33 * Table3[[#This Row],[Quantity_Ordered]]) -0.68</f>
        <v>0.63255796952606935</v>
      </c>
      <c r="O216" s="2" t="s">
        <v>1046</v>
      </c>
      <c r="P216" s="2" t="s">
        <v>967</v>
      </c>
      <c r="Q216" s="6">
        <v>19147</v>
      </c>
    </row>
    <row r="217" spans="1:17" x14ac:dyDescent="0.25">
      <c r="A217" s="1" t="s">
        <v>839</v>
      </c>
      <c r="B217" s="2" t="s">
        <v>840</v>
      </c>
      <c r="C217" s="3">
        <v>45276</v>
      </c>
      <c r="D217" s="4" t="str">
        <f t="shared" ca="1" si="10"/>
        <v>Completed</v>
      </c>
      <c r="E217" s="4" t="s">
        <v>3</v>
      </c>
      <c r="F217" s="4" t="s">
        <v>2168</v>
      </c>
      <c r="G217" s="5">
        <v>1.5</v>
      </c>
      <c r="H217" s="37">
        <f t="shared" si="11"/>
        <v>1</v>
      </c>
      <c r="I217" s="37" t="str">
        <f t="shared" si="12"/>
        <v>Small</v>
      </c>
      <c r="J217" s="4">
        <v>1</v>
      </c>
      <c r="K217" s="20">
        <v>0.99</v>
      </c>
      <c r="L217" s="5">
        <f>Table3[[#This Row],[Product_Amt]]+Table3[[#This Row],[Shipping_Amt]]</f>
        <v>2.4900000000000002</v>
      </c>
      <c r="M217" s="5">
        <f>(((Table3[[#This Row],[Total_Amt]] * 0.0558659217877095) + (Table3[[#This Row],[Total_Amt]])) *0.025 +0.3) + Table3[[#This Row],[Total_Amt]] * 0.1025</f>
        <v>0.62095265363128482</v>
      </c>
      <c r="N217" s="20">
        <f>Table3[[#This Row],[Total_Amt]]-Table3[[#This Row],[TCG_Fees]]-0.0225 - (0.088 *Table3[[#This Row],[Shipping_Shields]])- ($V$33 * Table3[[#This Row],[Quantity_Ordered]]) -0.68</f>
        <v>1.0515509121373365</v>
      </c>
      <c r="O217" s="2" t="s">
        <v>1261</v>
      </c>
      <c r="P217" s="2" t="s">
        <v>945</v>
      </c>
      <c r="Q217" s="6">
        <v>43214</v>
      </c>
    </row>
    <row r="218" spans="1:17" x14ac:dyDescent="0.25">
      <c r="A218" s="1" t="s">
        <v>827</v>
      </c>
      <c r="B218" s="2" t="s">
        <v>828</v>
      </c>
      <c r="C218" s="3">
        <v>45276</v>
      </c>
      <c r="D218" s="4" t="str">
        <f t="shared" ca="1" si="10"/>
        <v>Completed</v>
      </c>
      <c r="E218" s="4" t="s">
        <v>3</v>
      </c>
      <c r="F218" s="4" t="s">
        <v>2168</v>
      </c>
      <c r="G218" s="5">
        <v>3.95</v>
      </c>
      <c r="H218" s="37">
        <f t="shared" si="11"/>
        <v>1</v>
      </c>
      <c r="I218" s="37" t="str">
        <f t="shared" si="12"/>
        <v>Small</v>
      </c>
      <c r="J218" s="4">
        <v>3</v>
      </c>
      <c r="K218" s="20">
        <v>0.99</v>
      </c>
      <c r="L218" s="5">
        <f>Table3[[#This Row],[Product_Amt]]+Table3[[#This Row],[Shipping_Amt]]</f>
        <v>4.9400000000000004</v>
      </c>
      <c r="M218" s="5">
        <f>(((Table3[[#This Row],[Total_Amt]] * 0.0558659217877095) + (Table3[[#This Row],[Total_Amt]])) *0.025 +0.3) + Table3[[#This Row],[Total_Amt]] * 0.1025</f>
        <v>0.93674944134078209</v>
      </c>
      <c r="N218" s="20">
        <f>Table3[[#This Row],[Total_Amt]]-Table3[[#This Row],[TCG_Fees]]-0.0225 - (0.088 *Table3[[#This Row],[Shipping_Shields]])- ($V$33 * Table3[[#This Row],[Quantity_Ordered]]) -0.68</f>
        <v>3.1317612559650816</v>
      </c>
      <c r="O218" s="2" t="s">
        <v>1340</v>
      </c>
      <c r="P218" s="2" t="s">
        <v>985</v>
      </c>
      <c r="Q218" s="6">
        <v>30344</v>
      </c>
    </row>
    <row r="219" spans="1:17" x14ac:dyDescent="0.25">
      <c r="A219" s="1" t="s">
        <v>875</v>
      </c>
      <c r="B219" s="2" t="s">
        <v>876</v>
      </c>
      <c r="C219" s="3">
        <v>45277</v>
      </c>
      <c r="D219" s="4" t="str">
        <f t="shared" ca="1" si="10"/>
        <v>Completed</v>
      </c>
      <c r="E219" s="4" t="s">
        <v>3</v>
      </c>
      <c r="F219" s="4" t="s">
        <v>2168</v>
      </c>
      <c r="G219" s="5">
        <v>1.06</v>
      </c>
      <c r="H219" s="37">
        <f t="shared" si="11"/>
        <v>1</v>
      </c>
      <c r="I219" s="37" t="str">
        <f t="shared" si="12"/>
        <v>Small</v>
      </c>
      <c r="J219" s="4">
        <v>3</v>
      </c>
      <c r="K219" s="20">
        <v>0.99</v>
      </c>
      <c r="L219" s="5">
        <f>Table3[[#This Row],[Product_Amt]]+Table3[[#This Row],[Shipping_Amt]]</f>
        <v>2.0499999999999998</v>
      </c>
      <c r="M219" s="5">
        <f>(((Table3[[#This Row],[Total_Amt]] * 0.0558659217877095) + (Table3[[#This Row],[Total_Amt]])) *0.025 +0.3) + Table3[[#This Row],[Total_Amt]] * 0.1025</f>
        <v>0.56423812849162014</v>
      </c>
      <c r="N219" s="20">
        <f>Table3[[#This Row],[Total_Amt]]-Table3[[#This Row],[TCG_Fees]]-0.0225 - (0.088 *Table3[[#This Row],[Shipping_Shields]])- ($V$33 * Table3[[#This Row],[Quantity_Ordered]]) -0.68</f>
        <v>0.61427256881424352</v>
      </c>
      <c r="O219" s="2" t="s">
        <v>955</v>
      </c>
      <c r="P219" s="2" t="s">
        <v>923</v>
      </c>
      <c r="Q219" s="6">
        <v>99301</v>
      </c>
    </row>
    <row r="220" spans="1:17" x14ac:dyDescent="0.25">
      <c r="A220" s="1" t="s">
        <v>857</v>
      </c>
      <c r="B220" s="2" t="s">
        <v>858</v>
      </c>
      <c r="C220" s="3">
        <v>45277</v>
      </c>
      <c r="D220" s="4" t="str">
        <f t="shared" ca="1" si="10"/>
        <v>Completed</v>
      </c>
      <c r="E220" s="4" t="s">
        <v>3</v>
      </c>
      <c r="F220" s="4" t="s">
        <v>2168</v>
      </c>
      <c r="G220" s="5">
        <v>1.8</v>
      </c>
      <c r="H220" s="37">
        <f t="shared" si="11"/>
        <v>1</v>
      </c>
      <c r="I220" s="37" t="str">
        <f t="shared" si="12"/>
        <v>Small</v>
      </c>
      <c r="J220" s="4">
        <v>4</v>
      </c>
      <c r="K220" s="20">
        <v>0.99</v>
      </c>
      <c r="L220" s="5">
        <f>Table3[[#This Row],[Product_Amt]]+Table3[[#This Row],[Shipping_Amt]]</f>
        <v>2.79</v>
      </c>
      <c r="M220" s="5">
        <f>(((Table3[[#This Row],[Total_Amt]] * 0.0558659217877095) + (Table3[[#This Row],[Total_Amt]])) *0.025 +0.3) + Table3[[#This Row],[Total_Amt]] * 0.1025</f>
        <v>0.6596216480446927</v>
      </c>
      <c r="N220" s="20">
        <f>Table3[[#This Row],[Total_Amt]]-Table3[[#This Row],[TCG_Fees]]-0.0225 - (0.088 *Table3[[#This Row],[Shipping_Shields]])- ($V$33 * Table3[[#This Row],[Quantity_Ordered]]) -0.68</f>
        <v>1.2318926150297922</v>
      </c>
      <c r="O220" s="2" t="s">
        <v>1021</v>
      </c>
      <c r="P220" s="2" t="s">
        <v>1022</v>
      </c>
      <c r="Q220" s="6">
        <v>29485</v>
      </c>
    </row>
    <row r="221" spans="1:17" x14ac:dyDescent="0.25">
      <c r="A221" s="1" t="s">
        <v>883</v>
      </c>
      <c r="B221" s="2" t="s">
        <v>884</v>
      </c>
      <c r="C221" s="3">
        <v>45277</v>
      </c>
      <c r="D221" s="4" t="str">
        <f t="shared" ca="1" si="10"/>
        <v>Completed</v>
      </c>
      <c r="E221" s="4" t="s">
        <v>3</v>
      </c>
      <c r="F221" s="4" t="s">
        <v>2168</v>
      </c>
      <c r="G221" s="5">
        <v>4.22</v>
      </c>
      <c r="H221" s="37">
        <f t="shared" si="11"/>
        <v>1</v>
      </c>
      <c r="I221" s="37" t="str">
        <f t="shared" si="12"/>
        <v>Small</v>
      </c>
      <c r="J221" s="4">
        <v>5</v>
      </c>
      <c r="K221" s="20">
        <v>0.99</v>
      </c>
      <c r="L221" s="5">
        <f>Table3[[#This Row],[Product_Amt]]+Table3[[#This Row],[Shipping_Amt]]</f>
        <v>5.21</v>
      </c>
      <c r="M221" s="5">
        <f>(((Table3[[#This Row],[Total_Amt]] * 0.0558659217877095) + (Table3[[#This Row],[Total_Amt]])) *0.025 +0.3) + Table3[[#This Row],[Total_Amt]] * 0.1025</f>
        <v>0.97155153631284907</v>
      </c>
      <c r="N221" s="20">
        <f>Table3[[#This Row],[Total_Amt]]-Table3[[#This Row],[TCG_Fees]]-0.0225 - (0.088 *Table3[[#This Row],[Shipping_Shields]])- ($V$33 * Table3[[#This Row],[Quantity_Ordered]]) -0.68</f>
        <v>3.3129662925302568</v>
      </c>
      <c r="O221" s="2" t="s">
        <v>1058</v>
      </c>
      <c r="P221" s="2" t="s">
        <v>932</v>
      </c>
      <c r="Q221" s="6">
        <v>68701</v>
      </c>
    </row>
    <row r="222" spans="1:17" x14ac:dyDescent="0.25">
      <c r="A222" s="1" t="s">
        <v>881</v>
      </c>
      <c r="B222" s="2" t="s">
        <v>882</v>
      </c>
      <c r="C222" s="3">
        <v>45277</v>
      </c>
      <c r="D222" s="4" t="str">
        <f t="shared" ca="1" si="10"/>
        <v>Completed</v>
      </c>
      <c r="E222" s="4" t="s">
        <v>3</v>
      </c>
      <c r="F222" s="4" t="s">
        <v>2168</v>
      </c>
      <c r="G222" s="5">
        <v>1.1200000000000001</v>
      </c>
      <c r="H222" s="37">
        <f t="shared" si="11"/>
        <v>1</v>
      </c>
      <c r="I222" s="37" t="str">
        <f t="shared" si="12"/>
        <v>Small</v>
      </c>
      <c r="J222" s="4">
        <v>2</v>
      </c>
      <c r="K222" s="20">
        <v>0.99</v>
      </c>
      <c r="L222" s="5">
        <f>Table3[[#This Row],[Product_Amt]]+Table3[[#This Row],[Shipping_Amt]]</f>
        <v>2.1100000000000003</v>
      </c>
      <c r="M222" s="5">
        <f>(((Table3[[#This Row],[Total_Amt]] * 0.0558659217877095) + (Table3[[#This Row],[Total_Amt]])) *0.025 +0.3) + Table3[[#This Row],[Total_Amt]] * 0.1025</f>
        <v>0.57197192737430169</v>
      </c>
      <c r="N222" s="20">
        <f>Table3[[#This Row],[Total_Amt]]-Table3[[#This Row],[TCG_Fees]]-0.0225 - (0.088 *Table3[[#This Row],[Shipping_Shields]])- ($V$33 * Table3[[#This Row],[Quantity_Ordered]]) -0.68</f>
        <v>0.6935352041629409</v>
      </c>
      <c r="O222" s="2" t="s">
        <v>1095</v>
      </c>
      <c r="P222" s="2" t="s">
        <v>945</v>
      </c>
      <c r="Q222" s="6">
        <v>44601</v>
      </c>
    </row>
    <row r="223" spans="1:17" x14ac:dyDescent="0.25">
      <c r="A223" s="1" t="s">
        <v>877</v>
      </c>
      <c r="B223" s="2" t="s">
        <v>878</v>
      </c>
      <c r="C223" s="3">
        <v>45277</v>
      </c>
      <c r="D223" s="4" t="str">
        <f t="shared" ca="1" si="10"/>
        <v>Completed</v>
      </c>
      <c r="E223" s="4" t="s">
        <v>3</v>
      </c>
      <c r="F223" s="4" t="s">
        <v>2168</v>
      </c>
      <c r="G223" s="5">
        <v>1.79</v>
      </c>
      <c r="H223" s="37">
        <f t="shared" si="11"/>
        <v>1</v>
      </c>
      <c r="I223" s="37" t="str">
        <f t="shared" si="12"/>
        <v>Small</v>
      </c>
      <c r="J223" s="4">
        <v>6</v>
      </c>
      <c r="K223" s="20">
        <v>0.99</v>
      </c>
      <c r="L223" s="5">
        <f>Table3[[#This Row],[Product_Amt]]+Table3[[#This Row],[Shipping_Amt]]</f>
        <v>2.7800000000000002</v>
      </c>
      <c r="M223" s="5">
        <f>(((Table3[[#This Row],[Total_Amt]] * 0.0558659217877095) + (Table3[[#This Row],[Total_Amt]])) *0.025 +0.3) + Table3[[#This Row],[Total_Amt]] * 0.1025</f>
        <v>0.65833268156424585</v>
      </c>
      <c r="N223" s="20">
        <f>Table3[[#This Row],[Total_Amt]]-Table3[[#This Row],[TCG_Fees]]-0.0225 - (0.088 *Table3[[#This Row],[Shipping_Shields]])- ($V$33 * Table3[[#This Row],[Quantity_Ordered]]) -0.68</f>
        <v>1.1691887130474821</v>
      </c>
      <c r="O223" s="2" t="s">
        <v>1124</v>
      </c>
      <c r="P223" s="2" t="s">
        <v>945</v>
      </c>
      <c r="Q223" s="6">
        <v>43054</v>
      </c>
    </row>
    <row r="224" spans="1:17" x14ac:dyDescent="0.25">
      <c r="A224" s="1" t="s">
        <v>873</v>
      </c>
      <c r="B224" s="2" t="s">
        <v>874</v>
      </c>
      <c r="C224" s="3">
        <v>45277</v>
      </c>
      <c r="D224" s="4" t="str">
        <f t="shared" ca="1" si="10"/>
        <v>Completed</v>
      </c>
      <c r="E224" s="4" t="s">
        <v>3</v>
      </c>
      <c r="F224" s="4" t="s">
        <v>2168</v>
      </c>
      <c r="G224" s="5">
        <v>14.45</v>
      </c>
      <c r="H224" s="37">
        <f t="shared" si="11"/>
        <v>1</v>
      </c>
      <c r="I224" s="37" t="str">
        <f t="shared" si="12"/>
        <v>Small</v>
      </c>
      <c r="J224" s="4">
        <v>1</v>
      </c>
      <c r="K224" s="20">
        <v>0.99</v>
      </c>
      <c r="L224" s="5">
        <f>Table3[[#This Row],[Product_Amt]]+Table3[[#This Row],[Shipping_Amt]]</f>
        <v>15.44</v>
      </c>
      <c r="M224" s="5">
        <f>(((Table3[[#This Row],[Total_Amt]] * 0.0558659217877095) + (Table3[[#This Row],[Total_Amt]])) *0.025 +0.3) + Table3[[#This Row],[Total_Amt]] * 0.1025</f>
        <v>2.2901642458100557</v>
      </c>
      <c r="N224" s="20">
        <f>Table3[[#This Row],[Total_Amt]]-Table3[[#This Row],[TCG_Fees]]-0.0225 - (0.088 *Table3[[#This Row],[Shipping_Shields]])- ($V$33 * Table3[[#This Row],[Quantity_Ordered]]) -0.68</f>
        <v>12.332339319958566</v>
      </c>
      <c r="O224" s="2" t="s">
        <v>1127</v>
      </c>
      <c r="P224" s="2" t="s">
        <v>966</v>
      </c>
      <c r="Q224" s="6">
        <v>2718</v>
      </c>
    </row>
    <row r="225" spans="1:17" x14ac:dyDescent="0.25">
      <c r="A225" s="1" t="s">
        <v>859</v>
      </c>
      <c r="B225" s="2" t="s">
        <v>860</v>
      </c>
      <c r="C225" s="3">
        <v>45277</v>
      </c>
      <c r="D225" s="4" t="str">
        <f t="shared" ca="1" si="10"/>
        <v>Completed</v>
      </c>
      <c r="E225" s="4" t="s">
        <v>3</v>
      </c>
      <c r="F225" s="4" t="s">
        <v>2168</v>
      </c>
      <c r="G225" s="5">
        <v>1.97</v>
      </c>
      <c r="H225" s="37">
        <f t="shared" si="11"/>
        <v>1</v>
      </c>
      <c r="I225" s="37" t="str">
        <f t="shared" si="12"/>
        <v>Small</v>
      </c>
      <c r="J225" s="4">
        <v>1</v>
      </c>
      <c r="K225" s="20">
        <v>0.99</v>
      </c>
      <c r="L225" s="5">
        <f>Table3[[#This Row],[Product_Amt]]+Table3[[#This Row],[Shipping_Amt]]</f>
        <v>2.96</v>
      </c>
      <c r="M225" s="5">
        <f>(((Table3[[#This Row],[Total_Amt]] * 0.0558659217877095) + (Table3[[#This Row],[Total_Amt]])) *0.025 +0.3) + Table3[[#This Row],[Total_Amt]] * 0.1025</f>
        <v>0.68153407821229051</v>
      </c>
      <c r="N225" s="20">
        <f>Table3[[#This Row],[Total_Amt]]-Table3[[#This Row],[TCG_Fees]]-0.0225 - (0.088 *Table3[[#This Row],[Shipping_Shields]])- ($V$33 * Table3[[#This Row],[Quantity_Ordered]]) -0.68</f>
        <v>1.4609694875563304</v>
      </c>
      <c r="O225" s="2" t="s">
        <v>1129</v>
      </c>
      <c r="P225" s="2" t="s">
        <v>945</v>
      </c>
      <c r="Q225" s="6">
        <v>45431</v>
      </c>
    </row>
    <row r="226" spans="1:17" x14ac:dyDescent="0.25">
      <c r="A226" s="1" t="s">
        <v>863</v>
      </c>
      <c r="B226" s="2" t="s">
        <v>864</v>
      </c>
      <c r="C226" s="3">
        <v>45277</v>
      </c>
      <c r="D226" s="4" t="str">
        <f t="shared" ca="1" si="10"/>
        <v>Completed</v>
      </c>
      <c r="E226" s="4" t="s">
        <v>3</v>
      </c>
      <c r="F226" s="4" t="s">
        <v>2168</v>
      </c>
      <c r="G226" s="5">
        <v>0.23</v>
      </c>
      <c r="H226" s="37">
        <f t="shared" si="11"/>
        <v>1</v>
      </c>
      <c r="I226" s="37" t="str">
        <f t="shared" si="12"/>
        <v>Small</v>
      </c>
      <c r="J226" s="4">
        <v>1</v>
      </c>
      <c r="K226" s="20">
        <v>0.99</v>
      </c>
      <c r="L226" s="5">
        <f>Table3[[#This Row],[Product_Amt]]+Table3[[#This Row],[Shipping_Amt]]</f>
        <v>1.22</v>
      </c>
      <c r="M226" s="5">
        <f>(((Table3[[#This Row],[Total_Amt]] * 0.0558659217877095) + (Table3[[#This Row],[Total_Amt]])) *0.025 +0.3) + Table3[[#This Row],[Total_Amt]] * 0.1025</f>
        <v>0.45725391061452514</v>
      </c>
      <c r="N226" s="20">
        <f>Table3[[#This Row],[Total_Amt]]-Table3[[#This Row],[TCG_Fees]]-0.0225 - (0.088 *Table3[[#This Row],[Shipping_Shields]])- ($V$33 * Table3[[#This Row],[Quantity_Ordered]]) -0.68</f>
        <v>-5.4750344845903909E-2</v>
      </c>
      <c r="O226" s="2" t="s">
        <v>1178</v>
      </c>
      <c r="P226" s="2" t="s">
        <v>985</v>
      </c>
      <c r="Q226" s="6">
        <v>30327</v>
      </c>
    </row>
    <row r="227" spans="1:17" x14ac:dyDescent="0.25">
      <c r="A227" s="1" t="s">
        <v>855</v>
      </c>
      <c r="B227" s="2" t="s">
        <v>856</v>
      </c>
      <c r="C227" s="3">
        <v>45277</v>
      </c>
      <c r="D227" s="4" t="str">
        <f t="shared" ca="1" si="10"/>
        <v>Completed</v>
      </c>
      <c r="E227" s="4" t="s">
        <v>3</v>
      </c>
      <c r="F227" s="4" t="s">
        <v>2168</v>
      </c>
      <c r="G227" s="5">
        <v>2.33</v>
      </c>
      <c r="H227" s="37">
        <f t="shared" si="11"/>
        <v>1</v>
      </c>
      <c r="I227" s="37" t="str">
        <f t="shared" si="12"/>
        <v>Small</v>
      </c>
      <c r="J227" s="4">
        <v>5</v>
      </c>
      <c r="K227" s="20">
        <v>0.99</v>
      </c>
      <c r="L227" s="5">
        <f>Table3[[#This Row],[Product_Amt]]+Table3[[#This Row],[Shipping_Amt]]</f>
        <v>3.3200000000000003</v>
      </c>
      <c r="M227" s="5">
        <f>(((Table3[[#This Row],[Total_Amt]] * 0.0558659217877095) + (Table3[[#This Row],[Total_Amt]])) *0.025 +0.3) + Table3[[#This Row],[Total_Amt]] * 0.1025</f>
        <v>0.72793687150837982</v>
      </c>
      <c r="N227" s="20">
        <f>Table3[[#This Row],[Total_Amt]]-Table3[[#This Row],[TCG_Fees]]-0.0225 - (0.088 *Table3[[#This Row],[Shipping_Shields]])- ($V$33 * Table3[[#This Row],[Quantity_Ordered]]) -0.68</f>
        <v>1.6665809573347263</v>
      </c>
      <c r="O227" s="2" t="s">
        <v>1179</v>
      </c>
      <c r="P227" s="2" t="s">
        <v>978</v>
      </c>
      <c r="Q227" s="6">
        <v>54971</v>
      </c>
    </row>
    <row r="228" spans="1:17" x14ac:dyDescent="0.25">
      <c r="A228" s="1" t="s">
        <v>871</v>
      </c>
      <c r="B228" s="2" t="s">
        <v>872</v>
      </c>
      <c r="C228" s="3">
        <v>45277</v>
      </c>
      <c r="D228" s="4" t="str">
        <f t="shared" ca="1" si="10"/>
        <v>Completed</v>
      </c>
      <c r="E228" s="4" t="s">
        <v>3</v>
      </c>
      <c r="F228" s="4" t="s">
        <v>2168</v>
      </c>
      <c r="G228" s="5">
        <v>3.98</v>
      </c>
      <c r="H228" s="37">
        <f t="shared" si="11"/>
        <v>1</v>
      </c>
      <c r="I228" s="37" t="str">
        <f t="shared" si="12"/>
        <v>Small</v>
      </c>
      <c r="J228" s="4">
        <v>3</v>
      </c>
      <c r="K228" s="20">
        <v>0.99</v>
      </c>
      <c r="L228" s="5">
        <f>Table3[[#This Row],[Product_Amt]]+Table3[[#This Row],[Shipping_Amt]]</f>
        <v>4.97</v>
      </c>
      <c r="M228" s="5">
        <f>(((Table3[[#This Row],[Total_Amt]] * 0.0558659217877095) + (Table3[[#This Row],[Total_Amt]])) *0.025 +0.3) + Table3[[#This Row],[Total_Amt]] * 0.1025</f>
        <v>0.94061634078212275</v>
      </c>
      <c r="N228" s="20">
        <f>Table3[[#This Row],[Total_Amt]]-Table3[[#This Row],[TCG_Fees]]-0.0225 - (0.088 *Table3[[#This Row],[Shipping_Shields]])- ($V$33 * Table3[[#This Row],[Quantity_Ordered]]) -0.68</f>
        <v>3.1578943565237405</v>
      </c>
      <c r="O228" s="2" t="s">
        <v>1217</v>
      </c>
      <c r="P228" s="2" t="s">
        <v>962</v>
      </c>
      <c r="Q228" s="6">
        <v>60477</v>
      </c>
    </row>
    <row r="229" spans="1:17" x14ac:dyDescent="0.25">
      <c r="A229" s="1" t="s">
        <v>867</v>
      </c>
      <c r="B229" s="2" t="s">
        <v>868</v>
      </c>
      <c r="C229" s="3">
        <v>45277</v>
      </c>
      <c r="D229" s="4" t="str">
        <f t="shared" ca="1" si="10"/>
        <v>Completed</v>
      </c>
      <c r="E229" s="4" t="s">
        <v>3</v>
      </c>
      <c r="F229" s="4" t="s">
        <v>2168</v>
      </c>
      <c r="G229" s="5">
        <v>0.36</v>
      </c>
      <c r="H229" s="37">
        <f t="shared" si="11"/>
        <v>1</v>
      </c>
      <c r="I229" s="37" t="str">
        <f t="shared" si="12"/>
        <v>Small</v>
      </c>
      <c r="J229" s="4">
        <v>2</v>
      </c>
      <c r="K229" s="20">
        <v>0.99</v>
      </c>
      <c r="L229" s="5">
        <f>Table3[[#This Row],[Product_Amt]]+Table3[[#This Row],[Shipping_Amt]]</f>
        <v>1.35</v>
      </c>
      <c r="M229" s="5">
        <f>(((Table3[[#This Row],[Total_Amt]] * 0.0558659217877095) + (Table3[[#This Row],[Total_Amt]])) *0.025 +0.3) + Table3[[#This Row],[Total_Amt]] * 0.1025</f>
        <v>0.47401047486033521</v>
      </c>
      <c r="N229" s="20">
        <f>Table3[[#This Row],[Total_Amt]]-Table3[[#This Row],[TCG_Fees]]-0.0225 - (0.088 *Table3[[#This Row],[Shipping_Shields]])- ($V$33 * Table3[[#This Row],[Quantity_Ordered]]) -0.68</f>
        <v>3.1496656676907375E-2</v>
      </c>
      <c r="O229" s="2" t="s">
        <v>1225</v>
      </c>
      <c r="P229" s="2" t="s">
        <v>919</v>
      </c>
      <c r="Q229" s="6">
        <v>78148</v>
      </c>
    </row>
    <row r="230" spans="1:17" x14ac:dyDescent="0.25">
      <c r="A230" s="1" t="s">
        <v>869</v>
      </c>
      <c r="B230" s="2" t="s">
        <v>870</v>
      </c>
      <c r="C230" s="3">
        <v>45277</v>
      </c>
      <c r="D230" s="4" t="str">
        <f t="shared" ca="1" si="10"/>
        <v>Completed</v>
      </c>
      <c r="E230" s="4" t="s">
        <v>3</v>
      </c>
      <c r="F230" s="4" t="s">
        <v>2168</v>
      </c>
      <c r="G230" s="5">
        <v>0.66</v>
      </c>
      <c r="H230" s="37">
        <f t="shared" si="11"/>
        <v>1</v>
      </c>
      <c r="I230" s="37" t="str">
        <f t="shared" si="12"/>
        <v>Small</v>
      </c>
      <c r="J230" s="4">
        <v>4</v>
      </c>
      <c r="K230" s="20">
        <v>0.99</v>
      </c>
      <c r="L230" s="5">
        <f>Table3[[#This Row],[Product_Amt]]+Table3[[#This Row],[Shipping_Amt]]</f>
        <v>1.65</v>
      </c>
      <c r="M230" s="5">
        <f>(((Table3[[#This Row],[Total_Amt]] * 0.0558659217877095) + (Table3[[#This Row],[Total_Amt]])) *0.025 +0.3) + Table3[[#This Row],[Total_Amt]] * 0.1025</f>
        <v>0.51267946927374297</v>
      </c>
      <c r="N230" s="20">
        <f>Table3[[#This Row],[Total_Amt]]-Table3[[#This Row],[TCG_Fees]]-0.0225 - (0.088 *Table3[[#This Row],[Shipping_Shields]])- ($V$33 * Table3[[#This Row],[Quantity_Ordered]]) -0.68</f>
        <v>0.23883479380074191</v>
      </c>
      <c r="O230" s="2" t="s">
        <v>1238</v>
      </c>
      <c r="P230" s="2" t="s">
        <v>950</v>
      </c>
      <c r="Q230" s="6">
        <v>3755</v>
      </c>
    </row>
    <row r="231" spans="1:17" x14ac:dyDescent="0.25">
      <c r="A231" s="1" t="s">
        <v>865</v>
      </c>
      <c r="B231" s="2" t="s">
        <v>866</v>
      </c>
      <c r="C231" s="3">
        <v>45277</v>
      </c>
      <c r="D231" s="4" t="str">
        <f t="shared" ca="1" si="10"/>
        <v>Completed</v>
      </c>
      <c r="E231" s="4" t="s">
        <v>3</v>
      </c>
      <c r="F231" s="4" t="s">
        <v>2168</v>
      </c>
      <c r="G231" s="5">
        <v>2.92</v>
      </c>
      <c r="H231" s="37">
        <f t="shared" si="11"/>
        <v>1</v>
      </c>
      <c r="I231" s="37" t="str">
        <f t="shared" si="12"/>
        <v>Small</v>
      </c>
      <c r="J231" s="4">
        <v>3</v>
      </c>
      <c r="K231" s="20">
        <v>0.99</v>
      </c>
      <c r="L231" s="5">
        <f>Table3[[#This Row],[Product_Amt]]+Table3[[#This Row],[Shipping_Amt]]</f>
        <v>3.91</v>
      </c>
      <c r="M231" s="5">
        <f>(((Table3[[#This Row],[Total_Amt]] * 0.0558659217877095) + (Table3[[#This Row],[Total_Amt]])) *0.025 +0.3) + Table3[[#This Row],[Total_Amt]] * 0.1025</f>
        <v>0.80398589385474861</v>
      </c>
      <c r="N231" s="20">
        <f>Table3[[#This Row],[Total_Amt]]-Table3[[#This Row],[TCG_Fees]]-0.0225 - (0.088 *Table3[[#This Row],[Shipping_Shields]])- ($V$33 * Table3[[#This Row],[Quantity_Ordered]]) -0.68</f>
        <v>2.2345248034511154</v>
      </c>
      <c r="O231" s="2" t="s">
        <v>1256</v>
      </c>
      <c r="P231" s="2" t="s">
        <v>967</v>
      </c>
      <c r="Q231" s="6">
        <v>18509</v>
      </c>
    </row>
    <row r="232" spans="1:17" x14ac:dyDescent="0.25">
      <c r="A232" s="1" t="s">
        <v>879</v>
      </c>
      <c r="B232" s="2" t="s">
        <v>880</v>
      </c>
      <c r="C232" s="3">
        <v>45277</v>
      </c>
      <c r="D232" s="4" t="str">
        <f t="shared" ca="1" si="10"/>
        <v>Completed</v>
      </c>
      <c r="E232" s="4" t="s">
        <v>3</v>
      </c>
      <c r="F232" s="4" t="s">
        <v>2168</v>
      </c>
      <c r="G232" s="5">
        <v>25.75</v>
      </c>
      <c r="H232" s="37">
        <f t="shared" si="11"/>
        <v>1</v>
      </c>
      <c r="I232" s="37" t="str">
        <f t="shared" si="12"/>
        <v>Small</v>
      </c>
      <c r="J232" s="4">
        <v>1</v>
      </c>
      <c r="K232" s="20">
        <v>0.99</v>
      </c>
      <c r="L232" s="5">
        <f>Table3[[#This Row],[Product_Amt]]+Table3[[#This Row],[Shipping_Amt]]</f>
        <v>26.74</v>
      </c>
      <c r="M232" s="5">
        <f>(((Table3[[#This Row],[Total_Amt]] * 0.0558659217877095) + (Table3[[#This Row],[Total_Amt]])) *0.025 +0.3) + Table3[[#This Row],[Total_Amt]] * 0.1025</f>
        <v>3.7466963687150834</v>
      </c>
      <c r="N232" s="20">
        <f>Table3[[#This Row],[Total_Amt]]-Table3[[#This Row],[TCG_Fees]]-0.0225 - (0.088 *Table3[[#This Row],[Shipping_Shields]])- ($V$33 * Table3[[#This Row],[Quantity_Ordered]]) -0.68</f>
        <v>22.175807197053537</v>
      </c>
      <c r="O232" s="2" t="s">
        <v>1305</v>
      </c>
      <c r="P232" s="2" t="s">
        <v>919</v>
      </c>
      <c r="Q232" s="6">
        <v>79606</v>
      </c>
    </row>
    <row r="233" spans="1:17" x14ac:dyDescent="0.25">
      <c r="A233" s="1" t="s">
        <v>853</v>
      </c>
      <c r="B233" s="2" t="s">
        <v>854</v>
      </c>
      <c r="C233" s="3">
        <v>45277</v>
      </c>
      <c r="D233" s="4" t="str">
        <f t="shared" ca="1" si="10"/>
        <v>Completed</v>
      </c>
      <c r="E233" s="4" t="s">
        <v>3</v>
      </c>
      <c r="F233" s="4" t="s">
        <v>2168</v>
      </c>
      <c r="G233" s="5">
        <v>5.33</v>
      </c>
      <c r="H233" s="37">
        <f t="shared" si="11"/>
        <v>2</v>
      </c>
      <c r="I233" s="37" t="str">
        <f t="shared" si="12"/>
        <v>Large</v>
      </c>
      <c r="J233" s="4">
        <v>12</v>
      </c>
      <c r="K233" s="20">
        <v>0.99</v>
      </c>
      <c r="L233" s="5">
        <f>Table3[[#This Row],[Product_Amt]]+Table3[[#This Row],[Shipping_Amt]]</f>
        <v>6.32</v>
      </c>
      <c r="M233" s="5">
        <f>(((Table3[[#This Row],[Total_Amt]] * 0.0558659217877095) + (Table3[[#This Row],[Total_Amt]])) *0.025 +0.3) + Table3[[#This Row],[Total_Amt]] * 0.1025</f>
        <v>1.1146268156424581</v>
      </c>
      <c r="N233" s="20">
        <f>Table3[[#This Row],[Total_Amt]]-Table3[[#This Row],[TCG_Fees]]-0.0225 - (0.088 *Table3[[#This Row],[Shipping_Shields]])- ($V$33 * Table3[[#This Row],[Quantity_Ordered]]) -0.68</f>
        <v>4.0029159735809969</v>
      </c>
      <c r="O233" s="2" t="s">
        <v>1316</v>
      </c>
      <c r="P233" s="2" t="s">
        <v>954</v>
      </c>
      <c r="Q233" s="6">
        <v>34134</v>
      </c>
    </row>
    <row r="234" spans="1:17" x14ac:dyDescent="0.25">
      <c r="A234" s="1" t="s">
        <v>861</v>
      </c>
      <c r="B234" s="2" t="s">
        <v>862</v>
      </c>
      <c r="C234" s="3">
        <v>45277</v>
      </c>
      <c r="D234" s="4" t="str">
        <f t="shared" ca="1" si="10"/>
        <v>Completed</v>
      </c>
      <c r="E234" s="4" t="s">
        <v>3</v>
      </c>
      <c r="F234" s="4" t="s">
        <v>2168</v>
      </c>
      <c r="G234" s="5">
        <v>0.33</v>
      </c>
      <c r="H234" s="37">
        <f t="shared" si="11"/>
        <v>1</v>
      </c>
      <c r="I234" s="37" t="str">
        <f t="shared" si="12"/>
        <v>Small</v>
      </c>
      <c r="J234" s="4">
        <v>1</v>
      </c>
      <c r="K234" s="20">
        <v>0.99</v>
      </c>
      <c r="L234" s="5">
        <f>Table3[[#This Row],[Product_Amt]]+Table3[[#This Row],[Shipping_Amt]]</f>
        <v>1.32</v>
      </c>
      <c r="M234" s="5">
        <f>(((Table3[[#This Row],[Total_Amt]] * 0.0558659217877095) + (Table3[[#This Row],[Total_Amt]])) *0.025 +0.3) + Table3[[#This Row],[Total_Amt]] * 0.1025</f>
        <v>0.47014357541899443</v>
      </c>
      <c r="N234" s="20">
        <f>Table3[[#This Row],[Total_Amt]]-Table3[[#This Row],[TCG_Fees]]-0.0225 - (0.088 *Table3[[#This Row],[Shipping_Shields]])- ($V$33 * Table3[[#This Row],[Quantity_Ordered]]) -0.68</f>
        <v>3.2359990349626888E-2</v>
      </c>
      <c r="O234" s="2" t="s">
        <v>1336</v>
      </c>
      <c r="P234" s="2" t="s">
        <v>1020</v>
      </c>
      <c r="Q234" s="6">
        <v>73122</v>
      </c>
    </row>
    <row r="235" spans="1:17" x14ac:dyDescent="0.25">
      <c r="A235" s="1" t="s">
        <v>887</v>
      </c>
      <c r="B235" s="2" t="s">
        <v>888</v>
      </c>
      <c r="C235" s="3">
        <v>45278</v>
      </c>
      <c r="D235" s="4" t="str">
        <f t="shared" ref="D235:D298" ca="1" si="13">IF(C235&gt;=TODAY()-7,"Shipped","Completed")</f>
        <v>Completed</v>
      </c>
      <c r="E235" s="4" t="s">
        <v>3</v>
      </c>
      <c r="F235" s="4" t="s">
        <v>2168</v>
      </c>
      <c r="G235" s="5">
        <v>0.26</v>
      </c>
      <c r="H235" s="37">
        <f t="shared" si="11"/>
        <v>1</v>
      </c>
      <c r="I235" s="37" t="str">
        <f t="shared" si="12"/>
        <v>Small</v>
      </c>
      <c r="J235" s="4">
        <v>1</v>
      </c>
      <c r="K235" s="20">
        <v>0.99</v>
      </c>
      <c r="L235" s="5">
        <f>Table3[[#This Row],[Product_Amt]]+Table3[[#This Row],[Shipping_Amt]]</f>
        <v>1.25</v>
      </c>
      <c r="M235" s="5">
        <f>(((Table3[[#This Row],[Total_Amt]] * 0.0558659217877095) + (Table3[[#This Row],[Total_Amt]])) *0.025 +0.3) + Table3[[#This Row],[Total_Amt]] * 0.1025</f>
        <v>0.46112081005586592</v>
      </c>
      <c r="N235" s="20">
        <f>Table3[[#This Row],[Total_Amt]]-Table3[[#This Row],[TCG_Fees]]-0.0225 - (0.088 *Table3[[#This Row],[Shipping_Shields]])- ($V$33 * Table3[[#This Row],[Quantity_Ordered]]) -0.68</f>
        <v>-2.8617244287244659E-2</v>
      </c>
      <c r="O235" s="2" t="s">
        <v>974</v>
      </c>
      <c r="P235" s="2" t="s">
        <v>926</v>
      </c>
      <c r="Q235" s="6">
        <v>97206</v>
      </c>
    </row>
    <row r="236" spans="1:17" x14ac:dyDescent="0.25">
      <c r="A236" s="1" t="s">
        <v>889</v>
      </c>
      <c r="B236" s="2" t="s">
        <v>890</v>
      </c>
      <c r="C236" s="3">
        <v>45278</v>
      </c>
      <c r="D236" s="4" t="str">
        <f t="shared" ca="1" si="13"/>
        <v>Completed</v>
      </c>
      <c r="E236" s="4" t="s">
        <v>3</v>
      </c>
      <c r="F236" s="4" t="s">
        <v>2168</v>
      </c>
      <c r="G236" s="5">
        <v>0.27</v>
      </c>
      <c r="H236" s="37">
        <f t="shared" si="11"/>
        <v>1</v>
      </c>
      <c r="I236" s="37" t="str">
        <f t="shared" si="12"/>
        <v>Small</v>
      </c>
      <c r="J236" s="4">
        <v>1</v>
      </c>
      <c r="K236" s="20">
        <v>0.99</v>
      </c>
      <c r="L236" s="5">
        <f>Table3[[#This Row],[Product_Amt]]+Table3[[#This Row],[Shipping_Amt]]</f>
        <v>1.26</v>
      </c>
      <c r="M236" s="5">
        <f>(((Table3[[#This Row],[Total_Amt]] * 0.0558659217877095) + (Table3[[#This Row],[Total_Amt]])) *0.025 +0.3) + Table3[[#This Row],[Total_Amt]] * 0.1025</f>
        <v>0.46240977653631282</v>
      </c>
      <c r="N236" s="20">
        <f>Table3[[#This Row],[Total_Amt]]-Table3[[#This Row],[TCG_Fees]]-0.0225 - (0.088 *Table3[[#This Row],[Shipping_Shields]])- ($V$33 * Table3[[#This Row],[Quantity_Ordered]]) -0.68</f>
        <v>-1.9906210767691612E-2</v>
      </c>
      <c r="O236" s="2" t="s">
        <v>1043</v>
      </c>
      <c r="P236" s="2" t="s">
        <v>967</v>
      </c>
      <c r="Q236" s="6">
        <v>19438</v>
      </c>
    </row>
    <row r="237" spans="1:17" x14ac:dyDescent="0.25">
      <c r="A237" s="1" t="s">
        <v>897</v>
      </c>
      <c r="B237" s="2" t="s">
        <v>898</v>
      </c>
      <c r="C237" s="3">
        <v>45278</v>
      </c>
      <c r="D237" s="4" t="str">
        <f t="shared" ca="1" si="13"/>
        <v>Completed</v>
      </c>
      <c r="E237" s="4" t="s">
        <v>3</v>
      </c>
      <c r="F237" s="4" t="s">
        <v>2168</v>
      </c>
      <c r="G237" s="5">
        <v>3.3</v>
      </c>
      <c r="H237" s="37">
        <f t="shared" si="11"/>
        <v>1</v>
      </c>
      <c r="I237" s="37" t="str">
        <f t="shared" si="12"/>
        <v>Small</v>
      </c>
      <c r="J237" s="4">
        <v>1</v>
      </c>
      <c r="K237" s="20">
        <v>0.99</v>
      </c>
      <c r="L237" s="5">
        <f>Table3[[#This Row],[Product_Amt]]+Table3[[#This Row],[Shipping_Amt]]</f>
        <v>4.29</v>
      </c>
      <c r="M237" s="5">
        <f>(((Table3[[#This Row],[Total_Amt]] * 0.0558659217877095) + (Table3[[#This Row],[Total_Amt]])) *0.025 +0.3) + Table3[[#This Row],[Total_Amt]] * 0.1025</f>
        <v>0.85296662011173185</v>
      </c>
      <c r="N237" s="20">
        <f>Table3[[#This Row],[Total_Amt]]-Table3[[#This Row],[TCG_Fees]]-0.0225 - (0.088 *Table3[[#This Row],[Shipping_Shields]])- ($V$33 * Table3[[#This Row],[Quantity_Ordered]]) -0.68</f>
        <v>2.6195369456568889</v>
      </c>
      <c r="O237" s="2" t="s">
        <v>1068</v>
      </c>
      <c r="P237" s="2" t="s">
        <v>950</v>
      </c>
      <c r="Q237" s="6">
        <v>3054</v>
      </c>
    </row>
    <row r="238" spans="1:17" x14ac:dyDescent="0.25">
      <c r="A238" s="1" t="s">
        <v>891</v>
      </c>
      <c r="B238" s="2" t="s">
        <v>892</v>
      </c>
      <c r="C238" s="3">
        <v>45278</v>
      </c>
      <c r="D238" s="4" t="str">
        <f t="shared" ca="1" si="13"/>
        <v>Completed</v>
      </c>
      <c r="E238" s="4" t="s">
        <v>3</v>
      </c>
      <c r="F238" s="4" t="s">
        <v>2168</v>
      </c>
      <c r="G238" s="5">
        <v>4.55</v>
      </c>
      <c r="H238" s="37">
        <f t="shared" si="11"/>
        <v>1</v>
      </c>
      <c r="I238" s="37" t="str">
        <f t="shared" si="12"/>
        <v>Small</v>
      </c>
      <c r="J238" s="4">
        <v>6</v>
      </c>
      <c r="K238" s="20">
        <v>0.99</v>
      </c>
      <c r="L238" s="5">
        <f>Table3[[#This Row],[Product_Amt]]+Table3[[#This Row],[Shipping_Amt]]</f>
        <v>5.54</v>
      </c>
      <c r="M238" s="5">
        <f>(((Table3[[#This Row],[Total_Amt]] * 0.0558659217877095) + (Table3[[#This Row],[Total_Amt]])) *0.025 +0.3) + Table3[[#This Row],[Total_Amt]] * 0.1025</f>
        <v>1.0140874301675977</v>
      </c>
      <c r="N238" s="20">
        <f>Table3[[#This Row],[Total_Amt]]-Table3[[#This Row],[TCG_Fees]]-0.0225 - (0.088 *Table3[[#This Row],[Shipping_Shields]])- ($V$33 * Table3[[#This Row],[Quantity_Ordered]]) -0.68</f>
        <v>3.57343396444413</v>
      </c>
      <c r="O238" s="2" t="s">
        <v>921</v>
      </c>
      <c r="P238" s="2" t="s">
        <v>920</v>
      </c>
      <c r="Q238" s="6">
        <v>11367</v>
      </c>
    </row>
    <row r="239" spans="1:17" x14ac:dyDescent="0.25">
      <c r="A239" s="1" t="s">
        <v>895</v>
      </c>
      <c r="B239" s="2" t="s">
        <v>896</v>
      </c>
      <c r="C239" s="3">
        <v>45278</v>
      </c>
      <c r="D239" s="4" t="str">
        <f t="shared" ca="1" si="13"/>
        <v>Completed</v>
      </c>
      <c r="E239" s="4" t="s">
        <v>3</v>
      </c>
      <c r="F239" s="4" t="s">
        <v>2168</v>
      </c>
      <c r="G239" s="5">
        <v>1.45</v>
      </c>
      <c r="H239" s="37">
        <f t="shared" si="11"/>
        <v>1</v>
      </c>
      <c r="I239" s="37" t="str">
        <f t="shared" si="12"/>
        <v>Small</v>
      </c>
      <c r="J239" s="4">
        <v>1</v>
      </c>
      <c r="K239" s="20">
        <v>0.99</v>
      </c>
      <c r="L239" s="5">
        <f>Table3[[#This Row],[Product_Amt]]+Table3[[#This Row],[Shipping_Amt]]</f>
        <v>2.44</v>
      </c>
      <c r="M239" s="5">
        <f>(((Table3[[#This Row],[Total_Amt]] * 0.0558659217877095) + (Table3[[#This Row],[Total_Amt]])) *0.025 +0.3) + Table3[[#This Row],[Total_Amt]] * 0.1025</f>
        <v>0.61450782122905023</v>
      </c>
      <c r="N239" s="20">
        <f>Table3[[#This Row],[Total_Amt]]-Table3[[#This Row],[TCG_Fees]]-0.0225 - (0.088 *Table3[[#This Row],[Shipping_Shields]])- ($V$33 * Table3[[#This Row],[Quantity_Ordered]]) -0.68</f>
        <v>1.0079957445395706</v>
      </c>
      <c r="O239" s="2" t="s">
        <v>1121</v>
      </c>
      <c r="P239" s="2" t="s">
        <v>926</v>
      </c>
      <c r="Q239" s="6">
        <v>97702</v>
      </c>
    </row>
    <row r="240" spans="1:17" x14ac:dyDescent="0.25">
      <c r="A240" s="1" t="s">
        <v>885</v>
      </c>
      <c r="B240" s="2" t="s">
        <v>886</v>
      </c>
      <c r="C240" s="3">
        <v>45278</v>
      </c>
      <c r="D240" s="4" t="str">
        <f t="shared" ca="1" si="13"/>
        <v>Completed</v>
      </c>
      <c r="E240" s="4" t="s">
        <v>3</v>
      </c>
      <c r="F240" s="4" t="s">
        <v>2168</v>
      </c>
      <c r="G240" s="5">
        <v>2</v>
      </c>
      <c r="H240" s="37">
        <f t="shared" si="11"/>
        <v>2</v>
      </c>
      <c r="I240" s="37" t="str">
        <f t="shared" si="12"/>
        <v>Large</v>
      </c>
      <c r="J240" s="4">
        <v>9</v>
      </c>
      <c r="K240" s="20">
        <v>0.99</v>
      </c>
      <c r="L240" s="5">
        <f>Table3[[#This Row],[Product_Amt]]+Table3[[#This Row],[Shipping_Amt]]</f>
        <v>2.99</v>
      </c>
      <c r="M240" s="5">
        <f>(((Table3[[#This Row],[Total_Amt]] * 0.0558659217877095) + (Table3[[#This Row],[Total_Amt]])) *0.025 +0.3) + Table3[[#This Row],[Total_Amt]] * 0.1025</f>
        <v>0.68540097765363128</v>
      </c>
      <c r="N240" s="20">
        <f>Table3[[#This Row],[Total_Amt]]-Table3[[#This Row],[TCG_Fees]]-0.0225 - (0.088 *Table3[[#This Row],[Shipping_Shields]])- ($V$33 * Table3[[#This Row],[Quantity_Ordered]]) -0.68</f>
        <v>1.1831311142639596</v>
      </c>
      <c r="O240" s="2" t="s">
        <v>1186</v>
      </c>
      <c r="P240" s="2" t="s">
        <v>926</v>
      </c>
      <c r="Q240" s="6">
        <v>97301</v>
      </c>
    </row>
    <row r="241" spans="1:17" x14ac:dyDescent="0.25">
      <c r="A241" s="1" t="s">
        <v>893</v>
      </c>
      <c r="B241" s="2" t="s">
        <v>894</v>
      </c>
      <c r="C241" s="3">
        <v>45278</v>
      </c>
      <c r="D241" s="4" t="str">
        <f t="shared" ca="1" si="13"/>
        <v>Completed</v>
      </c>
      <c r="E241" s="4" t="s">
        <v>3</v>
      </c>
      <c r="F241" s="4" t="s">
        <v>2168</v>
      </c>
      <c r="G241" s="5">
        <v>1.62</v>
      </c>
      <c r="H241" s="37">
        <f t="shared" si="11"/>
        <v>1</v>
      </c>
      <c r="I241" s="37" t="str">
        <f t="shared" si="12"/>
        <v>Small</v>
      </c>
      <c r="J241" s="4">
        <v>4</v>
      </c>
      <c r="K241" s="20">
        <v>0.99</v>
      </c>
      <c r="L241" s="5">
        <f>Table3[[#This Row],[Product_Amt]]+Table3[[#This Row],[Shipping_Amt]]</f>
        <v>2.6100000000000003</v>
      </c>
      <c r="M241" s="5">
        <f>(((Table3[[#This Row],[Total_Amt]] * 0.0558659217877095) + (Table3[[#This Row],[Total_Amt]])) *0.025 +0.3) + Table3[[#This Row],[Total_Amt]] * 0.1025</f>
        <v>0.63642025139664804</v>
      </c>
      <c r="N241" s="20">
        <f>Table3[[#This Row],[Total_Amt]]-Table3[[#This Row],[TCG_Fees]]-0.0225 - (0.088 *Table3[[#This Row],[Shipping_Shields]])- ($V$33 * Table3[[#This Row],[Quantity_Ordered]]) -0.68</f>
        <v>1.0750940116778369</v>
      </c>
      <c r="O241" s="2" t="s">
        <v>1205</v>
      </c>
      <c r="P241" s="2" t="s">
        <v>1039</v>
      </c>
      <c r="Q241" s="6">
        <v>727</v>
      </c>
    </row>
    <row r="242" spans="1:17" x14ac:dyDescent="0.25">
      <c r="A242" s="1" t="s">
        <v>1</v>
      </c>
      <c r="B242" s="2" t="s">
        <v>2</v>
      </c>
      <c r="C242" s="3">
        <v>45278</v>
      </c>
      <c r="D242" s="4" t="str">
        <f t="shared" ca="1" si="13"/>
        <v>Completed</v>
      </c>
      <c r="E242" s="4" t="s">
        <v>3</v>
      </c>
      <c r="F242" s="4" t="s">
        <v>2168</v>
      </c>
      <c r="G242" s="5">
        <v>0.6</v>
      </c>
      <c r="H242" s="37">
        <f t="shared" si="11"/>
        <v>1</v>
      </c>
      <c r="I242" s="37" t="str">
        <f t="shared" si="12"/>
        <v>Small</v>
      </c>
      <c r="J242" s="4">
        <v>1</v>
      </c>
      <c r="K242" s="20">
        <v>0.99</v>
      </c>
      <c r="L242" s="5">
        <f>Table3[[#This Row],[Product_Amt]]+Table3[[#This Row],[Shipping_Amt]]</f>
        <v>1.5899999999999999</v>
      </c>
      <c r="M242" s="5">
        <f>(((Table3[[#This Row],[Total_Amt]] * 0.0558659217877095) + (Table3[[#This Row],[Total_Amt]])) *0.025 +0.3) + Table3[[#This Row],[Total_Amt]] * 0.1025</f>
        <v>0.50494567039106142</v>
      </c>
      <c r="N242" s="20">
        <f>Table3[[#This Row],[Total_Amt]]-Table3[[#This Row],[TCG_Fees]]-0.0225 - (0.088 *Table3[[#This Row],[Shipping_Shields]])- ($V$33 * Table3[[#This Row],[Quantity_Ordered]]) -0.68</f>
        <v>0.26755789537755958</v>
      </c>
      <c r="O242" s="2" t="s">
        <v>918</v>
      </c>
      <c r="P242" s="2" t="s">
        <v>919</v>
      </c>
      <c r="Q242" s="6">
        <v>78046</v>
      </c>
    </row>
    <row r="243" spans="1:17" x14ac:dyDescent="0.25">
      <c r="A243" s="1" t="s">
        <v>6</v>
      </c>
      <c r="B243" s="2" t="s">
        <v>7</v>
      </c>
      <c r="C243" s="3">
        <v>45279</v>
      </c>
      <c r="D243" s="4" t="str">
        <f t="shared" ca="1" si="13"/>
        <v>Completed</v>
      </c>
      <c r="E243" s="4" t="s">
        <v>3</v>
      </c>
      <c r="F243" s="4" t="s">
        <v>2168</v>
      </c>
      <c r="G243" s="5">
        <v>6.45</v>
      </c>
      <c r="H243" s="37">
        <f t="shared" si="11"/>
        <v>2</v>
      </c>
      <c r="I243" s="37" t="str">
        <f t="shared" si="12"/>
        <v>Large</v>
      </c>
      <c r="J243" s="4">
        <v>10</v>
      </c>
      <c r="K243" s="20">
        <v>0.99</v>
      </c>
      <c r="L243" s="5">
        <f>Table3[[#This Row],[Product_Amt]]+Table3[[#This Row],[Shipping_Amt]]</f>
        <v>7.44</v>
      </c>
      <c r="M243" s="5">
        <f>(((Table3[[#This Row],[Total_Amt]] * 0.0558659217877095) + (Table3[[#This Row],[Total_Amt]])) *0.025 +0.3) + Table3[[#This Row],[Total_Amt]] * 0.1025</f>
        <v>1.2589910614525139</v>
      </c>
      <c r="N243" s="20">
        <f>Table3[[#This Row],[Total_Amt]]-Table3[[#This Row],[TCG_Fees]]-0.0225 - (0.088 *Table3[[#This Row],[Shipping_Shields]])- ($V$33 * Table3[[#This Row],[Quantity_Ordered]]) -0.68</f>
        <v>5.0325445962336985</v>
      </c>
      <c r="O243" s="2" t="s">
        <v>1061</v>
      </c>
      <c r="P243" s="2" t="s">
        <v>966</v>
      </c>
      <c r="Q243" s="6">
        <v>1757</v>
      </c>
    </row>
    <row r="244" spans="1:17" x14ac:dyDescent="0.25">
      <c r="A244" s="1" t="s">
        <v>18</v>
      </c>
      <c r="B244" s="2" t="s">
        <v>19</v>
      </c>
      <c r="C244" s="3">
        <v>45279</v>
      </c>
      <c r="D244" s="4" t="str">
        <f t="shared" ca="1" si="13"/>
        <v>Completed</v>
      </c>
      <c r="E244" s="4" t="s">
        <v>3</v>
      </c>
      <c r="F244" s="4" t="s">
        <v>2168</v>
      </c>
      <c r="G244" s="5">
        <v>0.47</v>
      </c>
      <c r="H244" s="37">
        <f t="shared" si="11"/>
        <v>1</v>
      </c>
      <c r="I244" s="37" t="str">
        <f t="shared" si="12"/>
        <v>Small</v>
      </c>
      <c r="J244" s="4">
        <v>2</v>
      </c>
      <c r="K244" s="20">
        <v>0.99</v>
      </c>
      <c r="L244" s="5">
        <f>Table3[[#This Row],[Product_Amt]]+Table3[[#This Row],[Shipping_Amt]]</f>
        <v>1.46</v>
      </c>
      <c r="M244" s="5">
        <f>(((Table3[[#This Row],[Total_Amt]] * 0.0558659217877095) + (Table3[[#This Row],[Total_Amt]])) *0.025 +0.3) + Table3[[#This Row],[Total_Amt]] * 0.1025</f>
        <v>0.48818910614525135</v>
      </c>
      <c r="N244" s="20">
        <f>Table3[[#This Row],[Total_Amt]]-Table3[[#This Row],[TCG_Fees]]-0.0225 - (0.088 *Table3[[#This Row],[Shipping_Shields]])- ($V$33 * Table3[[#This Row],[Quantity_Ordered]]) -0.68</f>
        <v>0.12731802539199111</v>
      </c>
      <c r="O244" s="2" t="s">
        <v>1105</v>
      </c>
      <c r="P244" s="2" t="s">
        <v>967</v>
      </c>
      <c r="Q244" s="6">
        <v>16238</v>
      </c>
    </row>
    <row r="245" spans="1:17" x14ac:dyDescent="0.25">
      <c r="A245" s="1" t="s">
        <v>16</v>
      </c>
      <c r="B245" s="2" t="s">
        <v>17</v>
      </c>
      <c r="C245" s="3">
        <v>45279</v>
      </c>
      <c r="D245" s="4" t="str">
        <f t="shared" ca="1" si="13"/>
        <v>Completed</v>
      </c>
      <c r="E245" s="4" t="s">
        <v>3</v>
      </c>
      <c r="F245" s="4" t="s">
        <v>2168</v>
      </c>
      <c r="G245" s="5">
        <v>0.86</v>
      </c>
      <c r="H245" s="37">
        <f t="shared" si="11"/>
        <v>1</v>
      </c>
      <c r="I245" s="37" t="str">
        <f t="shared" si="12"/>
        <v>Small</v>
      </c>
      <c r="J245" s="4">
        <v>2</v>
      </c>
      <c r="K245" s="20">
        <v>0.99</v>
      </c>
      <c r="L245" s="5">
        <f>Table3[[#This Row],[Product_Amt]]+Table3[[#This Row],[Shipping_Amt]]</f>
        <v>1.85</v>
      </c>
      <c r="M245" s="5">
        <f>(((Table3[[#This Row],[Total_Amt]] * 0.0558659217877095) + (Table3[[#This Row],[Total_Amt]])) *0.025 +0.3) + Table3[[#This Row],[Total_Amt]] * 0.1025</f>
        <v>0.53845879888268156</v>
      </c>
      <c r="N245" s="20">
        <f>Table3[[#This Row],[Total_Amt]]-Table3[[#This Row],[TCG_Fees]]-0.0225 - (0.088 *Table3[[#This Row],[Shipping_Shields]])- ($V$33 * Table3[[#This Row],[Quantity_Ordered]]) -0.68</f>
        <v>0.4670483326545608</v>
      </c>
      <c r="O245" s="2" t="s">
        <v>1122</v>
      </c>
      <c r="P245" s="2" t="s">
        <v>1123</v>
      </c>
      <c r="Q245" s="6">
        <v>84601</v>
      </c>
    </row>
    <row r="246" spans="1:17" x14ac:dyDescent="0.25">
      <c r="A246" s="1" t="s">
        <v>14</v>
      </c>
      <c r="B246" s="2" t="s">
        <v>15</v>
      </c>
      <c r="C246" s="3">
        <v>45279</v>
      </c>
      <c r="D246" s="4" t="str">
        <f t="shared" ca="1" si="13"/>
        <v>Completed</v>
      </c>
      <c r="E246" s="4" t="s">
        <v>3</v>
      </c>
      <c r="F246" s="4" t="s">
        <v>2168</v>
      </c>
      <c r="G246" s="5">
        <v>6.54</v>
      </c>
      <c r="H246" s="37">
        <f t="shared" si="11"/>
        <v>2</v>
      </c>
      <c r="I246" s="37" t="str">
        <f t="shared" si="12"/>
        <v>Large</v>
      </c>
      <c r="J246" s="4">
        <v>9</v>
      </c>
      <c r="K246" s="20">
        <v>0.99</v>
      </c>
      <c r="L246" s="5">
        <f>Table3[[#This Row],[Product_Amt]]+Table3[[#This Row],[Shipping_Amt]]</f>
        <v>7.53</v>
      </c>
      <c r="M246" s="5">
        <f>(((Table3[[#This Row],[Total_Amt]] * 0.0558659217877095) + (Table3[[#This Row],[Total_Amt]])) *0.025 +0.3) + Table3[[#This Row],[Total_Amt]] * 0.1025</f>
        <v>1.2705917597765364</v>
      </c>
      <c r="N246" s="20">
        <f>Table3[[#This Row],[Total_Amt]]-Table3[[#This Row],[TCG_Fees]]-0.0225 - (0.088 *Table3[[#This Row],[Shipping_Shields]])- ($V$33 * Table3[[#This Row],[Quantity_Ordered]]) -0.68</f>
        <v>5.1379403321410555</v>
      </c>
      <c r="O246" s="2" t="s">
        <v>1131</v>
      </c>
      <c r="P246" s="2" t="s">
        <v>985</v>
      </c>
      <c r="Q246" s="6">
        <v>30068</v>
      </c>
    </row>
    <row r="247" spans="1:17" x14ac:dyDescent="0.25">
      <c r="A247" s="1" t="s">
        <v>20</v>
      </c>
      <c r="B247" s="2" t="s">
        <v>21</v>
      </c>
      <c r="C247" s="3">
        <v>45279</v>
      </c>
      <c r="D247" s="4" t="str">
        <f t="shared" ca="1" si="13"/>
        <v>Completed</v>
      </c>
      <c r="E247" s="4" t="s">
        <v>3</v>
      </c>
      <c r="F247" s="4" t="s">
        <v>2168</v>
      </c>
      <c r="G247" s="5">
        <v>2.4900000000000002</v>
      </c>
      <c r="H247" s="37">
        <f t="shared" si="11"/>
        <v>1</v>
      </c>
      <c r="I247" s="37" t="str">
        <f t="shared" si="12"/>
        <v>Small</v>
      </c>
      <c r="J247" s="4">
        <v>4</v>
      </c>
      <c r="K247" s="20">
        <v>0.99</v>
      </c>
      <c r="L247" s="5">
        <f>Table3[[#This Row],[Product_Amt]]+Table3[[#This Row],[Shipping_Amt]]</f>
        <v>3.4800000000000004</v>
      </c>
      <c r="M247" s="5">
        <f>(((Table3[[#This Row],[Total_Amt]] * 0.0558659217877095) + (Table3[[#This Row],[Total_Amt]])) *0.025 +0.3) + Table3[[#This Row],[Total_Amt]] * 0.1025</f>
        <v>0.74856033519553078</v>
      </c>
      <c r="N247" s="20">
        <f>Table3[[#This Row],[Total_Amt]]-Table3[[#This Row],[TCG_Fees]]-0.0225 - (0.088 *Table3[[#This Row],[Shipping_Shields]])- ($V$33 * Table3[[#This Row],[Quantity_Ordered]]) -0.68</f>
        <v>1.8329539278789544</v>
      </c>
      <c r="O247" s="2" t="s">
        <v>1138</v>
      </c>
      <c r="P247" s="2" t="s">
        <v>960</v>
      </c>
      <c r="Q247" s="6">
        <v>48116</v>
      </c>
    </row>
    <row r="248" spans="1:17" x14ac:dyDescent="0.25">
      <c r="A248" s="1" t="s">
        <v>10</v>
      </c>
      <c r="B248" s="2" t="s">
        <v>11</v>
      </c>
      <c r="C248" s="3">
        <v>45279</v>
      </c>
      <c r="D248" s="4" t="str">
        <f t="shared" ca="1" si="13"/>
        <v>Completed</v>
      </c>
      <c r="E248" s="4" t="s">
        <v>3</v>
      </c>
      <c r="F248" s="4" t="s">
        <v>2168</v>
      </c>
      <c r="G248" s="5">
        <v>2.2599999999999998</v>
      </c>
      <c r="H248" s="37">
        <f t="shared" si="11"/>
        <v>1</v>
      </c>
      <c r="I248" s="37" t="str">
        <f t="shared" si="12"/>
        <v>Small</v>
      </c>
      <c r="J248" s="4">
        <v>4</v>
      </c>
      <c r="K248" s="20">
        <v>0.99</v>
      </c>
      <c r="L248" s="5">
        <f>Table3[[#This Row],[Product_Amt]]+Table3[[#This Row],[Shipping_Amt]]</f>
        <v>3.25</v>
      </c>
      <c r="M248" s="5">
        <f>(((Table3[[#This Row],[Total_Amt]] * 0.0558659217877095) + (Table3[[#This Row],[Total_Amt]])) *0.025 +0.3) + Table3[[#This Row],[Total_Amt]] * 0.1025</f>
        <v>0.71891410614525142</v>
      </c>
      <c r="N248" s="20">
        <f>Table3[[#This Row],[Total_Amt]]-Table3[[#This Row],[TCG_Fees]]-0.0225 - (0.088 *Table3[[#This Row],[Shipping_Shields]])- ($V$33 * Table3[[#This Row],[Quantity_Ordered]]) -0.68</f>
        <v>1.6326001569292332</v>
      </c>
      <c r="O248" s="2" t="s">
        <v>1104</v>
      </c>
      <c r="P248" s="2" t="s">
        <v>958</v>
      </c>
      <c r="Q248" s="6">
        <v>8088</v>
      </c>
    </row>
    <row r="249" spans="1:17" x14ac:dyDescent="0.25">
      <c r="A249" s="1" t="s">
        <v>12</v>
      </c>
      <c r="B249" s="2" t="s">
        <v>13</v>
      </c>
      <c r="C249" s="3">
        <v>45279</v>
      </c>
      <c r="D249" s="4" t="str">
        <f t="shared" ca="1" si="13"/>
        <v>Completed</v>
      </c>
      <c r="E249" s="4" t="s">
        <v>3</v>
      </c>
      <c r="F249" s="4" t="s">
        <v>2168</v>
      </c>
      <c r="G249" s="5">
        <v>1.1000000000000001</v>
      </c>
      <c r="H249" s="37">
        <f t="shared" si="11"/>
        <v>1</v>
      </c>
      <c r="I249" s="37" t="str">
        <f t="shared" si="12"/>
        <v>Small</v>
      </c>
      <c r="J249" s="4">
        <v>4</v>
      </c>
      <c r="K249" s="20">
        <v>0.99</v>
      </c>
      <c r="L249" s="5">
        <f>Table3[[#This Row],[Product_Amt]]+Table3[[#This Row],[Shipping_Amt]]</f>
        <v>2.09</v>
      </c>
      <c r="M249" s="5">
        <f>(((Table3[[#This Row],[Total_Amt]] * 0.0558659217877095) + (Table3[[#This Row],[Total_Amt]])) *0.025 +0.3) + Table3[[#This Row],[Total_Amt]] * 0.1025</f>
        <v>0.56939399441340777</v>
      </c>
      <c r="N249" s="20">
        <f>Table3[[#This Row],[Total_Amt]]-Table3[[#This Row],[TCG_Fees]]-0.0225 - (0.088 *Table3[[#This Row],[Shipping_Shields]])- ($V$33 * Table3[[#This Row],[Quantity_Ordered]]) -0.68</f>
        <v>0.62212026866107684</v>
      </c>
      <c r="O249" s="2" t="s">
        <v>1260</v>
      </c>
      <c r="P249" s="2" t="s">
        <v>960</v>
      </c>
      <c r="Q249" s="6">
        <v>48197</v>
      </c>
    </row>
    <row r="250" spans="1:17" x14ac:dyDescent="0.25">
      <c r="A250" s="1" t="s">
        <v>4</v>
      </c>
      <c r="B250" s="2" t="s">
        <v>5</v>
      </c>
      <c r="C250" s="3">
        <v>45279</v>
      </c>
      <c r="D250" s="4" t="str">
        <f t="shared" ca="1" si="13"/>
        <v>Completed</v>
      </c>
      <c r="E250" s="4" t="s">
        <v>3</v>
      </c>
      <c r="F250" s="4" t="s">
        <v>2168</v>
      </c>
      <c r="G250" s="5">
        <v>0.93</v>
      </c>
      <c r="H250" s="37">
        <f t="shared" si="11"/>
        <v>1</v>
      </c>
      <c r="I250" s="37" t="str">
        <f t="shared" si="12"/>
        <v>Small</v>
      </c>
      <c r="J250" s="4">
        <v>1</v>
      </c>
      <c r="K250" s="20">
        <v>0.99</v>
      </c>
      <c r="L250" s="5">
        <f>Table3[[#This Row],[Product_Amt]]+Table3[[#This Row],[Shipping_Amt]]</f>
        <v>1.92</v>
      </c>
      <c r="M250" s="5">
        <f>(((Table3[[#This Row],[Total_Amt]] * 0.0558659217877095) + (Table3[[#This Row],[Total_Amt]])) *0.025 +0.3) + Table3[[#This Row],[Total_Amt]] * 0.1025</f>
        <v>0.54748156424580996</v>
      </c>
      <c r="N250" s="20">
        <f>Table3[[#This Row],[Total_Amt]]-Table3[[#This Row],[TCG_Fees]]-0.0225 - (0.088 *Table3[[#This Row],[Shipping_Shields]])- ($V$33 * Table3[[#This Row],[Quantity_Ordered]]) -0.68</f>
        <v>0.555022001522811</v>
      </c>
      <c r="O250" s="2" t="s">
        <v>1293</v>
      </c>
      <c r="P250" s="2" t="s">
        <v>932</v>
      </c>
      <c r="Q250" s="6">
        <v>68019</v>
      </c>
    </row>
    <row r="251" spans="1:17" x14ac:dyDescent="0.25">
      <c r="A251" s="1" t="s">
        <v>8</v>
      </c>
      <c r="B251" s="2" t="s">
        <v>9</v>
      </c>
      <c r="C251" s="3">
        <v>45279</v>
      </c>
      <c r="D251" s="4" t="str">
        <f t="shared" ca="1" si="13"/>
        <v>Completed</v>
      </c>
      <c r="E251" s="4" t="s">
        <v>3</v>
      </c>
      <c r="F251" s="4" t="s">
        <v>2168</v>
      </c>
      <c r="G251" s="5">
        <v>5.87</v>
      </c>
      <c r="H251" s="37">
        <f t="shared" si="11"/>
        <v>1</v>
      </c>
      <c r="I251" s="37" t="str">
        <f t="shared" si="12"/>
        <v>Small</v>
      </c>
      <c r="J251" s="4">
        <v>2</v>
      </c>
      <c r="K251" s="20">
        <v>0.99</v>
      </c>
      <c r="L251" s="5">
        <f>Table3[[#This Row],[Product_Amt]]+Table3[[#This Row],[Shipping_Amt]]</f>
        <v>6.86</v>
      </c>
      <c r="M251" s="5">
        <f>(((Table3[[#This Row],[Total_Amt]] * 0.0558659217877095) + (Table3[[#This Row],[Total_Amt]])) *0.025 +0.3) + Table3[[#This Row],[Total_Amt]] * 0.1025</f>
        <v>1.1842310055865921</v>
      </c>
      <c r="N251" s="20">
        <f>Table3[[#This Row],[Total_Amt]]-Table3[[#This Row],[TCG_Fees]]-0.0225 - (0.088 *Table3[[#This Row],[Shipping_Shields]])- ($V$33 * Table3[[#This Row],[Quantity_Ordered]]) -0.68</f>
        <v>4.8312761259506507</v>
      </c>
      <c r="O251" s="2" t="s">
        <v>1294</v>
      </c>
      <c r="P251" s="2" t="s">
        <v>923</v>
      </c>
      <c r="Q251" s="6">
        <v>98682</v>
      </c>
    </row>
    <row r="252" spans="1:17" x14ac:dyDescent="0.25">
      <c r="A252" s="1" t="s">
        <v>32</v>
      </c>
      <c r="B252" s="2" t="s">
        <v>33</v>
      </c>
      <c r="C252" s="3">
        <v>45280</v>
      </c>
      <c r="D252" s="4" t="str">
        <f t="shared" ca="1" si="13"/>
        <v>Completed</v>
      </c>
      <c r="E252" s="4" t="s">
        <v>3</v>
      </c>
      <c r="F252" s="4" t="s">
        <v>2168</v>
      </c>
      <c r="G252" s="5">
        <v>3.09</v>
      </c>
      <c r="H252" s="37">
        <f t="shared" si="11"/>
        <v>2</v>
      </c>
      <c r="I252" s="37" t="str">
        <f t="shared" si="12"/>
        <v>Large</v>
      </c>
      <c r="J252" s="4">
        <v>8</v>
      </c>
      <c r="K252" s="20">
        <v>0.99</v>
      </c>
      <c r="L252" s="5">
        <f>Table3[[#This Row],[Product_Amt]]+Table3[[#This Row],[Shipping_Amt]]</f>
        <v>4.08</v>
      </c>
      <c r="M252" s="5">
        <f>(((Table3[[#This Row],[Total_Amt]] * 0.0558659217877095) + (Table3[[#This Row],[Total_Amt]])) *0.025 +0.3) + Table3[[#This Row],[Total_Amt]] * 0.1025</f>
        <v>0.82589832402234631</v>
      </c>
      <c r="N252" s="20">
        <f>Table3[[#This Row],[Total_Amt]]-Table3[[#This Row],[TCG_Fees]]-0.0225 - (0.088 *Table3[[#This Row],[Shipping_Shields]])- ($V$33 * Table3[[#This Row],[Quantity_Ordered]]) -0.68</f>
        <v>2.1596302021266234</v>
      </c>
      <c r="O252" s="2" t="s">
        <v>933</v>
      </c>
      <c r="P252" s="2" t="s">
        <v>920</v>
      </c>
      <c r="Q252" s="6">
        <v>14209</v>
      </c>
    </row>
    <row r="253" spans="1:17" x14ac:dyDescent="0.25">
      <c r="A253" s="1" t="s">
        <v>26</v>
      </c>
      <c r="B253" s="2" t="s">
        <v>27</v>
      </c>
      <c r="C253" s="3">
        <v>45280</v>
      </c>
      <c r="D253" s="4" t="str">
        <f t="shared" ca="1" si="13"/>
        <v>Completed</v>
      </c>
      <c r="E253" s="4" t="s">
        <v>3</v>
      </c>
      <c r="F253" s="4" t="s">
        <v>2168</v>
      </c>
      <c r="G253" s="5">
        <v>0.48</v>
      </c>
      <c r="H253" s="37">
        <f t="shared" si="11"/>
        <v>1</v>
      </c>
      <c r="I253" s="37" t="str">
        <f t="shared" si="12"/>
        <v>Small</v>
      </c>
      <c r="J253" s="4">
        <v>1</v>
      </c>
      <c r="K253" s="20">
        <v>0.99</v>
      </c>
      <c r="L253" s="5">
        <f>Table3[[#This Row],[Product_Amt]]+Table3[[#This Row],[Shipping_Amt]]</f>
        <v>1.47</v>
      </c>
      <c r="M253" s="5">
        <f>(((Table3[[#This Row],[Total_Amt]] * 0.0558659217877095) + (Table3[[#This Row],[Total_Amt]])) *0.025 +0.3) + Table3[[#This Row],[Total_Amt]] * 0.1025</f>
        <v>0.48947807262569831</v>
      </c>
      <c r="N253" s="20">
        <f>Table3[[#This Row],[Total_Amt]]-Table3[[#This Row],[TCG_Fees]]-0.0225 - (0.088 *Table3[[#This Row],[Shipping_Shields]])- ($V$33 * Table3[[#This Row],[Quantity_Ordered]]) -0.68</f>
        <v>0.16302549314292292</v>
      </c>
      <c r="O253" s="2" t="s">
        <v>948</v>
      </c>
      <c r="P253" s="2" t="s">
        <v>929</v>
      </c>
      <c r="Q253" s="7">
        <v>6260</v>
      </c>
    </row>
    <row r="254" spans="1:17" x14ac:dyDescent="0.25">
      <c r="A254" s="1" t="s">
        <v>22</v>
      </c>
      <c r="B254" s="2" t="s">
        <v>23</v>
      </c>
      <c r="C254" s="3">
        <v>45280</v>
      </c>
      <c r="D254" s="4" t="str">
        <f t="shared" ca="1" si="13"/>
        <v>Completed</v>
      </c>
      <c r="E254" s="4" t="s">
        <v>3</v>
      </c>
      <c r="F254" s="4" t="s">
        <v>2168</v>
      </c>
      <c r="G254" s="5">
        <v>1.66</v>
      </c>
      <c r="H254" s="37">
        <f t="shared" si="11"/>
        <v>1</v>
      </c>
      <c r="I254" s="37" t="str">
        <f t="shared" si="12"/>
        <v>Small</v>
      </c>
      <c r="J254" s="4">
        <v>5</v>
      </c>
      <c r="K254" s="20">
        <v>0.99</v>
      </c>
      <c r="L254" s="5">
        <f>Table3[[#This Row],[Product_Amt]]+Table3[[#This Row],[Shipping_Amt]]</f>
        <v>2.65</v>
      </c>
      <c r="M254" s="5">
        <f>(((Table3[[#This Row],[Total_Amt]] * 0.0558659217877095) + (Table3[[#This Row],[Total_Amt]])) *0.025 +0.3) + Table3[[#This Row],[Total_Amt]] * 0.1025</f>
        <v>0.64157611731843578</v>
      </c>
      <c r="N254" s="20">
        <f>Table3[[#This Row],[Total_Amt]]-Table3[[#This Row],[TCG_Fees]]-0.0225 - (0.088 *Table3[[#This Row],[Shipping_Shields]])- ($V$33 * Table3[[#This Row],[Quantity_Ordered]]) -0.68</f>
        <v>1.0829417115246698</v>
      </c>
      <c r="O254" s="2" t="s">
        <v>1041</v>
      </c>
      <c r="P254" s="2" t="s">
        <v>920</v>
      </c>
      <c r="Q254" s="6">
        <v>14120</v>
      </c>
    </row>
    <row r="255" spans="1:17" x14ac:dyDescent="0.25">
      <c r="A255" s="1" t="s">
        <v>30</v>
      </c>
      <c r="B255" s="2" t="s">
        <v>31</v>
      </c>
      <c r="C255" s="3">
        <v>45280</v>
      </c>
      <c r="D255" s="4" t="str">
        <f t="shared" ca="1" si="13"/>
        <v>Completed</v>
      </c>
      <c r="E255" s="4" t="s">
        <v>3</v>
      </c>
      <c r="F255" s="4" t="s">
        <v>2168</v>
      </c>
      <c r="G255" s="5">
        <v>0.23</v>
      </c>
      <c r="H255" s="37">
        <f t="shared" si="11"/>
        <v>1</v>
      </c>
      <c r="I255" s="37" t="str">
        <f t="shared" si="12"/>
        <v>Small</v>
      </c>
      <c r="J255" s="4">
        <v>1</v>
      </c>
      <c r="K255" s="20">
        <v>0.99</v>
      </c>
      <c r="L255" s="5">
        <f>Table3[[#This Row],[Product_Amt]]+Table3[[#This Row],[Shipping_Amt]]</f>
        <v>1.22</v>
      </c>
      <c r="M255" s="5">
        <f>(((Table3[[#This Row],[Total_Amt]] * 0.0558659217877095) + (Table3[[#This Row],[Total_Amt]])) *0.025 +0.3) + Table3[[#This Row],[Total_Amt]] * 0.1025</f>
        <v>0.45725391061452514</v>
      </c>
      <c r="N255" s="20">
        <f>Table3[[#This Row],[Total_Amt]]-Table3[[#This Row],[TCG_Fees]]-0.0225 - (0.088 *Table3[[#This Row],[Shipping_Shields]])- ($V$33 * Table3[[#This Row],[Quantity_Ordered]]) -0.68</f>
        <v>-5.4750344845903909E-2</v>
      </c>
      <c r="O255" s="2" t="s">
        <v>1011</v>
      </c>
      <c r="P255" s="2" t="s">
        <v>995</v>
      </c>
      <c r="Q255" s="6">
        <v>42420</v>
      </c>
    </row>
    <row r="256" spans="1:17" x14ac:dyDescent="0.25">
      <c r="A256" s="1" t="s">
        <v>24</v>
      </c>
      <c r="B256" s="2" t="s">
        <v>25</v>
      </c>
      <c r="C256" s="3">
        <v>45280</v>
      </c>
      <c r="D256" s="4" t="str">
        <f t="shared" ca="1" si="13"/>
        <v>Completed</v>
      </c>
      <c r="E256" s="4" t="s">
        <v>3</v>
      </c>
      <c r="F256" s="4" t="s">
        <v>2168</v>
      </c>
      <c r="G256" s="5">
        <v>2.63</v>
      </c>
      <c r="H256" s="37">
        <f t="shared" si="11"/>
        <v>1</v>
      </c>
      <c r="I256" s="37" t="str">
        <f t="shared" si="12"/>
        <v>Small</v>
      </c>
      <c r="J256" s="4">
        <v>5</v>
      </c>
      <c r="K256" s="20">
        <v>0.99</v>
      </c>
      <c r="L256" s="5">
        <f>Table3[[#This Row],[Product_Amt]]+Table3[[#This Row],[Shipping_Amt]]</f>
        <v>3.62</v>
      </c>
      <c r="M256" s="5">
        <f>(((Table3[[#This Row],[Total_Amt]] * 0.0558659217877095) + (Table3[[#This Row],[Total_Amt]])) *0.025 +0.3) + Table3[[#This Row],[Total_Amt]] * 0.1025</f>
        <v>0.7666058659217877</v>
      </c>
      <c r="N256" s="20">
        <f>Table3[[#This Row],[Total_Amt]]-Table3[[#This Row],[TCG_Fees]]-0.0225 - (0.088 *Table3[[#This Row],[Shipping_Shields]])- ($V$33 * Table3[[#This Row],[Quantity_Ordered]]) -0.68</f>
        <v>1.9279119629213182</v>
      </c>
      <c r="O256" s="2" t="s">
        <v>1198</v>
      </c>
      <c r="P256" s="2" t="s">
        <v>978</v>
      </c>
      <c r="Q256" s="6">
        <v>54956</v>
      </c>
    </row>
    <row r="257" spans="1:17" x14ac:dyDescent="0.25">
      <c r="A257" s="1" t="s">
        <v>899</v>
      </c>
      <c r="B257" s="2" t="s">
        <v>900</v>
      </c>
      <c r="C257" s="3">
        <v>45280</v>
      </c>
      <c r="D257" s="4" t="str">
        <f t="shared" ca="1" si="13"/>
        <v>Completed</v>
      </c>
      <c r="E257" s="4" t="s">
        <v>3</v>
      </c>
      <c r="F257" s="4" t="s">
        <v>2168</v>
      </c>
      <c r="G257" s="5">
        <v>9.7100000000000009</v>
      </c>
      <c r="H257" s="37">
        <f t="shared" si="11"/>
        <v>2</v>
      </c>
      <c r="I257" s="37" t="str">
        <f t="shared" si="12"/>
        <v>Large</v>
      </c>
      <c r="J257" s="4">
        <v>19</v>
      </c>
      <c r="K257" s="20">
        <v>0.99</v>
      </c>
      <c r="L257" s="5">
        <f>Table3[[#This Row],[Product_Amt]]+Table3[[#This Row],[Shipping_Amt]]</f>
        <v>10.700000000000001</v>
      </c>
      <c r="M257" s="5">
        <f>(((Table3[[#This Row],[Total_Amt]] * 0.0558659217877095) + (Table3[[#This Row],[Total_Amt]])) *0.025 +0.3) + Table3[[#This Row],[Total_Amt]] * 0.1025</f>
        <v>1.6791941340782124</v>
      </c>
      <c r="N257" s="20">
        <f>Table3[[#This Row],[Total_Amt]]-Table3[[#This Row],[TCG_Fees]]-0.0225 - (0.088 *Table3[[#This Row],[Shipping_Shields]])- ($V$33 * Table3[[#This Row],[Quantity_Ordered]]) -0.68</f>
        <v>7.6293736155255907</v>
      </c>
      <c r="O257" s="2" t="s">
        <v>1236</v>
      </c>
      <c r="P257" s="2" t="s">
        <v>926</v>
      </c>
      <c r="Q257" s="6">
        <v>97015</v>
      </c>
    </row>
    <row r="258" spans="1:17" x14ac:dyDescent="0.25">
      <c r="A258" s="1" t="s">
        <v>28</v>
      </c>
      <c r="B258" s="2" t="s">
        <v>29</v>
      </c>
      <c r="C258" s="3">
        <v>45280</v>
      </c>
      <c r="D258" s="4" t="str">
        <f t="shared" ca="1" si="13"/>
        <v>Completed</v>
      </c>
      <c r="E258" s="4" t="s">
        <v>3</v>
      </c>
      <c r="F258" s="4" t="s">
        <v>2168</v>
      </c>
      <c r="G258" s="5">
        <v>3</v>
      </c>
      <c r="H258" s="37">
        <f t="shared" ref="H258:H321" si="14">IF(J258&gt;=7,2,IF(J258&lt;7,1))</f>
        <v>1</v>
      </c>
      <c r="I258" s="37" t="str">
        <f t="shared" ref="I258:I321" si="15">IF(H258 &gt; 1, "Large", "Small")</f>
        <v>Small</v>
      </c>
      <c r="J258" s="4">
        <v>1</v>
      </c>
      <c r="K258" s="20">
        <v>0.99</v>
      </c>
      <c r="L258" s="5">
        <f>Table3[[#This Row],[Product_Amt]]+Table3[[#This Row],[Shipping_Amt]]</f>
        <v>3.99</v>
      </c>
      <c r="M258" s="5">
        <f>(((Table3[[#This Row],[Total_Amt]] * 0.0558659217877095) + (Table3[[#This Row],[Total_Amt]])) *0.025 +0.3) + Table3[[#This Row],[Total_Amt]] * 0.1025</f>
        <v>0.81429762569832398</v>
      </c>
      <c r="N258" s="20">
        <f>Table3[[#This Row],[Total_Amt]]-Table3[[#This Row],[TCG_Fees]]-0.0225 - (0.088 *Table3[[#This Row],[Shipping_Shields]])- ($V$33 * Table3[[#This Row],[Quantity_Ordered]]) -0.68</f>
        <v>2.358205940070297</v>
      </c>
      <c r="O258" s="2" t="s">
        <v>1070</v>
      </c>
      <c r="P258" s="2" t="s">
        <v>938</v>
      </c>
      <c r="Q258" s="6">
        <v>90034</v>
      </c>
    </row>
    <row r="259" spans="1:17" x14ac:dyDescent="0.25">
      <c r="A259" s="1" t="s">
        <v>901</v>
      </c>
      <c r="B259" s="2" t="s">
        <v>902</v>
      </c>
      <c r="C259" s="3">
        <v>45280</v>
      </c>
      <c r="D259" s="4" t="str">
        <f t="shared" ca="1" si="13"/>
        <v>Completed</v>
      </c>
      <c r="E259" s="4" t="s">
        <v>3</v>
      </c>
      <c r="F259" s="4" t="s">
        <v>2168</v>
      </c>
      <c r="G259" s="5">
        <v>0.9</v>
      </c>
      <c r="H259" s="37">
        <f t="shared" si="14"/>
        <v>1</v>
      </c>
      <c r="I259" s="37" t="str">
        <f t="shared" si="15"/>
        <v>Small</v>
      </c>
      <c r="J259" s="4">
        <v>2</v>
      </c>
      <c r="K259" s="20">
        <v>0.99</v>
      </c>
      <c r="L259" s="5">
        <f>Table3[[#This Row],[Product_Amt]]+Table3[[#This Row],[Shipping_Amt]]</f>
        <v>1.8900000000000001</v>
      </c>
      <c r="M259" s="5">
        <f>(((Table3[[#This Row],[Total_Amt]] * 0.0558659217877095) + (Table3[[#This Row],[Total_Amt]])) *0.025 +0.3) + Table3[[#This Row],[Total_Amt]] * 0.1025</f>
        <v>0.54361466480446929</v>
      </c>
      <c r="N259" s="20">
        <f>Table3[[#This Row],[Total_Amt]]-Table3[[#This Row],[TCG_Fees]]-0.0225 - (0.088 *Table3[[#This Row],[Shipping_Shields]])- ($V$33 * Table3[[#This Row],[Quantity_Ordered]]) -0.68</f>
        <v>0.50189246673277321</v>
      </c>
      <c r="O259" s="2" t="s">
        <v>1186</v>
      </c>
      <c r="P259" s="2" t="s">
        <v>945</v>
      </c>
      <c r="Q259" s="6">
        <v>44460</v>
      </c>
    </row>
    <row r="260" spans="1:17" x14ac:dyDescent="0.25">
      <c r="A260" s="1" t="s">
        <v>86</v>
      </c>
      <c r="B260" s="2" t="s">
        <v>87</v>
      </c>
      <c r="C260" s="3">
        <v>45281</v>
      </c>
      <c r="D260" s="4" t="str">
        <f t="shared" ca="1" si="13"/>
        <v>Completed</v>
      </c>
      <c r="E260" s="4" t="s">
        <v>3</v>
      </c>
      <c r="F260" s="4" t="s">
        <v>2168</v>
      </c>
      <c r="G260" s="5">
        <v>0.7</v>
      </c>
      <c r="H260" s="37">
        <f t="shared" si="14"/>
        <v>1</v>
      </c>
      <c r="I260" s="37" t="str">
        <f t="shared" si="15"/>
        <v>Small</v>
      </c>
      <c r="J260" s="4">
        <v>2</v>
      </c>
      <c r="K260" s="20">
        <v>0.99</v>
      </c>
      <c r="L260" s="5">
        <f>Table3[[#This Row],[Product_Amt]]+Table3[[#This Row],[Shipping_Amt]]</f>
        <v>1.69</v>
      </c>
      <c r="M260" s="5">
        <f>(((Table3[[#This Row],[Total_Amt]] * 0.0558659217877095) + (Table3[[#This Row],[Total_Amt]])) *0.025 +0.3) + Table3[[#This Row],[Total_Amt]] * 0.1025</f>
        <v>0.51783533519553071</v>
      </c>
      <c r="N260" s="20">
        <f>Table3[[#This Row],[Total_Amt]]-Table3[[#This Row],[TCG_Fees]]-0.0225 - (0.088 *Table3[[#This Row],[Shipping_Shields]])- ($V$33 * Table3[[#This Row],[Quantity_Ordered]]) -0.68</f>
        <v>0.32767179634171162</v>
      </c>
      <c r="O260" s="2" t="s">
        <v>924</v>
      </c>
      <c r="P260" s="2" t="s">
        <v>919</v>
      </c>
      <c r="Q260" s="6">
        <v>78656</v>
      </c>
    </row>
    <row r="261" spans="1:17" x14ac:dyDescent="0.25">
      <c r="A261" s="1" t="s">
        <v>34</v>
      </c>
      <c r="B261" s="2" t="s">
        <v>35</v>
      </c>
      <c r="C261" s="3">
        <v>45281</v>
      </c>
      <c r="D261" s="4" t="str">
        <f t="shared" ca="1" si="13"/>
        <v>Completed</v>
      </c>
      <c r="E261" s="4" t="s">
        <v>3</v>
      </c>
      <c r="F261" s="4" t="s">
        <v>2168</v>
      </c>
      <c r="G261" s="5">
        <v>1.66</v>
      </c>
      <c r="H261" s="37">
        <f t="shared" si="14"/>
        <v>1</v>
      </c>
      <c r="I261" s="37" t="str">
        <f t="shared" si="15"/>
        <v>Small</v>
      </c>
      <c r="J261" s="4">
        <v>2</v>
      </c>
      <c r="K261" s="20">
        <v>0.99</v>
      </c>
      <c r="L261" s="5">
        <f>Table3[[#This Row],[Product_Amt]]+Table3[[#This Row],[Shipping_Amt]]</f>
        <v>2.65</v>
      </c>
      <c r="M261" s="5">
        <f>(((Table3[[#This Row],[Total_Amt]] * 0.0558659217877095) + (Table3[[#This Row],[Total_Amt]])) *0.025 +0.3) + Table3[[#This Row],[Total_Amt]] * 0.1025</f>
        <v>0.64157611731843578</v>
      </c>
      <c r="N261" s="20">
        <f>Table3[[#This Row],[Total_Amt]]-Table3[[#This Row],[TCG_Fees]]-0.0225 - (0.088 *Table3[[#This Row],[Shipping_Shields]])- ($V$33 * Table3[[#This Row],[Quantity_Ordered]]) -0.68</f>
        <v>1.1639310142188064</v>
      </c>
      <c r="O261" s="2" t="s">
        <v>951</v>
      </c>
      <c r="P261" s="2" t="s">
        <v>952</v>
      </c>
      <c r="Q261" s="6">
        <v>37128</v>
      </c>
    </row>
    <row r="262" spans="1:17" x14ac:dyDescent="0.25">
      <c r="A262" s="1" t="s">
        <v>84</v>
      </c>
      <c r="B262" s="2" t="s">
        <v>85</v>
      </c>
      <c r="C262" s="3">
        <v>45281</v>
      </c>
      <c r="D262" s="4" t="str">
        <f t="shared" ca="1" si="13"/>
        <v>Completed</v>
      </c>
      <c r="E262" s="4" t="s">
        <v>3</v>
      </c>
      <c r="F262" s="4" t="s">
        <v>2168</v>
      </c>
      <c r="G262" s="5">
        <v>0.73</v>
      </c>
      <c r="H262" s="37">
        <f t="shared" si="14"/>
        <v>1</v>
      </c>
      <c r="I262" s="37" t="str">
        <f t="shared" si="15"/>
        <v>Small</v>
      </c>
      <c r="J262" s="4">
        <v>1</v>
      </c>
      <c r="K262" s="20">
        <v>0.99</v>
      </c>
      <c r="L262" s="5">
        <f>Table3[[#This Row],[Product_Amt]]+Table3[[#This Row],[Shipping_Amt]]</f>
        <v>1.72</v>
      </c>
      <c r="M262" s="5">
        <f>(((Table3[[#This Row],[Total_Amt]] * 0.0558659217877095) + (Table3[[#This Row],[Total_Amt]])) *0.025 +0.3) + Table3[[#This Row],[Total_Amt]] * 0.1025</f>
        <v>0.52170223463687149</v>
      </c>
      <c r="N262" s="20">
        <f>Table3[[#This Row],[Total_Amt]]-Table3[[#This Row],[TCG_Fees]]-0.0225 - (0.088 *Table3[[#This Row],[Shipping_Shields]])- ($V$33 * Table3[[#This Row],[Quantity_Ordered]]) -0.68</f>
        <v>0.38080133113174963</v>
      </c>
      <c r="O262" s="2" t="s">
        <v>971</v>
      </c>
      <c r="P262" s="2" t="s">
        <v>952</v>
      </c>
      <c r="Q262" s="6">
        <v>37415</v>
      </c>
    </row>
    <row r="263" spans="1:17" x14ac:dyDescent="0.25">
      <c r="A263" s="1" t="s">
        <v>98</v>
      </c>
      <c r="B263" s="2" t="s">
        <v>99</v>
      </c>
      <c r="C263" s="3">
        <v>45281</v>
      </c>
      <c r="D263" s="4" t="str">
        <f t="shared" ca="1" si="13"/>
        <v>Completed</v>
      </c>
      <c r="E263" s="4" t="s">
        <v>3</v>
      </c>
      <c r="F263" s="4" t="s">
        <v>2168</v>
      </c>
      <c r="G263" s="5">
        <v>2.2799999999999998</v>
      </c>
      <c r="H263" s="37">
        <f t="shared" si="14"/>
        <v>1</v>
      </c>
      <c r="I263" s="37" t="str">
        <f t="shared" si="15"/>
        <v>Small</v>
      </c>
      <c r="J263" s="4">
        <v>4</v>
      </c>
      <c r="K263" s="20">
        <v>0.99</v>
      </c>
      <c r="L263" s="5">
        <f>Table3[[#This Row],[Product_Amt]]+Table3[[#This Row],[Shipping_Amt]]</f>
        <v>3.2699999999999996</v>
      </c>
      <c r="M263" s="5">
        <f>(((Table3[[#This Row],[Total_Amt]] * 0.0558659217877095) + (Table3[[#This Row],[Total_Amt]])) *0.025 +0.3) + Table3[[#This Row],[Total_Amt]] * 0.1025</f>
        <v>0.72149203910614523</v>
      </c>
      <c r="N263" s="20">
        <f>Table3[[#This Row],[Total_Amt]]-Table3[[#This Row],[TCG_Fees]]-0.0225 - (0.088 *Table3[[#This Row],[Shipping_Shields]])- ($V$33 * Table3[[#This Row],[Quantity_Ordered]]) -0.68</f>
        <v>1.6500222239683389</v>
      </c>
      <c r="O263" s="2" t="s">
        <v>986</v>
      </c>
      <c r="P263" s="2" t="s">
        <v>963</v>
      </c>
      <c r="Q263" s="6">
        <v>51246</v>
      </c>
    </row>
    <row r="264" spans="1:17" x14ac:dyDescent="0.25">
      <c r="A264" s="1" t="s">
        <v>38</v>
      </c>
      <c r="B264" s="2" t="s">
        <v>39</v>
      </c>
      <c r="C264" s="3">
        <v>45281</v>
      </c>
      <c r="D264" s="4" t="str">
        <f t="shared" ca="1" si="13"/>
        <v>Completed</v>
      </c>
      <c r="E264" s="4" t="s">
        <v>3</v>
      </c>
      <c r="F264" s="4" t="s">
        <v>2168</v>
      </c>
      <c r="G264" s="5">
        <v>1.55</v>
      </c>
      <c r="H264" s="37">
        <f t="shared" si="14"/>
        <v>1</v>
      </c>
      <c r="I264" s="37" t="str">
        <f t="shared" si="15"/>
        <v>Small</v>
      </c>
      <c r="J264" s="4">
        <v>2</v>
      </c>
      <c r="K264" s="20">
        <v>0.99</v>
      </c>
      <c r="L264" s="5">
        <f>Table3[[#This Row],[Product_Amt]]+Table3[[#This Row],[Shipping_Amt]]</f>
        <v>2.54</v>
      </c>
      <c r="M264" s="5">
        <f>(((Table3[[#This Row],[Total_Amt]] * 0.0558659217877095) + (Table3[[#This Row],[Total_Amt]])) *0.025 +0.3) + Table3[[#This Row],[Total_Amt]] * 0.1025</f>
        <v>0.62739748603351952</v>
      </c>
      <c r="N264" s="20">
        <f>Table3[[#This Row],[Total_Amt]]-Table3[[#This Row],[TCG_Fees]]-0.0225 - (0.088 *Table3[[#This Row],[Shipping_Shields]])- ($V$33 * Table3[[#This Row],[Quantity_Ordered]]) -0.68</f>
        <v>1.0681096455037231</v>
      </c>
      <c r="O264" s="2" t="s">
        <v>987</v>
      </c>
      <c r="P264" s="2" t="s">
        <v>938</v>
      </c>
      <c r="Q264" s="6">
        <v>91607</v>
      </c>
    </row>
    <row r="265" spans="1:17" x14ac:dyDescent="0.25">
      <c r="A265" s="1" t="s">
        <v>40</v>
      </c>
      <c r="B265" s="2" t="s">
        <v>41</v>
      </c>
      <c r="C265" s="3">
        <v>45281</v>
      </c>
      <c r="D265" s="4" t="str">
        <f t="shared" ca="1" si="13"/>
        <v>Completed</v>
      </c>
      <c r="E265" s="4" t="s">
        <v>3</v>
      </c>
      <c r="F265" s="4" t="s">
        <v>2168</v>
      </c>
      <c r="G265" s="5">
        <v>1.9</v>
      </c>
      <c r="H265" s="37">
        <f t="shared" si="14"/>
        <v>1</v>
      </c>
      <c r="I265" s="37" t="str">
        <f t="shared" si="15"/>
        <v>Small</v>
      </c>
      <c r="J265" s="4">
        <v>1</v>
      </c>
      <c r="K265" s="20">
        <v>0.99</v>
      </c>
      <c r="L265" s="5">
        <f>Table3[[#This Row],[Product_Amt]]+Table3[[#This Row],[Shipping_Amt]]</f>
        <v>2.8899999999999997</v>
      </c>
      <c r="M265" s="5">
        <f>(((Table3[[#This Row],[Total_Amt]] * 0.0558659217877095) + (Table3[[#This Row],[Total_Amt]])) *0.025 +0.3) + Table3[[#This Row],[Total_Amt]] * 0.1025</f>
        <v>0.67251131284916199</v>
      </c>
      <c r="N265" s="20">
        <f>Table3[[#This Row],[Total_Amt]]-Table3[[#This Row],[TCG_Fees]]-0.0225 - (0.088 *Table3[[#This Row],[Shipping_Shields]])- ($V$33 * Table3[[#This Row],[Quantity_Ordered]]) -0.68</f>
        <v>1.3999922529194588</v>
      </c>
      <c r="O265" s="2" t="s">
        <v>1006</v>
      </c>
      <c r="P265" s="2" t="s">
        <v>1007</v>
      </c>
      <c r="Q265" s="6">
        <v>89121</v>
      </c>
    </row>
    <row r="266" spans="1:17" x14ac:dyDescent="0.25">
      <c r="A266" s="1" t="s">
        <v>100</v>
      </c>
      <c r="B266" s="2" t="s">
        <v>101</v>
      </c>
      <c r="C266" s="3">
        <v>45281</v>
      </c>
      <c r="D266" s="4" t="str">
        <f t="shared" ca="1" si="13"/>
        <v>Completed</v>
      </c>
      <c r="E266" s="4" t="s">
        <v>3</v>
      </c>
      <c r="F266" s="4" t="s">
        <v>2168</v>
      </c>
      <c r="G266" s="5">
        <v>0.47</v>
      </c>
      <c r="H266" s="37">
        <f t="shared" si="14"/>
        <v>1</v>
      </c>
      <c r="I266" s="37" t="str">
        <f t="shared" si="15"/>
        <v>Small</v>
      </c>
      <c r="J266" s="4">
        <v>1</v>
      </c>
      <c r="K266" s="20">
        <v>0.99</v>
      </c>
      <c r="L266" s="5">
        <f>Table3[[#This Row],[Product_Amt]]+Table3[[#This Row],[Shipping_Amt]]</f>
        <v>1.46</v>
      </c>
      <c r="M266" s="5">
        <f>(((Table3[[#This Row],[Total_Amt]] * 0.0558659217877095) + (Table3[[#This Row],[Total_Amt]])) *0.025 +0.3) + Table3[[#This Row],[Total_Amt]] * 0.1025</f>
        <v>0.48818910614525135</v>
      </c>
      <c r="N266" s="20">
        <f>Table3[[#This Row],[Total_Amt]]-Table3[[#This Row],[TCG_Fees]]-0.0225 - (0.088 *Table3[[#This Row],[Shipping_Shields]])- ($V$33 * Table3[[#This Row],[Quantity_Ordered]]) -0.68</f>
        <v>0.15431445962336987</v>
      </c>
      <c r="O266" s="2" t="s">
        <v>1023</v>
      </c>
      <c r="P266" s="2" t="s">
        <v>967</v>
      </c>
      <c r="Q266" s="6">
        <v>15851</v>
      </c>
    </row>
    <row r="267" spans="1:17" x14ac:dyDescent="0.25">
      <c r="A267" s="1" t="s">
        <v>96</v>
      </c>
      <c r="B267" s="2" t="s">
        <v>97</v>
      </c>
      <c r="C267" s="3">
        <v>45281</v>
      </c>
      <c r="D267" s="4" t="str">
        <f t="shared" ca="1" si="13"/>
        <v>Completed</v>
      </c>
      <c r="E267" s="4" t="s">
        <v>3</v>
      </c>
      <c r="F267" s="4" t="s">
        <v>2168</v>
      </c>
      <c r="G267" s="5">
        <v>0.18</v>
      </c>
      <c r="H267" s="37">
        <f t="shared" si="14"/>
        <v>1</v>
      </c>
      <c r="I267" s="37" t="str">
        <f t="shared" si="15"/>
        <v>Small</v>
      </c>
      <c r="J267" s="4">
        <v>1</v>
      </c>
      <c r="K267" s="20">
        <v>0.99</v>
      </c>
      <c r="L267" s="5">
        <f>Table3[[#This Row],[Product_Amt]]+Table3[[#This Row],[Shipping_Amt]]</f>
        <v>1.17</v>
      </c>
      <c r="M267" s="5">
        <f>(((Table3[[#This Row],[Total_Amt]] * 0.0558659217877095) + (Table3[[#This Row],[Total_Amt]])) *0.025 +0.3) + Table3[[#This Row],[Total_Amt]] * 0.1025</f>
        <v>0.45080907821229049</v>
      </c>
      <c r="N267" s="20">
        <f>Table3[[#This Row],[Total_Amt]]-Table3[[#This Row],[TCG_Fees]]-0.0225 - (0.088 *Table3[[#This Row],[Shipping_Shields]])- ($V$33 * Table3[[#This Row],[Quantity_Ordered]]) -0.68</f>
        <v>-9.8305512443669252E-2</v>
      </c>
      <c r="O267" s="2" t="s">
        <v>1042</v>
      </c>
      <c r="P267" s="2" t="s">
        <v>979</v>
      </c>
      <c r="Q267" s="6">
        <v>46580</v>
      </c>
    </row>
    <row r="268" spans="1:17" x14ac:dyDescent="0.25">
      <c r="A268" s="1" t="s">
        <v>42</v>
      </c>
      <c r="B268" s="2" t="s">
        <v>43</v>
      </c>
      <c r="C268" s="3">
        <v>45281</v>
      </c>
      <c r="D268" s="4" t="str">
        <f t="shared" ca="1" si="13"/>
        <v>Completed</v>
      </c>
      <c r="E268" s="4" t="s">
        <v>3</v>
      </c>
      <c r="F268" s="4" t="s">
        <v>2168</v>
      </c>
      <c r="G268" s="5">
        <v>0.98</v>
      </c>
      <c r="H268" s="37">
        <f t="shared" si="14"/>
        <v>1</v>
      </c>
      <c r="I268" s="37" t="str">
        <f t="shared" si="15"/>
        <v>Small</v>
      </c>
      <c r="J268" s="4">
        <v>2</v>
      </c>
      <c r="K268" s="20">
        <v>0.99</v>
      </c>
      <c r="L268" s="5">
        <f>Table3[[#This Row],[Product_Amt]]+Table3[[#This Row],[Shipping_Amt]]</f>
        <v>1.97</v>
      </c>
      <c r="M268" s="5">
        <f>(((Table3[[#This Row],[Total_Amt]] * 0.0558659217877095) + (Table3[[#This Row],[Total_Amt]])) *0.025 +0.3) + Table3[[#This Row],[Total_Amt]] * 0.1025</f>
        <v>0.55392639664804466</v>
      </c>
      <c r="N268" s="20">
        <f>Table3[[#This Row],[Total_Amt]]-Table3[[#This Row],[TCG_Fees]]-0.0225 - (0.088 *Table3[[#This Row],[Shipping_Shields]])- ($V$33 * Table3[[#This Row],[Quantity_Ordered]]) -0.68</f>
        <v>0.57158073488919781</v>
      </c>
      <c r="O268" s="2" t="s">
        <v>1056</v>
      </c>
      <c r="P268" s="2" t="s">
        <v>926</v>
      </c>
      <c r="Q268" s="6">
        <v>97024</v>
      </c>
    </row>
    <row r="269" spans="1:17" x14ac:dyDescent="0.25">
      <c r="A269" s="1" t="s">
        <v>78</v>
      </c>
      <c r="B269" s="2" t="s">
        <v>79</v>
      </c>
      <c r="C269" s="3">
        <v>45281</v>
      </c>
      <c r="D269" s="4" t="str">
        <f t="shared" ca="1" si="13"/>
        <v>Completed</v>
      </c>
      <c r="E269" s="4" t="s">
        <v>3</v>
      </c>
      <c r="F269" s="4" t="s">
        <v>2168</v>
      </c>
      <c r="G269" s="5">
        <v>1.51</v>
      </c>
      <c r="H269" s="37">
        <f t="shared" si="14"/>
        <v>1</v>
      </c>
      <c r="I269" s="37" t="str">
        <f t="shared" si="15"/>
        <v>Small</v>
      </c>
      <c r="J269" s="4">
        <v>4</v>
      </c>
      <c r="K269" s="20">
        <v>0.99</v>
      </c>
      <c r="L269" s="5">
        <f>Table3[[#This Row],[Product_Amt]]+Table3[[#This Row],[Shipping_Amt]]</f>
        <v>2.5</v>
      </c>
      <c r="M269" s="5">
        <f>(((Table3[[#This Row],[Total_Amt]] * 0.0558659217877095) + (Table3[[#This Row],[Total_Amt]])) *0.025 +0.3) + Table3[[#This Row],[Total_Amt]] * 0.1025</f>
        <v>0.62224162011173179</v>
      </c>
      <c r="N269" s="20">
        <f>Table3[[#This Row],[Total_Amt]]-Table3[[#This Row],[TCG_Fees]]-0.0225 - (0.088 *Table3[[#This Row],[Shipping_Shields]])- ($V$33 * Table3[[#This Row],[Quantity_Ordered]]) -0.68</f>
        <v>0.97927264296275307</v>
      </c>
      <c r="O269" s="2" t="s">
        <v>1065</v>
      </c>
      <c r="P269" s="2" t="s">
        <v>929</v>
      </c>
      <c r="Q269" s="8">
        <v>6850</v>
      </c>
    </row>
    <row r="270" spans="1:17" x14ac:dyDescent="0.25">
      <c r="A270" s="1" t="s">
        <v>905</v>
      </c>
      <c r="B270" s="2" t="s">
        <v>906</v>
      </c>
      <c r="C270" s="3">
        <v>45281</v>
      </c>
      <c r="D270" s="4" t="str">
        <f t="shared" ca="1" si="13"/>
        <v>Completed</v>
      </c>
      <c r="E270" s="4" t="s">
        <v>3</v>
      </c>
      <c r="F270" s="4" t="s">
        <v>2168</v>
      </c>
      <c r="G270" s="5">
        <v>5.0199999999999996</v>
      </c>
      <c r="H270" s="37">
        <f t="shared" si="14"/>
        <v>1</v>
      </c>
      <c r="I270" s="37" t="str">
        <f t="shared" si="15"/>
        <v>Small</v>
      </c>
      <c r="J270" s="4">
        <v>3</v>
      </c>
      <c r="K270" s="20">
        <v>0.99</v>
      </c>
      <c r="L270" s="5">
        <f>Table3[[#This Row],[Product_Amt]]+Table3[[#This Row],[Shipping_Amt]]</f>
        <v>6.01</v>
      </c>
      <c r="M270" s="5">
        <f>(((Table3[[#This Row],[Total_Amt]] * 0.0558659217877095) + (Table3[[#This Row],[Total_Amt]])) *0.025 +0.3) + Table3[[#This Row],[Total_Amt]] * 0.1025</f>
        <v>1.0746688547486034</v>
      </c>
      <c r="N270" s="20">
        <f>Table3[[#This Row],[Total_Amt]]-Table3[[#This Row],[TCG_Fees]]-0.0225 - (0.088 *Table3[[#This Row],[Shipping_Shields]])- ($V$33 * Table3[[#This Row],[Quantity_Ordered]]) -0.68</f>
        <v>4.0638418425572604</v>
      </c>
      <c r="O270" s="2" t="s">
        <v>1075</v>
      </c>
      <c r="P270" s="2" t="s">
        <v>919</v>
      </c>
      <c r="Q270" s="6">
        <v>76310</v>
      </c>
    </row>
    <row r="271" spans="1:17" x14ac:dyDescent="0.25">
      <c r="A271" s="1" t="s">
        <v>46</v>
      </c>
      <c r="B271" s="2" t="s">
        <v>47</v>
      </c>
      <c r="C271" s="3">
        <v>45281</v>
      </c>
      <c r="D271" s="4" t="str">
        <f t="shared" ca="1" si="13"/>
        <v>Completed</v>
      </c>
      <c r="E271" s="4" t="s">
        <v>3</v>
      </c>
      <c r="F271" s="4" t="s">
        <v>2168</v>
      </c>
      <c r="G271" s="5">
        <v>2.2599999999999998</v>
      </c>
      <c r="H271" s="37">
        <f t="shared" si="14"/>
        <v>1</v>
      </c>
      <c r="I271" s="37" t="str">
        <f t="shared" si="15"/>
        <v>Small</v>
      </c>
      <c r="J271" s="4">
        <v>5</v>
      </c>
      <c r="K271" s="20">
        <v>0.99</v>
      </c>
      <c r="L271" s="5">
        <f>Table3[[#This Row],[Product_Amt]]+Table3[[#This Row],[Shipping_Amt]]</f>
        <v>3.25</v>
      </c>
      <c r="M271" s="5">
        <f>(((Table3[[#This Row],[Total_Amt]] * 0.0558659217877095) + (Table3[[#This Row],[Total_Amt]])) *0.025 +0.3) + Table3[[#This Row],[Total_Amt]] * 0.1025</f>
        <v>0.71891410614525142</v>
      </c>
      <c r="N271" s="20">
        <f>Table3[[#This Row],[Total_Amt]]-Table3[[#This Row],[TCG_Fees]]-0.0225 - (0.088 *Table3[[#This Row],[Shipping_Shields]])- ($V$33 * Table3[[#This Row],[Quantity_Ordered]]) -0.68</f>
        <v>1.6056037226978543</v>
      </c>
      <c r="O271" s="2" t="s">
        <v>1038</v>
      </c>
      <c r="P271" s="2" t="s">
        <v>920</v>
      </c>
      <c r="Q271" s="6">
        <v>14701</v>
      </c>
    </row>
    <row r="272" spans="1:17" x14ac:dyDescent="0.25">
      <c r="A272" s="1" t="s">
        <v>36</v>
      </c>
      <c r="B272" s="2" t="s">
        <v>37</v>
      </c>
      <c r="C272" s="3">
        <v>45281</v>
      </c>
      <c r="D272" s="4" t="str">
        <f t="shared" ca="1" si="13"/>
        <v>Completed</v>
      </c>
      <c r="E272" s="4" t="s">
        <v>3</v>
      </c>
      <c r="F272" s="4" t="s">
        <v>2168</v>
      </c>
      <c r="G272" s="5">
        <v>0.35</v>
      </c>
      <c r="H272" s="37">
        <f t="shared" si="14"/>
        <v>1</v>
      </c>
      <c r="I272" s="37" t="str">
        <f t="shared" si="15"/>
        <v>Small</v>
      </c>
      <c r="J272" s="4">
        <v>1</v>
      </c>
      <c r="K272" s="20">
        <v>0.99</v>
      </c>
      <c r="L272" s="5">
        <f>Table3[[#This Row],[Product_Amt]]+Table3[[#This Row],[Shipping_Amt]]</f>
        <v>1.3399999999999999</v>
      </c>
      <c r="M272" s="5">
        <f>(((Table3[[#This Row],[Total_Amt]] * 0.0558659217877095) + (Table3[[#This Row],[Total_Amt]])) *0.025 +0.3) + Table3[[#This Row],[Total_Amt]] * 0.1025</f>
        <v>0.47272150837988824</v>
      </c>
      <c r="N272" s="20">
        <f>Table3[[#This Row],[Total_Amt]]-Table3[[#This Row],[TCG_Fees]]-0.0225 - (0.088 *Table3[[#This Row],[Shipping_Shields]])- ($V$33 * Table3[[#This Row],[Quantity_Ordered]]) -0.68</f>
        <v>4.978205738873287E-2</v>
      </c>
      <c r="O272" s="2" t="s">
        <v>1080</v>
      </c>
      <c r="P272" s="2" t="s">
        <v>988</v>
      </c>
      <c r="Q272" s="6">
        <v>64063</v>
      </c>
    </row>
    <row r="273" spans="1:17" x14ac:dyDescent="0.25">
      <c r="A273" s="1" t="s">
        <v>70</v>
      </c>
      <c r="B273" s="2" t="s">
        <v>71</v>
      </c>
      <c r="C273" s="3">
        <v>45281</v>
      </c>
      <c r="D273" s="4" t="str">
        <f t="shared" ca="1" si="13"/>
        <v>Completed</v>
      </c>
      <c r="E273" s="4" t="s">
        <v>3</v>
      </c>
      <c r="F273" s="4" t="s">
        <v>2168</v>
      </c>
      <c r="G273" s="5">
        <v>0.24</v>
      </c>
      <c r="H273" s="37">
        <f t="shared" si="14"/>
        <v>1</v>
      </c>
      <c r="I273" s="37" t="str">
        <f t="shared" si="15"/>
        <v>Small</v>
      </c>
      <c r="J273" s="4">
        <v>1</v>
      </c>
      <c r="K273" s="20">
        <v>0.99</v>
      </c>
      <c r="L273" s="5">
        <f>Table3[[#This Row],[Product_Amt]]+Table3[[#This Row],[Shipping_Amt]]</f>
        <v>1.23</v>
      </c>
      <c r="M273" s="5">
        <f>(((Table3[[#This Row],[Total_Amt]] * 0.0558659217877095) + (Table3[[#This Row],[Total_Amt]])) *0.025 +0.3) + Table3[[#This Row],[Total_Amt]] * 0.1025</f>
        <v>0.45854287709497205</v>
      </c>
      <c r="N273" s="20">
        <f>Table3[[#This Row],[Total_Amt]]-Table3[[#This Row],[TCG_Fees]]-0.0225 - (0.088 *Table3[[#This Row],[Shipping_Shields]])- ($V$33 * Table3[[#This Row],[Quantity_Ordered]]) -0.68</f>
        <v>-4.6039311326350751E-2</v>
      </c>
      <c r="O273" s="2" t="s">
        <v>1086</v>
      </c>
      <c r="P273" s="2" t="s">
        <v>968</v>
      </c>
      <c r="Q273" s="6">
        <v>24073</v>
      </c>
    </row>
    <row r="274" spans="1:17" x14ac:dyDescent="0.25">
      <c r="A274" s="1" t="s">
        <v>76</v>
      </c>
      <c r="B274" s="2" t="s">
        <v>77</v>
      </c>
      <c r="C274" s="3">
        <v>45281</v>
      </c>
      <c r="D274" s="4" t="str">
        <f t="shared" ca="1" si="13"/>
        <v>Completed</v>
      </c>
      <c r="E274" s="4" t="s">
        <v>3</v>
      </c>
      <c r="F274" s="4" t="s">
        <v>2168</v>
      </c>
      <c r="G274" s="5">
        <v>0.23</v>
      </c>
      <c r="H274" s="37">
        <f t="shared" si="14"/>
        <v>1</v>
      </c>
      <c r="I274" s="37" t="str">
        <f t="shared" si="15"/>
        <v>Small</v>
      </c>
      <c r="J274" s="4">
        <v>1</v>
      </c>
      <c r="K274" s="20">
        <v>0.99</v>
      </c>
      <c r="L274" s="5">
        <f>Table3[[#This Row],[Product_Amt]]+Table3[[#This Row],[Shipping_Amt]]</f>
        <v>1.22</v>
      </c>
      <c r="M274" s="5">
        <f>(((Table3[[#This Row],[Total_Amt]] * 0.0558659217877095) + (Table3[[#This Row],[Total_Amt]])) *0.025 +0.3) + Table3[[#This Row],[Total_Amt]] * 0.1025</f>
        <v>0.45725391061452514</v>
      </c>
      <c r="N274" s="20">
        <f>Table3[[#This Row],[Total_Amt]]-Table3[[#This Row],[TCG_Fees]]-0.0225 - (0.088 *Table3[[#This Row],[Shipping_Shields]])- ($V$33 * Table3[[#This Row],[Quantity_Ordered]]) -0.68</f>
        <v>-5.4750344845903909E-2</v>
      </c>
      <c r="O274" s="2" t="s">
        <v>1088</v>
      </c>
      <c r="P274" s="2" t="s">
        <v>967</v>
      </c>
      <c r="Q274" s="6">
        <v>15017</v>
      </c>
    </row>
    <row r="275" spans="1:17" x14ac:dyDescent="0.25">
      <c r="A275" s="1" t="s">
        <v>80</v>
      </c>
      <c r="B275" s="2" t="s">
        <v>81</v>
      </c>
      <c r="C275" s="3">
        <v>45281</v>
      </c>
      <c r="D275" s="4" t="str">
        <f t="shared" ca="1" si="13"/>
        <v>Completed</v>
      </c>
      <c r="E275" s="4" t="s">
        <v>3</v>
      </c>
      <c r="F275" s="4" t="s">
        <v>2168</v>
      </c>
      <c r="G275" s="5">
        <v>2.64</v>
      </c>
      <c r="H275" s="37">
        <f t="shared" si="14"/>
        <v>1</v>
      </c>
      <c r="I275" s="37" t="str">
        <f t="shared" si="15"/>
        <v>Small</v>
      </c>
      <c r="J275" s="4">
        <v>5</v>
      </c>
      <c r="K275" s="20">
        <v>0.99</v>
      </c>
      <c r="L275" s="5">
        <f>Table3[[#This Row],[Product_Amt]]+Table3[[#This Row],[Shipping_Amt]]</f>
        <v>3.63</v>
      </c>
      <c r="M275" s="5">
        <f>(((Table3[[#This Row],[Total_Amt]] * 0.0558659217877095) + (Table3[[#This Row],[Total_Amt]])) *0.025 +0.3) + Table3[[#This Row],[Total_Amt]] * 0.1025</f>
        <v>0.76789483240223455</v>
      </c>
      <c r="N275" s="20">
        <f>Table3[[#This Row],[Total_Amt]]-Table3[[#This Row],[TCG_Fees]]-0.0225 - (0.088 *Table3[[#This Row],[Shipping_Shields]])- ($V$33 * Table3[[#This Row],[Quantity_Ordered]]) -0.68</f>
        <v>1.9366229964408714</v>
      </c>
      <c r="O275" s="2" t="s">
        <v>1106</v>
      </c>
      <c r="P275" s="2" t="s">
        <v>920</v>
      </c>
      <c r="Q275" s="6">
        <v>10310</v>
      </c>
    </row>
    <row r="276" spans="1:17" x14ac:dyDescent="0.25">
      <c r="A276" s="1" t="s">
        <v>907</v>
      </c>
      <c r="B276" s="2" t="s">
        <v>908</v>
      </c>
      <c r="C276" s="3">
        <v>45281</v>
      </c>
      <c r="D276" s="4" t="str">
        <f t="shared" ca="1" si="13"/>
        <v>Completed</v>
      </c>
      <c r="E276" s="4" t="s">
        <v>3</v>
      </c>
      <c r="F276" s="4" t="s">
        <v>2168</v>
      </c>
      <c r="G276" s="5">
        <v>1.98</v>
      </c>
      <c r="H276" s="37">
        <f t="shared" si="14"/>
        <v>1</v>
      </c>
      <c r="I276" s="37" t="str">
        <f t="shared" si="15"/>
        <v>Small</v>
      </c>
      <c r="J276" s="4">
        <v>5</v>
      </c>
      <c r="K276" s="20">
        <v>0.99</v>
      </c>
      <c r="L276" s="5">
        <f>Table3[[#This Row],[Product_Amt]]+Table3[[#This Row],[Shipping_Amt]]</f>
        <v>2.9699999999999998</v>
      </c>
      <c r="M276" s="5">
        <f>(((Table3[[#This Row],[Total_Amt]] * 0.0558659217877095) + (Table3[[#This Row],[Total_Amt]])) *0.025 +0.3) + Table3[[#This Row],[Total_Amt]] * 0.1025</f>
        <v>0.68282304469273736</v>
      </c>
      <c r="N276" s="20">
        <f>Table3[[#This Row],[Total_Amt]]-Table3[[#This Row],[TCG_Fees]]-0.0225 - (0.088 *Table3[[#This Row],[Shipping_Shields]])- ($V$33 * Table3[[#This Row],[Quantity_Ordered]]) -0.68</f>
        <v>1.3616947841503682</v>
      </c>
      <c r="O276" s="2" t="s">
        <v>1108</v>
      </c>
      <c r="P276" s="2" t="s">
        <v>960</v>
      </c>
      <c r="Q276" s="6">
        <v>48040</v>
      </c>
    </row>
    <row r="277" spans="1:17" x14ac:dyDescent="0.25">
      <c r="A277" s="1" t="s">
        <v>74</v>
      </c>
      <c r="B277" s="2" t="s">
        <v>75</v>
      </c>
      <c r="C277" s="3">
        <v>45281</v>
      </c>
      <c r="D277" s="4" t="str">
        <f t="shared" ca="1" si="13"/>
        <v>Completed</v>
      </c>
      <c r="E277" s="4" t="s">
        <v>3</v>
      </c>
      <c r="F277" s="4" t="s">
        <v>2168</v>
      </c>
      <c r="G277" s="5">
        <v>0.1</v>
      </c>
      <c r="H277" s="37">
        <f t="shared" si="14"/>
        <v>1</v>
      </c>
      <c r="I277" s="37" t="str">
        <f t="shared" si="15"/>
        <v>Small</v>
      </c>
      <c r="J277" s="4">
        <v>1</v>
      </c>
      <c r="K277" s="20">
        <v>0.99</v>
      </c>
      <c r="L277" s="5">
        <f>Table3[[#This Row],[Product_Amt]]+Table3[[#This Row],[Shipping_Amt]]</f>
        <v>1.0900000000000001</v>
      </c>
      <c r="M277" s="5">
        <f>(((Table3[[#This Row],[Total_Amt]] * 0.0558659217877095) + (Table3[[#This Row],[Total_Amt]])) *0.025 +0.3) + Table3[[#This Row],[Total_Amt]] * 0.1025</f>
        <v>0.44049734636871507</v>
      </c>
      <c r="N277" s="20">
        <f>Table3[[#This Row],[Total_Amt]]-Table3[[#This Row],[TCG_Fees]]-0.0225 - (0.088 *Table3[[#This Row],[Shipping_Shields]])- ($V$33 * Table3[[#This Row],[Quantity_Ordered]]) -0.68</f>
        <v>-0.16799378060009373</v>
      </c>
      <c r="O277" s="2" t="s">
        <v>1112</v>
      </c>
      <c r="P277" s="2" t="s">
        <v>938</v>
      </c>
      <c r="Q277" s="6">
        <v>92020</v>
      </c>
    </row>
    <row r="278" spans="1:17" x14ac:dyDescent="0.25">
      <c r="A278" s="1" t="s">
        <v>903</v>
      </c>
      <c r="B278" s="2" t="s">
        <v>904</v>
      </c>
      <c r="C278" s="3">
        <v>45281</v>
      </c>
      <c r="D278" s="4" t="str">
        <f t="shared" ca="1" si="13"/>
        <v>Completed</v>
      </c>
      <c r="E278" s="4" t="s">
        <v>3</v>
      </c>
      <c r="F278" s="4" t="s">
        <v>2168</v>
      </c>
      <c r="G278" s="5">
        <v>1.29</v>
      </c>
      <c r="H278" s="37">
        <f t="shared" si="14"/>
        <v>1</v>
      </c>
      <c r="I278" s="37" t="str">
        <f t="shared" si="15"/>
        <v>Small</v>
      </c>
      <c r="J278" s="4">
        <v>3</v>
      </c>
      <c r="K278" s="20">
        <v>0.99</v>
      </c>
      <c r="L278" s="5">
        <f>Table3[[#This Row],[Product_Amt]]+Table3[[#This Row],[Shipping_Amt]]</f>
        <v>2.2800000000000002</v>
      </c>
      <c r="M278" s="5">
        <f>(((Table3[[#This Row],[Total_Amt]] * 0.0558659217877095) + (Table3[[#This Row],[Total_Amt]])) *0.025 +0.3) + Table3[[#This Row],[Total_Amt]] * 0.1025</f>
        <v>0.5938843575418995</v>
      </c>
      <c r="N278" s="20">
        <f>Table3[[#This Row],[Total_Amt]]-Table3[[#This Row],[TCG_Fees]]-0.0225 - (0.088 *Table3[[#This Row],[Shipping_Shields]])- ($V$33 * Table3[[#This Row],[Quantity_Ordered]]) -0.68</f>
        <v>0.81462633976396426</v>
      </c>
      <c r="O278" s="2" t="s">
        <v>1133</v>
      </c>
      <c r="P278" s="2" t="s">
        <v>985</v>
      </c>
      <c r="Q278" s="6">
        <v>30248</v>
      </c>
    </row>
    <row r="279" spans="1:17" x14ac:dyDescent="0.25">
      <c r="A279" s="1" t="s">
        <v>68</v>
      </c>
      <c r="B279" s="2" t="s">
        <v>69</v>
      </c>
      <c r="C279" s="3">
        <v>45281</v>
      </c>
      <c r="D279" s="4" t="str">
        <f t="shared" ca="1" si="13"/>
        <v>Completed</v>
      </c>
      <c r="E279" s="4" t="s">
        <v>3</v>
      </c>
      <c r="F279" s="4" t="s">
        <v>2168</v>
      </c>
      <c r="G279" s="5">
        <v>0.63</v>
      </c>
      <c r="H279" s="37">
        <f t="shared" si="14"/>
        <v>1</v>
      </c>
      <c r="I279" s="37" t="str">
        <f t="shared" si="15"/>
        <v>Small</v>
      </c>
      <c r="J279" s="4">
        <v>1</v>
      </c>
      <c r="K279" s="20">
        <v>0.99</v>
      </c>
      <c r="L279" s="5">
        <f>Table3[[#This Row],[Product_Amt]]+Table3[[#This Row],[Shipping_Amt]]</f>
        <v>1.62</v>
      </c>
      <c r="M279" s="5">
        <f>(((Table3[[#This Row],[Total_Amt]] * 0.0558659217877095) + (Table3[[#This Row],[Total_Amt]])) *0.025 +0.3) + Table3[[#This Row],[Total_Amt]] * 0.1025</f>
        <v>0.5088125698324022</v>
      </c>
      <c r="N279" s="20">
        <f>Table3[[#This Row],[Total_Amt]]-Table3[[#This Row],[TCG_Fees]]-0.0225 - (0.088 *Table3[[#This Row],[Shipping_Shields]])- ($V$33 * Table3[[#This Row],[Quantity_Ordered]]) -0.68</f>
        <v>0.29369099593621906</v>
      </c>
      <c r="O279" s="2" t="s">
        <v>1140</v>
      </c>
      <c r="P279" s="2" t="s">
        <v>967</v>
      </c>
      <c r="Q279" s="6">
        <v>18041</v>
      </c>
    </row>
    <row r="280" spans="1:17" x14ac:dyDescent="0.25">
      <c r="A280" s="1" t="s">
        <v>62</v>
      </c>
      <c r="B280" s="2" t="s">
        <v>63</v>
      </c>
      <c r="C280" s="3">
        <v>45281</v>
      </c>
      <c r="D280" s="4" t="str">
        <f t="shared" ca="1" si="13"/>
        <v>Completed</v>
      </c>
      <c r="E280" s="4" t="s">
        <v>3</v>
      </c>
      <c r="F280" s="4" t="s">
        <v>2168</v>
      </c>
      <c r="G280" s="5">
        <v>0.48</v>
      </c>
      <c r="H280" s="37">
        <f t="shared" si="14"/>
        <v>1</v>
      </c>
      <c r="I280" s="37" t="str">
        <f t="shared" si="15"/>
        <v>Small</v>
      </c>
      <c r="J280" s="4">
        <v>1</v>
      </c>
      <c r="K280" s="20">
        <v>0.99</v>
      </c>
      <c r="L280" s="5">
        <f>Table3[[#This Row],[Product_Amt]]+Table3[[#This Row],[Shipping_Amt]]</f>
        <v>1.47</v>
      </c>
      <c r="M280" s="5">
        <f>(((Table3[[#This Row],[Total_Amt]] * 0.0558659217877095) + (Table3[[#This Row],[Total_Amt]])) *0.025 +0.3) + Table3[[#This Row],[Total_Amt]] * 0.1025</f>
        <v>0.48947807262569831</v>
      </c>
      <c r="N280" s="20">
        <f>Table3[[#This Row],[Total_Amt]]-Table3[[#This Row],[TCG_Fees]]-0.0225 - (0.088 *Table3[[#This Row],[Shipping_Shields]])- ($V$33 * Table3[[#This Row],[Quantity_Ordered]]) -0.68</f>
        <v>0.16302549314292292</v>
      </c>
      <c r="O280" s="2" t="s">
        <v>1144</v>
      </c>
      <c r="P280" s="2" t="s">
        <v>920</v>
      </c>
      <c r="Q280" s="6">
        <v>14779</v>
      </c>
    </row>
    <row r="281" spans="1:17" x14ac:dyDescent="0.25">
      <c r="A281" s="1" t="s">
        <v>48</v>
      </c>
      <c r="B281" s="2" t="s">
        <v>49</v>
      </c>
      <c r="C281" s="3">
        <v>45281</v>
      </c>
      <c r="D281" s="4" t="str">
        <f t="shared" ca="1" si="13"/>
        <v>Completed</v>
      </c>
      <c r="E281" s="4" t="s">
        <v>3</v>
      </c>
      <c r="F281" s="4" t="s">
        <v>2168</v>
      </c>
      <c r="G281" s="5">
        <v>0.13</v>
      </c>
      <c r="H281" s="37">
        <f t="shared" si="14"/>
        <v>1</v>
      </c>
      <c r="I281" s="37" t="str">
        <f t="shared" si="15"/>
        <v>Small</v>
      </c>
      <c r="J281" s="4">
        <v>1</v>
      </c>
      <c r="K281" s="20">
        <v>0.99</v>
      </c>
      <c r="L281" s="5">
        <f>Table3[[#This Row],[Product_Amt]]+Table3[[#This Row],[Shipping_Amt]]</f>
        <v>1.1200000000000001</v>
      </c>
      <c r="M281" s="5">
        <f>(((Table3[[#This Row],[Total_Amt]] * 0.0558659217877095) + (Table3[[#This Row],[Total_Amt]])) *0.025 +0.3) + Table3[[#This Row],[Total_Amt]] * 0.1025</f>
        <v>0.44436424581005585</v>
      </c>
      <c r="N281" s="20">
        <f>Table3[[#This Row],[Total_Amt]]-Table3[[#This Row],[TCG_Fees]]-0.0225 - (0.088 *Table3[[#This Row],[Shipping_Shields]])- ($V$33 * Table3[[#This Row],[Quantity_Ordered]]) -0.68</f>
        <v>-0.14186068004143448</v>
      </c>
      <c r="O281" s="2" t="s">
        <v>1149</v>
      </c>
      <c r="P281" s="2" t="s">
        <v>945</v>
      </c>
      <c r="Q281" s="6">
        <v>45107</v>
      </c>
    </row>
    <row r="282" spans="1:17" x14ac:dyDescent="0.25">
      <c r="A282" s="1" t="s">
        <v>64</v>
      </c>
      <c r="B282" s="2" t="s">
        <v>65</v>
      </c>
      <c r="C282" s="3">
        <v>45281</v>
      </c>
      <c r="D282" s="4" t="str">
        <f t="shared" ca="1" si="13"/>
        <v>Completed</v>
      </c>
      <c r="E282" s="4" t="s">
        <v>3</v>
      </c>
      <c r="F282" s="4" t="s">
        <v>2168</v>
      </c>
      <c r="G282" s="5">
        <v>2.58</v>
      </c>
      <c r="H282" s="37">
        <f t="shared" si="14"/>
        <v>2</v>
      </c>
      <c r="I282" s="37" t="str">
        <f t="shared" si="15"/>
        <v>Large</v>
      </c>
      <c r="J282" s="4">
        <v>7</v>
      </c>
      <c r="K282" s="20">
        <v>0.99</v>
      </c>
      <c r="L282" s="5">
        <f>Table3[[#This Row],[Product_Amt]]+Table3[[#This Row],[Shipping_Amt]]</f>
        <v>3.5700000000000003</v>
      </c>
      <c r="M282" s="5">
        <f>(((Table3[[#This Row],[Total_Amt]] * 0.0558659217877095) + (Table3[[#This Row],[Total_Amt]])) *0.025 +0.3) + Table3[[#This Row],[Total_Amt]] * 0.1025</f>
        <v>0.760161033519553</v>
      </c>
      <c r="N282" s="20">
        <f>Table3[[#This Row],[Total_Amt]]-Table3[[#This Row],[TCG_Fees]]-0.0225 - (0.088 *Table3[[#This Row],[Shipping_Shields]])- ($V$33 * Table3[[#This Row],[Quantity_Ordered]]) -0.68</f>
        <v>1.7423639268607958</v>
      </c>
      <c r="O282" s="2" t="s">
        <v>1152</v>
      </c>
      <c r="P282" s="2" t="s">
        <v>982</v>
      </c>
      <c r="Q282" s="6">
        <v>55403</v>
      </c>
    </row>
    <row r="283" spans="1:17" x14ac:dyDescent="0.25">
      <c r="A283" s="1" t="s">
        <v>54</v>
      </c>
      <c r="B283" s="2" t="s">
        <v>55</v>
      </c>
      <c r="C283" s="3">
        <v>45281</v>
      </c>
      <c r="D283" s="4" t="str">
        <f t="shared" ca="1" si="13"/>
        <v>Completed</v>
      </c>
      <c r="E283" s="4" t="s">
        <v>3</v>
      </c>
      <c r="F283" s="4" t="s">
        <v>2168</v>
      </c>
      <c r="G283" s="5">
        <v>0.19</v>
      </c>
      <c r="H283" s="37">
        <f t="shared" si="14"/>
        <v>1</v>
      </c>
      <c r="I283" s="37" t="str">
        <f t="shared" si="15"/>
        <v>Small</v>
      </c>
      <c r="J283" s="4">
        <v>1</v>
      </c>
      <c r="K283" s="20">
        <v>0.99</v>
      </c>
      <c r="L283" s="5">
        <f>Table3[[#This Row],[Product_Amt]]+Table3[[#This Row],[Shipping_Amt]]</f>
        <v>1.18</v>
      </c>
      <c r="M283" s="5">
        <f>(((Table3[[#This Row],[Total_Amt]] * 0.0558659217877095) + (Table3[[#This Row],[Total_Amt]])) *0.025 +0.3) + Table3[[#This Row],[Total_Amt]] * 0.1025</f>
        <v>0.4520980446927374</v>
      </c>
      <c r="N283" s="20">
        <f>Table3[[#This Row],[Total_Amt]]-Table3[[#This Row],[TCG_Fees]]-0.0225 - (0.088 *Table3[[#This Row],[Shipping_Shields]])- ($V$33 * Table3[[#This Row],[Quantity_Ordered]]) -0.68</f>
        <v>-8.9594478924116205E-2</v>
      </c>
      <c r="O283" s="2" t="s">
        <v>1156</v>
      </c>
      <c r="P283" s="2" t="s">
        <v>968</v>
      </c>
      <c r="Q283" s="6">
        <v>22812</v>
      </c>
    </row>
    <row r="284" spans="1:17" x14ac:dyDescent="0.25">
      <c r="A284" s="1" t="s">
        <v>60</v>
      </c>
      <c r="B284" s="2" t="s">
        <v>61</v>
      </c>
      <c r="C284" s="3">
        <v>45281</v>
      </c>
      <c r="D284" s="4" t="str">
        <f t="shared" ca="1" si="13"/>
        <v>Completed</v>
      </c>
      <c r="E284" s="4" t="s">
        <v>3</v>
      </c>
      <c r="F284" s="4" t="s">
        <v>2168</v>
      </c>
      <c r="G284" s="5">
        <v>0.48</v>
      </c>
      <c r="H284" s="37">
        <f t="shared" si="14"/>
        <v>1</v>
      </c>
      <c r="I284" s="37" t="str">
        <f t="shared" si="15"/>
        <v>Small</v>
      </c>
      <c r="J284" s="4">
        <v>1</v>
      </c>
      <c r="K284" s="20">
        <v>0.99</v>
      </c>
      <c r="L284" s="5">
        <f>Table3[[#This Row],[Product_Amt]]+Table3[[#This Row],[Shipping_Amt]]</f>
        <v>1.47</v>
      </c>
      <c r="M284" s="5">
        <f>(((Table3[[#This Row],[Total_Amt]] * 0.0558659217877095) + (Table3[[#This Row],[Total_Amt]])) *0.025 +0.3) + Table3[[#This Row],[Total_Amt]] * 0.1025</f>
        <v>0.48947807262569831</v>
      </c>
      <c r="N284" s="20">
        <f>Table3[[#This Row],[Total_Amt]]-Table3[[#This Row],[TCG_Fees]]-0.0225 - (0.088 *Table3[[#This Row],[Shipping_Shields]])- ($V$33 * Table3[[#This Row],[Quantity_Ordered]]) -0.68</f>
        <v>0.16302549314292292</v>
      </c>
      <c r="O284" s="2" t="s">
        <v>1165</v>
      </c>
      <c r="P284" s="2" t="s">
        <v>954</v>
      </c>
      <c r="Q284" s="6">
        <v>33184</v>
      </c>
    </row>
    <row r="285" spans="1:17" x14ac:dyDescent="0.25">
      <c r="A285" s="1" t="s">
        <v>72</v>
      </c>
      <c r="B285" s="2" t="s">
        <v>73</v>
      </c>
      <c r="C285" s="3">
        <v>45281</v>
      </c>
      <c r="D285" s="4" t="str">
        <f t="shared" ca="1" si="13"/>
        <v>Completed</v>
      </c>
      <c r="E285" s="4" t="s">
        <v>3</v>
      </c>
      <c r="F285" s="4" t="s">
        <v>2168</v>
      </c>
      <c r="G285" s="5">
        <v>1.46</v>
      </c>
      <c r="H285" s="37">
        <f t="shared" si="14"/>
        <v>1</v>
      </c>
      <c r="I285" s="37" t="str">
        <f t="shared" si="15"/>
        <v>Small</v>
      </c>
      <c r="J285" s="4">
        <v>2</v>
      </c>
      <c r="K285" s="20">
        <v>0.99</v>
      </c>
      <c r="L285" s="5">
        <f>Table3[[#This Row],[Product_Amt]]+Table3[[#This Row],[Shipping_Amt]]</f>
        <v>2.4500000000000002</v>
      </c>
      <c r="M285" s="5">
        <f>(((Table3[[#This Row],[Total_Amt]] * 0.0558659217877095) + (Table3[[#This Row],[Total_Amt]])) *0.025 +0.3) + Table3[[#This Row],[Total_Amt]] * 0.1025</f>
        <v>0.6157967877094972</v>
      </c>
      <c r="N285" s="20">
        <f>Table3[[#This Row],[Total_Amt]]-Table3[[#This Row],[TCG_Fees]]-0.0225 - (0.088 *Table3[[#This Row],[Shipping_Shields]])- ($V$33 * Table3[[#This Row],[Quantity_Ordered]]) -0.68</f>
        <v>0.98971034382774536</v>
      </c>
      <c r="O285" s="2" t="s">
        <v>1188</v>
      </c>
      <c r="P285" s="2" t="s">
        <v>958</v>
      </c>
      <c r="Q285" s="6">
        <v>7650</v>
      </c>
    </row>
    <row r="286" spans="1:17" x14ac:dyDescent="0.25">
      <c r="A286" s="1" t="s">
        <v>82</v>
      </c>
      <c r="B286" s="2" t="s">
        <v>83</v>
      </c>
      <c r="C286" s="3">
        <v>45281</v>
      </c>
      <c r="D286" s="4" t="str">
        <f t="shared" ca="1" si="13"/>
        <v>Completed</v>
      </c>
      <c r="E286" s="4" t="s">
        <v>3</v>
      </c>
      <c r="F286" s="4" t="s">
        <v>2168</v>
      </c>
      <c r="G286" s="5">
        <v>1.01</v>
      </c>
      <c r="H286" s="37">
        <f t="shared" si="14"/>
        <v>1</v>
      </c>
      <c r="I286" s="37" t="str">
        <f t="shared" si="15"/>
        <v>Small</v>
      </c>
      <c r="J286" s="4">
        <v>3</v>
      </c>
      <c r="K286" s="20">
        <v>0.99</v>
      </c>
      <c r="L286" s="5">
        <f>Table3[[#This Row],[Product_Amt]]+Table3[[#This Row],[Shipping_Amt]]</f>
        <v>2</v>
      </c>
      <c r="M286" s="5">
        <f>(((Table3[[#This Row],[Total_Amt]] * 0.0558659217877095) + (Table3[[#This Row],[Total_Amt]])) *0.025 +0.3) + Table3[[#This Row],[Total_Amt]] * 0.1025</f>
        <v>0.55779329608938544</v>
      </c>
      <c r="N286" s="20">
        <f>Table3[[#This Row],[Total_Amt]]-Table3[[#This Row],[TCG_Fees]]-0.0225 - (0.088 *Table3[[#This Row],[Shipping_Shields]])- ($V$33 * Table3[[#This Row],[Quantity_Ordered]]) -0.68</f>
        <v>0.57071740121647807</v>
      </c>
      <c r="O286" s="2" t="s">
        <v>1194</v>
      </c>
      <c r="P286" s="2" t="s">
        <v>938</v>
      </c>
      <c r="Q286" s="6">
        <v>93291</v>
      </c>
    </row>
    <row r="287" spans="1:17" x14ac:dyDescent="0.25">
      <c r="A287" s="1" t="s">
        <v>56</v>
      </c>
      <c r="B287" s="2" t="s">
        <v>57</v>
      </c>
      <c r="C287" s="3">
        <v>45281</v>
      </c>
      <c r="D287" s="4" t="str">
        <f t="shared" ca="1" si="13"/>
        <v>Completed</v>
      </c>
      <c r="E287" s="4" t="s">
        <v>3</v>
      </c>
      <c r="F287" s="4" t="s">
        <v>2168</v>
      </c>
      <c r="G287" s="5">
        <v>0.43</v>
      </c>
      <c r="H287" s="37">
        <f t="shared" si="14"/>
        <v>1</v>
      </c>
      <c r="I287" s="37" t="str">
        <f t="shared" si="15"/>
        <v>Small</v>
      </c>
      <c r="J287" s="4">
        <v>2</v>
      </c>
      <c r="K287" s="20">
        <v>0.99</v>
      </c>
      <c r="L287" s="5">
        <f>Table3[[#This Row],[Product_Amt]]+Table3[[#This Row],[Shipping_Amt]]</f>
        <v>1.42</v>
      </c>
      <c r="M287" s="5">
        <f>(((Table3[[#This Row],[Total_Amt]] * 0.0558659217877095) + (Table3[[#This Row],[Total_Amt]])) *0.025 +0.3) + Table3[[#This Row],[Total_Amt]] * 0.1025</f>
        <v>0.48303324022346361</v>
      </c>
      <c r="N287" s="20">
        <f>Table3[[#This Row],[Total_Amt]]-Table3[[#This Row],[TCG_Fees]]-0.0225 - (0.088 *Table3[[#This Row],[Shipping_Shields]])- ($V$33 * Table3[[#This Row],[Quantity_Ordered]]) -0.68</f>
        <v>9.2473891313778811E-2</v>
      </c>
      <c r="O287" s="2" t="s">
        <v>1227</v>
      </c>
      <c r="P287" s="2" t="s">
        <v>954</v>
      </c>
      <c r="Q287" s="6">
        <v>34223</v>
      </c>
    </row>
    <row r="288" spans="1:17" x14ac:dyDescent="0.25">
      <c r="A288" s="1" t="s">
        <v>92</v>
      </c>
      <c r="B288" s="2" t="s">
        <v>93</v>
      </c>
      <c r="C288" s="3">
        <v>45281</v>
      </c>
      <c r="D288" s="4" t="str">
        <f t="shared" ca="1" si="13"/>
        <v>Completed</v>
      </c>
      <c r="E288" s="4" t="s">
        <v>3</v>
      </c>
      <c r="F288" s="4" t="s">
        <v>2168</v>
      </c>
      <c r="G288" s="5">
        <v>0.78</v>
      </c>
      <c r="H288" s="37">
        <f t="shared" si="14"/>
        <v>1</v>
      </c>
      <c r="I288" s="37" t="str">
        <f t="shared" si="15"/>
        <v>Small</v>
      </c>
      <c r="J288" s="4">
        <v>4</v>
      </c>
      <c r="K288" s="20">
        <v>0.99</v>
      </c>
      <c r="L288" s="5">
        <f>Table3[[#This Row],[Product_Amt]]+Table3[[#This Row],[Shipping_Amt]]</f>
        <v>1.77</v>
      </c>
      <c r="M288" s="5">
        <f>(((Table3[[#This Row],[Total_Amt]] * 0.0558659217877095) + (Table3[[#This Row],[Total_Amt]])) *0.025 +0.3) + Table3[[#This Row],[Total_Amt]] * 0.1025</f>
        <v>0.52814706703910619</v>
      </c>
      <c r="N288" s="20">
        <f>Table3[[#This Row],[Total_Amt]]-Table3[[#This Row],[TCG_Fees]]-0.0225 - (0.088 *Table3[[#This Row],[Shipping_Shields]])- ($V$33 * Table3[[#This Row],[Quantity_Ordered]]) -0.68</f>
        <v>0.34336719603537869</v>
      </c>
      <c r="O288" s="2" t="s">
        <v>1045</v>
      </c>
      <c r="P288" s="2" t="s">
        <v>919</v>
      </c>
      <c r="Q288" s="6">
        <v>79415</v>
      </c>
    </row>
    <row r="289" spans="1:17" x14ac:dyDescent="0.25">
      <c r="A289" s="1" t="s">
        <v>52</v>
      </c>
      <c r="B289" s="2" t="s">
        <v>53</v>
      </c>
      <c r="C289" s="3">
        <v>45281</v>
      </c>
      <c r="D289" s="4" t="str">
        <f t="shared" ca="1" si="13"/>
        <v>Completed</v>
      </c>
      <c r="E289" s="4" t="s">
        <v>3</v>
      </c>
      <c r="F289" s="4" t="s">
        <v>2168</v>
      </c>
      <c r="G289" s="5">
        <v>3.67</v>
      </c>
      <c r="H289" s="37">
        <f t="shared" si="14"/>
        <v>1</v>
      </c>
      <c r="I289" s="37" t="str">
        <f t="shared" si="15"/>
        <v>Small</v>
      </c>
      <c r="J289" s="4">
        <v>5</v>
      </c>
      <c r="K289" s="20">
        <v>0.99</v>
      </c>
      <c r="L289" s="5">
        <f>Table3[[#This Row],[Product_Amt]]+Table3[[#This Row],[Shipping_Amt]]</f>
        <v>4.66</v>
      </c>
      <c r="M289" s="5">
        <f>(((Table3[[#This Row],[Total_Amt]] * 0.0558659217877095) + (Table3[[#This Row],[Total_Amt]])) *0.025 +0.3) + Table3[[#This Row],[Total_Amt]] * 0.1025</f>
        <v>0.90065837988826813</v>
      </c>
      <c r="N289" s="20">
        <f>Table3[[#This Row],[Total_Amt]]-Table3[[#This Row],[TCG_Fees]]-0.0225 - (0.088 *Table3[[#This Row],[Shipping_Shields]])- ($V$33 * Table3[[#This Row],[Quantity_Ordered]]) -0.68</f>
        <v>2.8338594489548377</v>
      </c>
      <c r="O289" s="2" t="s">
        <v>1120</v>
      </c>
      <c r="P289" s="2" t="s">
        <v>960</v>
      </c>
      <c r="Q289" s="6">
        <v>48073</v>
      </c>
    </row>
    <row r="290" spans="1:17" x14ac:dyDescent="0.25">
      <c r="A290" s="1" t="s">
        <v>88</v>
      </c>
      <c r="B290" s="2" t="s">
        <v>89</v>
      </c>
      <c r="C290" s="3">
        <v>45281</v>
      </c>
      <c r="D290" s="4" t="str">
        <f t="shared" ca="1" si="13"/>
        <v>Completed</v>
      </c>
      <c r="E290" s="4" t="s">
        <v>3</v>
      </c>
      <c r="F290" s="4" t="s">
        <v>2168</v>
      </c>
      <c r="G290" s="5">
        <v>2.17</v>
      </c>
      <c r="H290" s="37">
        <f t="shared" si="14"/>
        <v>1</v>
      </c>
      <c r="I290" s="37" t="str">
        <f t="shared" si="15"/>
        <v>Small</v>
      </c>
      <c r="J290" s="4">
        <v>3</v>
      </c>
      <c r="K290" s="20">
        <v>0.99</v>
      </c>
      <c r="L290" s="5">
        <f>Table3[[#This Row],[Product_Amt]]+Table3[[#This Row],[Shipping_Amt]]</f>
        <v>3.16</v>
      </c>
      <c r="M290" s="5">
        <f>(((Table3[[#This Row],[Total_Amt]] * 0.0558659217877095) + (Table3[[#This Row],[Total_Amt]])) *0.025 +0.3) + Table3[[#This Row],[Total_Amt]] * 0.1025</f>
        <v>0.70731340782122909</v>
      </c>
      <c r="N290" s="20">
        <f>Table3[[#This Row],[Total_Amt]]-Table3[[#This Row],[TCG_Fees]]-0.0225 - (0.088 *Table3[[#This Row],[Shipping_Shields]])- ($V$33 * Table3[[#This Row],[Quantity_Ordered]]) -0.68</f>
        <v>1.5811972894846344</v>
      </c>
      <c r="O290" s="2" t="s">
        <v>1252</v>
      </c>
      <c r="P290" s="2" t="s">
        <v>982</v>
      </c>
      <c r="Q290" s="6">
        <v>55904</v>
      </c>
    </row>
    <row r="291" spans="1:17" x14ac:dyDescent="0.25">
      <c r="A291" s="1" t="s">
        <v>66</v>
      </c>
      <c r="B291" s="2" t="s">
        <v>67</v>
      </c>
      <c r="C291" s="3">
        <v>45281</v>
      </c>
      <c r="D291" s="4" t="str">
        <f t="shared" ca="1" si="13"/>
        <v>Completed</v>
      </c>
      <c r="E291" s="4" t="s">
        <v>3</v>
      </c>
      <c r="F291" s="4" t="s">
        <v>2168</v>
      </c>
      <c r="G291" s="5">
        <v>2.2400000000000002</v>
      </c>
      <c r="H291" s="37">
        <f t="shared" si="14"/>
        <v>1</v>
      </c>
      <c r="I291" s="37" t="str">
        <f t="shared" si="15"/>
        <v>Small</v>
      </c>
      <c r="J291" s="4">
        <v>2</v>
      </c>
      <c r="K291" s="20">
        <v>0.99</v>
      </c>
      <c r="L291" s="5">
        <f>Table3[[#This Row],[Product_Amt]]+Table3[[#This Row],[Shipping_Amt]]</f>
        <v>3.2300000000000004</v>
      </c>
      <c r="M291" s="5">
        <f>(((Table3[[#This Row],[Total_Amt]] * 0.0558659217877095) + (Table3[[#This Row],[Total_Amt]])) *0.025 +0.3) + Table3[[#This Row],[Total_Amt]] * 0.1025</f>
        <v>0.71633617318435761</v>
      </c>
      <c r="N291" s="20">
        <f>Table3[[#This Row],[Total_Amt]]-Table3[[#This Row],[TCG_Fees]]-0.0225 - (0.088 *Table3[[#This Row],[Shipping_Shields]])- ($V$33 * Table3[[#This Row],[Quantity_Ordered]]) -0.68</f>
        <v>1.6691709583528849</v>
      </c>
      <c r="O291" s="2" t="s">
        <v>1050</v>
      </c>
      <c r="P291" s="2" t="s">
        <v>967</v>
      </c>
      <c r="Q291" s="6">
        <v>17551</v>
      </c>
    </row>
    <row r="292" spans="1:17" x14ac:dyDescent="0.25">
      <c r="A292" s="1" t="s">
        <v>50</v>
      </c>
      <c r="B292" s="2" t="s">
        <v>51</v>
      </c>
      <c r="C292" s="3">
        <v>45281</v>
      </c>
      <c r="D292" s="4" t="str">
        <f t="shared" ca="1" si="13"/>
        <v>Completed</v>
      </c>
      <c r="E292" s="4" t="s">
        <v>3</v>
      </c>
      <c r="F292" s="4" t="s">
        <v>2168</v>
      </c>
      <c r="G292" s="5">
        <v>0.31</v>
      </c>
      <c r="H292" s="37">
        <f t="shared" si="14"/>
        <v>1</v>
      </c>
      <c r="I292" s="37" t="str">
        <f t="shared" si="15"/>
        <v>Small</v>
      </c>
      <c r="J292" s="4">
        <v>1</v>
      </c>
      <c r="K292" s="20">
        <v>0.99</v>
      </c>
      <c r="L292" s="5">
        <f>Table3[[#This Row],[Product_Amt]]+Table3[[#This Row],[Shipping_Amt]]</f>
        <v>1.3</v>
      </c>
      <c r="M292" s="5">
        <f>(((Table3[[#This Row],[Total_Amt]] * 0.0558659217877095) + (Table3[[#This Row],[Total_Amt]])) *0.025 +0.3) + Table3[[#This Row],[Total_Amt]] * 0.1025</f>
        <v>0.46756564245810051</v>
      </c>
      <c r="N292" s="20">
        <f>Table3[[#This Row],[Total_Amt]]-Table3[[#This Row],[TCG_Fees]]-0.0225 - (0.088 *Table3[[#This Row],[Shipping_Shields]])- ($V$33 * Table3[[#This Row],[Quantity_Ordered]]) -0.68</f>
        <v>1.4937923310520795E-2</v>
      </c>
      <c r="O292" s="2" t="s">
        <v>1170</v>
      </c>
      <c r="P292" s="2" t="s">
        <v>938</v>
      </c>
      <c r="Q292" s="6">
        <v>95828</v>
      </c>
    </row>
    <row r="293" spans="1:17" x14ac:dyDescent="0.25">
      <c r="A293" s="1" t="s">
        <v>44</v>
      </c>
      <c r="B293" s="2" t="s">
        <v>45</v>
      </c>
      <c r="C293" s="3">
        <v>45281</v>
      </c>
      <c r="D293" s="4" t="str">
        <f t="shared" ca="1" si="13"/>
        <v>Completed</v>
      </c>
      <c r="E293" s="4" t="s">
        <v>3</v>
      </c>
      <c r="F293" s="4" t="s">
        <v>2168</v>
      </c>
      <c r="G293" s="5">
        <v>2.36</v>
      </c>
      <c r="H293" s="37">
        <f t="shared" si="14"/>
        <v>1</v>
      </c>
      <c r="I293" s="37" t="str">
        <f t="shared" si="15"/>
        <v>Small</v>
      </c>
      <c r="J293" s="4">
        <v>4</v>
      </c>
      <c r="K293" s="20">
        <v>0.99</v>
      </c>
      <c r="L293" s="5">
        <f>Table3[[#This Row],[Product_Amt]]+Table3[[#This Row],[Shipping_Amt]]</f>
        <v>3.3499999999999996</v>
      </c>
      <c r="M293" s="5">
        <f>(((Table3[[#This Row],[Total_Amt]] * 0.0558659217877095) + (Table3[[#This Row],[Total_Amt]])) *0.025 +0.3) + Table3[[#This Row],[Total_Amt]] * 0.1025</f>
        <v>0.7318037709497206</v>
      </c>
      <c r="N293" s="20">
        <f>Table3[[#This Row],[Total_Amt]]-Table3[[#This Row],[TCG_Fees]]-0.0225 - (0.088 *Table3[[#This Row],[Shipping_Shields]])- ($V$33 * Table3[[#This Row],[Quantity_Ordered]]) -0.68</f>
        <v>1.7197104921247637</v>
      </c>
      <c r="O293" s="2" t="s">
        <v>1316</v>
      </c>
      <c r="P293" s="2" t="s">
        <v>954</v>
      </c>
      <c r="Q293" s="6">
        <v>34134</v>
      </c>
    </row>
    <row r="294" spans="1:17" x14ac:dyDescent="0.25">
      <c r="A294" s="1" t="s">
        <v>58</v>
      </c>
      <c r="B294" s="2" t="s">
        <v>59</v>
      </c>
      <c r="C294" s="3">
        <v>45281</v>
      </c>
      <c r="D294" s="4" t="str">
        <f t="shared" ca="1" si="13"/>
        <v>Completed</v>
      </c>
      <c r="E294" s="4" t="s">
        <v>3</v>
      </c>
      <c r="F294" s="4" t="s">
        <v>2168</v>
      </c>
      <c r="G294" s="5">
        <v>0.6</v>
      </c>
      <c r="H294" s="37">
        <f t="shared" si="14"/>
        <v>1</v>
      </c>
      <c r="I294" s="37" t="str">
        <f t="shared" si="15"/>
        <v>Small</v>
      </c>
      <c r="J294" s="4">
        <v>1</v>
      </c>
      <c r="K294" s="20">
        <v>0.99</v>
      </c>
      <c r="L294" s="5">
        <f>Table3[[#This Row],[Product_Amt]]+Table3[[#This Row],[Shipping_Amt]]</f>
        <v>1.5899999999999999</v>
      </c>
      <c r="M294" s="5">
        <f>(((Table3[[#This Row],[Total_Amt]] * 0.0558659217877095) + (Table3[[#This Row],[Total_Amt]])) *0.025 +0.3) + Table3[[#This Row],[Total_Amt]] * 0.1025</f>
        <v>0.50494567039106142</v>
      </c>
      <c r="N294" s="20">
        <f>Table3[[#This Row],[Total_Amt]]-Table3[[#This Row],[TCG_Fees]]-0.0225 - (0.088 *Table3[[#This Row],[Shipping_Shields]])- ($V$33 * Table3[[#This Row],[Quantity_Ordered]]) -0.68</f>
        <v>0.26755789537755958</v>
      </c>
      <c r="O294" s="2" t="s">
        <v>1321</v>
      </c>
      <c r="P294" s="2" t="s">
        <v>978</v>
      </c>
      <c r="Q294" s="6">
        <v>54751</v>
      </c>
    </row>
    <row r="295" spans="1:17" x14ac:dyDescent="0.25">
      <c r="A295" s="1" t="s">
        <v>90</v>
      </c>
      <c r="B295" s="2" t="s">
        <v>91</v>
      </c>
      <c r="C295" s="3">
        <v>45281</v>
      </c>
      <c r="D295" s="4" t="str">
        <f t="shared" ca="1" si="13"/>
        <v>Completed</v>
      </c>
      <c r="E295" s="4" t="s">
        <v>3</v>
      </c>
      <c r="F295" s="4" t="s">
        <v>2168</v>
      </c>
      <c r="G295" s="5">
        <v>1.3</v>
      </c>
      <c r="H295" s="37">
        <f t="shared" si="14"/>
        <v>1</v>
      </c>
      <c r="I295" s="37" t="str">
        <f t="shared" si="15"/>
        <v>Small</v>
      </c>
      <c r="J295" s="4">
        <v>3</v>
      </c>
      <c r="K295" s="20">
        <v>0.99</v>
      </c>
      <c r="L295" s="5">
        <f>Table3[[#This Row],[Product_Amt]]+Table3[[#This Row],[Shipping_Amt]]</f>
        <v>2.29</v>
      </c>
      <c r="M295" s="5">
        <f>(((Table3[[#This Row],[Total_Amt]] * 0.0558659217877095) + (Table3[[#This Row],[Total_Amt]])) *0.025 +0.3) + Table3[[#This Row],[Total_Amt]] * 0.1025</f>
        <v>0.59517332402234635</v>
      </c>
      <c r="N295" s="20">
        <f>Table3[[#This Row],[Total_Amt]]-Table3[[#This Row],[TCG_Fees]]-0.0225 - (0.088 *Table3[[#This Row],[Shipping_Shields]])- ($V$33 * Table3[[#This Row],[Quantity_Ordered]]) -0.68</f>
        <v>0.82333737328351753</v>
      </c>
      <c r="O295" s="2" t="s">
        <v>1320</v>
      </c>
      <c r="P295" s="2" t="s">
        <v>982</v>
      </c>
      <c r="Q295" s="6">
        <v>55438</v>
      </c>
    </row>
    <row r="296" spans="1:17" x14ac:dyDescent="0.25">
      <c r="A296" s="1" t="s">
        <v>94</v>
      </c>
      <c r="B296" s="2" t="s">
        <v>95</v>
      </c>
      <c r="C296" s="3">
        <v>45281</v>
      </c>
      <c r="D296" s="4" t="str">
        <f t="shared" ca="1" si="13"/>
        <v>Completed</v>
      </c>
      <c r="E296" s="4" t="s">
        <v>3</v>
      </c>
      <c r="F296" s="4" t="s">
        <v>2168</v>
      </c>
      <c r="G296" s="5">
        <v>0.57999999999999996</v>
      </c>
      <c r="H296" s="37">
        <f t="shared" si="14"/>
        <v>1</v>
      </c>
      <c r="I296" s="37" t="str">
        <f t="shared" si="15"/>
        <v>Small</v>
      </c>
      <c r="J296" s="4">
        <v>2</v>
      </c>
      <c r="K296" s="20">
        <v>0.99</v>
      </c>
      <c r="L296" s="5">
        <f>Table3[[#This Row],[Product_Amt]]+Table3[[#This Row],[Shipping_Amt]]</f>
        <v>1.5699999999999998</v>
      </c>
      <c r="M296" s="5">
        <f>(((Table3[[#This Row],[Total_Amt]] * 0.0558659217877095) + (Table3[[#This Row],[Total_Amt]])) *0.025 +0.3) + Table3[[#This Row],[Total_Amt]] * 0.1025</f>
        <v>0.5023677374301676</v>
      </c>
      <c r="N296" s="20">
        <f>Table3[[#This Row],[Total_Amt]]-Table3[[#This Row],[TCG_Fees]]-0.0225 - (0.088 *Table3[[#This Row],[Shipping_Shields]])- ($V$33 * Table3[[#This Row],[Quantity_Ordered]]) -0.68</f>
        <v>0.22313939410707473</v>
      </c>
      <c r="O296" s="2" t="s">
        <v>1347</v>
      </c>
      <c r="P296" s="2" t="s">
        <v>988</v>
      </c>
      <c r="Q296" s="6">
        <v>64836</v>
      </c>
    </row>
    <row r="297" spans="1:17" x14ac:dyDescent="0.25">
      <c r="A297" s="1" t="s">
        <v>110</v>
      </c>
      <c r="B297" s="2" t="s">
        <v>111</v>
      </c>
      <c r="C297" s="3">
        <v>45282</v>
      </c>
      <c r="D297" s="4" t="str">
        <f t="shared" ca="1" si="13"/>
        <v>Completed</v>
      </c>
      <c r="E297" s="4" t="s">
        <v>3</v>
      </c>
      <c r="F297" s="4" t="s">
        <v>2168</v>
      </c>
      <c r="G297" s="5">
        <v>3.93</v>
      </c>
      <c r="H297" s="37">
        <f t="shared" si="14"/>
        <v>1</v>
      </c>
      <c r="I297" s="37" t="str">
        <f t="shared" si="15"/>
        <v>Small</v>
      </c>
      <c r="J297" s="4">
        <v>6</v>
      </c>
      <c r="K297" s="20">
        <v>0.99</v>
      </c>
      <c r="L297" s="5">
        <f>Table3[[#This Row],[Product_Amt]]+Table3[[#This Row],[Shipping_Amt]]</f>
        <v>4.92</v>
      </c>
      <c r="M297" s="5">
        <f>(((Table3[[#This Row],[Total_Amt]] * 0.0558659217877095) + (Table3[[#This Row],[Total_Amt]])) *0.025 +0.3) + Table3[[#This Row],[Total_Amt]] * 0.1025</f>
        <v>0.93417150837988827</v>
      </c>
      <c r="N297" s="20">
        <f>Table3[[#This Row],[Total_Amt]]-Table3[[#This Row],[TCG_Fees]]-0.0225 - (0.088 *Table3[[#This Row],[Shipping_Shields]])- ($V$33 * Table3[[#This Row],[Quantity_Ordered]]) -0.68</f>
        <v>3.0333498862318389</v>
      </c>
      <c r="O297" s="2" t="s">
        <v>940</v>
      </c>
      <c r="P297" s="2" t="s">
        <v>941</v>
      </c>
      <c r="Q297" s="6">
        <v>36572</v>
      </c>
    </row>
    <row r="298" spans="1:17" x14ac:dyDescent="0.25">
      <c r="A298" s="1" t="s">
        <v>104</v>
      </c>
      <c r="B298" s="2" t="s">
        <v>105</v>
      </c>
      <c r="C298" s="3">
        <v>45282</v>
      </c>
      <c r="D298" s="4" t="str">
        <f t="shared" ca="1" si="13"/>
        <v>Completed</v>
      </c>
      <c r="E298" s="4" t="s">
        <v>3</v>
      </c>
      <c r="F298" s="4" t="s">
        <v>2168</v>
      </c>
      <c r="G298" s="5">
        <v>0.48</v>
      </c>
      <c r="H298" s="37">
        <f t="shared" si="14"/>
        <v>1</v>
      </c>
      <c r="I298" s="37" t="str">
        <f t="shared" si="15"/>
        <v>Small</v>
      </c>
      <c r="J298" s="4">
        <v>1</v>
      </c>
      <c r="K298" s="20">
        <v>0.99</v>
      </c>
      <c r="L298" s="5">
        <f>Table3[[#This Row],[Product_Amt]]+Table3[[#This Row],[Shipping_Amt]]</f>
        <v>1.47</v>
      </c>
      <c r="M298" s="5">
        <f>(((Table3[[#This Row],[Total_Amt]] * 0.0558659217877095) + (Table3[[#This Row],[Total_Amt]])) *0.025 +0.3) + Table3[[#This Row],[Total_Amt]] * 0.1025</f>
        <v>0.48947807262569831</v>
      </c>
      <c r="N298" s="20">
        <f>Table3[[#This Row],[Total_Amt]]-Table3[[#This Row],[TCG_Fees]]-0.0225 - (0.088 *Table3[[#This Row],[Shipping_Shields]])- ($V$33 * Table3[[#This Row],[Quantity_Ordered]]) -0.68</f>
        <v>0.16302549314292292</v>
      </c>
      <c r="O298" s="2" t="s">
        <v>992</v>
      </c>
      <c r="P298" s="2" t="s">
        <v>962</v>
      </c>
      <c r="Q298" s="6">
        <v>60613</v>
      </c>
    </row>
    <row r="299" spans="1:17" x14ac:dyDescent="0.25">
      <c r="A299" s="1" t="s">
        <v>132</v>
      </c>
      <c r="B299" s="2" t="s">
        <v>133</v>
      </c>
      <c r="C299" s="3">
        <v>45282</v>
      </c>
      <c r="D299" s="4" t="str">
        <f t="shared" ref="D299:D362" ca="1" si="16">IF(C299&gt;=TODAY()-7,"Shipped","Completed")</f>
        <v>Completed</v>
      </c>
      <c r="E299" s="4" t="s">
        <v>3</v>
      </c>
      <c r="F299" s="4" t="s">
        <v>2168</v>
      </c>
      <c r="G299" s="5">
        <v>1.05</v>
      </c>
      <c r="H299" s="37">
        <f t="shared" si="14"/>
        <v>1</v>
      </c>
      <c r="I299" s="37" t="str">
        <f t="shared" si="15"/>
        <v>Small</v>
      </c>
      <c r="J299" s="4">
        <v>1</v>
      </c>
      <c r="K299" s="20">
        <v>0.99</v>
      </c>
      <c r="L299" s="5">
        <f>Table3[[#This Row],[Product_Amt]]+Table3[[#This Row],[Shipping_Amt]]</f>
        <v>2.04</v>
      </c>
      <c r="M299" s="5">
        <f>(((Table3[[#This Row],[Total_Amt]] * 0.0558659217877095) + (Table3[[#This Row],[Total_Amt]])) *0.025 +0.3) + Table3[[#This Row],[Total_Amt]] * 0.1025</f>
        <v>0.56294916201117318</v>
      </c>
      <c r="N299" s="20">
        <f>Table3[[#This Row],[Total_Amt]]-Table3[[#This Row],[TCG_Fees]]-0.0225 - (0.088 *Table3[[#This Row],[Shipping_Shields]])- ($V$33 * Table3[[#This Row],[Quantity_Ordered]]) -0.68</f>
        <v>0.659554403757448</v>
      </c>
      <c r="O299" s="2" t="s">
        <v>1029</v>
      </c>
      <c r="P299" s="2" t="s">
        <v>928</v>
      </c>
      <c r="Q299" s="6">
        <v>59828</v>
      </c>
    </row>
    <row r="300" spans="1:17" x14ac:dyDescent="0.25">
      <c r="A300" s="1" t="s">
        <v>142</v>
      </c>
      <c r="B300" s="2" t="s">
        <v>143</v>
      </c>
      <c r="C300" s="3">
        <v>45282</v>
      </c>
      <c r="D300" s="4" t="str">
        <f t="shared" ca="1" si="16"/>
        <v>Completed</v>
      </c>
      <c r="E300" s="4" t="s">
        <v>3</v>
      </c>
      <c r="F300" s="4" t="s">
        <v>2168</v>
      </c>
      <c r="G300" s="5">
        <v>4</v>
      </c>
      <c r="H300" s="37">
        <f t="shared" si="14"/>
        <v>1</v>
      </c>
      <c r="I300" s="37" t="str">
        <f t="shared" si="15"/>
        <v>Small</v>
      </c>
      <c r="J300" s="4">
        <v>2</v>
      </c>
      <c r="K300" s="20">
        <v>0.99</v>
      </c>
      <c r="L300" s="5">
        <f>Table3[[#This Row],[Product_Amt]]+Table3[[#This Row],[Shipping_Amt]]</f>
        <v>4.99</v>
      </c>
      <c r="M300" s="5">
        <f>(((Table3[[#This Row],[Total_Amt]] * 0.0558659217877095) + (Table3[[#This Row],[Total_Amt]])) *0.025 +0.3) + Table3[[#This Row],[Total_Amt]] * 0.1025</f>
        <v>0.94319427374301679</v>
      </c>
      <c r="N300" s="20">
        <f>Table3[[#This Row],[Total_Amt]]-Table3[[#This Row],[TCG_Fees]]-0.0225 - (0.088 *Table3[[#This Row],[Shipping_Shields]])- ($V$33 * Table3[[#This Row],[Quantity_Ordered]]) -0.68</f>
        <v>3.2023128577942255</v>
      </c>
      <c r="O300" s="2" t="s">
        <v>1055</v>
      </c>
      <c r="P300" s="2" t="s">
        <v>979</v>
      </c>
      <c r="Q300" s="6">
        <v>46037</v>
      </c>
    </row>
    <row r="301" spans="1:17" x14ac:dyDescent="0.25">
      <c r="A301" s="1" t="s">
        <v>136</v>
      </c>
      <c r="B301" s="2" t="s">
        <v>137</v>
      </c>
      <c r="C301" s="3">
        <v>45282</v>
      </c>
      <c r="D301" s="4" t="str">
        <f t="shared" ca="1" si="16"/>
        <v>Completed</v>
      </c>
      <c r="E301" s="4" t="s">
        <v>3</v>
      </c>
      <c r="F301" s="4" t="s">
        <v>2168</v>
      </c>
      <c r="G301" s="5">
        <v>0.43</v>
      </c>
      <c r="H301" s="37">
        <f t="shared" si="14"/>
        <v>1</v>
      </c>
      <c r="I301" s="37" t="str">
        <f t="shared" si="15"/>
        <v>Small</v>
      </c>
      <c r="J301" s="4">
        <v>3</v>
      </c>
      <c r="K301" s="20">
        <v>0.99</v>
      </c>
      <c r="L301" s="5">
        <f>Table3[[#This Row],[Product_Amt]]+Table3[[#This Row],[Shipping_Amt]]</f>
        <v>1.42</v>
      </c>
      <c r="M301" s="5">
        <f>(((Table3[[#This Row],[Total_Amt]] * 0.0558659217877095) + (Table3[[#This Row],[Total_Amt]])) *0.025 +0.3) + Table3[[#This Row],[Total_Amt]] * 0.1025</f>
        <v>0.48303324022346361</v>
      </c>
      <c r="N301" s="20">
        <f>Table3[[#This Row],[Total_Amt]]-Table3[[#This Row],[TCG_Fees]]-0.0225 - (0.088 *Table3[[#This Row],[Shipping_Shields]])- ($V$33 * Table3[[#This Row],[Quantity_Ordered]]) -0.68</f>
        <v>6.5477457082400048E-2</v>
      </c>
      <c r="O301" s="2" t="s">
        <v>1072</v>
      </c>
      <c r="P301" s="2" t="s">
        <v>919</v>
      </c>
      <c r="Q301" s="6">
        <v>75044</v>
      </c>
    </row>
    <row r="302" spans="1:17" x14ac:dyDescent="0.25">
      <c r="A302" s="1" t="s">
        <v>154</v>
      </c>
      <c r="B302" s="2" t="s">
        <v>155</v>
      </c>
      <c r="C302" s="3">
        <v>45282</v>
      </c>
      <c r="D302" s="4" t="str">
        <f t="shared" ca="1" si="16"/>
        <v>Completed</v>
      </c>
      <c r="E302" s="4" t="s">
        <v>3</v>
      </c>
      <c r="F302" s="4" t="s">
        <v>2168</v>
      </c>
      <c r="G302" s="5">
        <v>0.47</v>
      </c>
      <c r="H302" s="37">
        <f t="shared" si="14"/>
        <v>1</v>
      </c>
      <c r="I302" s="37" t="str">
        <f t="shared" si="15"/>
        <v>Small</v>
      </c>
      <c r="J302" s="4">
        <v>2</v>
      </c>
      <c r="K302" s="20">
        <v>0.99</v>
      </c>
      <c r="L302" s="5">
        <f>Table3[[#This Row],[Product_Amt]]+Table3[[#This Row],[Shipping_Amt]]</f>
        <v>1.46</v>
      </c>
      <c r="M302" s="5">
        <f>(((Table3[[#This Row],[Total_Amt]] * 0.0558659217877095) + (Table3[[#This Row],[Total_Amt]])) *0.025 +0.3) + Table3[[#This Row],[Total_Amt]] * 0.1025</f>
        <v>0.48818910614525135</v>
      </c>
      <c r="N302" s="20">
        <f>Table3[[#This Row],[Total_Amt]]-Table3[[#This Row],[TCG_Fees]]-0.0225 - (0.088 *Table3[[#This Row],[Shipping_Shields]])- ($V$33 * Table3[[#This Row],[Quantity_Ordered]]) -0.68</f>
        <v>0.12731802539199111</v>
      </c>
      <c r="O302" s="2" t="s">
        <v>1077</v>
      </c>
      <c r="P302" s="2" t="s">
        <v>945</v>
      </c>
      <c r="Q302" s="6">
        <v>45219</v>
      </c>
    </row>
    <row r="303" spans="1:17" x14ac:dyDescent="0.25">
      <c r="A303" s="1" t="s">
        <v>102</v>
      </c>
      <c r="B303" s="2" t="s">
        <v>103</v>
      </c>
      <c r="C303" s="3">
        <v>45282</v>
      </c>
      <c r="D303" s="4" t="str">
        <f t="shared" ca="1" si="16"/>
        <v>Completed</v>
      </c>
      <c r="E303" s="4" t="s">
        <v>3</v>
      </c>
      <c r="F303" s="4" t="s">
        <v>2168</v>
      </c>
      <c r="G303" s="5">
        <v>0.87</v>
      </c>
      <c r="H303" s="37">
        <f t="shared" si="14"/>
        <v>1</v>
      </c>
      <c r="I303" s="37" t="str">
        <f t="shared" si="15"/>
        <v>Small</v>
      </c>
      <c r="J303" s="4">
        <v>2</v>
      </c>
      <c r="K303" s="20">
        <v>0.99</v>
      </c>
      <c r="L303" s="5">
        <f>Table3[[#This Row],[Product_Amt]]+Table3[[#This Row],[Shipping_Amt]]</f>
        <v>1.8599999999999999</v>
      </c>
      <c r="M303" s="5">
        <f>(((Table3[[#This Row],[Total_Amt]] * 0.0558659217877095) + (Table3[[#This Row],[Total_Amt]])) *0.025 +0.3) + Table3[[#This Row],[Total_Amt]] * 0.1025</f>
        <v>0.53974776536312841</v>
      </c>
      <c r="N303" s="20">
        <f>Table3[[#This Row],[Total_Amt]]-Table3[[#This Row],[TCG_Fees]]-0.0225 - (0.088 *Table3[[#This Row],[Shipping_Shields]])- ($V$33 * Table3[[#This Row],[Quantity_Ordered]]) -0.68</f>
        <v>0.47575936617411385</v>
      </c>
      <c r="O303" s="2" t="s">
        <v>1092</v>
      </c>
      <c r="P303" s="2" t="s">
        <v>967</v>
      </c>
      <c r="Q303" s="6">
        <v>17003</v>
      </c>
    </row>
    <row r="304" spans="1:17" x14ac:dyDescent="0.25">
      <c r="A304" s="1" t="s">
        <v>106</v>
      </c>
      <c r="B304" s="2" t="s">
        <v>107</v>
      </c>
      <c r="C304" s="3">
        <v>45282</v>
      </c>
      <c r="D304" s="4" t="str">
        <f t="shared" ca="1" si="16"/>
        <v>Completed</v>
      </c>
      <c r="E304" s="4" t="s">
        <v>3</v>
      </c>
      <c r="F304" s="4" t="s">
        <v>2168</v>
      </c>
      <c r="G304" s="5">
        <v>1.5</v>
      </c>
      <c r="H304" s="37">
        <f t="shared" si="14"/>
        <v>1</v>
      </c>
      <c r="I304" s="37" t="str">
        <f t="shared" si="15"/>
        <v>Small</v>
      </c>
      <c r="J304" s="4">
        <v>1</v>
      </c>
      <c r="K304" s="20">
        <v>0.99</v>
      </c>
      <c r="L304" s="5">
        <f>Table3[[#This Row],[Product_Amt]]+Table3[[#This Row],[Shipping_Amt]]</f>
        <v>2.4900000000000002</v>
      </c>
      <c r="M304" s="5">
        <f>(((Table3[[#This Row],[Total_Amt]] * 0.0558659217877095) + (Table3[[#This Row],[Total_Amt]])) *0.025 +0.3) + Table3[[#This Row],[Total_Amt]] * 0.1025</f>
        <v>0.62095265363128482</v>
      </c>
      <c r="N304" s="20">
        <f>Table3[[#This Row],[Total_Amt]]-Table3[[#This Row],[TCG_Fees]]-0.0225 - (0.088 *Table3[[#This Row],[Shipping_Shields]])- ($V$33 * Table3[[#This Row],[Quantity_Ordered]]) -0.68</f>
        <v>1.0515509121373365</v>
      </c>
      <c r="O304" s="2" t="s">
        <v>1118</v>
      </c>
      <c r="P304" s="2" t="s">
        <v>929</v>
      </c>
      <c r="Q304" s="6">
        <v>6712</v>
      </c>
    </row>
    <row r="305" spans="1:17" x14ac:dyDescent="0.25">
      <c r="A305" s="1" t="s">
        <v>118</v>
      </c>
      <c r="B305" s="2" t="s">
        <v>119</v>
      </c>
      <c r="C305" s="3">
        <v>45282</v>
      </c>
      <c r="D305" s="4" t="str">
        <f t="shared" ca="1" si="16"/>
        <v>Completed</v>
      </c>
      <c r="E305" s="4" t="s">
        <v>3</v>
      </c>
      <c r="F305" s="4" t="s">
        <v>2168</v>
      </c>
      <c r="G305" s="5">
        <v>0.98</v>
      </c>
      <c r="H305" s="37">
        <f t="shared" si="14"/>
        <v>1</v>
      </c>
      <c r="I305" s="37" t="str">
        <f t="shared" si="15"/>
        <v>Small</v>
      </c>
      <c r="J305" s="4">
        <v>2</v>
      </c>
      <c r="K305" s="20">
        <v>0.99</v>
      </c>
      <c r="L305" s="5">
        <f>Table3[[#This Row],[Product_Amt]]+Table3[[#This Row],[Shipping_Amt]]</f>
        <v>1.97</v>
      </c>
      <c r="M305" s="5">
        <f>(((Table3[[#This Row],[Total_Amt]] * 0.0558659217877095) + (Table3[[#This Row],[Total_Amt]])) *0.025 +0.3) + Table3[[#This Row],[Total_Amt]] * 0.1025</f>
        <v>0.55392639664804466</v>
      </c>
      <c r="N305" s="20">
        <f>Table3[[#This Row],[Total_Amt]]-Table3[[#This Row],[TCG_Fees]]-0.0225 - (0.088 *Table3[[#This Row],[Shipping_Shields]])- ($V$33 * Table3[[#This Row],[Quantity_Ordered]]) -0.68</f>
        <v>0.57158073488919781</v>
      </c>
      <c r="O305" s="2" t="s">
        <v>1163</v>
      </c>
      <c r="P305" s="2" t="s">
        <v>1143</v>
      </c>
      <c r="Q305" s="6">
        <v>71078</v>
      </c>
    </row>
    <row r="306" spans="1:17" x14ac:dyDescent="0.25">
      <c r="A306" s="1" t="s">
        <v>128</v>
      </c>
      <c r="B306" s="2" t="s">
        <v>129</v>
      </c>
      <c r="C306" s="3">
        <v>45282</v>
      </c>
      <c r="D306" s="4" t="str">
        <f t="shared" ca="1" si="16"/>
        <v>Completed</v>
      </c>
      <c r="E306" s="4" t="s">
        <v>3</v>
      </c>
      <c r="F306" s="4" t="s">
        <v>2168</v>
      </c>
      <c r="G306" s="5">
        <v>0.4</v>
      </c>
      <c r="H306" s="37">
        <f t="shared" si="14"/>
        <v>1</v>
      </c>
      <c r="I306" s="37" t="str">
        <f t="shared" si="15"/>
        <v>Small</v>
      </c>
      <c r="J306" s="4">
        <v>4</v>
      </c>
      <c r="K306" s="20">
        <v>0.99</v>
      </c>
      <c r="L306" s="5">
        <f>Table3[[#This Row],[Product_Amt]]+Table3[[#This Row],[Shipping_Amt]]</f>
        <v>1.3900000000000001</v>
      </c>
      <c r="M306" s="5">
        <f>(((Table3[[#This Row],[Total_Amt]] * 0.0558659217877095) + (Table3[[#This Row],[Total_Amt]])) *0.025 +0.3) + Table3[[#This Row],[Total_Amt]] * 0.1025</f>
        <v>0.47916634078212295</v>
      </c>
      <c r="N306" s="20">
        <f>Table3[[#This Row],[Total_Amt]]-Table3[[#This Row],[TCG_Fees]]-0.0225 - (0.088 *Table3[[#This Row],[Shipping_Shields]])- ($V$33 * Table3[[#This Row],[Quantity_Ordered]]) -0.68</f>
        <v>1.2347922292362146E-2</v>
      </c>
      <c r="O306" s="2" t="s">
        <v>1170</v>
      </c>
      <c r="P306" s="2" t="s">
        <v>938</v>
      </c>
      <c r="Q306" s="6">
        <v>95820</v>
      </c>
    </row>
    <row r="307" spans="1:17" x14ac:dyDescent="0.25">
      <c r="A307" s="1" t="s">
        <v>124</v>
      </c>
      <c r="B307" s="2" t="s">
        <v>125</v>
      </c>
      <c r="C307" s="3">
        <v>45282</v>
      </c>
      <c r="D307" s="4" t="str">
        <f t="shared" ca="1" si="16"/>
        <v>Completed</v>
      </c>
      <c r="E307" s="4" t="s">
        <v>3</v>
      </c>
      <c r="F307" s="4" t="s">
        <v>2168</v>
      </c>
      <c r="G307" s="5">
        <v>0.48</v>
      </c>
      <c r="H307" s="37">
        <f t="shared" si="14"/>
        <v>1</v>
      </c>
      <c r="I307" s="37" t="str">
        <f t="shared" si="15"/>
        <v>Small</v>
      </c>
      <c r="J307" s="4">
        <v>2</v>
      </c>
      <c r="K307" s="20">
        <v>0.99</v>
      </c>
      <c r="L307" s="5">
        <f>Table3[[#This Row],[Product_Amt]]+Table3[[#This Row],[Shipping_Amt]]</f>
        <v>1.47</v>
      </c>
      <c r="M307" s="5">
        <f>(((Table3[[#This Row],[Total_Amt]] * 0.0558659217877095) + (Table3[[#This Row],[Total_Amt]])) *0.025 +0.3) + Table3[[#This Row],[Total_Amt]] * 0.1025</f>
        <v>0.48947807262569831</v>
      </c>
      <c r="N307" s="20">
        <f>Table3[[#This Row],[Total_Amt]]-Table3[[#This Row],[TCG_Fees]]-0.0225 - (0.088 *Table3[[#This Row],[Shipping_Shields]])- ($V$33 * Table3[[#This Row],[Quantity_Ordered]]) -0.68</f>
        <v>0.13602905891154415</v>
      </c>
      <c r="O307" s="2" t="s">
        <v>1191</v>
      </c>
      <c r="P307" s="2" t="s">
        <v>934</v>
      </c>
      <c r="Q307" s="6">
        <v>58554</v>
      </c>
    </row>
    <row r="308" spans="1:17" x14ac:dyDescent="0.25">
      <c r="A308" s="1" t="s">
        <v>150</v>
      </c>
      <c r="B308" s="2" t="s">
        <v>151</v>
      </c>
      <c r="C308" s="3">
        <v>45282</v>
      </c>
      <c r="D308" s="4" t="str">
        <f t="shared" ca="1" si="16"/>
        <v>Completed</v>
      </c>
      <c r="E308" s="4" t="s">
        <v>3</v>
      </c>
      <c r="F308" s="4" t="s">
        <v>2168</v>
      </c>
      <c r="G308" s="5">
        <v>2.0099999999999998</v>
      </c>
      <c r="H308" s="37">
        <f t="shared" si="14"/>
        <v>1</v>
      </c>
      <c r="I308" s="37" t="str">
        <f t="shared" si="15"/>
        <v>Small</v>
      </c>
      <c r="J308" s="4">
        <v>4</v>
      </c>
      <c r="K308" s="20">
        <v>0.99</v>
      </c>
      <c r="L308" s="5">
        <f>Table3[[#This Row],[Product_Amt]]+Table3[[#This Row],[Shipping_Amt]]</f>
        <v>3</v>
      </c>
      <c r="M308" s="5">
        <f>(((Table3[[#This Row],[Total_Amt]] * 0.0558659217877095) + (Table3[[#This Row],[Total_Amt]])) *0.025 +0.3) + Table3[[#This Row],[Total_Amt]] * 0.1025</f>
        <v>0.68668994413407813</v>
      </c>
      <c r="N308" s="20">
        <f>Table3[[#This Row],[Total_Amt]]-Table3[[#This Row],[TCG_Fees]]-0.0225 - (0.088 *Table3[[#This Row],[Shipping_Shields]])- ($V$33 * Table3[[#This Row],[Quantity_Ordered]]) -0.68</f>
        <v>1.4148243189404068</v>
      </c>
      <c r="O308" s="2" t="s">
        <v>957</v>
      </c>
      <c r="P308" s="2" t="s">
        <v>958</v>
      </c>
      <c r="Q308" s="8">
        <v>7307</v>
      </c>
    </row>
    <row r="309" spans="1:17" x14ac:dyDescent="0.25">
      <c r="A309" s="1" t="s">
        <v>126</v>
      </c>
      <c r="B309" s="2" t="s">
        <v>127</v>
      </c>
      <c r="C309" s="3">
        <v>45282</v>
      </c>
      <c r="D309" s="4" t="str">
        <f t="shared" ca="1" si="16"/>
        <v>Completed</v>
      </c>
      <c r="E309" s="4" t="s">
        <v>3</v>
      </c>
      <c r="F309" s="4" t="s">
        <v>2168</v>
      </c>
      <c r="G309" s="5">
        <v>0.1</v>
      </c>
      <c r="H309" s="37">
        <f t="shared" si="14"/>
        <v>1</v>
      </c>
      <c r="I309" s="37" t="str">
        <f t="shared" si="15"/>
        <v>Small</v>
      </c>
      <c r="J309" s="4">
        <v>1</v>
      </c>
      <c r="K309" s="20">
        <v>0.99</v>
      </c>
      <c r="L309" s="5">
        <f>Table3[[#This Row],[Product_Amt]]+Table3[[#This Row],[Shipping_Amt]]</f>
        <v>1.0900000000000001</v>
      </c>
      <c r="M309" s="5">
        <f>(((Table3[[#This Row],[Total_Amt]] * 0.0558659217877095) + (Table3[[#This Row],[Total_Amt]])) *0.025 +0.3) + Table3[[#This Row],[Total_Amt]] * 0.1025</f>
        <v>0.44049734636871507</v>
      </c>
      <c r="N309" s="20">
        <f>Table3[[#This Row],[Total_Amt]]-Table3[[#This Row],[TCG_Fees]]-0.0225 - (0.088 *Table3[[#This Row],[Shipping_Shields]])- ($V$33 * Table3[[#This Row],[Quantity_Ordered]]) -0.68</f>
        <v>-0.16799378060009373</v>
      </c>
      <c r="O309" s="2" t="s">
        <v>1212</v>
      </c>
      <c r="P309" s="2" t="s">
        <v>988</v>
      </c>
      <c r="Q309" s="6">
        <v>63385</v>
      </c>
    </row>
    <row r="310" spans="1:17" x14ac:dyDescent="0.25">
      <c r="A310" s="1" t="s">
        <v>114</v>
      </c>
      <c r="B310" s="2" t="s">
        <v>115</v>
      </c>
      <c r="C310" s="3">
        <v>45282</v>
      </c>
      <c r="D310" s="4" t="str">
        <f t="shared" ca="1" si="16"/>
        <v>Completed</v>
      </c>
      <c r="E310" s="4" t="s">
        <v>3</v>
      </c>
      <c r="F310" s="4" t="s">
        <v>2168</v>
      </c>
      <c r="G310" s="5">
        <v>2.65</v>
      </c>
      <c r="H310" s="37">
        <f t="shared" si="14"/>
        <v>1</v>
      </c>
      <c r="I310" s="37" t="str">
        <f t="shared" si="15"/>
        <v>Small</v>
      </c>
      <c r="J310" s="4">
        <v>1</v>
      </c>
      <c r="K310" s="20">
        <v>0.99</v>
      </c>
      <c r="L310" s="5">
        <f>Table3[[#This Row],[Product_Amt]]+Table3[[#This Row],[Shipping_Amt]]</f>
        <v>3.6399999999999997</v>
      </c>
      <c r="M310" s="5">
        <f>(((Table3[[#This Row],[Total_Amt]] * 0.0558659217877095) + (Table3[[#This Row],[Total_Amt]])) *0.025 +0.3) + Table3[[#This Row],[Total_Amt]] * 0.1025</f>
        <v>0.76918379888268151</v>
      </c>
      <c r="N310" s="20">
        <f>Table3[[#This Row],[Total_Amt]]-Table3[[#This Row],[TCG_Fees]]-0.0225 - (0.088 *Table3[[#This Row],[Shipping_Shields]])- ($V$33 * Table3[[#This Row],[Quantity_Ordered]]) -0.68</f>
        <v>2.0533197668859389</v>
      </c>
      <c r="O310" s="2" t="s">
        <v>1219</v>
      </c>
      <c r="P310" s="2" t="s">
        <v>926</v>
      </c>
      <c r="Q310" s="6">
        <v>97603</v>
      </c>
    </row>
    <row r="311" spans="1:17" x14ac:dyDescent="0.25">
      <c r="A311" s="1" t="s">
        <v>108</v>
      </c>
      <c r="B311" s="2" t="s">
        <v>109</v>
      </c>
      <c r="C311" s="3">
        <v>45282</v>
      </c>
      <c r="D311" s="4" t="str">
        <f t="shared" ca="1" si="16"/>
        <v>Completed</v>
      </c>
      <c r="E311" s="4" t="s">
        <v>3</v>
      </c>
      <c r="F311" s="4" t="s">
        <v>2168</v>
      </c>
      <c r="G311" s="5">
        <v>0.27</v>
      </c>
      <c r="H311" s="37">
        <f t="shared" si="14"/>
        <v>1</v>
      </c>
      <c r="I311" s="37" t="str">
        <f t="shared" si="15"/>
        <v>Small</v>
      </c>
      <c r="J311" s="4">
        <v>3</v>
      </c>
      <c r="K311" s="20">
        <v>0.99</v>
      </c>
      <c r="L311" s="5">
        <f>Table3[[#This Row],[Product_Amt]]+Table3[[#This Row],[Shipping_Amt]]</f>
        <v>1.26</v>
      </c>
      <c r="M311" s="5">
        <f>(((Table3[[#This Row],[Total_Amt]] * 0.0558659217877095) + (Table3[[#This Row],[Total_Amt]])) *0.025 +0.3) + Table3[[#This Row],[Total_Amt]] * 0.1025</f>
        <v>0.46240977653631282</v>
      </c>
      <c r="N311" s="20">
        <f>Table3[[#This Row],[Total_Amt]]-Table3[[#This Row],[TCG_Fees]]-0.0225 - (0.088 *Table3[[#This Row],[Shipping_Shields]])- ($V$33 * Table3[[#This Row],[Quantity_Ordered]]) -0.68</f>
        <v>-7.3899079230449138E-2</v>
      </c>
      <c r="O311" s="2" t="s">
        <v>1222</v>
      </c>
      <c r="P311" s="2" t="s">
        <v>943</v>
      </c>
      <c r="Q311" s="6">
        <v>86409</v>
      </c>
    </row>
    <row r="312" spans="1:17" x14ac:dyDescent="0.25">
      <c r="A312" s="1" t="s">
        <v>144</v>
      </c>
      <c r="B312" s="2" t="s">
        <v>145</v>
      </c>
      <c r="C312" s="3">
        <v>45282</v>
      </c>
      <c r="D312" s="4" t="str">
        <f t="shared" ca="1" si="16"/>
        <v>Completed</v>
      </c>
      <c r="E312" s="4" t="s">
        <v>3</v>
      </c>
      <c r="F312" s="4" t="s">
        <v>2168</v>
      </c>
      <c r="G312" s="5">
        <v>0.77</v>
      </c>
      <c r="H312" s="37">
        <f t="shared" si="14"/>
        <v>1</v>
      </c>
      <c r="I312" s="37" t="str">
        <f t="shared" si="15"/>
        <v>Small</v>
      </c>
      <c r="J312" s="4">
        <v>1</v>
      </c>
      <c r="K312" s="20">
        <v>0.99</v>
      </c>
      <c r="L312" s="5">
        <f>Table3[[#This Row],[Product_Amt]]+Table3[[#This Row],[Shipping_Amt]]</f>
        <v>1.76</v>
      </c>
      <c r="M312" s="5">
        <f>(((Table3[[#This Row],[Total_Amt]] * 0.0558659217877095) + (Table3[[#This Row],[Total_Amt]])) *0.025 +0.3) + Table3[[#This Row],[Total_Amt]] * 0.1025</f>
        <v>0.52685810055865923</v>
      </c>
      <c r="N312" s="20">
        <f>Table3[[#This Row],[Total_Amt]]-Table3[[#This Row],[TCG_Fees]]-0.0225 - (0.088 *Table3[[#This Row],[Shipping_Shields]])- ($V$33 * Table3[[#This Row],[Quantity_Ordered]]) -0.68</f>
        <v>0.41564546520996182</v>
      </c>
      <c r="O312" s="2" t="s">
        <v>1233</v>
      </c>
      <c r="P312" s="2" t="s">
        <v>932</v>
      </c>
      <c r="Q312" s="6">
        <v>68901</v>
      </c>
    </row>
    <row r="313" spans="1:17" x14ac:dyDescent="0.25">
      <c r="A313" s="1" t="s">
        <v>122</v>
      </c>
      <c r="B313" s="2" t="s">
        <v>123</v>
      </c>
      <c r="C313" s="3">
        <v>45282</v>
      </c>
      <c r="D313" s="4" t="str">
        <f t="shared" ca="1" si="16"/>
        <v>Completed</v>
      </c>
      <c r="E313" s="4" t="s">
        <v>3</v>
      </c>
      <c r="F313" s="4" t="s">
        <v>2168</v>
      </c>
      <c r="G313" s="5">
        <v>5.04</v>
      </c>
      <c r="H313" s="37">
        <f t="shared" si="14"/>
        <v>2</v>
      </c>
      <c r="I313" s="37" t="str">
        <f t="shared" si="15"/>
        <v>Large</v>
      </c>
      <c r="J313" s="4">
        <v>8</v>
      </c>
      <c r="K313" s="20">
        <v>0.99</v>
      </c>
      <c r="L313" s="5">
        <f>Table3[[#This Row],[Product_Amt]]+Table3[[#This Row],[Shipping_Amt]]</f>
        <v>6.03</v>
      </c>
      <c r="M313" s="5">
        <f>(((Table3[[#This Row],[Total_Amt]] * 0.0558659217877095) + (Table3[[#This Row],[Total_Amt]])) *0.025 +0.3) + Table3[[#This Row],[Total_Amt]] * 0.1025</f>
        <v>1.0772467877094973</v>
      </c>
      <c r="N313" s="20">
        <f>Table3[[#This Row],[Total_Amt]]-Table3[[#This Row],[TCG_Fees]]-0.0225 - (0.088 *Table3[[#This Row],[Shipping_Shields]])- ($V$33 * Table3[[#This Row],[Quantity_Ordered]]) -0.68</f>
        <v>3.8582817384394725</v>
      </c>
      <c r="O313" s="2" t="s">
        <v>1246</v>
      </c>
      <c r="P313" s="2" t="s">
        <v>960</v>
      </c>
      <c r="Q313" s="6">
        <v>48386</v>
      </c>
    </row>
    <row r="314" spans="1:17" x14ac:dyDescent="0.25">
      <c r="A314" s="1" t="s">
        <v>120</v>
      </c>
      <c r="B314" s="2" t="s">
        <v>121</v>
      </c>
      <c r="C314" s="3">
        <v>45282</v>
      </c>
      <c r="D314" s="4" t="str">
        <f t="shared" ca="1" si="16"/>
        <v>Completed</v>
      </c>
      <c r="E314" s="4" t="s">
        <v>3</v>
      </c>
      <c r="F314" s="4" t="s">
        <v>2168</v>
      </c>
      <c r="G314" s="5">
        <v>2.65</v>
      </c>
      <c r="H314" s="37">
        <f t="shared" si="14"/>
        <v>1</v>
      </c>
      <c r="I314" s="37" t="str">
        <f t="shared" si="15"/>
        <v>Small</v>
      </c>
      <c r="J314" s="4">
        <v>4</v>
      </c>
      <c r="K314" s="20">
        <v>0.99</v>
      </c>
      <c r="L314" s="5">
        <f>Table3[[#This Row],[Product_Amt]]+Table3[[#This Row],[Shipping_Amt]]</f>
        <v>3.6399999999999997</v>
      </c>
      <c r="M314" s="5">
        <f>(((Table3[[#This Row],[Total_Amt]] * 0.0558659217877095) + (Table3[[#This Row],[Total_Amt]])) *0.025 +0.3) + Table3[[#This Row],[Total_Amt]] * 0.1025</f>
        <v>0.76918379888268151</v>
      </c>
      <c r="N314" s="20">
        <f>Table3[[#This Row],[Total_Amt]]-Table3[[#This Row],[TCG_Fees]]-0.0225 - (0.088 *Table3[[#This Row],[Shipping_Shields]])- ($V$33 * Table3[[#This Row],[Quantity_Ordered]]) -0.68</f>
        <v>1.9723304641918027</v>
      </c>
      <c r="O314" s="2" t="s">
        <v>1257</v>
      </c>
      <c r="P314" s="2" t="s">
        <v>960</v>
      </c>
      <c r="Q314" s="6">
        <v>48183</v>
      </c>
    </row>
    <row r="315" spans="1:17" x14ac:dyDescent="0.25">
      <c r="A315" s="1" t="s">
        <v>116</v>
      </c>
      <c r="B315" s="2" t="s">
        <v>117</v>
      </c>
      <c r="C315" s="3">
        <v>45282</v>
      </c>
      <c r="D315" s="4" t="str">
        <f t="shared" ca="1" si="16"/>
        <v>Completed</v>
      </c>
      <c r="E315" s="4" t="s">
        <v>3</v>
      </c>
      <c r="F315" s="4" t="s">
        <v>2168</v>
      </c>
      <c r="G315" s="5">
        <v>1.1399999999999999</v>
      </c>
      <c r="H315" s="37">
        <f t="shared" si="14"/>
        <v>1</v>
      </c>
      <c r="I315" s="37" t="str">
        <f t="shared" si="15"/>
        <v>Small</v>
      </c>
      <c r="J315" s="4">
        <v>5</v>
      </c>
      <c r="K315" s="20">
        <v>0.99</v>
      </c>
      <c r="L315" s="5">
        <f>Table3[[#This Row],[Product_Amt]]+Table3[[#This Row],[Shipping_Amt]]</f>
        <v>2.13</v>
      </c>
      <c r="M315" s="5">
        <f>(((Table3[[#This Row],[Total_Amt]] * 0.0558659217877095) + (Table3[[#This Row],[Total_Amt]])) *0.025 +0.3) + Table3[[#This Row],[Total_Amt]] * 0.1025</f>
        <v>0.57454986033519551</v>
      </c>
      <c r="N315" s="20">
        <f>Table3[[#This Row],[Total_Amt]]-Table3[[#This Row],[TCG_Fees]]-0.0225 - (0.088 *Table3[[#This Row],[Shipping_Shields]])- ($V$33 * Table3[[#This Row],[Quantity_Ordered]]) -0.68</f>
        <v>0.62996796850791059</v>
      </c>
      <c r="O315" s="2" t="s">
        <v>1259</v>
      </c>
      <c r="P315" s="2" t="s">
        <v>1020</v>
      </c>
      <c r="Q315" s="6">
        <v>73055</v>
      </c>
    </row>
    <row r="316" spans="1:17" x14ac:dyDescent="0.25">
      <c r="A316" s="1" t="s">
        <v>134</v>
      </c>
      <c r="B316" s="2" t="s">
        <v>135</v>
      </c>
      <c r="C316" s="3">
        <v>45282</v>
      </c>
      <c r="D316" s="4" t="str">
        <f t="shared" ca="1" si="16"/>
        <v>Completed</v>
      </c>
      <c r="E316" s="4" t="s">
        <v>3</v>
      </c>
      <c r="F316" s="4" t="s">
        <v>2168</v>
      </c>
      <c r="G316" s="5">
        <v>1.1200000000000001</v>
      </c>
      <c r="H316" s="37">
        <f t="shared" si="14"/>
        <v>1</v>
      </c>
      <c r="I316" s="37" t="str">
        <f t="shared" si="15"/>
        <v>Small</v>
      </c>
      <c r="J316" s="4">
        <v>5</v>
      </c>
      <c r="K316" s="20">
        <v>0.99</v>
      </c>
      <c r="L316" s="5">
        <f>Table3[[#This Row],[Product_Amt]]+Table3[[#This Row],[Shipping_Amt]]</f>
        <v>2.1100000000000003</v>
      </c>
      <c r="M316" s="5">
        <f>(((Table3[[#This Row],[Total_Amt]] * 0.0558659217877095) + (Table3[[#This Row],[Total_Amt]])) *0.025 +0.3) + Table3[[#This Row],[Total_Amt]] * 0.1025</f>
        <v>0.57197192737430169</v>
      </c>
      <c r="N316" s="20">
        <f>Table3[[#This Row],[Total_Amt]]-Table3[[#This Row],[TCG_Fees]]-0.0225 - (0.088 *Table3[[#This Row],[Shipping_Shields]])- ($V$33 * Table3[[#This Row],[Quantity_Ordered]]) -0.68</f>
        <v>0.6125459014688045</v>
      </c>
      <c r="O316" s="2" t="s">
        <v>1263</v>
      </c>
      <c r="P316" s="2" t="s">
        <v>945</v>
      </c>
      <c r="Q316" s="6">
        <v>43026</v>
      </c>
    </row>
    <row r="317" spans="1:17" x14ac:dyDescent="0.25">
      <c r="A317" s="1" t="s">
        <v>148</v>
      </c>
      <c r="B317" s="2" t="s">
        <v>149</v>
      </c>
      <c r="C317" s="3">
        <v>45282</v>
      </c>
      <c r="D317" s="4" t="str">
        <f t="shared" ca="1" si="16"/>
        <v>Completed</v>
      </c>
      <c r="E317" s="4" t="s">
        <v>3</v>
      </c>
      <c r="F317" s="4" t="s">
        <v>2168</v>
      </c>
      <c r="G317" s="5">
        <v>1.19</v>
      </c>
      <c r="H317" s="37">
        <f t="shared" si="14"/>
        <v>1</v>
      </c>
      <c r="I317" s="37" t="str">
        <f t="shared" si="15"/>
        <v>Small</v>
      </c>
      <c r="J317" s="4">
        <v>5</v>
      </c>
      <c r="K317" s="20">
        <v>0.99</v>
      </c>
      <c r="L317" s="5">
        <f>Table3[[#This Row],[Product_Amt]]+Table3[[#This Row],[Shipping_Amt]]</f>
        <v>2.1799999999999997</v>
      </c>
      <c r="M317" s="5">
        <f>(((Table3[[#This Row],[Total_Amt]] * 0.0558659217877095) + (Table3[[#This Row],[Total_Amt]])) *0.025 +0.3) + Table3[[#This Row],[Total_Amt]] * 0.1025</f>
        <v>0.5809946927374301</v>
      </c>
      <c r="N317" s="20">
        <f>Table3[[#This Row],[Total_Amt]]-Table3[[#This Row],[TCG_Fees]]-0.0225 - (0.088 *Table3[[#This Row],[Shipping_Shields]])- ($V$33 * Table3[[#This Row],[Quantity_Ordered]]) -0.68</f>
        <v>0.6735231361056756</v>
      </c>
      <c r="O317" s="2" t="s">
        <v>1266</v>
      </c>
      <c r="P317" s="2" t="s">
        <v>938</v>
      </c>
      <c r="Q317" s="6">
        <v>94506</v>
      </c>
    </row>
    <row r="318" spans="1:17" x14ac:dyDescent="0.25">
      <c r="A318" s="1" t="s">
        <v>112</v>
      </c>
      <c r="B318" s="2" t="s">
        <v>113</v>
      </c>
      <c r="C318" s="3">
        <v>45282</v>
      </c>
      <c r="D318" s="4" t="str">
        <f t="shared" ca="1" si="16"/>
        <v>Completed</v>
      </c>
      <c r="E318" s="4" t="s">
        <v>3</v>
      </c>
      <c r="F318" s="4" t="s">
        <v>2168</v>
      </c>
      <c r="G318" s="5">
        <v>1.1200000000000001</v>
      </c>
      <c r="H318" s="37">
        <f t="shared" si="14"/>
        <v>1</v>
      </c>
      <c r="I318" s="37" t="str">
        <f t="shared" si="15"/>
        <v>Small</v>
      </c>
      <c r="J318" s="4">
        <v>5</v>
      </c>
      <c r="K318" s="20">
        <v>0.99</v>
      </c>
      <c r="L318" s="5">
        <f>Table3[[#This Row],[Product_Amt]]+Table3[[#This Row],[Shipping_Amt]]</f>
        <v>2.1100000000000003</v>
      </c>
      <c r="M318" s="5">
        <f>(((Table3[[#This Row],[Total_Amt]] * 0.0558659217877095) + (Table3[[#This Row],[Total_Amt]])) *0.025 +0.3) + Table3[[#This Row],[Total_Amt]] * 0.1025</f>
        <v>0.57197192737430169</v>
      </c>
      <c r="N318" s="20">
        <f>Table3[[#This Row],[Total_Amt]]-Table3[[#This Row],[TCG_Fees]]-0.0225 - (0.088 *Table3[[#This Row],[Shipping_Shields]])- ($V$33 * Table3[[#This Row],[Quantity_Ordered]]) -0.68</f>
        <v>0.6125459014688045</v>
      </c>
      <c r="O318" s="2" t="s">
        <v>1267</v>
      </c>
      <c r="P318" s="2" t="s">
        <v>938</v>
      </c>
      <c r="Q318" s="6">
        <v>92544</v>
      </c>
    </row>
    <row r="319" spans="1:17" x14ac:dyDescent="0.25">
      <c r="A319" s="1" t="s">
        <v>152</v>
      </c>
      <c r="B319" s="2" t="s">
        <v>153</v>
      </c>
      <c r="C319" s="3">
        <v>45282</v>
      </c>
      <c r="D319" s="4" t="str">
        <f t="shared" ca="1" si="16"/>
        <v>Completed</v>
      </c>
      <c r="E319" s="4" t="s">
        <v>3</v>
      </c>
      <c r="F319" s="4" t="s">
        <v>2168</v>
      </c>
      <c r="G319" s="5">
        <v>1.78</v>
      </c>
      <c r="H319" s="37">
        <f t="shared" si="14"/>
        <v>1</v>
      </c>
      <c r="I319" s="37" t="str">
        <f t="shared" si="15"/>
        <v>Small</v>
      </c>
      <c r="J319" s="4">
        <v>3</v>
      </c>
      <c r="K319" s="20">
        <v>0.99</v>
      </c>
      <c r="L319" s="5">
        <f>Table3[[#This Row],[Product_Amt]]+Table3[[#This Row],[Shipping_Amt]]</f>
        <v>2.77</v>
      </c>
      <c r="M319" s="5">
        <f>(((Table3[[#This Row],[Total_Amt]] * 0.0558659217877095) + (Table3[[#This Row],[Total_Amt]])) *0.025 +0.3) + Table3[[#This Row],[Total_Amt]] * 0.1025</f>
        <v>0.65704371508379888</v>
      </c>
      <c r="N319" s="20">
        <f>Table3[[#This Row],[Total_Amt]]-Table3[[#This Row],[TCG_Fees]]-0.0225 - (0.088 *Table3[[#This Row],[Shipping_Shields]])- ($V$33 * Table3[[#This Row],[Quantity_Ordered]]) -0.68</f>
        <v>1.241466982222065</v>
      </c>
      <c r="O319" s="2" t="s">
        <v>1269</v>
      </c>
      <c r="P319" s="2" t="s">
        <v>943</v>
      </c>
      <c r="Q319" s="6">
        <v>85381</v>
      </c>
    </row>
    <row r="320" spans="1:17" x14ac:dyDescent="0.25">
      <c r="A320" s="1" t="s">
        <v>130</v>
      </c>
      <c r="B320" s="2" t="s">
        <v>131</v>
      </c>
      <c r="C320" s="3">
        <v>45282</v>
      </c>
      <c r="D320" s="4" t="str">
        <f t="shared" ca="1" si="16"/>
        <v>Completed</v>
      </c>
      <c r="E320" s="4" t="s">
        <v>3</v>
      </c>
      <c r="F320" s="4" t="s">
        <v>2168</v>
      </c>
      <c r="G320" s="5">
        <v>0.24</v>
      </c>
      <c r="H320" s="37">
        <f t="shared" si="14"/>
        <v>1</v>
      </c>
      <c r="I320" s="37" t="str">
        <f t="shared" si="15"/>
        <v>Small</v>
      </c>
      <c r="J320" s="4">
        <v>1</v>
      </c>
      <c r="K320" s="20">
        <v>0.99</v>
      </c>
      <c r="L320" s="5">
        <f>Table3[[#This Row],[Product_Amt]]+Table3[[#This Row],[Shipping_Amt]]</f>
        <v>1.23</v>
      </c>
      <c r="M320" s="5">
        <f>(((Table3[[#This Row],[Total_Amt]] * 0.0558659217877095) + (Table3[[#This Row],[Total_Amt]])) *0.025 +0.3) + Table3[[#This Row],[Total_Amt]] * 0.1025</f>
        <v>0.45854287709497205</v>
      </c>
      <c r="N320" s="20">
        <f>Table3[[#This Row],[Total_Amt]]-Table3[[#This Row],[TCG_Fees]]-0.0225 - (0.088 *Table3[[#This Row],[Shipping_Shields]])- ($V$33 * Table3[[#This Row],[Quantity_Ordered]]) -0.68</f>
        <v>-4.6039311326350751E-2</v>
      </c>
      <c r="O320" s="2" t="s">
        <v>1273</v>
      </c>
      <c r="P320" s="2" t="s">
        <v>966</v>
      </c>
      <c r="Q320" s="6">
        <v>2189</v>
      </c>
    </row>
    <row r="321" spans="1:17" x14ac:dyDescent="0.25">
      <c r="A321" s="1" t="s">
        <v>146</v>
      </c>
      <c r="B321" s="2" t="s">
        <v>147</v>
      </c>
      <c r="C321" s="3">
        <v>45282</v>
      </c>
      <c r="D321" s="4" t="str">
        <f t="shared" ca="1" si="16"/>
        <v>Completed</v>
      </c>
      <c r="E321" s="4" t="s">
        <v>3</v>
      </c>
      <c r="F321" s="4" t="s">
        <v>2168</v>
      </c>
      <c r="G321" s="5">
        <v>0.78</v>
      </c>
      <c r="H321" s="37">
        <f t="shared" si="14"/>
        <v>1</v>
      </c>
      <c r="I321" s="37" t="str">
        <f t="shared" si="15"/>
        <v>Small</v>
      </c>
      <c r="J321" s="4">
        <v>3</v>
      </c>
      <c r="K321" s="20">
        <v>0.99</v>
      </c>
      <c r="L321" s="5">
        <f>Table3[[#This Row],[Product_Amt]]+Table3[[#This Row],[Shipping_Amt]]</f>
        <v>1.77</v>
      </c>
      <c r="M321" s="5">
        <f>(((Table3[[#This Row],[Total_Amt]] * 0.0558659217877095) + (Table3[[#This Row],[Total_Amt]])) *0.025 +0.3) + Table3[[#This Row],[Total_Amt]] * 0.1025</f>
        <v>0.52814706703910619</v>
      </c>
      <c r="N321" s="20">
        <f>Table3[[#This Row],[Total_Amt]]-Table3[[#This Row],[TCG_Fees]]-0.0225 - (0.088 *Table3[[#This Row],[Shipping_Shields]])- ($V$33 * Table3[[#This Row],[Quantity_Ordered]]) -0.68</f>
        <v>0.37036363026675734</v>
      </c>
      <c r="O321" s="2" t="s">
        <v>1295</v>
      </c>
      <c r="P321" s="2" t="s">
        <v>993</v>
      </c>
      <c r="Q321" s="6">
        <v>83301</v>
      </c>
    </row>
    <row r="322" spans="1:17" x14ac:dyDescent="0.25">
      <c r="A322" s="1" t="s">
        <v>138</v>
      </c>
      <c r="B322" s="2" t="s">
        <v>139</v>
      </c>
      <c r="C322" s="3">
        <v>45282</v>
      </c>
      <c r="D322" s="4" t="str">
        <f t="shared" ca="1" si="16"/>
        <v>Completed</v>
      </c>
      <c r="E322" s="4" t="s">
        <v>3</v>
      </c>
      <c r="F322" s="4" t="s">
        <v>2168</v>
      </c>
      <c r="G322" s="5">
        <v>0.21</v>
      </c>
      <c r="H322" s="37">
        <f t="shared" ref="H322:H385" si="17">IF(J322&gt;=7,2,IF(J322&lt;7,1))</f>
        <v>1</v>
      </c>
      <c r="I322" s="37" t="str">
        <f t="shared" ref="I322:I385" si="18">IF(H322 &gt; 1, "Large", "Small")</f>
        <v>Small</v>
      </c>
      <c r="J322" s="4">
        <v>1</v>
      </c>
      <c r="K322" s="20">
        <v>0.99</v>
      </c>
      <c r="L322" s="5">
        <f>Table3[[#This Row],[Product_Amt]]+Table3[[#This Row],[Shipping_Amt]]</f>
        <v>1.2</v>
      </c>
      <c r="M322" s="5">
        <f>(((Table3[[#This Row],[Total_Amt]] * 0.0558659217877095) + (Table3[[#This Row],[Total_Amt]])) *0.025 +0.3) + Table3[[#This Row],[Total_Amt]] * 0.1025</f>
        <v>0.45467597765363127</v>
      </c>
      <c r="N322" s="20">
        <f>Table3[[#This Row],[Total_Amt]]-Table3[[#This Row],[TCG_Fees]]-0.0225 - (0.088 *Table3[[#This Row],[Shipping_Shields]])- ($V$33 * Table3[[#This Row],[Quantity_Ordered]]) -0.68</f>
        <v>-7.2172411885010113E-2</v>
      </c>
      <c r="O322" s="2" t="s">
        <v>1319</v>
      </c>
      <c r="P322" s="2" t="s">
        <v>919</v>
      </c>
      <c r="Q322" s="6">
        <v>78412</v>
      </c>
    </row>
    <row r="323" spans="1:17" x14ac:dyDescent="0.25">
      <c r="A323" s="1" t="s">
        <v>140</v>
      </c>
      <c r="B323" s="2" t="s">
        <v>141</v>
      </c>
      <c r="C323" s="3">
        <v>45282</v>
      </c>
      <c r="D323" s="4" t="str">
        <f t="shared" ca="1" si="16"/>
        <v>Completed</v>
      </c>
      <c r="E323" s="4" t="s">
        <v>3</v>
      </c>
      <c r="F323" s="4" t="s">
        <v>2168</v>
      </c>
      <c r="G323" s="5">
        <v>1.86</v>
      </c>
      <c r="H323" s="37">
        <f t="shared" si="17"/>
        <v>1</v>
      </c>
      <c r="I323" s="37" t="str">
        <f t="shared" si="18"/>
        <v>Small</v>
      </c>
      <c r="J323" s="4">
        <v>3</v>
      </c>
      <c r="K323" s="20">
        <v>0.99</v>
      </c>
      <c r="L323" s="5">
        <f>Table3[[#This Row],[Product_Amt]]+Table3[[#This Row],[Shipping_Amt]]</f>
        <v>2.85</v>
      </c>
      <c r="M323" s="5">
        <f>(((Table3[[#This Row],[Total_Amt]] * 0.0558659217877095) + (Table3[[#This Row],[Total_Amt]])) *0.025 +0.3) + Table3[[#This Row],[Total_Amt]] * 0.1025</f>
        <v>0.66735544692737425</v>
      </c>
      <c r="N323" s="20">
        <f>Table3[[#This Row],[Total_Amt]]-Table3[[#This Row],[TCG_Fees]]-0.0225 - (0.088 *Table3[[#This Row],[Shipping_Shields]])- ($V$33 * Table3[[#This Row],[Quantity_Ordered]]) -0.68</f>
        <v>1.3111552503784893</v>
      </c>
      <c r="O323" s="2" t="s">
        <v>1327</v>
      </c>
      <c r="P323" s="2" t="s">
        <v>938</v>
      </c>
      <c r="Q323" s="6">
        <v>91311</v>
      </c>
    </row>
    <row r="324" spans="1:17" x14ac:dyDescent="0.25">
      <c r="A324" s="1" t="s">
        <v>2319</v>
      </c>
      <c r="B324" s="2" t="s">
        <v>170</v>
      </c>
      <c r="C324" s="3">
        <v>45283</v>
      </c>
      <c r="D324" s="4" t="str">
        <f t="shared" ca="1" si="16"/>
        <v>Completed</v>
      </c>
      <c r="E324" s="4" t="s">
        <v>3</v>
      </c>
      <c r="F324" s="4" t="s">
        <v>2168</v>
      </c>
      <c r="G324" s="5">
        <v>0.62</v>
      </c>
      <c r="H324" s="37">
        <f t="shared" si="17"/>
        <v>1</v>
      </c>
      <c r="I324" s="37" t="str">
        <f t="shared" si="18"/>
        <v>Small</v>
      </c>
      <c r="J324" s="4">
        <v>2</v>
      </c>
      <c r="K324" s="20">
        <v>0.99</v>
      </c>
      <c r="L324" s="5">
        <f>Table3[[#This Row],[Product_Amt]]+Table3[[#This Row],[Shipping_Amt]]</f>
        <v>1.6099999999999999</v>
      </c>
      <c r="M324" s="5">
        <f>(((Table3[[#This Row],[Total_Amt]] * 0.0558659217877095) + (Table3[[#This Row],[Total_Amt]])) *0.025 +0.3) + Table3[[#This Row],[Total_Amt]] * 0.1025</f>
        <v>0.50752360335195523</v>
      </c>
      <c r="N324" s="20">
        <f>Table3[[#This Row],[Total_Amt]]-Table3[[#This Row],[TCG_Fees]]-0.0225 - (0.088 *Table3[[#This Row],[Shipping_Shields]])- ($V$33 * Table3[[#This Row],[Quantity_Ordered]]) -0.68</f>
        <v>0.25798352818528714</v>
      </c>
      <c r="O324" s="2" t="s">
        <v>921</v>
      </c>
      <c r="P324" s="2" t="s">
        <v>920</v>
      </c>
      <c r="Q324" s="6">
        <v>11366</v>
      </c>
    </row>
    <row r="325" spans="1:17" x14ac:dyDescent="0.25">
      <c r="A325" s="1" t="s">
        <v>189</v>
      </c>
      <c r="B325" s="2" t="s">
        <v>190</v>
      </c>
      <c r="C325" s="3">
        <v>45283</v>
      </c>
      <c r="D325" s="4" t="str">
        <f t="shared" ca="1" si="16"/>
        <v>Completed</v>
      </c>
      <c r="E325" s="4" t="s">
        <v>3</v>
      </c>
      <c r="F325" s="4" t="s">
        <v>2168</v>
      </c>
      <c r="G325" s="5">
        <v>0.2</v>
      </c>
      <c r="H325" s="37">
        <f t="shared" si="17"/>
        <v>1</v>
      </c>
      <c r="I325" s="37" t="str">
        <f t="shared" si="18"/>
        <v>Small</v>
      </c>
      <c r="J325" s="4">
        <v>1</v>
      </c>
      <c r="K325" s="20">
        <v>0.99</v>
      </c>
      <c r="L325" s="5">
        <f>Table3[[#This Row],[Product_Amt]]+Table3[[#This Row],[Shipping_Amt]]</f>
        <v>1.19</v>
      </c>
      <c r="M325" s="5">
        <f>(((Table3[[#This Row],[Total_Amt]] * 0.0558659217877095) + (Table3[[#This Row],[Total_Amt]])) *0.025 +0.3) + Table3[[#This Row],[Total_Amt]] * 0.1025</f>
        <v>0.45338701117318436</v>
      </c>
      <c r="N325" s="20">
        <f>Table3[[#This Row],[Total_Amt]]-Table3[[#This Row],[TCG_Fees]]-0.0225 - (0.088 *Table3[[#This Row],[Shipping_Shields]])- ($V$33 * Table3[[#This Row],[Quantity_Ordered]]) -0.68</f>
        <v>-8.0883445404563159E-2</v>
      </c>
      <c r="O325" s="2" t="s">
        <v>956</v>
      </c>
      <c r="P325" s="2" t="s">
        <v>919</v>
      </c>
      <c r="Q325" s="6">
        <v>75252</v>
      </c>
    </row>
    <row r="326" spans="1:17" x14ac:dyDescent="0.25">
      <c r="A326" s="1" t="s">
        <v>166</v>
      </c>
      <c r="B326" s="2" t="s">
        <v>167</v>
      </c>
      <c r="C326" s="3">
        <v>45283</v>
      </c>
      <c r="D326" s="4" t="str">
        <f t="shared" ca="1" si="16"/>
        <v>Completed</v>
      </c>
      <c r="E326" s="4" t="s">
        <v>3</v>
      </c>
      <c r="F326" s="4" t="s">
        <v>2168</v>
      </c>
      <c r="G326" s="5">
        <v>0.7</v>
      </c>
      <c r="H326" s="37">
        <f t="shared" si="17"/>
        <v>1</v>
      </c>
      <c r="I326" s="37" t="str">
        <f t="shared" si="18"/>
        <v>Small</v>
      </c>
      <c r="J326" s="4">
        <v>2</v>
      </c>
      <c r="K326" s="20">
        <v>0.99</v>
      </c>
      <c r="L326" s="5">
        <f>Table3[[#This Row],[Product_Amt]]+Table3[[#This Row],[Shipping_Amt]]</f>
        <v>1.69</v>
      </c>
      <c r="M326" s="5">
        <f>(((Table3[[#This Row],[Total_Amt]] * 0.0558659217877095) + (Table3[[#This Row],[Total_Amt]])) *0.025 +0.3) + Table3[[#This Row],[Total_Amt]] * 0.1025</f>
        <v>0.51783533519553071</v>
      </c>
      <c r="N326" s="20">
        <f>Table3[[#This Row],[Total_Amt]]-Table3[[#This Row],[TCG_Fees]]-0.0225 - (0.088 *Table3[[#This Row],[Shipping_Shields]])- ($V$33 * Table3[[#This Row],[Quantity_Ordered]]) -0.68</f>
        <v>0.32767179634171162</v>
      </c>
      <c r="O326" s="2" t="s">
        <v>983</v>
      </c>
      <c r="P326" s="2" t="s">
        <v>978</v>
      </c>
      <c r="Q326" s="6">
        <v>54494</v>
      </c>
    </row>
    <row r="327" spans="1:17" x14ac:dyDescent="0.25">
      <c r="A327" s="1" t="s">
        <v>199</v>
      </c>
      <c r="B327" s="2" t="s">
        <v>200</v>
      </c>
      <c r="C327" s="3">
        <v>45283</v>
      </c>
      <c r="D327" s="4" t="str">
        <f t="shared" ca="1" si="16"/>
        <v>Completed</v>
      </c>
      <c r="E327" s="4" t="s">
        <v>3</v>
      </c>
      <c r="F327" s="4" t="s">
        <v>2168</v>
      </c>
      <c r="G327" s="5">
        <v>1.49</v>
      </c>
      <c r="H327" s="37">
        <f t="shared" si="17"/>
        <v>1</v>
      </c>
      <c r="I327" s="37" t="str">
        <f t="shared" si="18"/>
        <v>Small</v>
      </c>
      <c r="J327" s="4">
        <v>5</v>
      </c>
      <c r="K327" s="20">
        <v>0.99</v>
      </c>
      <c r="L327" s="5">
        <f>Table3[[#This Row],[Product_Amt]]+Table3[[#This Row],[Shipping_Amt]]</f>
        <v>2.48</v>
      </c>
      <c r="M327" s="5">
        <f>(((Table3[[#This Row],[Total_Amt]] * 0.0558659217877095) + (Table3[[#This Row],[Total_Amt]])) *0.025 +0.3) + Table3[[#This Row],[Total_Amt]] * 0.1025</f>
        <v>0.61966368715083797</v>
      </c>
      <c r="N327" s="20">
        <f>Table3[[#This Row],[Total_Amt]]-Table3[[#This Row],[TCG_Fees]]-0.0225 - (0.088 *Table3[[#This Row],[Shipping_Shields]])- ($V$33 * Table3[[#This Row],[Quantity_Ordered]]) -0.68</f>
        <v>0.93485414169226788</v>
      </c>
      <c r="O327" s="2" t="s">
        <v>984</v>
      </c>
      <c r="P327" s="2" t="s">
        <v>985</v>
      </c>
      <c r="Q327" s="6">
        <v>30318</v>
      </c>
    </row>
    <row r="328" spans="1:17" x14ac:dyDescent="0.25">
      <c r="A328" s="1" t="s">
        <v>193</v>
      </c>
      <c r="B328" s="2" t="s">
        <v>194</v>
      </c>
      <c r="C328" s="3">
        <v>45283</v>
      </c>
      <c r="D328" s="4" t="str">
        <f t="shared" ca="1" si="16"/>
        <v>Completed</v>
      </c>
      <c r="E328" s="4" t="s">
        <v>3</v>
      </c>
      <c r="F328" s="4" t="s">
        <v>2168</v>
      </c>
      <c r="G328" s="5">
        <v>0.21</v>
      </c>
      <c r="H328" s="37">
        <f t="shared" si="17"/>
        <v>1</v>
      </c>
      <c r="I328" s="37" t="str">
        <f t="shared" si="18"/>
        <v>Small</v>
      </c>
      <c r="J328" s="4">
        <v>2</v>
      </c>
      <c r="K328" s="20">
        <v>0.99</v>
      </c>
      <c r="L328" s="5">
        <f>Table3[[#This Row],[Product_Amt]]+Table3[[#This Row],[Shipping_Amt]]</f>
        <v>1.2</v>
      </c>
      <c r="M328" s="5">
        <f>(((Table3[[#This Row],[Total_Amt]] * 0.0558659217877095) + (Table3[[#This Row],[Total_Amt]])) *0.025 +0.3) + Table3[[#This Row],[Total_Amt]] * 0.1025</f>
        <v>0.45467597765363127</v>
      </c>
      <c r="N328" s="20">
        <f>Table3[[#This Row],[Total_Amt]]-Table3[[#This Row],[TCG_Fees]]-0.0225 - (0.088 *Table3[[#This Row],[Shipping_Shields]])- ($V$33 * Table3[[#This Row],[Quantity_Ordered]]) -0.68</f>
        <v>-9.9168846116388876E-2</v>
      </c>
      <c r="O328" s="2" t="s">
        <v>999</v>
      </c>
      <c r="P328" s="2" t="s">
        <v>945</v>
      </c>
      <c r="Q328" s="6">
        <v>45323</v>
      </c>
    </row>
    <row r="329" spans="1:17" x14ac:dyDescent="0.25">
      <c r="A329" s="1" t="s">
        <v>171</v>
      </c>
      <c r="B329" s="2" t="s">
        <v>172</v>
      </c>
      <c r="C329" s="3">
        <v>45283</v>
      </c>
      <c r="D329" s="4" t="str">
        <f t="shared" ca="1" si="16"/>
        <v>Completed</v>
      </c>
      <c r="E329" s="4" t="s">
        <v>3</v>
      </c>
      <c r="F329" s="4" t="s">
        <v>2168</v>
      </c>
      <c r="G329" s="5">
        <v>1.39</v>
      </c>
      <c r="H329" s="37">
        <f t="shared" si="17"/>
        <v>1</v>
      </c>
      <c r="I329" s="37" t="str">
        <f t="shared" si="18"/>
        <v>Small</v>
      </c>
      <c r="J329" s="4">
        <v>4</v>
      </c>
      <c r="K329" s="20">
        <v>0.99</v>
      </c>
      <c r="L329" s="5">
        <f>Table3[[#This Row],[Product_Amt]]+Table3[[#This Row],[Shipping_Amt]]</f>
        <v>2.38</v>
      </c>
      <c r="M329" s="5">
        <f>(((Table3[[#This Row],[Total_Amt]] * 0.0558659217877095) + (Table3[[#This Row],[Total_Amt]])) *0.025 +0.3) + Table3[[#This Row],[Total_Amt]] * 0.1025</f>
        <v>0.60677402234636868</v>
      </c>
      <c r="N329" s="20">
        <f>Table3[[#This Row],[Total_Amt]]-Table3[[#This Row],[TCG_Fees]]-0.0225 - (0.088 *Table3[[#This Row],[Shipping_Shields]])- ($V$33 * Table3[[#This Row],[Quantity_Ordered]]) -0.68</f>
        <v>0.87474024072811607</v>
      </c>
      <c r="O329" s="2" t="s">
        <v>1001</v>
      </c>
      <c r="P329" s="2" t="s">
        <v>945</v>
      </c>
      <c r="Q329" s="6">
        <v>43081</v>
      </c>
    </row>
    <row r="330" spans="1:17" x14ac:dyDescent="0.25">
      <c r="A330" s="1" t="s">
        <v>156</v>
      </c>
      <c r="B330" s="2" t="s">
        <v>157</v>
      </c>
      <c r="C330" s="3">
        <v>45283</v>
      </c>
      <c r="D330" s="4" t="str">
        <f t="shared" ca="1" si="16"/>
        <v>Completed</v>
      </c>
      <c r="E330" s="4" t="s">
        <v>3</v>
      </c>
      <c r="F330" s="4" t="s">
        <v>2168</v>
      </c>
      <c r="G330" s="5">
        <v>0.91</v>
      </c>
      <c r="H330" s="37">
        <f t="shared" si="17"/>
        <v>1</v>
      </c>
      <c r="I330" s="37" t="str">
        <f t="shared" si="18"/>
        <v>Small</v>
      </c>
      <c r="J330" s="4">
        <v>3</v>
      </c>
      <c r="K330" s="20">
        <v>0.99</v>
      </c>
      <c r="L330" s="5">
        <f>Table3[[#This Row],[Product_Amt]]+Table3[[#This Row],[Shipping_Amt]]</f>
        <v>1.9</v>
      </c>
      <c r="M330" s="5">
        <f>(((Table3[[#This Row],[Total_Amt]] * 0.0558659217877095) + (Table3[[#This Row],[Total_Amt]])) *0.025 +0.3) + Table3[[#This Row],[Total_Amt]] * 0.1025</f>
        <v>0.54490363128491615</v>
      </c>
      <c r="N330" s="20">
        <f>Table3[[#This Row],[Total_Amt]]-Table3[[#This Row],[TCG_Fees]]-0.0225 - (0.088 *Table3[[#This Row],[Shipping_Shields]])- ($V$33 * Table3[[#This Row],[Quantity_Ordered]]) -0.68</f>
        <v>0.48360706602094761</v>
      </c>
      <c r="O330" s="2" t="s">
        <v>1002</v>
      </c>
      <c r="P330" s="2" t="s">
        <v>960</v>
      </c>
      <c r="Q330" s="6">
        <v>48134</v>
      </c>
    </row>
    <row r="331" spans="1:17" x14ac:dyDescent="0.25">
      <c r="A331" s="1" t="s">
        <v>158</v>
      </c>
      <c r="B331" s="2" t="s">
        <v>159</v>
      </c>
      <c r="C331" s="3">
        <v>45283</v>
      </c>
      <c r="D331" s="4" t="str">
        <f t="shared" ca="1" si="16"/>
        <v>Completed</v>
      </c>
      <c r="E331" s="4" t="s">
        <v>3</v>
      </c>
      <c r="F331" s="4" t="s">
        <v>2168</v>
      </c>
      <c r="G331" s="5">
        <v>1.93</v>
      </c>
      <c r="H331" s="37">
        <f t="shared" si="17"/>
        <v>1</v>
      </c>
      <c r="I331" s="37" t="str">
        <f t="shared" si="18"/>
        <v>Small</v>
      </c>
      <c r="J331" s="4">
        <v>4</v>
      </c>
      <c r="K331" s="20">
        <v>0.99</v>
      </c>
      <c r="L331" s="5">
        <f>Table3[[#This Row],[Product_Amt]]+Table3[[#This Row],[Shipping_Amt]]</f>
        <v>2.92</v>
      </c>
      <c r="M331" s="5">
        <f>(((Table3[[#This Row],[Total_Amt]] * 0.0558659217877095) + (Table3[[#This Row],[Total_Amt]])) *0.025 +0.3) + Table3[[#This Row],[Total_Amt]] * 0.1025</f>
        <v>0.67637821229050266</v>
      </c>
      <c r="N331" s="20">
        <f>Table3[[#This Row],[Total_Amt]]-Table3[[#This Row],[TCG_Fees]]-0.0225 - (0.088 *Table3[[#This Row],[Shipping_Shields]])- ($V$33 * Table3[[#This Row],[Quantity_Ordered]]) -0.68</f>
        <v>1.345136050783982</v>
      </c>
      <c r="O331" s="2" t="s">
        <v>1010</v>
      </c>
      <c r="P331" s="2" t="s">
        <v>938</v>
      </c>
      <c r="Q331" s="6">
        <v>92806</v>
      </c>
    </row>
    <row r="332" spans="1:17" x14ac:dyDescent="0.25">
      <c r="A332" s="1" t="s">
        <v>179</v>
      </c>
      <c r="B332" s="2" t="s">
        <v>180</v>
      </c>
      <c r="C332" s="3">
        <v>45283</v>
      </c>
      <c r="D332" s="4" t="str">
        <f t="shared" ca="1" si="16"/>
        <v>Completed</v>
      </c>
      <c r="E332" s="4" t="s">
        <v>3</v>
      </c>
      <c r="F332" s="4" t="s">
        <v>2168</v>
      </c>
      <c r="G332" s="5">
        <v>0.8</v>
      </c>
      <c r="H332" s="37">
        <f t="shared" si="17"/>
        <v>1</v>
      </c>
      <c r="I332" s="37" t="str">
        <f t="shared" si="18"/>
        <v>Small</v>
      </c>
      <c r="J332" s="4">
        <v>2</v>
      </c>
      <c r="K332" s="20">
        <v>0.99</v>
      </c>
      <c r="L332" s="5">
        <f>Table3[[#This Row],[Product_Amt]]+Table3[[#This Row],[Shipping_Amt]]</f>
        <v>1.79</v>
      </c>
      <c r="M332" s="5">
        <f>(((Table3[[#This Row],[Total_Amt]] * 0.0558659217877095) + (Table3[[#This Row],[Total_Amt]])) *0.025 +0.3) + Table3[[#This Row],[Total_Amt]] * 0.1025</f>
        <v>0.530725</v>
      </c>
      <c r="N332" s="20">
        <f>Table3[[#This Row],[Total_Amt]]-Table3[[#This Row],[TCG_Fees]]-0.0225 - (0.088 *Table3[[#This Row],[Shipping_Shields]])- ($V$33 * Table3[[#This Row],[Quantity_Ordered]]) -0.68</f>
        <v>0.41478213153724253</v>
      </c>
      <c r="O332" s="2" t="s">
        <v>1069</v>
      </c>
      <c r="P332" s="2" t="s">
        <v>978</v>
      </c>
      <c r="Q332" s="6">
        <v>54952</v>
      </c>
    </row>
    <row r="333" spans="1:17" x14ac:dyDescent="0.25">
      <c r="A333" s="1" t="s">
        <v>173</v>
      </c>
      <c r="B333" s="2" t="s">
        <v>174</v>
      </c>
      <c r="C333" s="3">
        <v>45283</v>
      </c>
      <c r="D333" s="4" t="str">
        <f t="shared" ca="1" si="16"/>
        <v>Completed</v>
      </c>
      <c r="E333" s="4" t="s">
        <v>3</v>
      </c>
      <c r="F333" s="4" t="s">
        <v>2168</v>
      </c>
      <c r="G333" s="5">
        <v>0.38</v>
      </c>
      <c r="H333" s="37">
        <f t="shared" si="17"/>
        <v>1</v>
      </c>
      <c r="I333" s="37" t="str">
        <f t="shared" si="18"/>
        <v>Small</v>
      </c>
      <c r="J333" s="4">
        <v>2</v>
      </c>
      <c r="K333" s="20">
        <v>0.99</v>
      </c>
      <c r="L333" s="5">
        <f>Table3[[#This Row],[Product_Amt]]+Table3[[#This Row],[Shipping_Amt]]</f>
        <v>1.37</v>
      </c>
      <c r="M333" s="5">
        <f>(((Table3[[#This Row],[Total_Amt]] * 0.0558659217877095) + (Table3[[#This Row],[Total_Amt]])) *0.025 +0.3) + Table3[[#This Row],[Total_Amt]] * 0.1025</f>
        <v>0.47658840782122902</v>
      </c>
      <c r="N333" s="20">
        <f>Table3[[#This Row],[Total_Amt]]-Table3[[#This Row],[TCG_Fees]]-0.0225 - (0.088 *Table3[[#This Row],[Shipping_Shields]])- ($V$33 * Table3[[#This Row],[Quantity_Ordered]]) -0.68</f>
        <v>4.8918723716013579E-2</v>
      </c>
      <c r="O333" s="2" t="s">
        <v>1104</v>
      </c>
      <c r="P333" s="2" t="s">
        <v>967</v>
      </c>
      <c r="Q333" s="6">
        <v>18966</v>
      </c>
    </row>
    <row r="334" spans="1:17" x14ac:dyDescent="0.25">
      <c r="A334" s="1" t="s">
        <v>185</v>
      </c>
      <c r="B334" s="2" t="s">
        <v>186</v>
      </c>
      <c r="C334" s="3">
        <v>45283</v>
      </c>
      <c r="D334" s="4" t="str">
        <f t="shared" ca="1" si="16"/>
        <v>Completed</v>
      </c>
      <c r="E334" s="4" t="s">
        <v>3</v>
      </c>
      <c r="F334" s="4" t="s">
        <v>2168</v>
      </c>
      <c r="G334" s="5">
        <v>1.41</v>
      </c>
      <c r="H334" s="37">
        <f t="shared" si="17"/>
        <v>1</v>
      </c>
      <c r="I334" s="37" t="str">
        <f t="shared" si="18"/>
        <v>Small</v>
      </c>
      <c r="J334" s="4">
        <v>6</v>
      </c>
      <c r="K334" s="20">
        <v>0.99</v>
      </c>
      <c r="L334" s="5">
        <f>Table3[[#This Row],[Product_Amt]]+Table3[[#This Row],[Shipping_Amt]]</f>
        <v>2.4</v>
      </c>
      <c r="M334" s="5">
        <f>(((Table3[[#This Row],[Total_Amt]] * 0.0558659217877095) + (Table3[[#This Row],[Total_Amt]])) *0.025 +0.3) + Table3[[#This Row],[Total_Amt]] * 0.1025</f>
        <v>0.60935195530726249</v>
      </c>
      <c r="N334" s="20">
        <f>Table3[[#This Row],[Total_Amt]]-Table3[[#This Row],[TCG_Fees]]-0.0225 - (0.088 *Table3[[#This Row],[Shipping_Shields]])- ($V$33 * Table3[[#This Row],[Quantity_Ordered]]) -0.68</f>
        <v>0.83816943930446486</v>
      </c>
      <c r="O334" s="2" t="s">
        <v>1114</v>
      </c>
      <c r="P334" s="2" t="s">
        <v>979</v>
      </c>
      <c r="Q334" s="6">
        <v>47163</v>
      </c>
    </row>
    <row r="335" spans="1:17" x14ac:dyDescent="0.25">
      <c r="A335" s="1" t="s">
        <v>181</v>
      </c>
      <c r="B335" s="2" t="s">
        <v>182</v>
      </c>
      <c r="C335" s="3">
        <v>45283</v>
      </c>
      <c r="D335" s="4" t="str">
        <f t="shared" ca="1" si="16"/>
        <v>Completed</v>
      </c>
      <c r="E335" s="4" t="s">
        <v>3</v>
      </c>
      <c r="F335" s="4" t="s">
        <v>2168</v>
      </c>
      <c r="G335" s="5">
        <v>0.62</v>
      </c>
      <c r="H335" s="37">
        <f t="shared" si="17"/>
        <v>1</v>
      </c>
      <c r="I335" s="37" t="str">
        <f t="shared" si="18"/>
        <v>Small</v>
      </c>
      <c r="J335" s="4">
        <v>2</v>
      </c>
      <c r="K335" s="20">
        <v>0.99</v>
      </c>
      <c r="L335" s="5">
        <f>Table3[[#This Row],[Product_Amt]]+Table3[[#This Row],[Shipping_Amt]]</f>
        <v>1.6099999999999999</v>
      </c>
      <c r="M335" s="5">
        <f>(((Table3[[#This Row],[Total_Amt]] * 0.0558659217877095) + (Table3[[#This Row],[Total_Amt]])) *0.025 +0.3) + Table3[[#This Row],[Total_Amt]] * 0.1025</f>
        <v>0.50752360335195523</v>
      </c>
      <c r="N335" s="20">
        <f>Table3[[#This Row],[Total_Amt]]-Table3[[#This Row],[TCG_Fees]]-0.0225 - (0.088 *Table3[[#This Row],[Shipping_Shields]])- ($V$33 * Table3[[#This Row],[Quantity_Ordered]]) -0.68</f>
        <v>0.25798352818528714</v>
      </c>
      <c r="O335" s="2" t="s">
        <v>965</v>
      </c>
      <c r="P335" s="2" t="s">
        <v>966</v>
      </c>
      <c r="Q335" s="6">
        <v>2472</v>
      </c>
    </row>
    <row r="336" spans="1:17" x14ac:dyDescent="0.25">
      <c r="A336" s="1" t="s">
        <v>183</v>
      </c>
      <c r="B336" s="2" t="s">
        <v>184</v>
      </c>
      <c r="C336" s="3">
        <v>45283</v>
      </c>
      <c r="D336" s="4" t="str">
        <f t="shared" ca="1" si="16"/>
        <v>Completed</v>
      </c>
      <c r="E336" s="4" t="s">
        <v>3</v>
      </c>
      <c r="F336" s="4" t="s">
        <v>2168</v>
      </c>
      <c r="G336" s="5">
        <v>0.64</v>
      </c>
      <c r="H336" s="37">
        <f t="shared" si="17"/>
        <v>1</v>
      </c>
      <c r="I336" s="37" t="str">
        <f t="shared" si="18"/>
        <v>Small</v>
      </c>
      <c r="J336" s="4">
        <v>3</v>
      </c>
      <c r="K336" s="20">
        <v>0.99</v>
      </c>
      <c r="L336" s="5">
        <f>Table3[[#This Row],[Product_Amt]]+Table3[[#This Row],[Shipping_Amt]]</f>
        <v>1.63</v>
      </c>
      <c r="M336" s="5">
        <f>(((Table3[[#This Row],[Total_Amt]] * 0.0558659217877095) + (Table3[[#This Row],[Total_Amt]])) *0.025 +0.3) + Table3[[#This Row],[Total_Amt]] * 0.1025</f>
        <v>0.51010153631284916</v>
      </c>
      <c r="N336" s="20">
        <f>Table3[[#This Row],[Total_Amt]]-Table3[[#This Row],[TCG_Fees]]-0.0225 - (0.088 *Table3[[#This Row],[Shipping_Shields]])- ($V$33 * Table3[[#This Row],[Quantity_Ordered]]) -0.68</f>
        <v>0.24840916099301436</v>
      </c>
      <c r="O336" s="2" t="s">
        <v>1182</v>
      </c>
      <c r="P336" s="2" t="s">
        <v>958</v>
      </c>
      <c r="Q336" s="6">
        <v>7865</v>
      </c>
    </row>
    <row r="337" spans="1:17" x14ac:dyDescent="0.25">
      <c r="A337" s="1" t="s">
        <v>164</v>
      </c>
      <c r="B337" s="2" t="s">
        <v>165</v>
      </c>
      <c r="C337" s="3">
        <v>45283</v>
      </c>
      <c r="D337" s="4" t="str">
        <f t="shared" ca="1" si="16"/>
        <v>Completed</v>
      </c>
      <c r="E337" s="4" t="s">
        <v>3</v>
      </c>
      <c r="F337" s="4" t="s">
        <v>2168</v>
      </c>
      <c r="G337" s="5">
        <v>0.62</v>
      </c>
      <c r="H337" s="37">
        <f t="shared" si="17"/>
        <v>1</v>
      </c>
      <c r="I337" s="37" t="str">
        <f t="shared" si="18"/>
        <v>Small</v>
      </c>
      <c r="J337" s="4">
        <v>3</v>
      </c>
      <c r="K337" s="20">
        <v>0.99</v>
      </c>
      <c r="L337" s="5">
        <f>Table3[[#This Row],[Product_Amt]]+Table3[[#This Row],[Shipping_Amt]]</f>
        <v>1.6099999999999999</v>
      </c>
      <c r="M337" s="5">
        <f>(((Table3[[#This Row],[Total_Amt]] * 0.0558659217877095) + (Table3[[#This Row],[Total_Amt]])) *0.025 +0.3) + Table3[[#This Row],[Total_Amt]] * 0.1025</f>
        <v>0.50752360335195523</v>
      </c>
      <c r="N337" s="20">
        <f>Table3[[#This Row],[Total_Amt]]-Table3[[#This Row],[TCG_Fees]]-0.0225 - (0.088 *Table3[[#This Row],[Shipping_Shields]])- ($V$33 * Table3[[#This Row],[Quantity_Ordered]]) -0.68</f>
        <v>0.23098709395390837</v>
      </c>
      <c r="O337" s="2" t="s">
        <v>1200</v>
      </c>
      <c r="P337" s="2" t="s">
        <v>1005</v>
      </c>
      <c r="Q337" s="6">
        <v>27523</v>
      </c>
    </row>
    <row r="338" spans="1:17" x14ac:dyDescent="0.25">
      <c r="A338" s="1" t="s">
        <v>175</v>
      </c>
      <c r="B338" s="2" t="s">
        <v>176</v>
      </c>
      <c r="C338" s="3">
        <v>45283</v>
      </c>
      <c r="D338" s="4" t="str">
        <f t="shared" ca="1" si="16"/>
        <v>Completed</v>
      </c>
      <c r="E338" s="4" t="s">
        <v>3</v>
      </c>
      <c r="F338" s="4" t="s">
        <v>2168</v>
      </c>
      <c r="G338" s="5">
        <v>2.31</v>
      </c>
      <c r="H338" s="37">
        <f t="shared" si="17"/>
        <v>2</v>
      </c>
      <c r="I338" s="37" t="str">
        <f t="shared" si="18"/>
        <v>Large</v>
      </c>
      <c r="J338" s="4">
        <v>7</v>
      </c>
      <c r="K338" s="20">
        <v>0.99</v>
      </c>
      <c r="L338" s="5">
        <f>Table3[[#This Row],[Product_Amt]]+Table3[[#This Row],[Shipping_Amt]]</f>
        <v>3.3</v>
      </c>
      <c r="M338" s="5">
        <f>(((Table3[[#This Row],[Total_Amt]] * 0.0558659217877095) + (Table3[[#This Row],[Total_Amt]])) *0.025 +0.3) + Table3[[#This Row],[Total_Amt]] * 0.1025</f>
        <v>0.7253589385474859</v>
      </c>
      <c r="N338" s="20">
        <f>Table3[[#This Row],[Total_Amt]]-Table3[[#This Row],[TCG_Fees]]-0.0225 - (0.088 *Table3[[#This Row],[Shipping_Shields]])- ($V$33 * Table3[[#This Row],[Quantity_Ordered]]) -0.68</f>
        <v>1.5071660218328624</v>
      </c>
      <c r="O338" s="2" t="s">
        <v>1203</v>
      </c>
      <c r="P338" s="2" t="s">
        <v>985</v>
      </c>
      <c r="Q338" s="6">
        <v>30741</v>
      </c>
    </row>
    <row r="339" spans="1:17" x14ac:dyDescent="0.25">
      <c r="A339" s="1" t="s">
        <v>197</v>
      </c>
      <c r="B339" s="2" t="s">
        <v>198</v>
      </c>
      <c r="C339" s="3">
        <v>45283</v>
      </c>
      <c r="D339" s="4" t="str">
        <f t="shared" ca="1" si="16"/>
        <v>Completed</v>
      </c>
      <c r="E339" s="4" t="s">
        <v>3</v>
      </c>
      <c r="F339" s="4" t="s">
        <v>2168</v>
      </c>
      <c r="G339" s="5">
        <v>0.23</v>
      </c>
      <c r="H339" s="37">
        <f t="shared" si="17"/>
        <v>1</v>
      </c>
      <c r="I339" s="37" t="str">
        <f t="shared" si="18"/>
        <v>Small</v>
      </c>
      <c r="J339" s="4">
        <v>1</v>
      </c>
      <c r="K339" s="20">
        <v>0.99</v>
      </c>
      <c r="L339" s="5">
        <f>Table3[[#This Row],[Product_Amt]]+Table3[[#This Row],[Shipping_Amt]]</f>
        <v>1.22</v>
      </c>
      <c r="M339" s="5">
        <f>(((Table3[[#This Row],[Total_Amt]] * 0.0558659217877095) + (Table3[[#This Row],[Total_Amt]])) *0.025 +0.3) + Table3[[#This Row],[Total_Amt]] * 0.1025</f>
        <v>0.45725391061452514</v>
      </c>
      <c r="N339" s="20">
        <f>Table3[[#This Row],[Total_Amt]]-Table3[[#This Row],[TCG_Fees]]-0.0225 - (0.088 *Table3[[#This Row],[Shipping_Shields]])- ($V$33 * Table3[[#This Row],[Quantity_Ordered]]) -0.68</f>
        <v>-5.4750344845903909E-2</v>
      </c>
      <c r="O339" s="2" t="s">
        <v>1216</v>
      </c>
      <c r="P339" s="2" t="s">
        <v>945</v>
      </c>
      <c r="Q339" s="6">
        <v>44654</v>
      </c>
    </row>
    <row r="340" spans="1:17" x14ac:dyDescent="0.25">
      <c r="A340" s="1" t="s">
        <v>195</v>
      </c>
      <c r="B340" s="2" t="s">
        <v>196</v>
      </c>
      <c r="C340" s="3">
        <v>45283</v>
      </c>
      <c r="D340" s="4" t="str">
        <f t="shared" ca="1" si="16"/>
        <v>Completed</v>
      </c>
      <c r="E340" s="4" t="s">
        <v>3</v>
      </c>
      <c r="F340" s="4" t="s">
        <v>2168</v>
      </c>
      <c r="G340" s="5">
        <v>0.4</v>
      </c>
      <c r="H340" s="37">
        <f t="shared" si="17"/>
        <v>1</v>
      </c>
      <c r="I340" s="37" t="str">
        <f t="shared" si="18"/>
        <v>Small</v>
      </c>
      <c r="J340" s="4">
        <v>2</v>
      </c>
      <c r="K340" s="20">
        <v>0.99</v>
      </c>
      <c r="L340" s="5">
        <f>Table3[[#This Row],[Product_Amt]]+Table3[[#This Row],[Shipping_Amt]]</f>
        <v>1.3900000000000001</v>
      </c>
      <c r="M340" s="5">
        <f>(((Table3[[#This Row],[Total_Amt]] * 0.0558659217877095) + (Table3[[#This Row],[Total_Amt]])) *0.025 +0.3) + Table3[[#This Row],[Total_Amt]] * 0.1025</f>
        <v>0.47916634078212295</v>
      </c>
      <c r="N340" s="20">
        <f>Table3[[#This Row],[Total_Amt]]-Table3[[#This Row],[TCG_Fees]]-0.0225 - (0.088 *Table3[[#This Row],[Shipping_Shields]])- ($V$33 * Table3[[#This Row],[Quantity_Ordered]]) -0.68</f>
        <v>6.6340790755119672E-2</v>
      </c>
      <c r="O340" s="2" t="s">
        <v>1231</v>
      </c>
      <c r="P340" s="2" t="s">
        <v>926</v>
      </c>
      <c r="Q340" s="6">
        <v>97023</v>
      </c>
    </row>
    <row r="341" spans="1:17" x14ac:dyDescent="0.25">
      <c r="A341" s="1" t="s">
        <v>160</v>
      </c>
      <c r="B341" s="2" t="s">
        <v>161</v>
      </c>
      <c r="C341" s="3">
        <v>45283</v>
      </c>
      <c r="D341" s="4" t="str">
        <f t="shared" ca="1" si="16"/>
        <v>Completed</v>
      </c>
      <c r="E341" s="4" t="s">
        <v>3</v>
      </c>
      <c r="F341" s="4" t="s">
        <v>2168</v>
      </c>
      <c r="G341" s="5">
        <v>1.61</v>
      </c>
      <c r="H341" s="37">
        <f t="shared" si="17"/>
        <v>1</v>
      </c>
      <c r="I341" s="37" t="str">
        <f t="shared" si="18"/>
        <v>Small</v>
      </c>
      <c r="J341" s="4">
        <v>3</v>
      </c>
      <c r="K341" s="20">
        <v>0.99</v>
      </c>
      <c r="L341" s="5">
        <f>Table3[[#This Row],[Product_Amt]]+Table3[[#This Row],[Shipping_Amt]]</f>
        <v>2.6</v>
      </c>
      <c r="M341" s="5">
        <f>(((Table3[[#This Row],[Total_Amt]] * 0.0558659217877095) + (Table3[[#This Row],[Total_Amt]])) *0.025 +0.3) + Table3[[#This Row],[Total_Amt]] * 0.1025</f>
        <v>0.63513128491620119</v>
      </c>
      <c r="N341" s="20">
        <f>Table3[[#This Row],[Total_Amt]]-Table3[[#This Row],[TCG_Fees]]-0.0225 - (0.088 *Table3[[#This Row],[Shipping_Shields]])- ($V$33 * Table3[[#This Row],[Quantity_Ordered]]) -0.68</f>
        <v>1.0933794123896625</v>
      </c>
      <c r="O341" s="2" t="s">
        <v>1239</v>
      </c>
      <c r="P341" s="2" t="s">
        <v>958</v>
      </c>
      <c r="Q341" s="6">
        <v>8037</v>
      </c>
    </row>
    <row r="342" spans="1:17" x14ac:dyDescent="0.25">
      <c r="A342" s="1" t="s">
        <v>177</v>
      </c>
      <c r="B342" s="2" t="s">
        <v>178</v>
      </c>
      <c r="C342" s="3">
        <v>45283</v>
      </c>
      <c r="D342" s="4" t="str">
        <f t="shared" ca="1" si="16"/>
        <v>Completed</v>
      </c>
      <c r="E342" s="4" t="s">
        <v>3</v>
      </c>
      <c r="F342" s="4" t="s">
        <v>2168</v>
      </c>
      <c r="G342" s="5">
        <v>0.57999999999999996</v>
      </c>
      <c r="H342" s="37">
        <f t="shared" si="17"/>
        <v>1</v>
      </c>
      <c r="I342" s="37" t="str">
        <f t="shared" si="18"/>
        <v>Small</v>
      </c>
      <c r="J342" s="4">
        <v>2</v>
      </c>
      <c r="K342" s="20">
        <v>0.99</v>
      </c>
      <c r="L342" s="5">
        <f>Table3[[#This Row],[Product_Amt]]+Table3[[#This Row],[Shipping_Amt]]</f>
        <v>1.5699999999999998</v>
      </c>
      <c r="M342" s="5">
        <f>(((Table3[[#This Row],[Total_Amt]] * 0.0558659217877095) + (Table3[[#This Row],[Total_Amt]])) *0.025 +0.3) + Table3[[#This Row],[Total_Amt]] * 0.1025</f>
        <v>0.5023677374301676</v>
      </c>
      <c r="N342" s="20">
        <f>Table3[[#This Row],[Total_Amt]]-Table3[[#This Row],[TCG_Fees]]-0.0225 - (0.088 *Table3[[#This Row],[Shipping_Shields]])- ($V$33 * Table3[[#This Row],[Quantity_Ordered]]) -0.68</f>
        <v>0.22313939410707473</v>
      </c>
      <c r="O342" s="2" t="s">
        <v>1248</v>
      </c>
      <c r="P342" s="2" t="s">
        <v>952</v>
      </c>
      <c r="Q342" s="6">
        <v>37042</v>
      </c>
    </row>
    <row r="343" spans="1:17" x14ac:dyDescent="0.25">
      <c r="A343" s="1" t="s">
        <v>162</v>
      </c>
      <c r="B343" s="2" t="s">
        <v>163</v>
      </c>
      <c r="C343" s="3">
        <v>45283</v>
      </c>
      <c r="D343" s="4" t="str">
        <f t="shared" ca="1" si="16"/>
        <v>Completed</v>
      </c>
      <c r="E343" s="4" t="s">
        <v>3</v>
      </c>
      <c r="F343" s="4" t="s">
        <v>2168</v>
      </c>
      <c r="G343" s="5">
        <v>0.28999999999999998</v>
      </c>
      <c r="H343" s="37">
        <f t="shared" si="17"/>
        <v>1</v>
      </c>
      <c r="I343" s="37" t="str">
        <f t="shared" si="18"/>
        <v>Small</v>
      </c>
      <c r="J343" s="4">
        <v>1</v>
      </c>
      <c r="K343" s="20">
        <v>0.99</v>
      </c>
      <c r="L343" s="5">
        <f>Table3[[#This Row],[Product_Amt]]+Table3[[#This Row],[Shipping_Amt]]</f>
        <v>1.28</v>
      </c>
      <c r="M343" s="5">
        <f>(((Table3[[#This Row],[Total_Amt]] * 0.0558659217877095) + (Table3[[#This Row],[Total_Amt]])) *0.025 +0.3) + Table3[[#This Row],[Total_Amt]] * 0.1025</f>
        <v>0.46498770949720669</v>
      </c>
      <c r="N343" s="20">
        <f>Table3[[#This Row],[Total_Amt]]-Table3[[#This Row],[TCG_Fees]]-0.0225 - (0.088 *Table3[[#This Row],[Shipping_Shields]])- ($V$33 * Table3[[#This Row],[Quantity_Ordered]]) -0.68</f>
        <v>-2.4841437285854084E-3</v>
      </c>
      <c r="O343" s="2" t="s">
        <v>1280</v>
      </c>
      <c r="P343" s="2" t="s">
        <v>978</v>
      </c>
      <c r="Q343" s="6">
        <v>54017</v>
      </c>
    </row>
    <row r="344" spans="1:17" x14ac:dyDescent="0.25">
      <c r="A344" s="1" t="s">
        <v>191</v>
      </c>
      <c r="B344" s="2" t="s">
        <v>192</v>
      </c>
      <c r="C344" s="3">
        <v>45283</v>
      </c>
      <c r="D344" s="4" t="str">
        <f t="shared" ca="1" si="16"/>
        <v>Completed</v>
      </c>
      <c r="E344" s="4" t="s">
        <v>3</v>
      </c>
      <c r="F344" s="4" t="s">
        <v>2168</v>
      </c>
      <c r="G344" s="5">
        <v>2.2999999999999998</v>
      </c>
      <c r="H344" s="37">
        <f t="shared" si="17"/>
        <v>1</v>
      </c>
      <c r="I344" s="37" t="str">
        <f t="shared" si="18"/>
        <v>Small</v>
      </c>
      <c r="J344" s="4">
        <v>1</v>
      </c>
      <c r="K344" s="20">
        <v>0.99</v>
      </c>
      <c r="L344" s="5">
        <f>Table3[[#This Row],[Product_Amt]]+Table3[[#This Row],[Shipping_Amt]]</f>
        <v>3.29</v>
      </c>
      <c r="M344" s="5">
        <f>(((Table3[[#This Row],[Total_Amt]] * 0.0558659217877095) + (Table3[[#This Row],[Total_Amt]])) *0.025 +0.3) + Table3[[#This Row],[Total_Amt]] * 0.1025</f>
        <v>0.72406997206703916</v>
      </c>
      <c r="N344" s="20">
        <f>Table3[[#This Row],[Total_Amt]]-Table3[[#This Row],[TCG_Fees]]-0.0225 - (0.088 *Table3[[#This Row],[Shipping_Shields]])- ($V$33 * Table3[[#This Row],[Quantity_Ordered]]) -0.68</f>
        <v>1.7484335937015816</v>
      </c>
      <c r="O344" s="2" t="s">
        <v>1298</v>
      </c>
      <c r="P344" s="2" t="s">
        <v>954</v>
      </c>
      <c r="Q344" s="6">
        <v>32607</v>
      </c>
    </row>
    <row r="345" spans="1:17" x14ac:dyDescent="0.25">
      <c r="A345" s="1" t="s">
        <v>187</v>
      </c>
      <c r="B345" s="2" t="s">
        <v>188</v>
      </c>
      <c r="C345" s="3">
        <v>45283</v>
      </c>
      <c r="D345" s="4" t="str">
        <f t="shared" ca="1" si="16"/>
        <v>Completed</v>
      </c>
      <c r="E345" s="4" t="s">
        <v>3</v>
      </c>
      <c r="F345" s="4" t="s">
        <v>2168</v>
      </c>
      <c r="G345" s="5">
        <v>2.2000000000000002</v>
      </c>
      <c r="H345" s="37">
        <f t="shared" si="17"/>
        <v>1</v>
      </c>
      <c r="I345" s="37" t="str">
        <f t="shared" si="18"/>
        <v>Small</v>
      </c>
      <c r="J345" s="4">
        <v>1</v>
      </c>
      <c r="K345" s="20">
        <v>0.99</v>
      </c>
      <c r="L345" s="5">
        <f>Table3[[#This Row],[Product_Amt]]+Table3[[#This Row],[Shipping_Amt]]</f>
        <v>3.1900000000000004</v>
      </c>
      <c r="M345" s="5">
        <f>(((Table3[[#This Row],[Total_Amt]] * 0.0558659217877095) + (Table3[[#This Row],[Total_Amt]])) *0.025 +0.3) + Table3[[#This Row],[Total_Amt]] * 0.1025</f>
        <v>0.71118030726256987</v>
      </c>
      <c r="N345" s="20">
        <f>Table3[[#This Row],[Total_Amt]]-Table3[[#This Row],[TCG_Fees]]-0.0225 - (0.088 *Table3[[#This Row],[Shipping_Shields]])- ($V$33 * Table3[[#This Row],[Quantity_Ordered]]) -0.68</f>
        <v>1.6613232585060516</v>
      </c>
      <c r="O345" s="2" t="s">
        <v>1209</v>
      </c>
      <c r="P345" s="2" t="s">
        <v>938</v>
      </c>
      <c r="Q345" s="6">
        <v>92104</v>
      </c>
    </row>
    <row r="346" spans="1:17" x14ac:dyDescent="0.25">
      <c r="A346" s="1" t="s">
        <v>168</v>
      </c>
      <c r="B346" s="2" t="s">
        <v>169</v>
      </c>
      <c r="C346" s="3">
        <v>45283</v>
      </c>
      <c r="D346" s="4" t="str">
        <f t="shared" ca="1" si="16"/>
        <v>Completed</v>
      </c>
      <c r="E346" s="4" t="s">
        <v>3</v>
      </c>
      <c r="F346" s="4" t="s">
        <v>2168</v>
      </c>
      <c r="G346" s="5">
        <v>0.2</v>
      </c>
      <c r="H346" s="37">
        <f t="shared" si="17"/>
        <v>1</v>
      </c>
      <c r="I346" s="37" t="str">
        <f t="shared" si="18"/>
        <v>Small</v>
      </c>
      <c r="J346" s="4">
        <v>1</v>
      </c>
      <c r="K346" s="20">
        <v>0.99</v>
      </c>
      <c r="L346" s="5">
        <f>Table3[[#This Row],[Product_Amt]]+Table3[[#This Row],[Shipping_Amt]]</f>
        <v>1.19</v>
      </c>
      <c r="M346" s="5">
        <f>(((Table3[[#This Row],[Total_Amt]] * 0.0558659217877095) + (Table3[[#This Row],[Total_Amt]])) *0.025 +0.3) + Table3[[#This Row],[Total_Amt]] * 0.1025</f>
        <v>0.45338701117318436</v>
      </c>
      <c r="N346" s="20">
        <f>Table3[[#This Row],[Total_Amt]]-Table3[[#This Row],[TCG_Fees]]-0.0225 - (0.088 *Table3[[#This Row],[Shipping_Shields]])- ($V$33 * Table3[[#This Row],[Quantity_Ordered]]) -0.68</f>
        <v>-8.0883445404563159E-2</v>
      </c>
      <c r="O346" s="2" t="s">
        <v>1334</v>
      </c>
      <c r="P346" s="2" t="s">
        <v>968</v>
      </c>
      <c r="Q346" s="6">
        <v>22737</v>
      </c>
    </row>
    <row r="347" spans="1:17" x14ac:dyDescent="0.25">
      <c r="A347" s="1" t="s">
        <v>233</v>
      </c>
      <c r="B347" s="2" t="s">
        <v>234</v>
      </c>
      <c r="C347" s="3">
        <v>45284</v>
      </c>
      <c r="D347" s="4" t="str">
        <f t="shared" ca="1" si="16"/>
        <v>Completed</v>
      </c>
      <c r="E347" s="4" t="s">
        <v>3</v>
      </c>
      <c r="F347" s="4" t="s">
        <v>2168</v>
      </c>
      <c r="G347" s="5">
        <v>2.23</v>
      </c>
      <c r="H347" s="37">
        <f t="shared" si="17"/>
        <v>1</v>
      </c>
      <c r="I347" s="37" t="str">
        <f t="shared" si="18"/>
        <v>Small</v>
      </c>
      <c r="J347" s="4">
        <v>6</v>
      </c>
      <c r="K347" s="20">
        <v>0.99</v>
      </c>
      <c r="L347" s="5">
        <f>Table3[[#This Row],[Product_Amt]]+Table3[[#This Row],[Shipping_Amt]]</f>
        <v>3.2199999999999998</v>
      </c>
      <c r="M347" s="5">
        <f>(((Table3[[#This Row],[Total_Amt]] * 0.0558659217877095) + (Table3[[#This Row],[Total_Amt]])) *0.025 +0.3) + Table3[[#This Row],[Total_Amt]] * 0.1025</f>
        <v>0.71504720670391053</v>
      </c>
      <c r="N347" s="20">
        <f>Table3[[#This Row],[Total_Amt]]-Table3[[#This Row],[TCG_Fees]]-0.0225 - (0.088 *Table3[[#This Row],[Shipping_Shields]])- ($V$33 * Table3[[#This Row],[Quantity_Ordered]]) -0.68</f>
        <v>1.5524741879078161</v>
      </c>
      <c r="O347" s="2" t="s">
        <v>925</v>
      </c>
      <c r="P347" s="2" t="s">
        <v>926</v>
      </c>
      <c r="Q347" s="6">
        <v>97504</v>
      </c>
    </row>
    <row r="348" spans="1:17" x14ac:dyDescent="0.25">
      <c r="A348" s="1" t="s">
        <v>211</v>
      </c>
      <c r="B348" s="2" t="s">
        <v>212</v>
      </c>
      <c r="C348" s="3">
        <v>45284</v>
      </c>
      <c r="D348" s="4" t="str">
        <f t="shared" ca="1" si="16"/>
        <v>Completed</v>
      </c>
      <c r="E348" s="4" t="s">
        <v>3</v>
      </c>
      <c r="F348" s="4" t="s">
        <v>2168</v>
      </c>
      <c r="G348" s="5">
        <v>2.64</v>
      </c>
      <c r="H348" s="37">
        <f t="shared" si="17"/>
        <v>1</v>
      </c>
      <c r="I348" s="37" t="str">
        <f t="shared" si="18"/>
        <v>Small</v>
      </c>
      <c r="J348" s="4">
        <v>4</v>
      </c>
      <c r="K348" s="20">
        <v>0.99</v>
      </c>
      <c r="L348" s="5">
        <f>Table3[[#This Row],[Product_Amt]]+Table3[[#This Row],[Shipping_Amt]]</f>
        <v>3.63</v>
      </c>
      <c r="M348" s="5">
        <f>(((Table3[[#This Row],[Total_Amt]] * 0.0558659217877095) + (Table3[[#This Row],[Total_Amt]])) *0.025 +0.3) + Table3[[#This Row],[Total_Amt]] * 0.1025</f>
        <v>0.76789483240223455</v>
      </c>
      <c r="N348" s="20">
        <f>Table3[[#This Row],[Total_Amt]]-Table3[[#This Row],[TCG_Fees]]-0.0225 - (0.088 *Table3[[#This Row],[Shipping_Shields]])- ($V$33 * Table3[[#This Row],[Quantity_Ordered]]) -0.68</f>
        <v>1.9636194306722503</v>
      </c>
      <c r="O348" s="2" t="s">
        <v>927</v>
      </c>
      <c r="P348" s="2" t="s">
        <v>928</v>
      </c>
      <c r="Q348" s="6">
        <v>59718</v>
      </c>
    </row>
    <row r="349" spans="1:17" x14ac:dyDescent="0.25">
      <c r="A349" s="1" t="s">
        <v>227</v>
      </c>
      <c r="B349" s="2" t="s">
        <v>228</v>
      </c>
      <c r="C349" s="3">
        <v>45284</v>
      </c>
      <c r="D349" s="4" t="str">
        <f t="shared" ca="1" si="16"/>
        <v>Completed</v>
      </c>
      <c r="E349" s="4" t="s">
        <v>3</v>
      </c>
      <c r="F349" s="4" t="s">
        <v>2168</v>
      </c>
      <c r="G349" s="5">
        <v>0.35</v>
      </c>
      <c r="H349" s="37">
        <f t="shared" si="17"/>
        <v>1</v>
      </c>
      <c r="I349" s="37" t="str">
        <f t="shared" si="18"/>
        <v>Small</v>
      </c>
      <c r="J349" s="4">
        <v>3</v>
      </c>
      <c r="K349" s="20">
        <v>0.99</v>
      </c>
      <c r="L349" s="5">
        <f>Table3[[#This Row],[Product_Amt]]+Table3[[#This Row],[Shipping_Amt]]</f>
        <v>1.3399999999999999</v>
      </c>
      <c r="M349" s="5">
        <f>(((Table3[[#This Row],[Total_Amt]] * 0.0558659217877095) + (Table3[[#This Row],[Total_Amt]])) *0.025 +0.3) + Table3[[#This Row],[Total_Amt]] * 0.1025</f>
        <v>0.47272150837988824</v>
      </c>
      <c r="N349" s="20">
        <f>Table3[[#This Row],[Total_Amt]]-Table3[[#This Row],[TCG_Fees]]-0.0225 - (0.088 *Table3[[#This Row],[Shipping_Shields]])- ($V$33 * Table3[[#This Row],[Quantity_Ordered]]) -0.68</f>
        <v>-4.2108110740246563E-3</v>
      </c>
      <c r="O349" s="2" t="s">
        <v>946</v>
      </c>
      <c r="P349" s="2" t="s">
        <v>947</v>
      </c>
      <c r="Q349" s="6">
        <v>21224</v>
      </c>
    </row>
    <row r="350" spans="1:17" x14ac:dyDescent="0.25">
      <c r="A350" s="1" t="s">
        <v>249</v>
      </c>
      <c r="B350" s="2" t="s">
        <v>250</v>
      </c>
      <c r="C350" s="3">
        <v>45284</v>
      </c>
      <c r="D350" s="4" t="str">
        <f t="shared" ca="1" si="16"/>
        <v>Completed</v>
      </c>
      <c r="E350" s="4" t="s">
        <v>3</v>
      </c>
      <c r="F350" s="4" t="s">
        <v>2168</v>
      </c>
      <c r="G350" s="5">
        <v>0.23</v>
      </c>
      <c r="H350" s="37">
        <f t="shared" si="17"/>
        <v>1</v>
      </c>
      <c r="I350" s="37" t="str">
        <f t="shared" si="18"/>
        <v>Small</v>
      </c>
      <c r="J350" s="4">
        <v>2</v>
      </c>
      <c r="K350" s="20">
        <v>0.99</v>
      </c>
      <c r="L350" s="5">
        <f>Table3[[#This Row],[Product_Amt]]+Table3[[#This Row],[Shipping_Amt]]</f>
        <v>1.22</v>
      </c>
      <c r="M350" s="5">
        <f>(((Table3[[#This Row],[Total_Amt]] * 0.0558659217877095) + (Table3[[#This Row],[Total_Amt]])) *0.025 +0.3) + Table3[[#This Row],[Total_Amt]] * 0.1025</f>
        <v>0.45725391061452514</v>
      </c>
      <c r="N350" s="20">
        <f>Table3[[#This Row],[Total_Amt]]-Table3[[#This Row],[TCG_Fees]]-0.0225 - (0.088 *Table3[[#This Row],[Shipping_Shields]])- ($V$33 * Table3[[#This Row],[Quantity_Ordered]]) -0.68</f>
        <v>-8.1746779077282672E-2</v>
      </c>
      <c r="O350" s="2" t="s">
        <v>970</v>
      </c>
      <c r="P350" s="2" t="s">
        <v>947</v>
      </c>
      <c r="Q350" s="6">
        <v>21220</v>
      </c>
    </row>
    <row r="351" spans="1:17" x14ac:dyDescent="0.25">
      <c r="A351" s="1" t="s">
        <v>259</v>
      </c>
      <c r="B351" s="2" t="s">
        <v>260</v>
      </c>
      <c r="C351" s="3">
        <v>45284</v>
      </c>
      <c r="D351" s="4" t="str">
        <f t="shared" ca="1" si="16"/>
        <v>Completed</v>
      </c>
      <c r="E351" s="4" t="s">
        <v>3</v>
      </c>
      <c r="F351" s="4" t="s">
        <v>2168</v>
      </c>
      <c r="G351" s="5">
        <v>0.75</v>
      </c>
      <c r="H351" s="37">
        <f t="shared" si="17"/>
        <v>1</v>
      </c>
      <c r="I351" s="37" t="str">
        <f t="shared" si="18"/>
        <v>Small</v>
      </c>
      <c r="J351" s="4">
        <v>1</v>
      </c>
      <c r="K351" s="20">
        <v>0.99</v>
      </c>
      <c r="L351" s="5">
        <f>Table3[[#This Row],[Product_Amt]]+Table3[[#This Row],[Shipping_Amt]]</f>
        <v>1.74</v>
      </c>
      <c r="M351" s="5">
        <f>(((Table3[[#This Row],[Total_Amt]] * 0.0558659217877095) + (Table3[[#This Row],[Total_Amt]])) *0.025 +0.3) + Table3[[#This Row],[Total_Amt]] * 0.1025</f>
        <v>0.5242801675977653</v>
      </c>
      <c r="N351" s="20">
        <f>Table3[[#This Row],[Total_Amt]]-Table3[[#This Row],[TCG_Fees]]-0.0225 - (0.088 *Table3[[#This Row],[Shipping_Shields]])- ($V$33 * Table3[[#This Row],[Quantity_Ordered]]) -0.68</f>
        <v>0.39822339817085572</v>
      </c>
      <c r="O351" s="2" t="s">
        <v>1016</v>
      </c>
      <c r="P351" s="2" t="s">
        <v>954</v>
      </c>
      <c r="Q351" s="6">
        <v>32960</v>
      </c>
    </row>
    <row r="352" spans="1:17" x14ac:dyDescent="0.25">
      <c r="A352" s="1" t="s">
        <v>203</v>
      </c>
      <c r="B352" s="2" t="s">
        <v>204</v>
      </c>
      <c r="C352" s="3">
        <v>45284</v>
      </c>
      <c r="D352" s="4" t="str">
        <f t="shared" ca="1" si="16"/>
        <v>Completed</v>
      </c>
      <c r="E352" s="4" t="s">
        <v>3</v>
      </c>
      <c r="F352" s="4" t="s">
        <v>2168</v>
      </c>
      <c r="G352" s="5">
        <v>0.23</v>
      </c>
      <c r="H352" s="37">
        <f t="shared" si="17"/>
        <v>1</v>
      </c>
      <c r="I352" s="37" t="str">
        <f t="shared" si="18"/>
        <v>Small</v>
      </c>
      <c r="J352" s="4">
        <v>1</v>
      </c>
      <c r="K352" s="20">
        <v>0.99</v>
      </c>
      <c r="L352" s="5">
        <f>Table3[[#This Row],[Product_Amt]]+Table3[[#This Row],[Shipping_Amt]]</f>
        <v>1.22</v>
      </c>
      <c r="M352" s="5">
        <f>(((Table3[[#This Row],[Total_Amt]] * 0.0558659217877095) + (Table3[[#This Row],[Total_Amt]])) *0.025 +0.3) + Table3[[#This Row],[Total_Amt]] * 0.1025</f>
        <v>0.45725391061452514</v>
      </c>
      <c r="N352" s="20">
        <f>Table3[[#This Row],[Total_Amt]]-Table3[[#This Row],[TCG_Fees]]-0.0225 - (0.088 *Table3[[#This Row],[Shipping_Shields]])- ($V$33 * Table3[[#This Row],[Quantity_Ordered]]) -0.68</f>
        <v>-5.4750344845903909E-2</v>
      </c>
      <c r="O352" s="2" t="s">
        <v>1026</v>
      </c>
      <c r="P352" s="2" t="s">
        <v>958</v>
      </c>
      <c r="Q352" s="6">
        <v>7840</v>
      </c>
    </row>
    <row r="353" spans="1:17" x14ac:dyDescent="0.25">
      <c r="A353" s="1" t="s">
        <v>205</v>
      </c>
      <c r="B353" s="2" t="s">
        <v>206</v>
      </c>
      <c r="C353" s="3">
        <v>45284</v>
      </c>
      <c r="D353" s="4" t="str">
        <f t="shared" ca="1" si="16"/>
        <v>Completed</v>
      </c>
      <c r="E353" s="4" t="s">
        <v>3</v>
      </c>
      <c r="F353" s="4" t="s">
        <v>2168</v>
      </c>
      <c r="G353" s="5">
        <v>0.1</v>
      </c>
      <c r="H353" s="37">
        <f t="shared" si="17"/>
        <v>1</v>
      </c>
      <c r="I353" s="37" t="str">
        <f t="shared" si="18"/>
        <v>Small</v>
      </c>
      <c r="J353" s="4">
        <v>1</v>
      </c>
      <c r="K353" s="20">
        <v>0.99</v>
      </c>
      <c r="L353" s="5">
        <f>Table3[[#This Row],[Product_Amt]]+Table3[[#This Row],[Shipping_Amt]]</f>
        <v>1.0900000000000001</v>
      </c>
      <c r="M353" s="5">
        <f>(((Table3[[#This Row],[Total_Amt]] * 0.0558659217877095) + (Table3[[#This Row],[Total_Amt]])) *0.025 +0.3) + Table3[[#This Row],[Total_Amt]] * 0.1025</f>
        <v>0.44049734636871507</v>
      </c>
      <c r="N353" s="20">
        <f>Table3[[#This Row],[Total_Amt]]-Table3[[#This Row],[TCG_Fees]]-0.0225 - (0.088 *Table3[[#This Row],[Shipping_Shields]])- ($V$33 * Table3[[#This Row],[Quantity_Ordered]]) -0.68</f>
        <v>-0.16799378060009373</v>
      </c>
      <c r="O353" s="2" t="s">
        <v>1051</v>
      </c>
      <c r="P353" s="2" t="s">
        <v>968</v>
      </c>
      <c r="Q353" s="6">
        <v>23669</v>
      </c>
    </row>
    <row r="354" spans="1:17" x14ac:dyDescent="0.25">
      <c r="A354" s="1" t="s">
        <v>223</v>
      </c>
      <c r="B354" s="2" t="s">
        <v>224</v>
      </c>
      <c r="C354" s="3">
        <v>45284</v>
      </c>
      <c r="D354" s="4" t="str">
        <f t="shared" ca="1" si="16"/>
        <v>Completed</v>
      </c>
      <c r="E354" s="4" t="s">
        <v>3</v>
      </c>
      <c r="F354" s="4" t="s">
        <v>2168</v>
      </c>
      <c r="G354" s="5">
        <v>0.2</v>
      </c>
      <c r="H354" s="37">
        <f t="shared" si="17"/>
        <v>1</v>
      </c>
      <c r="I354" s="37" t="str">
        <f t="shared" si="18"/>
        <v>Small</v>
      </c>
      <c r="J354" s="4">
        <v>1</v>
      </c>
      <c r="K354" s="20">
        <v>0.99</v>
      </c>
      <c r="L354" s="5">
        <f>Table3[[#This Row],[Product_Amt]]+Table3[[#This Row],[Shipping_Amt]]</f>
        <v>1.19</v>
      </c>
      <c r="M354" s="5">
        <f>(((Table3[[#This Row],[Total_Amt]] * 0.0558659217877095) + (Table3[[#This Row],[Total_Amt]])) *0.025 +0.3) + Table3[[#This Row],[Total_Amt]] * 0.1025</f>
        <v>0.45338701117318436</v>
      </c>
      <c r="N354" s="20">
        <f>Table3[[#This Row],[Total_Amt]]-Table3[[#This Row],[TCG_Fees]]-0.0225 - (0.088 *Table3[[#This Row],[Shipping_Shields]])- ($V$33 * Table3[[#This Row],[Quantity_Ordered]]) -0.68</f>
        <v>-8.0883445404563159E-2</v>
      </c>
      <c r="O354" s="2" t="s">
        <v>1057</v>
      </c>
      <c r="P354" s="2" t="s">
        <v>979</v>
      </c>
      <c r="Q354" s="6">
        <v>47951</v>
      </c>
    </row>
    <row r="355" spans="1:17" x14ac:dyDescent="0.25">
      <c r="A355" s="1" t="s">
        <v>255</v>
      </c>
      <c r="B355" s="2" t="s">
        <v>256</v>
      </c>
      <c r="C355" s="3">
        <v>45284</v>
      </c>
      <c r="D355" s="4" t="str">
        <f t="shared" ca="1" si="16"/>
        <v>Completed</v>
      </c>
      <c r="E355" s="4" t="s">
        <v>3</v>
      </c>
      <c r="F355" s="4" t="s">
        <v>2168</v>
      </c>
      <c r="G355" s="5">
        <v>0.59</v>
      </c>
      <c r="H355" s="37">
        <f t="shared" si="17"/>
        <v>1</v>
      </c>
      <c r="I355" s="37" t="str">
        <f t="shared" si="18"/>
        <v>Small</v>
      </c>
      <c r="J355" s="4">
        <v>3</v>
      </c>
      <c r="K355" s="20">
        <v>0.99</v>
      </c>
      <c r="L355" s="5">
        <f>Table3[[#This Row],[Product_Amt]]+Table3[[#This Row],[Shipping_Amt]]</f>
        <v>1.58</v>
      </c>
      <c r="M355" s="5">
        <f>(((Table3[[#This Row],[Total_Amt]] * 0.0558659217877095) + (Table3[[#This Row],[Total_Amt]])) *0.025 +0.3) + Table3[[#This Row],[Total_Amt]] * 0.1025</f>
        <v>0.50365670391061457</v>
      </c>
      <c r="N355" s="20">
        <f>Table3[[#This Row],[Total_Amt]]-Table3[[#This Row],[TCG_Fees]]-0.0225 - (0.088 *Table3[[#This Row],[Shipping_Shields]])- ($V$33 * Table3[[#This Row],[Quantity_Ordered]]) -0.68</f>
        <v>0.20485399339524923</v>
      </c>
      <c r="O355" s="2" t="s">
        <v>1066</v>
      </c>
      <c r="P355" s="2" t="s">
        <v>960</v>
      </c>
      <c r="Q355" s="6">
        <v>49441</v>
      </c>
    </row>
    <row r="356" spans="1:17" x14ac:dyDescent="0.25">
      <c r="A356" s="1" t="s">
        <v>207</v>
      </c>
      <c r="B356" s="2" t="s">
        <v>208</v>
      </c>
      <c r="C356" s="3">
        <v>45284</v>
      </c>
      <c r="D356" s="4" t="str">
        <f t="shared" ca="1" si="16"/>
        <v>Completed</v>
      </c>
      <c r="E356" s="4" t="s">
        <v>3</v>
      </c>
      <c r="F356" s="4" t="s">
        <v>2168</v>
      </c>
      <c r="G356" s="5">
        <v>0.42</v>
      </c>
      <c r="H356" s="37">
        <f t="shared" si="17"/>
        <v>1</v>
      </c>
      <c r="I356" s="37" t="str">
        <f t="shared" si="18"/>
        <v>Small</v>
      </c>
      <c r="J356" s="4">
        <v>1</v>
      </c>
      <c r="K356" s="20">
        <v>0.99</v>
      </c>
      <c r="L356" s="5">
        <f>Table3[[#This Row],[Product_Amt]]+Table3[[#This Row],[Shipping_Amt]]</f>
        <v>1.41</v>
      </c>
      <c r="M356" s="5">
        <f>(((Table3[[#This Row],[Total_Amt]] * 0.0558659217877095) + (Table3[[#This Row],[Total_Amt]])) *0.025 +0.3) + Table3[[#This Row],[Total_Amt]] * 0.1025</f>
        <v>0.48174427374301676</v>
      </c>
      <c r="N356" s="20">
        <f>Table3[[#This Row],[Total_Amt]]-Table3[[#This Row],[TCG_Fees]]-0.0225 - (0.088 *Table3[[#This Row],[Shipping_Shields]])- ($V$33 * Table3[[#This Row],[Quantity_Ordered]]) -0.68</f>
        <v>0.11075929202560442</v>
      </c>
      <c r="O356" s="2" t="s">
        <v>1097</v>
      </c>
      <c r="P356" s="2" t="s">
        <v>982</v>
      </c>
      <c r="Q356" s="6">
        <v>55109</v>
      </c>
    </row>
    <row r="357" spans="1:17" x14ac:dyDescent="0.25">
      <c r="A357" s="1" t="s">
        <v>245</v>
      </c>
      <c r="B357" s="2" t="s">
        <v>246</v>
      </c>
      <c r="C357" s="3">
        <v>45284</v>
      </c>
      <c r="D357" s="4" t="str">
        <f t="shared" ca="1" si="16"/>
        <v>Completed</v>
      </c>
      <c r="E357" s="4" t="s">
        <v>3</v>
      </c>
      <c r="F357" s="4" t="s">
        <v>2168</v>
      </c>
      <c r="G357" s="5">
        <v>0.69</v>
      </c>
      <c r="H357" s="37">
        <f t="shared" si="17"/>
        <v>1</v>
      </c>
      <c r="I357" s="37" t="str">
        <f t="shared" si="18"/>
        <v>Small</v>
      </c>
      <c r="J357" s="4">
        <v>2</v>
      </c>
      <c r="K357" s="20">
        <v>0.99</v>
      </c>
      <c r="L357" s="5">
        <f>Table3[[#This Row],[Product_Amt]]+Table3[[#This Row],[Shipping_Amt]]</f>
        <v>1.68</v>
      </c>
      <c r="M357" s="5">
        <f>(((Table3[[#This Row],[Total_Amt]] * 0.0558659217877095) + (Table3[[#This Row],[Total_Amt]])) *0.025 +0.3) + Table3[[#This Row],[Total_Amt]] * 0.1025</f>
        <v>0.51654636871508375</v>
      </c>
      <c r="N357" s="20">
        <f>Table3[[#This Row],[Total_Amt]]-Table3[[#This Row],[TCG_Fees]]-0.0225 - (0.088 *Table3[[#This Row],[Shipping_Shields]])- ($V$33 * Table3[[#This Row],[Quantity_Ordered]]) -0.68</f>
        <v>0.31896076282215857</v>
      </c>
      <c r="O357" s="2" t="s">
        <v>1101</v>
      </c>
      <c r="P357" s="2" t="s">
        <v>947</v>
      </c>
      <c r="Q357" s="6">
        <v>20886</v>
      </c>
    </row>
    <row r="358" spans="1:17" x14ac:dyDescent="0.25">
      <c r="A358" s="1" t="s">
        <v>239</v>
      </c>
      <c r="B358" s="2" t="s">
        <v>240</v>
      </c>
      <c r="C358" s="3">
        <v>45284</v>
      </c>
      <c r="D358" s="4" t="str">
        <f t="shared" ca="1" si="16"/>
        <v>Completed</v>
      </c>
      <c r="E358" s="4" t="s">
        <v>3</v>
      </c>
      <c r="F358" s="4" t="s">
        <v>2168</v>
      </c>
      <c r="G358" s="5">
        <v>0.49</v>
      </c>
      <c r="H358" s="37">
        <f t="shared" si="17"/>
        <v>1</v>
      </c>
      <c r="I358" s="37" t="str">
        <f t="shared" si="18"/>
        <v>Small</v>
      </c>
      <c r="J358" s="4">
        <v>1</v>
      </c>
      <c r="K358" s="20">
        <v>0.99</v>
      </c>
      <c r="L358" s="5">
        <f>Table3[[#This Row],[Product_Amt]]+Table3[[#This Row],[Shipping_Amt]]</f>
        <v>1.48</v>
      </c>
      <c r="M358" s="5">
        <f>(((Table3[[#This Row],[Total_Amt]] * 0.0558659217877095) + (Table3[[#This Row],[Total_Amt]])) *0.025 +0.3) + Table3[[#This Row],[Total_Amt]] * 0.1025</f>
        <v>0.49076703910614522</v>
      </c>
      <c r="N358" s="20">
        <f>Table3[[#This Row],[Total_Amt]]-Table3[[#This Row],[TCG_Fees]]-0.0225 - (0.088 *Table3[[#This Row],[Shipping_Shields]])- ($V$33 * Table3[[#This Row],[Quantity_Ordered]]) -0.68</f>
        <v>0.17173652666247607</v>
      </c>
      <c r="O358" s="2" t="s">
        <v>1142</v>
      </c>
      <c r="P358" s="2" t="s">
        <v>1143</v>
      </c>
      <c r="Q358" s="6">
        <v>70119</v>
      </c>
    </row>
    <row r="359" spans="1:17" x14ac:dyDescent="0.25">
      <c r="A359" s="1" t="s">
        <v>251</v>
      </c>
      <c r="B359" s="2" t="s">
        <v>252</v>
      </c>
      <c r="C359" s="3">
        <v>45284</v>
      </c>
      <c r="D359" s="4" t="str">
        <f t="shared" ca="1" si="16"/>
        <v>Completed</v>
      </c>
      <c r="E359" s="4" t="s">
        <v>3</v>
      </c>
      <c r="F359" s="4" t="s">
        <v>2168</v>
      </c>
      <c r="G359" s="5">
        <v>0.13</v>
      </c>
      <c r="H359" s="37">
        <f t="shared" si="17"/>
        <v>1</v>
      </c>
      <c r="I359" s="37" t="str">
        <f t="shared" si="18"/>
        <v>Small</v>
      </c>
      <c r="J359" s="4">
        <v>1</v>
      </c>
      <c r="K359" s="20">
        <v>0.99</v>
      </c>
      <c r="L359" s="5">
        <f>Table3[[#This Row],[Product_Amt]]+Table3[[#This Row],[Shipping_Amt]]</f>
        <v>1.1200000000000001</v>
      </c>
      <c r="M359" s="5">
        <f>(((Table3[[#This Row],[Total_Amt]] * 0.0558659217877095) + (Table3[[#This Row],[Total_Amt]])) *0.025 +0.3) + Table3[[#This Row],[Total_Amt]] * 0.1025</f>
        <v>0.44436424581005585</v>
      </c>
      <c r="N359" s="20">
        <f>Table3[[#This Row],[Total_Amt]]-Table3[[#This Row],[TCG_Fees]]-0.0225 - (0.088 *Table3[[#This Row],[Shipping_Shields]])- ($V$33 * Table3[[#This Row],[Quantity_Ordered]]) -0.68</f>
        <v>-0.14186068004143448</v>
      </c>
      <c r="O359" s="2" t="s">
        <v>1070</v>
      </c>
      <c r="P359" s="2" t="s">
        <v>938</v>
      </c>
      <c r="Q359" s="6">
        <v>90026</v>
      </c>
    </row>
    <row r="360" spans="1:17" x14ac:dyDescent="0.25">
      <c r="A360" s="1" t="s">
        <v>201</v>
      </c>
      <c r="B360" s="2" t="s">
        <v>202</v>
      </c>
      <c r="C360" s="3">
        <v>45284</v>
      </c>
      <c r="D360" s="4" t="str">
        <f t="shared" ca="1" si="16"/>
        <v>Completed</v>
      </c>
      <c r="E360" s="4" t="s">
        <v>3</v>
      </c>
      <c r="F360" s="4" t="s">
        <v>2168</v>
      </c>
      <c r="G360" s="5">
        <v>2.1800000000000002</v>
      </c>
      <c r="H360" s="37">
        <f t="shared" si="17"/>
        <v>2</v>
      </c>
      <c r="I360" s="37" t="str">
        <f t="shared" si="18"/>
        <v>Large</v>
      </c>
      <c r="J360" s="4">
        <v>10</v>
      </c>
      <c r="K360" s="20">
        <v>0.99</v>
      </c>
      <c r="L360" s="5">
        <f>Table3[[#This Row],[Product_Amt]]+Table3[[#This Row],[Shipping_Amt]]</f>
        <v>3.17</v>
      </c>
      <c r="M360" s="5">
        <f>(((Table3[[#This Row],[Total_Amt]] * 0.0558659217877095) + (Table3[[#This Row],[Total_Amt]])) *0.025 +0.3) + Table3[[#This Row],[Total_Amt]] * 0.1025</f>
        <v>0.70860237430167594</v>
      </c>
      <c r="N360" s="20">
        <f>Table3[[#This Row],[Total_Amt]]-Table3[[#This Row],[TCG_Fees]]-0.0225 - (0.088 *Table3[[#This Row],[Shipping_Shields]])- ($V$33 * Table3[[#This Row],[Quantity_Ordered]]) -0.68</f>
        <v>1.3129332833845364</v>
      </c>
      <c r="O360" s="2" t="s">
        <v>1041</v>
      </c>
      <c r="P360" s="2" t="s">
        <v>920</v>
      </c>
      <c r="Q360" s="6">
        <v>14120</v>
      </c>
    </row>
    <row r="361" spans="1:17" x14ac:dyDescent="0.25">
      <c r="A361" s="1" t="s">
        <v>231</v>
      </c>
      <c r="B361" s="2" t="s">
        <v>232</v>
      </c>
      <c r="C361" s="3">
        <v>45284</v>
      </c>
      <c r="D361" s="4" t="str">
        <f t="shared" ca="1" si="16"/>
        <v>Completed</v>
      </c>
      <c r="E361" s="4" t="s">
        <v>3</v>
      </c>
      <c r="F361" s="4" t="s">
        <v>2168</v>
      </c>
      <c r="G361" s="5">
        <v>2.4300000000000002</v>
      </c>
      <c r="H361" s="37">
        <f t="shared" si="17"/>
        <v>1</v>
      </c>
      <c r="I361" s="37" t="str">
        <f t="shared" si="18"/>
        <v>Small</v>
      </c>
      <c r="J361" s="4">
        <v>4</v>
      </c>
      <c r="K361" s="20">
        <v>0.99</v>
      </c>
      <c r="L361" s="5">
        <f>Table3[[#This Row],[Product_Amt]]+Table3[[#This Row],[Shipping_Amt]]</f>
        <v>3.42</v>
      </c>
      <c r="M361" s="5">
        <f>(((Table3[[#This Row],[Total_Amt]] * 0.0558659217877095) + (Table3[[#This Row],[Total_Amt]])) *0.025 +0.3) + Table3[[#This Row],[Total_Amt]] * 0.1025</f>
        <v>0.74082653631284912</v>
      </c>
      <c r="N361" s="20">
        <f>Table3[[#This Row],[Total_Amt]]-Table3[[#This Row],[TCG_Fees]]-0.0225 - (0.088 *Table3[[#This Row],[Shipping_Shields]])- ($V$33 * Table3[[#This Row],[Quantity_Ordered]]) -0.68</f>
        <v>1.7806877267616357</v>
      </c>
      <c r="O361" s="2" t="s">
        <v>1161</v>
      </c>
      <c r="P361" s="2" t="s">
        <v>966</v>
      </c>
      <c r="Q361" s="6">
        <v>1960</v>
      </c>
    </row>
    <row r="362" spans="1:17" x14ac:dyDescent="0.25">
      <c r="A362" s="1" t="s">
        <v>217</v>
      </c>
      <c r="B362" s="2" t="s">
        <v>218</v>
      </c>
      <c r="C362" s="3">
        <v>45284</v>
      </c>
      <c r="D362" s="4" t="str">
        <f t="shared" ca="1" si="16"/>
        <v>Completed</v>
      </c>
      <c r="E362" s="4" t="s">
        <v>3</v>
      </c>
      <c r="F362" s="4" t="s">
        <v>2168</v>
      </c>
      <c r="G362" s="5">
        <v>0.42</v>
      </c>
      <c r="H362" s="37">
        <f t="shared" si="17"/>
        <v>1</v>
      </c>
      <c r="I362" s="37" t="str">
        <f t="shared" si="18"/>
        <v>Small</v>
      </c>
      <c r="J362" s="4">
        <v>3</v>
      </c>
      <c r="K362" s="20">
        <v>0.99</v>
      </c>
      <c r="L362" s="5">
        <f>Table3[[#This Row],[Product_Amt]]+Table3[[#This Row],[Shipping_Amt]]</f>
        <v>1.41</v>
      </c>
      <c r="M362" s="5">
        <f>(((Table3[[#This Row],[Total_Amt]] * 0.0558659217877095) + (Table3[[#This Row],[Total_Amt]])) *0.025 +0.3) + Table3[[#This Row],[Total_Amt]] * 0.1025</f>
        <v>0.48174427374301676</v>
      </c>
      <c r="N362" s="20">
        <f>Table3[[#This Row],[Total_Amt]]-Table3[[#This Row],[TCG_Fees]]-0.0225 - (0.088 *Table3[[#This Row],[Shipping_Shields]])- ($V$33 * Table3[[#This Row],[Quantity_Ordered]]) -0.68</f>
        <v>5.6766423562846891E-2</v>
      </c>
      <c r="O362" s="2" t="s">
        <v>1172</v>
      </c>
      <c r="P362" s="2" t="s">
        <v>966</v>
      </c>
      <c r="Q362" s="6">
        <v>1540</v>
      </c>
    </row>
    <row r="363" spans="1:17" x14ac:dyDescent="0.25">
      <c r="A363" s="1" t="s">
        <v>209</v>
      </c>
      <c r="B363" s="2" t="s">
        <v>210</v>
      </c>
      <c r="C363" s="3">
        <v>45284</v>
      </c>
      <c r="D363" s="4" t="str">
        <f t="shared" ref="D363:D426" ca="1" si="19">IF(C363&gt;=TODAY()-7,"Shipped","Completed")</f>
        <v>Completed</v>
      </c>
      <c r="E363" s="4" t="s">
        <v>3</v>
      </c>
      <c r="F363" s="4" t="s">
        <v>2168</v>
      </c>
      <c r="G363" s="5">
        <v>0.35</v>
      </c>
      <c r="H363" s="37">
        <f t="shared" si="17"/>
        <v>1</v>
      </c>
      <c r="I363" s="37" t="str">
        <f t="shared" si="18"/>
        <v>Small</v>
      </c>
      <c r="J363" s="4">
        <v>1</v>
      </c>
      <c r="K363" s="20">
        <v>0.99</v>
      </c>
      <c r="L363" s="5">
        <f>Table3[[#This Row],[Product_Amt]]+Table3[[#This Row],[Shipping_Amt]]</f>
        <v>1.3399999999999999</v>
      </c>
      <c r="M363" s="5">
        <f>(((Table3[[#This Row],[Total_Amt]] * 0.0558659217877095) + (Table3[[#This Row],[Total_Amt]])) *0.025 +0.3) + Table3[[#This Row],[Total_Amt]] * 0.1025</f>
        <v>0.47272150837988824</v>
      </c>
      <c r="N363" s="20">
        <f>Table3[[#This Row],[Total_Amt]]-Table3[[#This Row],[TCG_Fees]]-0.0225 - (0.088 *Table3[[#This Row],[Shipping_Shields]])- ($V$33 * Table3[[#This Row],[Quantity_Ordered]]) -0.68</f>
        <v>4.978205738873287E-2</v>
      </c>
      <c r="O363" s="2" t="s">
        <v>1186</v>
      </c>
      <c r="P363" s="2" t="s">
        <v>926</v>
      </c>
      <c r="Q363" s="6">
        <v>97317</v>
      </c>
    </row>
    <row r="364" spans="1:17" x14ac:dyDescent="0.25">
      <c r="A364" s="1" t="s">
        <v>253</v>
      </c>
      <c r="B364" s="2" t="s">
        <v>254</v>
      </c>
      <c r="C364" s="3">
        <v>45284</v>
      </c>
      <c r="D364" s="4" t="str">
        <f t="shared" ca="1" si="19"/>
        <v>Completed</v>
      </c>
      <c r="E364" s="4" t="s">
        <v>3</v>
      </c>
      <c r="F364" s="4" t="s">
        <v>2168</v>
      </c>
      <c r="G364" s="5">
        <v>4.4800000000000004</v>
      </c>
      <c r="H364" s="37">
        <f t="shared" si="17"/>
        <v>1</v>
      </c>
      <c r="I364" s="37" t="str">
        <f t="shared" si="18"/>
        <v>Small</v>
      </c>
      <c r="J364" s="4">
        <v>3</v>
      </c>
      <c r="K364" s="20">
        <v>0.99</v>
      </c>
      <c r="L364" s="5">
        <f>Table3[[#This Row],[Product_Amt]]+Table3[[#This Row],[Shipping_Amt]]</f>
        <v>5.4700000000000006</v>
      </c>
      <c r="M364" s="5">
        <f>(((Table3[[#This Row],[Total_Amt]] * 0.0558659217877095) + (Table3[[#This Row],[Total_Amt]])) *0.025 +0.3) + Table3[[#This Row],[Total_Amt]] * 0.1025</f>
        <v>1.0050646648044692</v>
      </c>
      <c r="N364" s="20">
        <f>Table3[[#This Row],[Total_Amt]]-Table3[[#This Row],[TCG_Fees]]-0.0225 - (0.088 *Table3[[#This Row],[Shipping_Shields]])- ($V$33 * Table3[[#This Row],[Quantity_Ordered]]) -0.68</f>
        <v>3.593446032501395</v>
      </c>
      <c r="O364" s="2" t="s">
        <v>1189</v>
      </c>
      <c r="P364" s="2" t="s">
        <v>1005</v>
      </c>
      <c r="Q364" s="6">
        <v>28562</v>
      </c>
    </row>
    <row r="365" spans="1:17" x14ac:dyDescent="0.25">
      <c r="A365" s="1" t="s">
        <v>225</v>
      </c>
      <c r="B365" s="2" t="s">
        <v>226</v>
      </c>
      <c r="C365" s="3">
        <v>45284</v>
      </c>
      <c r="D365" s="4" t="str">
        <f t="shared" ca="1" si="19"/>
        <v>Completed</v>
      </c>
      <c r="E365" s="4" t="s">
        <v>3</v>
      </c>
      <c r="F365" s="4" t="s">
        <v>2168</v>
      </c>
      <c r="G365" s="5">
        <v>0.14000000000000001</v>
      </c>
      <c r="H365" s="37">
        <f t="shared" si="17"/>
        <v>1</v>
      </c>
      <c r="I365" s="37" t="str">
        <f t="shared" si="18"/>
        <v>Small</v>
      </c>
      <c r="J365" s="4">
        <v>2</v>
      </c>
      <c r="K365" s="20">
        <v>0.99</v>
      </c>
      <c r="L365" s="5">
        <f>Table3[[#This Row],[Product_Amt]]+Table3[[#This Row],[Shipping_Amt]]</f>
        <v>1.1299999999999999</v>
      </c>
      <c r="M365" s="5">
        <f>(((Table3[[#This Row],[Total_Amt]] * 0.0558659217877095) + (Table3[[#This Row],[Total_Amt]])) *0.025 +0.3) + Table3[[#This Row],[Total_Amt]] * 0.1025</f>
        <v>0.44565321229050281</v>
      </c>
      <c r="N365" s="20">
        <f>Table3[[#This Row],[Total_Amt]]-Table3[[#This Row],[TCG_Fees]]-0.0225 - (0.088 *Table3[[#This Row],[Shipping_Shields]])- ($V$33 * Table3[[#This Row],[Quantity_Ordered]]) -0.68</f>
        <v>-0.16014608075326042</v>
      </c>
      <c r="O365" s="2" t="s">
        <v>1193</v>
      </c>
      <c r="P365" s="2" t="s">
        <v>950</v>
      </c>
      <c r="Q365" s="6">
        <v>3837</v>
      </c>
    </row>
    <row r="366" spans="1:17" x14ac:dyDescent="0.25">
      <c r="A366" s="1" t="s">
        <v>257</v>
      </c>
      <c r="B366" s="2" t="s">
        <v>258</v>
      </c>
      <c r="C366" s="3">
        <v>45284</v>
      </c>
      <c r="D366" s="4" t="str">
        <f t="shared" ca="1" si="19"/>
        <v>Completed</v>
      </c>
      <c r="E366" s="4" t="s">
        <v>3</v>
      </c>
      <c r="F366" s="4" t="s">
        <v>2168</v>
      </c>
      <c r="G366" s="5">
        <v>3.38</v>
      </c>
      <c r="H366" s="37">
        <f t="shared" si="17"/>
        <v>1</v>
      </c>
      <c r="I366" s="37" t="str">
        <f t="shared" si="18"/>
        <v>Small</v>
      </c>
      <c r="J366" s="4">
        <v>4</v>
      </c>
      <c r="K366" s="20">
        <v>0.99</v>
      </c>
      <c r="L366" s="5">
        <f>Table3[[#This Row],[Product_Amt]]+Table3[[#This Row],[Shipping_Amt]]</f>
        <v>4.37</v>
      </c>
      <c r="M366" s="5">
        <f>(((Table3[[#This Row],[Total_Amt]] * 0.0558659217877095) + (Table3[[#This Row],[Total_Amt]])) *0.025 +0.3) + Table3[[#This Row],[Total_Amt]] * 0.1025</f>
        <v>0.86327835195530722</v>
      </c>
      <c r="N366" s="20">
        <f>Table3[[#This Row],[Total_Amt]]-Table3[[#This Row],[TCG_Fees]]-0.0225 - (0.088 *Table3[[#This Row],[Shipping_Shields]])- ($V$33 * Table3[[#This Row],[Quantity_Ordered]]) -0.68</f>
        <v>2.6082359111191775</v>
      </c>
      <c r="O366" s="2" t="s">
        <v>1265</v>
      </c>
      <c r="P366" s="2" t="s">
        <v>1022</v>
      </c>
      <c r="Q366" s="6">
        <v>29376</v>
      </c>
    </row>
    <row r="367" spans="1:17" x14ac:dyDescent="0.25">
      <c r="A367" s="1" t="s">
        <v>213</v>
      </c>
      <c r="B367" s="2" t="s">
        <v>214</v>
      </c>
      <c r="C367" s="3">
        <v>45284</v>
      </c>
      <c r="D367" s="4" t="str">
        <f t="shared" ca="1" si="19"/>
        <v>Completed</v>
      </c>
      <c r="E367" s="4" t="s">
        <v>3</v>
      </c>
      <c r="F367" s="4" t="s">
        <v>2168</v>
      </c>
      <c r="G367" s="5">
        <v>2.0699999999999998</v>
      </c>
      <c r="H367" s="37">
        <f t="shared" si="17"/>
        <v>1</v>
      </c>
      <c r="I367" s="37" t="str">
        <f t="shared" si="18"/>
        <v>Small</v>
      </c>
      <c r="J367" s="4">
        <v>2</v>
      </c>
      <c r="K367" s="20">
        <v>0.99</v>
      </c>
      <c r="L367" s="5">
        <f>Table3[[#This Row],[Product_Amt]]+Table3[[#This Row],[Shipping_Amt]]</f>
        <v>3.0599999999999996</v>
      </c>
      <c r="M367" s="5">
        <f>(((Table3[[#This Row],[Total_Amt]] * 0.0558659217877095) + (Table3[[#This Row],[Total_Amt]])) *0.025 +0.3) + Table3[[#This Row],[Total_Amt]] * 0.1025</f>
        <v>0.69442374301675969</v>
      </c>
      <c r="N367" s="20">
        <f>Table3[[#This Row],[Total_Amt]]-Table3[[#This Row],[TCG_Fees]]-0.0225 - (0.088 *Table3[[#This Row],[Shipping_Shields]])- ($V$33 * Table3[[#This Row],[Quantity_Ordered]]) -0.68</f>
        <v>1.521083388520482</v>
      </c>
      <c r="O367" s="2" t="s">
        <v>1277</v>
      </c>
      <c r="P367" s="2" t="s">
        <v>923</v>
      </c>
      <c r="Q367" s="6">
        <v>98371</v>
      </c>
    </row>
    <row r="368" spans="1:17" x14ac:dyDescent="0.25">
      <c r="A368" s="1" t="s">
        <v>221</v>
      </c>
      <c r="B368" s="2" t="s">
        <v>222</v>
      </c>
      <c r="C368" s="3">
        <v>45284</v>
      </c>
      <c r="D368" s="4" t="str">
        <f t="shared" ca="1" si="19"/>
        <v>Completed</v>
      </c>
      <c r="E368" s="4" t="s">
        <v>3</v>
      </c>
      <c r="F368" s="4" t="s">
        <v>2168</v>
      </c>
      <c r="G368" s="5">
        <v>0.23</v>
      </c>
      <c r="H368" s="37">
        <f t="shared" si="17"/>
        <v>1</v>
      </c>
      <c r="I368" s="37" t="str">
        <f t="shared" si="18"/>
        <v>Small</v>
      </c>
      <c r="J368" s="4">
        <v>1</v>
      </c>
      <c r="K368" s="20">
        <v>0.99</v>
      </c>
      <c r="L368" s="5">
        <f>Table3[[#This Row],[Product_Amt]]+Table3[[#This Row],[Shipping_Amt]]</f>
        <v>1.22</v>
      </c>
      <c r="M368" s="5">
        <f>(((Table3[[#This Row],[Total_Amt]] * 0.0558659217877095) + (Table3[[#This Row],[Total_Amt]])) *0.025 +0.3) + Table3[[#This Row],[Total_Amt]] * 0.1025</f>
        <v>0.45725391061452514</v>
      </c>
      <c r="N368" s="20">
        <f>Table3[[#This Row],[Total_Amt]]-Table3[[#This Row],[TCG_Fees]]-0.0225 - (0.088 *Table3[[#This Row],[Shipping_Shields]])- ($V$33 * Table3[[#This Row],[Quantity_Ordered]]) -0.68</f>
        <v>-5.4750344845903909E-2</v>
      </c>
      <c r="O368" s="2" t="s">
        <v>1281</v>
      </c>
      <c r="P368" s="2" t="s">
        <v>1282</v>
      </c>
      <c r="Q368" s="6">
        <v>5663</v>
      </c>
    </row>
    <row r="369" spans="1:17" x14ac:dyDescent="0.25">
      <c r="A369" s="1" t="s">
        <v>247</v>
      </c>
      <c r="B369" s="2" t="s">
        <v>248</v>
      </c>
      <c r="C369" s="3">
        <v>45284</v>
      </c>
      <c r="D369" s="4" t="str">
        <f t="shared" ca="1" si="19"/>
        <v>Completed</v>
      </c>
      <c r="E369" s="4" t="s">
        <v>3</v>
      </c>
      <c r="F369" s="4" t="s">
        <v>2168</v>
      </c>
      <c r="G369" s="5">
        <v>0.56999999999999995</v>
      </c>
      <c r="H369" s="37">
        <f t="shared" si="17"/>
        <v>1</v>
      </c>
      <c r="I369" s="37" t="str">
        <f t="shared" si="18"/>
        <v>Small</v>
      </c>
      <c r="J369" s="4">
        <v>2</v>
      </c>
      <c r="K369" s="20">
        <v>0.99</v>
      </c>
      <c r="L369" s="5">
        <f>Table3[[#This Row],[Product_Amt]]+Table3[[#This Row],[Shipping_Amt]]</f>
        <v>1.56</v>
      </c>
      <c r="M369" s="5">
        <f>(((Table3[[#This Row],[Total_Amt]] * 0.0558659217877095) + (Table3[[#This Row],[Total_Amt]])) *0.025 +0.3) + Table3[[#This Row],[Total_Amt]] * 0.1025</f>
        <v>0.50107877094972064</v>
      </c>
      <c r="N369" s="20">
        <f>Table3[[#This Row],[Total_Amt]]-Table3[[#This Row],[TCG_Fees]]-0.0225 - (0.088 *Table3[[#This Row],[Shipping_Shields]])- ($V$33 * Table3[[#This Row],[Quantity_Ordered]]) -0.68</f>
        <v>0.2144283605875219</v>
      </c>
      <c r="O369" s="2" t="s">
        <v>984</v>
      </c>
      <c r="P369" s="2" t="s">
        <v>985</v>
      </c>
      <c r="Q369" s="6">
        <v>30307</v>
      </c>
    </row>
    <row r="370" spans="1:17" x14ac:dyDescent="0.25">
      <c r="A370" s="1" t="s">
        <v>215</v>
      </c>
      <c r="B370" s="2" t="s">
        <v>216</v>
      </c>
      <c r="C370" s="3">
        <v>45284</v>
      </c>
      <c r="D370" s="4" t="str">
        <f t="shared" ca="1" si="19"/>
        <v>Completed</v>
      </c>
      <c r="E370" s="4" t="s">
        <v>3</v>
      </c>
      <c r="F370" s="4" t="s">
        <v>2168</v>
      </c>
      <c r="G370" s="5">
        <v>0.53</v>
      </c>
      <c r="H370" s="37">
        <f t="shared" si="17"/>
        <v>1</v>
      </c>
      <c r="I370" s="37" t="str">
        <f t="shared" si="18"/>
        <v>Small</v>
      </c>
      <c r="J370" s="4">
        <v>1</v>
      </c>
      <c r="K370" s="20">
        <v>0.99</v>
      </c>
      <c r="L370" s="5">
        <f>Table3[[#This Row],[Product_Amt]]+Table3[[#This Row],[Shipping_Amt]]</f>
        <v>1.52</v>
      </c>
      <c r="M370" s="5">
        <f>(((Table3[[#This Row],[Total_Amt]] * 0.0558659217877095) + (Table3[[#This Row],[Total_Amt]])) *0.025 +0.3) + Table3[[#This Row],[Total_Amt]] * 0.1025</f>
        <v>0.49592290502793296</v>
      </c>
      <c r="N370" s="20">
        <f>Table3[[#This Row],[Total_Amt]]-Table3[[#This Row],[TCG_Fees]]-0.0225 - (0.088 *Table3[[#This Row],[Shipping_Shields]])- ($V$33 * Table3[[#This Row],[Quantity_Ordered]]) -0.68</f>
        <v>0.20658066074068826</v>
      </c>
      <c r="O370" s="2" t="s">
        <v>1332</v>
      </c>
      <c r="P370" s="2" t="s">
        <v>938</v>
      </c>
      <c r="Q370" s="6">
        <v>91791</v>
      </c>
    </row>
    <row r="371" spans="1:17" x14ac:dyDescent="0.25">
      <c r="A371" s="1" t="s">
        <v>235</v>
      </c>
      <c r="B371" s="2" t="s">
        <v>236</v>
      </c>
      <c r="C371" s="3">
        <v>45284</v>
      </c>
      <c r="D371" s="4" t="str">
        <f t="shared" ca="1" si="19"/>
        <v>Completed</v>
      </c>
      <c r="E371" s="4" t="s">
        <v>3</v>
      </c>
      <c r="F371" s="4" t="s">
        <v>2168</v>
      </c>
      <c r="G371" s="5">
        <v>2.37</v>
      </c>
      <c r="H371" s="37">
        <f t="shared" si="17"/>
        <v>1</v>
      </c>
      <c r="I371" s="37" t="str">
        <f t="shared" si="18"/>
        <v>Small</v>
      </c>
      <c r="J371" s="4">
        <v>6</v>
      </c>
      <c r="K371" s="20">
        <v>0.99</v>
      </c>
      <c r="L371" s="5">
        <f>Table3[[#This Row],[Product_Amt]]+Table3[[#This Row],[Shipping_Amt]]</f>
        <v>3.3600000000000003</v>
      </c>
      <c r="M371" s="5">
        <f>(((Table3[[#This Row],[Total_Amt]] * 0.0558659217877095) + (Table3[[#This Row],[Total_Amt]])) *0.025 +0.3) + Table3[[#This Row],[Total_Amt]] * 0.1025</f>
        <v>0.73309273743016767</v>
      </c>
      <c r="N371" s="20">
        <f>Table3[[#This Row],[Total_Amt]]-Table3[[#This Row],[TCG_Fees]]-0.0225 - (0.088 *Table3[[#This Row],[Shipping_Shields]])- ($V$33 * Table3[[#This Row],[Quantity_Ordered]]) -0.68</f>
        <v>1.6744286571815601</v>
      </c>
      <c r="O371" s="2" t="s">
        <v>1335</v>
      </c>
      <c r="P371" s="2" t="s">
        <v>943</v>
      </c>
      <c r="Q371" s="6">
        <v>85210</v>
      </c>
    </row>
    <row r="372" spans="1:17" x14ac:dyDescent="0.25">
      <c r="A372" s="1" t="s">
        <v>219</v>
      </c>
      <c r="B372" s="2" t="s">
        <v>220</v>
      </c>
      <c r="C372" s="3">
        <v>45284</v>
      </c>
      <c r="D372" s="4" t="str">
        <f t="shared" ca="1" si="19"/>
        <v>Completed</v>
      </c>
      <c r="E372" s="4" t="s">
        <v>3</v>
      </c>
      <c r="F372" s="4" t="s">
        <v>2168</v>
      </c>
      <c r="G372" s="5">
        <v>4.8499999999999996</v>
      </c>
      <c r="H372" s="37">
        <f t="shared" si="17"/>
        <v>2</v>
      </c>
      <c r="I372" s="37" t="str">
        <f t="shared" si="18"/>
        <v>Large</v>
      </c>
      <c r="J372" s="4">
        <v>7</v>
      </c>
      <c r="K372" s="20">
        <v>0.99</v>
      </c>
      <c r="L372" s="5">
        <f>Table3[[#This Row],[Product_Amt]]+Table3[[#This Row],[Shipping_Amt]]</f>
        <v>5.84</v>
      </c>
      <c r="M372" s="5">
        <f>(((Table3[[#This Row],[Total_Amt]] * 0.0558659217877095) + (Table3[[#This Row],[Total_Amt]])) *0.025 +0.3) + Table3[[#This Row],[Total_Amt]] * 0.1025</f>
        <v>1.0527564245810055</v>
      </c>
      <c r="N372" s="20">
        <f>Table3[[#This Row],[Total_Amt]]-Table3[[#This Row],[TCG_Fees]]-0.0225 - (0.088 *Table3[[#This Row],[Shipping_Shields]])- ($V$33 * Table3[[#This Row],[Quantity_Ordered]]) -0.68</f>
        <v>3.7197685357993424</v>
      </c>
      <c r="O372" s="2" t="s">
        <v>1341</v>
      </c>
      <c r="P372" s="2" t="s">
        <v>966</v>
      </c>
      <c r="Q372" s="6">
        <v>1583</v>
      </c>
    </row>
    <row r="373" spans="1:17" x14ac:dyDescent="0.25">
      <c r="A373" s="1" t="s">
        <v>241</v>
      </c>
      <c r="B373" s="2" t="s">
        <v>242</v>
      </c>
      <c r="C373" s="3">
        <v>45284</v>
      </c>
      <c r="D373" s="4" t="str">
        <f t="shared" ca="1" si="19"/>
        <v>Completed</v>
      </c>
      <c r="E373" s="4" t="s">
        <v>3</v>
      </c>
      <c r="F373" s="4" t="s">
        <v>2168</v>
      </c>
      <c r="G373" s="5">
        <v>0.8</v>
      </c>
      <c r="H373" s="37">
        <f t="shared" si="17"/>
        <v>1</v>
      </c>
      <c r="I373" s="37" t="str">
        <f t="shared" si="18"/>
        <v>Small</v>
      </c>
      <c r="J373" s="4">
        <v>6</v>
      </c>
      <c r="K373" s="20">
        <v>0.99</v>
      </c>
      <c r="L373" s="5">
        <f>Table3[[#This Row],[Product_Amt]]+Table3[[#This Row],[Shipping_Amt]]</f>
        <v>1.79</v>
      </c>
      <c r="M373" s="5">
        <f>(((Table3[[#This Row],[Total_Amt]] * 0.0558659217877095) + (Table3[[#This Row],[Total_Amt]])) *0.025 +0.3) + Table3[[#This Row],[Total_Amt]] * 0.1025</f>
        <v>0.530725</v>
      </c>
      <c r="N373" s="20">
        <f>Table3[[#This Row],[Total_Amt]]-Table3[[#This Row],[TCG_Fees]]-0.0225 - (0.088 *Table3[[#This Row],[Shipping_Shields]])- ($V$33 * Table3[[#This Row],[Quantity_Ordered]]) -0.68</f>
        <v>0.30679639461172747</v>
      </c>
      <c r="O373" s="2" t="s">
        <v>1344</v>
      </c>
      <c r="P373" s="2" t="s">
        <v>995</v>
      </c>
      <c r="Q373" s="6">
        <v>40517</v>
      </c>
    </row>
    <row r="374" spans="1:17" x14ac:dyDescent="0.25">
      <c r="A374" s="1" t="s">
        <v>243</v>
      </c>
      <c r="B374" s="2" t="s">
        <v>244</v>
      </c>
      <c r="C374" s="3">
        <v>45284</v>
      </c>
      <c r="D374" s="4" t="str">
        <f t="shared" ca="1" si="19"/>
        <v>Completed</v>
      </c>
      <c r="E374" s="4" t="s">
        <v>3</v>
      </c>
      <c r="F374" s="4" t="s">
        <v>2168</v>
      </c>
      <c r="G374" s="5">
        <v>0.35</v>
      </c>
      <c r="H374" s="37">
        <f t="shared" si="17"/>
        <v>1</v>
      </c>
      <c r="I374" s="37" t="str">
        <f t="shared" si="18"/>
        <v>Small</v>
      </c>
      <c r="J374" s="4">
        <v>1</v>
      </c>
      <c r="K374" s="20">
        <v>0.99</v>
      </c>
      <c r="L374" s="5">
        <f>Table3[[#This Row],[Product_Amt]]+Table3[[#This Row],[Shipping_Amt]]</f>
        <v>1.3399999999999999</v>
      </c>
      <c r="M374" s="5">
        <f>(((Table3[[#This Row],[Total_Amt]] * 0.0558659217877095) + (Table3[[#This Row],[Total_Amt]])) *0.025 +0.3) + Table3[[#This Row],[Total_Amt]] * 0.1025</f>
        <v>0.47272150837988824</v>
      </c>
      <c r="N374" s="20">
        <f>Table3[[#This Row],[Total_Amt]]-Table3[[#This Row],[TCG_Fees]]-0.0225 - (0.088 *Table3[[#This Row],[Shipping_Shields]])- ($V$33 * Table3[[#This Row],[Quantity_Ordered]]) -0.68</f>
        <v>4.978205738873287E-2</v>
      </c>
      <c r="O374" s="2" t="s">
        <v>1345</v>
      </c>
      <c r="P374" s="2" t="s">
        <v>1123</v>
      </c>
      <c r="Q374" s="6">
        <v>84741</v>
      </c>
    </row>
    <row r="375" spans="1:17" x14ac:dyDescent="0.25">
      <c r="A375" s="1" t="s">
        <v>229</v>
      </c>
      <c r="B375" s="2" t="s">
        <v>230</v>
      </c>
      <c r="C375" s="3">
        <v>45284</v>
      </c>
      <c r="D375" s="4" t="str">
        <f t="shared" ca="1" si="19"/>
        <v>Completed</v>
      </c>
      <c r="E375" s="4" t="s">
        <v>3</v>
      </c>
      <c r="F375" s="4" t="s">
        <v>2168</v>
      </c>
      <c r="G375" s="5">
        <v>1.37</v>
      </c>
      <c r="H375" s="37">
        <f t="shared" si="17"/>
        <v>1</v>
      </c>
      <c r="I375" s="37" t="str">
        <f t="shared" si="18"/>
        <v>Small</v>
      </c>
      <c r="J375" s="4">
        <v>5</v>
      </c>
      <c r="K375" s="20">
        <v>0.99</v>
      </c>
      <c r="L375" s="5">
        <f>Table3[[#This Row],[Product_Amt]]+Table3[[#This Row],[Shipping_Amt]]</f>
        <v>2.3600000000000003</v>
      </c>
      <c r="M375" s="5">
        <f>(((Table3[[#This Row],[Total_Amt]] * 0.0558659217877095) + (Table3[[#This Row],[Total_Amt]])) *0.025 +0.3) + Table3[[#This Row],[Total_Amt]] * 0.1025</f>
        <v>0.60419608938547487</v>
      </c>
      <c r="N375" s="20">
        <f>Table3[[#This Row],[Total_Amt]]-Table3[[#This Row],[TCG_Fees]]-0.0225 - (0.088 *Table3[[#This Row],[Shipping_Shields]])- ($V$33 * Table3[[#This Row],[Quantity_Ordered]]) -0.68</f>
        <v>0.83032173945763132</v>
      </c>
      <c r="O375" s="2" t="s">
        <v>1028</v>
      </c>
      <c r="P375" s="2" t="s">
        <v>920</v>
      </c>
      <c r="Q375" s="6">
        <v>11217</v>
      </c>
    </row>
    <row r="376" spans="1:17" x14ac:dyDescent="0.25">
      <c r="A376" s="1" t="s">
        <v>237</v>
      </c>
      <c r="B376" s="2" t="s">
        <v>238</v>
      </c>
      <c r="C376" s="3">
        <v>45284</v>
      </c>
      <c r="D376" s="4" t="str">
        <f t="shared" ca="1" si="19"/>
        <v>Completed</v>
      </c>
      <c r="E376" s="4" t="s">
        <v>3</v>
      </c>
      <c r="F376" s="4" t="s">
        <v>2168</v>
      </c>
      <c r="G376" s="5">
        <v>0.2</v>
      </c>
      <c r="H376" s="37">
        <f t="shared" si="17"/>
        <v>1</v>
      </c>
      <c r="I376" s="37" t="str">
        <f t="shared" si="18"/>
        <v>Small</v>
      </c>
      <c r="J376" s="4">
        <v>1</v>
      </c>
      <c r="K376" s="20">
        <v>0.99</v>
      </c>
      <c r="L376" s="5">
        <f>Table3[[#This Row],[Product_Amt]]+Table3[[#This Row],[Shipping_Amt]]</f>
        <v>1.19</v>
      </c>
      <c r="M376" s="5">
        <f>(((Table3[[#This Row],[Total_Amt]] * 0.0558659217877095) + (Table3[[#This Row],[Total_Amt]])) *0.025 +0.3) + Table3[[#This Row],[Total_Amt]] * 0.1025</f>
        <v>0.45338701117318436</v>
      </c>
      <c r="N376" s="20">
        <f>Table3[[#This Row],[Total_Amt]]-Table3[[#This Row],[TCG_Fees]]-0.0225 - (0.088 *Table3[[#This Row],[Shipping_Shields]])- ($V$33 * Table3[[#This Row],[Quantity_Ordered]]) -0.68</f>
        <v>-8.0883445404563159E-2</v>
      </c>
      <c r="O376" s="2" t="s">
        <v>1352</v>
      </c>
      <c r="P376" s="2" t="s">
        <v>1025</v>
      </c>
      <c r="Q376" s="6">
        <v>66109</v>
      </c>
    </row>
    <row r="377" spans="1:17" x14ac:dyDescent="0.25">
      <c r="A377" s="1" t="s">
        <v>279</v>
      </c>
      <c r="B377" s="2" t="s">
        <v>280</v>
      </c>
      <c r="C377" s="3">
        <v>45285</v>
      </c>
      <c r="D377" s="4" t="str">
        <f t="shared" ca="1" si="19"/>
        <v>Completed</v>
      </c>
      <c r="E377" s="4" t="s">
        <v>3</v>
      </c>
      <c r="F377" s="4" t="s">
        <v>2168</v>
      </c>
      <c r="G377" s="5">
        <v>0.43</v>
      </c>
      <c r="H377" s="37">
        <f t="shared" si="17"/>
        <v>1</v>
      </c>
      <c r="I377" s="37" t="str">
        <f t="shared" si="18"/>
        <v>Small</v>
      </c>
      <c r="J377" s="4">
        <v>3</v>
      </c>
      <c r="K377" s="20">
        <v>0.99</v>
      </c>
      <c r="L377" s="5">
        <f>Table3[[#This Row],[Product_Amt]]+Table3[[#This Row],[Shipping_Amt]]</f>
        <v>1.42</v>
      </c>
      <c r="M377" s="5">
        <f>(((Table3[[#This Row],[Total_Amt]] * 0.0558659217877095) + (Table3[[#This Row],[Total_Amt]])) *0.025 +0.3) + Table3[[#This Row],[Total_Amt]] * 0.1025</f>
        <v>0.48303324022346361</v>
      </c>
      <c r="N377" s="20">
        <f>Table3[[#This Row],[Total_Amt]]-Table3[[#This Row],[TCG_Fees]]-0.0225 - (0.088 *Table3[[#This Row],[Shipping_Shields]])- ($V$33 * Table3[[#This Row],[Quantity_Ordered]]) -0.68</f>
        <v>6.5477457082400048E-2</v>
      </c>
      <c r="O377" s="2" t="s">
        <v>936</v>
      </c>
      <c r="P377" s="2" t="s">
        <v>919</v>
      </c>
      <c r="Q377" s="6">
        <v>78242</v>
      </c>
    </row>
    <row r="378" spans="1:17" x14ac:dyDescent="0.25">
      <c r="A378" s="1" t="s">
        <v>275</v>
      </c>
      <c r="B378" s="2" t="s">
        <v>276</v>
      </c>
      <c r="C378" s="3">
        <v>45285</v>
      </c>
      <c r="D378" s="4" t="str">
        <f t="shared" ca="1" si="19"/>
        <v>Completed</v>
      </c>
      <c r="E378" s="4" t="s">
        <v>3</v>
      </c>
      <c r="F378" s="4" t="s">
        <v>2168</v>
      </c>
      <c r="G378" s="5">
        <v>6.15</v>
      </c>
      <c r="H378" s="37">
        <f t="shared" si="17"/>
        <v>1</v>
      </c>
      <c r="I378" s="37" t="str">
        <f t="shared" si="18"/>
        <v>Small</v>
      </c>
      <c r="J378" s="4">
        <v>1</v>
      </c>
      <c r="K378" s="20">
        <v>0.99</v>
      </c>
      <c r="L378" s="5">
        <f>Table3[[#This Row],[Product_Amt]]+Table3[[#This Row],[Shipping_Amt]]</f>
        <v>7.1400000000000006</v>
      </c>
      <c r="M378" s="5">
        <f>(((Table3[[#This Row],[Total_Amt]] * 0.0558659217877095) + (Table3[[#This Row],[Total_Amt]])) *0.025 +0.3) + Table3[[#This Row],[Total_Amt]] * 0.1025</f>
        <v>1.2203220670391062</v>
      </c>
      <c r="N378" s="20">
        <f>Table3[[#This Row],[Total_Amt]]-Table3[[#This Row],[TCG_Fees]]-0.0225 - (0.088 *Table3[[#This Row],[Shipping_Shields]])- ($V$33 * Table3[[#This Row],[Quantity_Ordered]]) -0.68</f>
        <v>5.1021814987295162</v>
      </c>
      <c r="O378" s="2" t="s">
        <v>944</v>
      </c>
      <c r="P378" s="2" t="s">
        <v>945</v>
      </c>
      <c r="Q378" s="6">
        <v>45840</v>
      </c>
    </row>
    <row r="379" spans="1:17" x14ac:dyDescent="0.25">
      <c r="A379" s="1" t="s">
        <v>315</v>
      </c>
      <c r="B379" s="2" t="s">
        <v>316</v>
      </c>
      <c r="C379" s="3">
        <v>45285</v>
      </c>
      <c r="D379" s="4" t="str">
        <f t="shared" ca="1" si="19"/>
        <v>Completed</v>
      </c>
      <c r="E379" s="4" t="s">
        <v>3</v>
      </c>
      <c r="F379" s="4" t="s">
        <v>2168</v>
      </c>
      <c r="G379" s="5">
        <v>0.6</v>
      </c>
      <c r="H379" s="37">
        <f t="shared" si="17"/>
        <v>1</v>
      </c>
      <c r="I379" s="37" t="str">
        <f t="shared" si="18"/>
        <v>Small</v>
      </c>
      <c r="J379" s="4">
        <v>2</v>
      </c>
      <c r="K379" s="20">
        <v>0.99</v>
      </c>
      <c r="L379" s="5">
        <f>Table3[[#This Row],[Product_Amt]]+Table3[[#This Row],[Shipping_Amt]]</f>
        <v>1.5899999999999999</v>
      </c>
      <c r="M379" s="5">
        <f>(((Table3[[#This Row],[Total_Amt]] * 0.0558659217877095) + (Table3[[#This Row],[Total_Amt]])) *0.025 +0.3) + Table3[[#This Row],[Total_Amt]] * 0.1025</f>
        <v>0.50494567039106142</v>
      </c>
      <c r="N379" s="20">
        <f>Table3[[#This Row],[Total_Amt]]-Table3[[#This Row],[TCG_Fees]]-0.0225 - (0.088 *Table3[[#This Row],[Shipping_Shields]])- ($V$33 * Table3[[#This Row],[Quantity_Ordered]]) -0.68</f>
        <v>0.24056146114618082</v>
      </c>
      <c r="O379" s="2" t="s">
        <v>973</v>
      </c>
      <c r="P379" s="2" t="s">
        <v>960</v>
      </c>
      <c r="Q379" s="6">
        <v>49519</v>
      </c>
    </row>
    <row r="380" spans="1:17" x14ac:dyDescent="0.25">
      <c r="A380" s="1" t="s">
        <v>321</v>
      </c>
      <c r="B380" s="2" t="s">
        <v>322</v>
      </c>
      <c r="C380" s="3">
        <v>45285</v>
      </c>
      <c r="D380" s="4" t="str">
        <f t="shared" ca="1" si="19"/>
        <v>Completed</v>
      </c>
      <c r="E380" s="4" t="s">
        <v>3</v>
      </c>
      <c r="F380" s="4" t="s">
        <v>2168</v>
      </c>
      <c r="G380" s="5">
        <v>0.48</v>
      </c>
      <c r="H380" s="37">
        <f t="shared" si="17"/>
        <v>1</v>
      </c>
      <c r="I380" s="37" t="str">
        <f t="shared" si="18"/>
        <v>Small</v>
      </c>
      <c r="J380" s="4">
        <v>1</v>
      </c>
      <c r="K380" s="20">
        <v>0.99</v>
      </c>
      <c r="L380" s="5">
        <f>Table3[[#This Row],[Product_Amt]]+Table3[[#This Row],[Shipping_Amt]]</f>
        <v>1.47</v>
      </c>
      <c r="M380" s="5">
        <f>(((Table3[[#This Row],[Total_Amt]] * 0.0558659217877095) + (Table3[[#This Row],[Total_Amt]])) *0.025 +0.3) + Table3[[#This Row],[Total_Amt]] * 0.1025</f>
        <v>0.48947807262569831</v>
      </c>
      <c r="N380" s="20">
        <f>Table3[[#This Row],[Total_Amt]]-Table3[[#This Row],[TCG_Fees]]-0.0225 - (0.088 *Table3[[#This Row],[Shipping_Shields]])- ($V$33 * Table3[[#This Row],[Quantity_Ordered]]) -0.68</f>
        <v>0.16302549314292292</v>
      </c>
      <c r="O380" s="2" t="s">
        <v>990</v>
      </c>
      <c r="P380" s="2" t="s">
        <v>978</v>
      </c>
      <c r="Q380" s="6">
        <v>54106</v>
      </c>
    </row>
    <row r="381" spans="1:17" x14ac:dyDescent="0.25">
      <c r="A381" s="1" t="s">
        <v>311</v>
      </c>
      <c r="B381" s="2" t="s">
        <v>312</v>
      </c>
      <c r="C381" s="3">
        <v>45285</v>
      </c>
      <c r="D381" s="4" t="str">
        <f t="shared" ca="1" si="19"/>
        <v>Completed</v>
      </c>
      <c r="E381" s="4" t="s">
        <v>3</v>
      </c>
      <c r="F381" s="4" t="s">
        <v>2168</v>
      </c>
      <c r="G381" s="5">
        <v>0.1</v>
      </c>
      <c r="H381" s="37">
        <f t="shared" si="17"/>
        <v>1</v>
      </c>
      <c r="I381" s="37" t="str">
        <f t="shared" si="18"/>
        <v>Small</v>
      </c>
      <c r="J381" s="4">
        <v>1</v>
      </c>
      <c r="K381" s="20">
        <v>0.99</v>
      </c>
      <c r="L381" s="5">
        <f>Table3[[#This Row],[Product_Amt]]+Table3[[#This Row],[Shipping_Amt]]</f>
        <v>1.0900000000000001</v>
      </c>
      <c r="M381" s="5">
        <f>(((Table3[[#This Row],[Total_Amt]] * 0.0558659217877095) + (Table3[[#This Row],[Total_Amt]])) *0.025 +0.3) + Table3[[#This Row],[Total_Amt]] * 0.1025</f>
        <v>0.44049734636871507</v>
      </c>
      <c r="N381" s="20">
        <f>Table3[[#This Row],[Total_Amt]]-Table3[[#This Row],[TCG_Fees]]-0.0225 - (0.088 *Table3[[#This Row],[Shipping_Shields]])- ($V$33 * Table3[[#This Row],[Quantity_Ordered]]) -0.68</f>
        <v>-0.16799378060009373</v>
      </c>
      <c r="O381" s="2" t="s">
        <v>1003</v>
      </c>
      <c r="P381" s="2" t="s">
        <v>920</v>
      </c>
      <c r="Q381" s="6">
        <v>13209</v>
      </c>
    </row>
    <row r="382" spans="1:17" x14ac:dyDescent="0.25">
      <c r="A382" s="1" t="s">
        <v>305</v>
      </c>
      <c r="B382" s="2" t="s">
        <v>306</v>
      </c>
      <c r="C382" s="3">
        <v>45285</v>
      </c>
      <c r="D382" s="4" t="str">
        <f t="shared" ca="1" si="19"/>
        <v>Completed</v>
      </c>
      <c r="E382" s="4" t="s">
        <v>3</v>
      </c>
      <c r="F382" s="4" t="s">
        <v>2168</v>
      </c>
      <c r="G382" s="5">
        <v>1.34</v>
      </c>
      <c r="H382" s="37">
        <f t="shared" si="17"/>
        <v>1</v>
      </c>
      <c r="I382" s="37" t="str">
        <f t="shared" si="18"/>
        <v>Small</v>
      </c>
      <c r="J382" s="4">
        <v>3</v>
      </c>
      <c r="K382" s="20">
        <v>0.99</v>
      </c>
      <c r="L382" s="5">
        <f>Table3[[#This Row],[Product_Amt]]+Table3[[#This Row],[Shipping_Amt]]</f>
        <v>2.33</v>
      </c>
      <c r="M382" s="5">
        <f>(((Table3[[#This Row],[Total_Amt]] * 0.0558659217877095) + (Table3[[#This Row],[Total_Amt]])) *0.025 +0.3) + Table3[[#This Row],[Total_Amt]] * 0.1025</f>
        <v>0.60032918994413409</v>
      </c>
      <c r="N382" s="20">
        <f>Table3[[#This Row],[Total_Amt]]-Table3[[#This Row],[TCG_Fees]]-0.0225 - (0.088 *Table3[[#This Row],[Shipping_Shields]])- ($V$33 * Table3[[#This Row],[Quantity_Ordered]]) -0.68</f>
        <v>0.85818150736172971</v>
      </c>
      <c r="O382" s="2" t="s">
        <v>1017</v>
      </c>
      <c r="P382" s="2" t="s">
        <v>966</v>
      </c>
      <c r="Q382" s="6">
        <v>1864</v>
      </c>
    </row>
    <row r="383" spans="1:17" x14ac:dyDescent="0.25">
      <c r="A383" s="1" t="s">
        <v>265</v>
      </c>
      <c r="B383" s="2" t="s">
        <v>266</v>
      </c>
      <c r="C383" s="3">
        <v>45285</v>
      </c>
      <c r="D383" s="4" t="str">
        <f t="shared" ca="1" si="19"/>
        <v>Completed</v>
      </c>
      <c r="E383" s="4" t="s">
        <v>3</v>
      </c>
      <c r="F383" s="4" t="s">
        <v>2168</v>
      </c>
      <c r="G383" s="5">
        <v>1.58</v>
      </c>
      <c r="H383" s="37">
        <f t="shared" si="17"/>
        <v>1</v>
      </c>
      <c r="I383" s="37" t="str">
        <f t="shared" si="18"/>
        <v>Small</v>
      </c>
      <c r="J383" s="4">
        <v>2</v>
      </c>
      <c r="K383" s="20">
        <v>0.99</v>
      </c>
      <c r="L383" s="5">
        <f>Table3[[#This Row],[Product_Amt]]+Table3[[#This Row],[Shipping_Amt]]</f>
        <v>2.5700000000000003</v>
      </c>
      <c r="M383" s="5">
        <f>(((Table3[[#This Row],[Total_Amt]] * 0.0558659217877095) + (Table3[[#This Row],[Total_Amt]])) *0.025 +0.3) + Table3[[#This Row],[Total_Amt]] * 0.1025</f>
        <v>0.6312643854748603</v>
      </c>
      <c r="N383" s="20">
        <f>Table3[[#This Row],[Total_Amt]]-Table3[[#This Row],[TCG_Fees]]-0.0225 - (0.088 *Table3[[#This Row],[Shipping_Shields]])- ($V$33 * Table3[[#This Row],[Quantity_Ordered]]) -0.68</f>
        <v>1.0942427460623825</v>
      </c>
      <c r="O383" s="2" t="s">
        <v>1024</v>
      </c>
      <c r="P383" s="2" t="s">
        <v>1025</v>
      </c>
      <c r="Q383" s="6">
        <v>66049</v>
      </c>
    </row>
    <row r="384" spans="1:17" x14ac:dyDescent="0.25">
      <c r="A384" s="1" t="s">
        <v>287</v>
      </c>
      <c r="B384" s="2" t="s">
        <v>288</v>
      </c>
      <c r="C384" s="3">
        <v>45285</v>
      </c>
      <c r="D384" s="4" t="str">
        <f t="shared" ca="1" si="19"/>
        <v>Completed</v>
      </c>
      <c r="E384" s="4" t="s">
        <v>3</v>
      </c>
      <c r="F384" s="4" t="s">
        <v>2168</v>
      </c>
      <c r="G384" s="5">
        <v>1.21</v>
      </c>
      <c r="H384" s="37">
        <f t="shared" si="17"/>
        <v>1</v>
      </c>
      <c r="I384" s="37" t="str">
        <f t="shared" si="18"/>
        <v>Small</v>
      </c>
      <c r="J384" s="4">
        <v>5</v>
      </c>
      <c r="K384" s="20">
        <v>0.99</v>
      </c>
      <c r="L384" s="5">
        <f>Table3[[#This Row],[Product_Amt]]+Table3[[#This Row],[Shipping_Amt]]</f>
        <v>2.2000000000000002</v>
      </c>
      <c r="M384" s="5">
        <f>(((Table3[[#This Row],[Total_Amt]] * 0.0558659217877095) + (Table3[[#This Row],[Total_Amt]])) *0.025 +0.3) + Table3[[#This Row],[Total_Amt]] * 0.1025</f>
        <v>0.58357262569832402</v>
      </c>
      <c r="N384" s="20">
        <f>Table3[[#This Row],[Total_Amt]]-Table3[[#This Row],[TCG_Fees]]-0.0225 - (0.088 *Table3[[#This Row],[Shipping_Shields]])- ($V$33 * Table3[[#This Row],[Quantity_Ordered]]) -0.68</f>
        <v>0.69094520314478214</v>
      </c>
      <c r="O384" s="2" t="s">
        <v>1046</v>
      </c>
      <c r="P384" s="2" t="s">
        <v>967</v>
      </c>
      <c r="Q384" s="6">
        <v>19147</v>
      </c>
    </row>
    <row r="385" spans="1:17" x14ac:dyDescent="0.25">
      <c r="A385" s="1" t="s">
        <v>273</v>
      </c>
      <c r="B385" s="2" t="s">
        <v>274</v>
      </c>
      <c r="C385" s="3">
        <v>45285</v>
      </c>
      <c r="D385" s="4" t="str">
        <f t="shared" ca="1" si="19"/>
        <v>Completed</v>
      </c>
      <c r="E385" s="4" t="s">
        <v>3</v>
      </c>
      <c r="F385" s="4" t="s">
        <v>2168</v>
      </c>
      <c r="G385" s="5">
        <v>0.48</v>
      </c>
      <c r="H385" s="37">
        <f t="shared" si="17"/>
        <v>1</v>
      </c>
      <c r="I385" s="37" t="str">
        <f t="shared" si="18"/>
        <v>Small</v>
      </c>
      <c r="J385" s="4">
        <v>1</v>
      </c>
      <c r="K385" s="20">
        <v>0.99</v>
      </c>
      <c r="L385" s="5">
        <f>Table3[[#This Row],[Product_Amt]]+Table3[[#This Row],[Shipping_Amt]]</f>
        <v>1.47</v>
      </c>
      <c r="M385" s="5">
        <f>(((Table3[[#This Row],[Total_Amt]] * 0.0558659217877095) + (Table3[[#This Row],[Total_Amt]])) *0.025 +0.3) + Table3[[#This Row],[Total_Amt]] * 0.1025</f>
        <v>0.48947807262569831</v>
      </c>
      <c r="N385" s="20">
        <f>Table3[[#This Row],[Total_Amt]]-Table3[[#This Row],[TCG_Fees]]-0.0225 - (0.088 *Table3[[#This Row],[Shipping_Shields]])- ($V$33 * Table3[[#This Row],[Quantity_Ordered]]) -0.68</f>
        <v>0.16302549314292292</v>
      </c>
      <c r="O385" s="2" t="s">
        <v>1050</v>
      </c>
      <c r="P385" s="2" t="s">
        <v>947</v>
      </c>
      <c r="Q385" s="6">
        <v>21108</v>
      </c>
    </row>
    <row r="386" spans="1:17" x14ac:dyDescent="0.25">
      <c r="A386" s="1" t="s">
        <v>291</v>
      </c>
      <c r="B386" s="2" t="s">
        <v>292</v>
      </c>
      <c r="C386" s="3">
        <v>45285</v>
      </c>
      <c r="D386" s="4" t="str">
        <f t="shared" ca="1" si="19"/>
        <v>Completed</v>
      </c>
      <c r="E386" s="4" t="s">
        <v>3</v>
      </c>
      <c r="F386" s="4" t="s">
        <v>2168</v>
      </c>
      <c r="G386" s="5">
        <v>0.68</v>
      </c>
      <c r="H386" s="37">
        <f t="shared" ref="H386:H449" si="20">IF(J386&gt;=7,2,IF(J386&lt;7,1))</f>
        <v>1</v>
      </c>
      <c r="I386" s="37" t="str">
        <f t="shared" ref="I386:I449" si="21">IF(H386 &gt; 1, "Large", "Small")</f>
        <v>Small</v>
      </c>
      <c r="J386" s="4">
        <v>1</v>
      </c>
      <c r="K386" s="20">
        <v>0.99</v>
      </c>
      <c r="L386" s="5">
        <f>Table3[[#This Row],[Product_Amt]]+Table3[[#This Row],[Shipping_Amt]]</f>
        <v>1.67</v>
      </c>
      <c r="M386" s="5">
        <f>(((Table3[[#This Row],[Total_Amt]] * 0.0558659217877095) + (Table3[[#This Row],[Total_Amt]])) *0.025 +0.3) + Table3[[#This Row],[Total_Amt]] * 0.1025</f>
        <v>0.5152574022346369</v>
      </c>
      <c r="N386" s="20">
        <f>Table3[[#This Row],[Total_Amt]]-Table3[[#This Row],[TCG_Fees]]-0.0225 - (0.088 *Table3[[#This Row],[Shipping_Shields]])- ($V$33 * Table3[[#This Row],[Quantity_Ordered]]) -0.68</f>
        <v>0.33724616353398418</v>
      </c>
      <c r="O386" s="2" t="s">
        <v>1062</v>
      </c>
      <c r="P386" s="2" t="s">
        <v>945</v>
      </c>
      <c r="Q386" s="6">
        <v>45662</v>
      </c>
    </row>
    <row r="387" spans="1:17" x14ac:dyDescent="0.25">
      <c r="A387" s="1" t="s">
        <v>319</v>
      </c>
      <c r="B387" s="2" t="s">
        <v>320</v>
      </c>
      <c r="C387" s="3">
        <v>45285</v>
      </c>
      <c r="D387" s="4" t="str">
        <f t="shared" ca="1" si="19"/>
        <v>Completed</v>
      </c>
      <c r="E387" s="4" t="s">
        <v>3</v>
      </c>
      <c r="F387" s="4" t="s">
        <v>2168</v>
      </c>
      <c r="G387" s="5">
        <v>0.45</v>
      </c>
      <c r="H387" s="37">
        <f t="shared" si="20"/>
        <v>1</v>
      </c>
      <c r="I387" s="37" t="str">
        <f t="shared" si="21"/>
        <v>Small</v>
      </c>
      <c r="J387" s="4">
        <v>1</v>
      </c>
      <c r="K387" s="20">
        <v>0.99</v>
      </c>
      <c r="L387" s="5">
        <f>Table3[[#This Row],[Product_Amt]]+Table3[[#This Row],[Shipping_Amt]]</f>
        <v>1.44</v>
      </c>
      <c r="M387" s="5">
        <f>(((Table3[[#This Row],[Total_Amt]] * 0.0558659217877095) + (Table3[[#This Row],[Total_Amt]])) *0.025 +0.3) + Table3[[#This Row],[Total_Amt]] * 0.1025</f>
        <v>0.48561117318435754</v>
      </c>
      <c r="N387" s="20">
        <f>Table3[[#This Row],[Total_Amt]]-Table3[[#This Row],[TCG_Fees]]-0.0225 - (0.088 *Table3[[#This Row],[Shipping_Shields]])- ($V$33 * Table3[[#This Row],[Quantity_Ordered]]) -0.68</f>
        <v>0.13689239258426367</v>
      </c>
      <c r="O387" s="2" t="s">
        <v>1085</v>
      </c>
      <c r="P387" s="2" t="s">
        <v>945</v>
      </c>
      <c r="Q387" s="6">
        <v>45103</v>
      </c>
    </row>
    <row r="388" spans="1:17" x14ac:dyDescent="0.25">
      <c r="A388" s="1" t="s">
        <v>277</v>
      </c>
      <c r="B388" s="2" t="s">
        <v>278</v>
      </c>
      <c r="C388" s="3">
        <v>45285</v>
      </c>
      <c r="D388" s="4" t="str">
        <f t="shared" ca="1" si="19"/>
        <v>Completed</v>
      </c>
      <c r="E388" s="4" t="s">
        <v>3</v>
      </c>
      <c r="F388" s="4" t="s">
        <v>2168</v>
      </c>
      <c r="G388" s="5">
        <v>1.57</v>
      </c>
      <c r="H388" s="37">
        <f t="shared" si="20"/>
        <v>1</v>
      </c>
      <c r="I388" s="37" t="str">
        <f t="shared" si="21"/>
        <v>Small</v>
      </c>
      <c r="J388" s="4">
        <v>4</v>
      </c>
      <c r="K388" s="20">
        <v>0.99</v>
      </c>
      <c r="L388" s="5">
        <f>Table3[[#This Row],[Product_Amt]]+Table3[[#This Row],[Shipping_Amt]]</f>
        <v>2.56</v>
      </c>
      <c r="M388" s="5">
        <f>(((Table3[[#This Row],[Total_Amt]] * 0.0558659217877095) + (Table3[[#This Row],[Total_Amt]])) *0.025 +0.3) + Table3[[#This Row],[Total_Amt]] * 0.1025</f>
        <v>0.62997541899441334</v>
      </c>
      <c r="N388" s="20">
        <f>Table3[[#This Row],[Total_Amt]]-Table3[[#This Row],[TCG_Fees]]-0.0225 - (0.088 *Table3[[#This Row],[Shipping_Shields]])- ($V$33 * Table3[[#This Row],[Quantity_Ordered]]) -0.68</f>
        <v>1.0315388440800715</v>
      </c>
      <c r="O388" s="2" t="s">
        <v>1094</v>
      </c>
      <c r="P388" s="2" t="s">
        <v>920</v>
      </c>
      <c r="Q388" s="6">
        <v>13760</v>
      </c>
    </row>
    <row r="389" spans="1:17" x14ac:dyDescent="0.25">
      <c r="A389" s="1" t="s">
        <v>317</v>
      </c>
      <c r="B389" s="2" t="s">
        <v>318</v>
      </c>
      <c r="C389" s="3">
        <v>45285</v>
      </c>
      <c r="D389" s="4" t="str">
        <f t="shared" ca="1" si="19"/>
        <v>Completed</v>
      </c>
      <c r="E389" s="4" t="s">
        <v>3</v>
      </c>
      <c r="F389" s="4" t="s">
        <v>2168</v>
      </c>
      <c r="G389" s="5">
        <v>0.53</v>
      </c>
      <c r="H389" s="37">
        <f t="shared" si="20"/>
        <v>1</v>
      </c>
      <c r="I389" s="37" t="str">
        <f t="shared" si="21"/>
        <v>Small</v>
      </c>
      <c r="J389" s="4">
        <v>1</v>
      </c>
      <c r="K389" s="20">
        <v>0.99</v>
      </c>
      <c r="L389" s="5">
        <f>Table3[[#This Row],[Product_Amt]]+Table3[[#This Row],[Shipping_Amt]]</f>
        <v>1.52</v>
      </c>
      <c r="M389" s="5">
        <f>(((Table3[[#This Row],[Total_Amt]] * 0.0558659217877095) + (Table3[[#This Row],[Total_Amt]])) *0.025 +0.3) + Table3[[#This Row],[Total_Amt]] * 0.1025</f>
        <v>0.49592290502793296</v>
      </c>
      <c r="N389" s="20">
        <f>Table3[[#This Row],[Total_Amt]]-Table3[[#This Row],[TCG_Fees]]-0.0225 - (0.088 *Table3[[#This Row],[Shipping_Shields]])- ($V$33 * Table3[[#This Row],[Quantity_Ordered]]) -0.68</f>
        <v>0.20658066074068826</v>
      </c>
      <c r="O389" s="2" t="s">
        <v>1082</v>
      </c>
      <c r="P389" s="2" t="s">
        <v>945</v>
      </c>
      <c r="Q389" s="6">
        <v>44236</v>
      </c>
    </row>
    <row r="390" spans="1:17" x14ac:dyDescent="0.25">
      <c r="A390" s="1" t="s">
        <v>325</v>
      </c>
      <c r="B390" s="2" t="s">
        <v>326</v>
      </c>
      <c r="C390" s="3">
        <v>45285</v>
      </c>
      <c r="D390" s="4" t="str">
        <f t="shared" ca="1" si="19"/>
        <v>Completed</v>
      </c>
      <c r="E390" s="4" t="s">
        <v>3</v>
      </c>
      <c r="F390" s="4" t="s">
        <v>2168</v>
      </c>
      <c r="G390" s="5">
        <v>0.52</v>
      </c>
      <c r="H390" s="37">
        <f t="shared" si="20"/>
        <v>1</v>
      </c>
      <c r="I390" s="37" t="str">
        <f t="shared" si="21"/>
        <v>Small</v>
      </c>
      <c r="J390" s="4">
        <v>2</v>
      </c>
      <c r="K390" s="20">
        <v>0.99</v>
      </c>
      <c r="L390" s="5">
        <f>Table3[[#This Row],[Product_Amt]]+Table3[[#This Row],[Shipping_Amt]]</f>
        <v>1.51</v>
      </c>
      <c r="M390" s="5">
        <f>(((Table3[[#This Row],[Total_Amt]] * 0.0558659217877095) + (Table3[[#This Row],[Total_Amt]])) *0.025 +0.3) + Table3[[#This Row],[Total_Amt]] * 0.1025</f>
        <v>0.49463393854748605</v>
      </c>
      <c r="N390" s="20">
        <f>Table3[[#This Row],[Total_Amt]]-Table3[[#This Row],[TCG_Fees]]-0.0225 - (0.088 *Table3[[#This Row],[Shipping_Shields]])- ($V$33 * Table3[[#This Row],[Quantity_Ordered]]) -0.68</f>
        <v>0.17087319298975645</v>
      </c>
      <c r="O390" s="2" t="s">
        <v>1120</v>
      </c>
      <c r="P390" s="2" t="s">
        <v>960</v>
      </c>
      <c r="Q390" s="6">
        <v>48073</v>
      </c>
    </row>
    <row r="391" spans="1:17" x14ac:dyDescent="0.25">
      <c r="A391" s="1" t="s">
        <v>281</v>
      </c>
      <c r="B391" s="2" t="s">
        <v>282</v>
      </c>
      <c r="C391" s="3">
        <v>45285</v>
      </c>
      <c r="D391" s="4" t="str">
        <f t="shared" ca="1" si="19"/>
        <v>Completed</v>
      </c>
      <c r="E391" s="4" t="s">
        <v>3</v>
      </c>
      <c r="F391" s="4" t="s">
        <v>2168</v>
      </c>
      <c r="G391" s="5">
        <v>2.25</v>
      </c>
      <c r="H391" s="37">
        <f t="shared" si="20"/>
        <v>1</v>
      </c>
      <c r="I391" s="37" t="str">
        <f t="shared" si="21"/>
        <v>Small</v>
      </c>
      <c r="J391" s="4">
        <v>1</v>
      </c>
      <c r="K391" s="20">
        <v>0.99</v>
      </c>
      <c r="L391" s="5">
        <f>Table3[[#This Row],[Product_Amt]]+Table3[[#This Row],[Shipping_Amt]]</f>
        <v>3.24</v>
      </c>
      <c r="M391" s="5">
        <f>(((Table3[[#This Row],[Total_Amt]] * 0.0558659217877095) + (Table3[[#This Row],[Total_Amt]])) *0.025 +0.3) + Table3[[#This Row],[Total_Amt]] * 0.1025</f>
        <v>0.71762513966480446</v>
      </c>
      <c r="N391" s="20">
        <f>Table3[[#This Row],[Total_Amt]]-Table3[[#This Row],[TCG_Fees]]-0.0225 - (0.088 *Table3[[#This Row],[Shipping_Shields]])- ($V$33 * Table3[[#This Row],[Quantity_Ordered]]) -0.68</f>
        <v>1.7048784261038166</v>
      </c>
      <c r="O391" s="2" t="s">
        <v>974</v>
      </c>
      <c r="P391" s="2" t="s">
        <v>926</v>
      </c>
      <c r="Q391" s="6">
        <v>97251</v>
      </c>
    </row>
    <row r="392" spans="1:17" x14ac:dyDescent="0.25">
      <c r="A392" s="1" t="s">
        <v>313</v>
      </c>
      <c r="B392" s="2" t="s">
        <v>314</v>
      </c>
      <c r="C392" s="3">
        <v>45285</v>
      </c>
      <c r="D392" s="4" t="str">
        <f t="shared" ca="1" si="19"/>
        <v>Completed</v>
      </c>
      <c r="E392" s="4" t="s">
        <v>3</v>
      </c>
      <c r="F392" s="4" t="s">
        <v>2168</v>
      </c>
      <c r="G392" s="5">
        <v>0.83</v>
      </c>
      <c r="H392" s="37">
        <f t="shared" si="20"/>
        <v>1</v>
      </c>
      <c r="I392" s="37" t="str">
        <f t="shared" si="21"/>
        <v>Small</v>
      </c>
      <c r="J392" s="4">
        <v>2</v>
      </c>
      <c r="K392" s="20">
        <v>0.99</v>
      </c>
      <c r="L392" s="5">
        <f>Table3[[#This Row],[Product_Amt]]+Table3[[#This Row],[Shipping_Amt]]</f>
        <v>1.8199999999999998</v>
      </c>
      <c r="M392" s="5">
        <f>(((Table3[[#This Row],[Total_Amt]] * 0.0558659217877095) + (Table3[[#This Row],[Total_Amt]])) *0.025 +0.3) + Table3[[#This Row],[Total_Amt]] * 0.1025</f>
        <v>0.53459189944134078</v>
      </c>
      <c r="N392" s="20">
        <f>Table3[[#This Row],[Total_Amt]]-Table3[[#This Row],[TCG_Fees]]-0.0225 - (0.088 *Table3[[#This Row],[Shipping_Shields]])- ($V$33 * Table3[[#This Row],[Quantity_Ordered]]) -0.68</f>
        <v>0.44091523209590144</v>
      </c>
      <c r="O392" s="2" t="s">
        <v>1148</v>
      </c>
      <c r="P392" s="2" t="s">
        <v>988</v>
      </c>
      <c r="Q392" s="6">
        <v>63108</v>
      </c>
    </row>
    <row r="393" spans="1:17" x14ac:dyDescent="0.25">
      <c r="A393" s="1" t="s">
        <v>267</v>
      </c>
      <c r="B393" s="2" t="s">
        <v>268</v>
      </c>
      <c r="C393" s="3">
        <v>45285</v>
      </c>
      <c r="D393" s="4" t="str">
        <f t="shared" ca="1" si="19"/>
        <v>Completed</v>
      </c>
      <c r="E393" s="4" t="s">
        <v>3</v>
      </c>
      <c r="F393" s="4" t="s">
        <v>2168</v>
      </c>
      <c r="G393" s="5">
        <v>0.2</v>
      </c>
      <c r="H393" s="37">
        <f t="shared" si="20"/>
        <v>1</v>
      </c>
      <c r="I393" s="37" t="str">
        <f t="shared" si="21"/>
        <v>Small</v>
      </c>
      <c r="J393" s="4">
        <v>2</v>
      </c>
      <c r="K393" s="20">
        <v>0.99</v>
      </c>
      <c r="L393" s="5">
        <f>Table3[[#This Row],[Product_Amt]]+Table3[[#This Row],[Shipping_Amt]]</f>
        <v>1.19</v>
      </c>
      <c r="M393" s="5">
        <f>(((Table3[[#This Row],[Total_Amt]] * 0.0558659217877095) + (Table3[[#This Row],[Total_Amt]])) *0.025 +0.3) + Table3[[#This Row],[Total_Amt]] * 0.1025</f>
        <v>0.45338701117318436</v>
      </c>
      <c r="N393" s="20">
        <f>Table3[[#This Row],[Total_Amt]]-Table3[[#This Row],[TCG_Fees]]-0.0225 - (0.088 *Table3[[#This Row],[Shipping_Shields]])- ($V$33 * Table3[[#This Row],[Quantity_Ordered]]) -0.68</f>
        <v>-0.10787987963594192</v>
      </c>
      <c r="O393" s="2" t="s">
        <v>946</v>
      </c>
      <c r="P393" s="2" t="s">
        <v>947</v>
      </c>
      <c r="Q393" s="6">
        <v>21234</v>
      </c>
    </row>
    <row r="394" spans="1:17" x14ac:dyDescent="0.25">
      <c r="A394" s="1" t="s">
        <v>295</v>
      </c>
      <c r="B394" s="2" t="s">
        <v>296</v>
      </c>
      <c r="C394" s="3">
        <v>45285</v>
      </c>
      <c r="D394" s="4" t="str">
        <f t="shared" ca="1" si="19"/>
        <v>Completed</v>
      </c>
      <c r="E394" s="4" t="s">
        <v>3</v>
      </c>
      <c r="F394" s="4" t="s">
        <v>2168</v>
      </c>
      <c r="G394" s="5">
        <v>0.51</v>
      </c>
      <c r="H394" s="37">
        <f t="shared" si="20"/>
        <v>1</v>
      </c>
      <c r="I394" s="37" t="str">
        <f t="shared" si="21"/>
        <v>Small</v>
      </c>
      <c r="J394" s="4">
        <v>2</v>
      </c>
      <c r="K394" s="20">
        <v>0.99</v>
      </c>
      <c r="L394" s="5">
        <f>Table3[[#This Row],[Product_Amt]]+Table3[[#This Row],[Shipping_Amt]]</f>
        <v>1.5</v>
      </c>
      <c r="M394" s="5">
        <f>(((Table3[[#This Row],[Total_Amt]] * 0.0558659217877095) + (Table3[[#This Row],[Total_Amt]])) *0.025 +0.3) + Table3[[#This Row],[Total_Amt]] * 0.1025</f>
        <v>0.49334497206703909</v>
      </c>
      <c r="N394" s="20">
        <f>Table3[[#This Row],[Total_Amt]]-Table3[[#This Row],[TCG_Fees]]-0.0225 - (0.088 *Table3[[#This Row],[Shipping_Shields]])- ($V$33 * Table3[[#This Row],[Quantity_Ordered]]) -0.68</f>
        <v>0.1621621594702034</v>
      </c>
      <c r="O394" s="2" t="s">
        <v>1215</v>
      </c>
      <c r="P394" s="2" t="s">
        <v>988</v>
      </c>
      <c r="Q394" s="6">
        <v>65584</v>
      </c>
    </row>
    <row r="395" spans="1:17" x14ac:dyDescent="0.25">
      <c r="A395" s="1" t="s">
        <v>261</v>
      </c>
      <c r="B395" s="2" t="s">
        <v>262</v>
      </c>
      <c r="C395" s="3">
        <v>45285</v>
      </c>
      <c r="D395" s="4" t="str">
        <f t="shared" ca="1" si="19"/>
        <v>Completed</v>
      </c>
      <c r="E395" s="4" t="s">
        <v>3</v>
      </c>
      <c r="F395" s="4" t="s">
        <v>2168</v>
      </c>
      <c r="G395" s="5">
        <v>0.37</v>
      </c>
      <c r="H395" s="37">
        <f t="shared" si="20"/>
        <v>1</v>
      </c>
      <c r="I395" s="37" t="str">
        <f t="shared" si="21"/>
        <v>Small</v>
      </c>
      <c r="J395" s="4">
        <v>1</v>
      </c>
      <c r="K395" s="20">
        <v>0.99</v>
      </c>
      <c r="L395" s="5">
        <f>Table3[[#This Row],[Product_Amt]]+Table3[[#This Row],[Shipping_Amt]]</f>
        <v>1.3599999999999999</v>
      </c>
      <c r="M395" s="5">
        <f>(((Table3[[#This Row],[Total_Amt]] * 0.0558659217877095) + (Table3[[#This Row],[Total_Amt]])) *0.025 +0.3) + Table3[[#This Row],[Total_Amt]] * 0.1025</f>
        <v>0.47529944134078206</v>
      </c>
      <c r="N395" s="20">
        <f>Table3[[#This Row],[Total_Amt]]-Table3[[#This Row],[TCG_Fees]]-0.0225 - (0.088 *Table3[[#This Row],[Shipping_Shields]])- ($V$33 * Table3[[#This Row],[Quantity_Ordered]]) -0.68</f>
        <v>6.7204124427839074E-2</v>
      </c>
      <c r="O395" s="2" t="s">
        <v>1232</v>
      </c>
      <c r="P395" s="2" t="s">
        <v>968</v>
      </c>
      <c r="Q395" s="6">
        <v>24244</v>
      </c>
    </row>
    <row r="396" spans="1:17" x14ac:dyDescent="0.25">
      <c r="A396" s="1" t="s">
        <v>307</v>
      </c>
      <c r="B396" s="2" t="s">
        <v>308</v>
      </c>
      <c r="C396" s="3">
        <v>45285</v>
      </c>
      <c r="D396" s="4" t="str">
        <f t="shared" ca="1" si="19"/>
        <v>Completed</v>
      </c>
      <c r="E396" s="4" t="s">
        <v>3</v>
      </c>
      <c r="F396" s="4" t="s">
        <v>2168</v>
      </c>
      <c r="G396" s="5">
        <v>0.19</v>
      </c>
      <c r="H396" s="37">
        <f t="shared" si="20"/>
        <v>1</v>
      </c>
      <c r="I396" s="37" t="str">
        <f t="shared" si="21"/>
        <v>Small</v>
      </c>
      <c r="J396" s="4">
        <v>1</v>
      </c>
      <c r="K396" s="20">
        <v>0.99</v>
      </c>
      <c r="L396" s="5">
        <f>Table3[[#This Row],[Product_Amt]]+Table3[[#This Row],[Shipping_Amt]]</f>
        <v>1.18</v>
      </c>
      <c r="M396" s="5">
        <f>(((Table3[[#This Row],[Total_Amt]] * 0.0558659217877095) + (Table3[[#This Row],[Total_Amt]])) *0.025 +0.3) + Table3[[#This Row],[Total_Amt]] * 0.1025</f>
        <v>0.4520980446927374</v>
      </c>
      <c r="N396" s="20">
        <f>Table3[[#This Row],[Total_Amt]]-Table3[[#This Row],[TCG_Fees]]-0.0225 - (0.088 *Table3[[#This Row],[Shipping_Shields]])- ($V$33 * Table3[[#This Row],[Quantity_Ordered]]) -0.68</f>
        <v>-8.9594478924116205E-2</v>
      </c>
      <c r="O396" s="2" t="s">
        <v>1131</v>
      </c>
      <c r="P396" s="2" t="s">
        <v>985</v>
      </c>
      <c r="Q396" s="6">
        <v>30060</v>
      </c>
    </row>
    <row r="397" spans="1:17" x14ac:dyDescent="0.25">
      <c r="A397" s="1" t="s">
        <v>299</v>
      </c>
      <c r="B397" s="2" t="s">
        <v>300</v>
      </c>
      <c r="C397" s="3">
        <v>45285</v>
      </c>
      <c r="D397" s="4" t="str">
        <f t="shared" ca="1" si="19"/>
        <v>Completed</v>
      </c>
      <c r="E397" s="4" t="s">
        <v>3</v>
      </c>
      <c r="F397" s="4" t="s">
        <v>2168</v>
      </c>
      <c r="G397" s="5">
        <v>1.06</v>
      </c>
      <c r="H397" s="37">
        <f t="shared" si="20"/>
        <v>1</v>
      </c>
      <c r="I397" s="37" t="str">
        <f t="shared" si="21"/>
        <v>Small</v>
      </c>
      <c r="J397" s="4">
        <v>4</v>
      </c>
      <c r="K397" s="20">
        <v>0.99</v>
      </c>
      <c r="L397" s="5">
        <f>Table3[[#This Row],[Product_Amt]]+Table3[[#This Row],[Shipping_Amt]]</f>
        <v>2.0499999999999998</v>
      </c>
      <c r="M397" s="5">
        <f>(((Table3[[#This Row],[Total_Amt]] * 0.0558659217877095) + (Table3[[#This Row],[Total_Amt]])) *0.025 +0.3) + Table3[[#This Row],[Total_Amt]] * 0.1025</f>
        <v>0.56423812849162014</v>
      </c>
      <c r="N397" s="20">
        <f>Table3[[#This Row],[Total_Amt]]-Table3[[#This Row],[TCG_Fees]]-0.0225 - (0.088 *Table3[[#This Row],[Shipping_Shields]])- ($V$33 * Table3[[#This Row],[Quantity_Ordered]]) -0.68</f>
        <v>0.58727613458286465</v>
      </c>
      <c r="O397" s="2" t="s">
        <v>1235</v>
      </c>
      <c r="P397" s="2" t="s">
        <v>938</v>
      </c>
      <c r="Q397" s="6">
        <v>94708</v>
      </c>
    </row>
    <row r="398" spans="1:17" x14ac:dyDescent="0.25">
      <c r="A398" s="1" t="s">
        <v>269</v>
      </c>
      <c r="B398" s="2" t="s">
        <v>270</v>
      </c>
      <c r="C398" s="3">
        <v>45285</v>
      </c>
      <c r="D398" s="4" t="str">
        <f t="shared" ca="1" si="19"/>
        <v>Completed</v>
      </c>
      <c r="E398" s="4" t="s">
        <v>3</v>
      </c>
      <c r="F398" s="4" t="s">
        <v>2168</v>
      </c>
      <c r="G398" s="5">
        <v>4.25</v>
      </c>
      <c r="H398" s="37">
        <f t="shared" si="20"/>
        <v>1</v>
      </c>
      <c r="I398" s="37" t="str">
        <f t="shared" si="21"/>
        <v>Small</v>
      </c>
      <c r="J398" s="4">
        <v>1</v>
      </c>
      <c r="K398" s="20">
        <v>0.99</v>
      </c>
      <c r="L398" s="5">
        <f>Table3[[#This Row],[Product_Amt]]+Table3[[#This Row],[Shipping_Amt]]</f>
        <v>5.24</v>
      </c>
      <c r="M398" s="5">
        <f>(((Table3[[#This Row],[Total_Amt]] * 0.0558659217877095) + (Table3[[#This Row],[Total_Amt]])) *0.025 +0.3) + Table3[[#This Row],[Total_Amt]] * 0.1025</f>
        <v>0.97541843575418996</v>
      </c>
      <c r="N398" s="20">
        <f>Table3[[#This Row],[Total_Amt]]-Table3[[#This Row],[TCG_Fees]]-0.0225 - (0.088 *Table3[[#This Row],[Shipping_Shields]])- ($V$33 * Table3[[#This Row],[Quantity_Ordered]]) -0.68</f>
        <v>3.4470851300144321</v>
      </c>
      <c r="O398" s="2" t="s">
        <v>1264</v>
      </c>
      <c r="P398" s="2" t="s">
        <v>1034</v>
      </c>
      <c r="Q398" s="6">
        <v>2817</v>
      </c>
    </row>
    <row r="399" spans="1:17" x14ac:dyDescent="0.25">
      <c r="A399" s="1" t="s">
        <v>285</v>
      </c>
      <c r="B399" s="2" t="s">
        <v>286</v>
      </c>
      <c r="C399" s="3">
        <v>45285</v>
      </c>
      <c r="D399" s="4" t="str">
        <f t="shared" ca="1" si="19"/>
        <v>Completed</v>
      </c>
      <c r="E399" s="4" t="s">
        <v>3</v>
      </c>
      <c r="F399" s="4" t="s">
        <v>2168</v>
      </c>
      <c r="G399" s="5">
        <v>0.42</v>
      </c>
      <c r="H399" s="37">
        <f t="shared" si="20"/>
        <v>1</v>
      </c>
      <c r="I399" s="37" t="str">
        <f t="shared" si="21"/>
        <v>Small</v>
      </c>
      <c r="J399" s="4">
        <v>1</v>
      </c>
      <c r="K399" s="20">
        <v>0.99</v>
      </c>
      <c r="L399" s="5">
        <f>Table3[[#This Row],[Product_Amt]]+Table3[[#This Row],[Shipping_Amt]]</f>
        <v>1.41</v>
      </c>
      <c r="M399" s="5">
        <f>(((Table3[[#This Row],[Total_Amt]] * 0.0558659217877095) + (Table3[[#This Row],[Total_Amt]])) *0.025 +0.3) + Table3[[#This Row],[Total_Amt]] * 0.1025</f>
        <v>0.48174427374301676</v>
      </c>
      <c r="N399" s="20">
        <f>Table3[[#This Row],[Total_Amt]]-Table3[[#This Row],[TCG_Fees]]-0.0225 - (0.088 *Table3[[#This Row],[Shipping_Shields]])- ($V$33 * Table3[[#This Row],[Quantity_Ordered]]) -0.68</f>
        <v>0.11075929202560442</v>
      </c>
      <c r="O399" s="2" t="s">
        <v>951</v>
      </c>
      <c r="P399" s="2" t="s">
        <v>952</v>
      </c>
      <c r="Q399" s="6">
        <v>37128</v>
      </c>
    </row>
    <row r="400" spans="1:17" x14ac:dyDescent="0.25">
      <c r="A400" s="1" t="s">
        <v>263</v>
      </c>
      <c r="B400" s="2" t="s">
        <v>264</v>
      </c>
      <c r="C400" s="3">
        <v>45285</v>
      </c>
      <c r="D400" s="4" t="str">
        <f t="shared" ca="1" si="19"/>
        <v>Completed</v>
      </c>
      <c r="E400" s="4" t="s">
        <v>3</v>
      </c>
      <c r="F400" s="4" t="s">
        <v>2168</v>
      </c>
      <c r="G400" s="5">
        <v>0.46</v>
      </c>
      <c r="H400" s="37">
        <f t="shared" si="20"/>
        <v>1</v>
      </c>
      <c r="I400" s="37" t="str">
        <f t="shared" si="21"/>
        <v>Small</v>
      </c>
      <c r="J400" s="4">
        <v>2</v>
      </c>
      <c r="K400" s="20">
        <v>0.99</v>
      </c>
      <c r="L400" s="5">
        <f>Table3[[#This Row],[Product_Amt]]+Table3[[#This Row],[Shipping_Amt]]</f>
        <v>1.45</v>
      </c>
      <c r="M400" s="5">
        <f>(((Table3[[#This Row],[Total_Amt]] * 0.0558659217877095) + (Table3[[#This Row],[Total_Amt]])) *0.025 +0.3) + Table3[[#This Row],[Total_Amt]] * 0.1025</f>
        <v>0.4869001396648045</v>
      </c>
      <c r="N400" s="20">
        <f>Table3[[#This Row],[Total_Amt]]-Table3[[#This Row],[TCG_Fees]]-0.0225 - (0.088 *Table3[[#This Row],[Shipping_Shields]])- ($V$33 * Table3[[#This Row],[Quantity_Ordered]]) -0.68</f>
        <v>0.11860699187243795</v>
      </c>
      <c r="O400" s="2" t="s">
        <v>1268</v>
      </c>
      <c r="P400" s="2" t="s">
        <v>1123</v>
      </c>
      <c r="Q400" s="6">
        <v>84057</v>
      </c>
    </row>
    <row r="401" spans="1:17" x14ac:dyDescent="0.25">
      <c r="A401" s="1" t="s">
        <v>303</v>
      </c>
      <c r="B401" s="2" t="s">
        <v>304</v>
      </c>
      <c r="C401" s="3">
        <v>45285</v>
      </c>
      <c r="D401" s="4" t="str">
        <f t="shared" ca="1" si="19"/>
        <v>Completed</v>
      </c>
      <c r="E401" s="4" t="s">
        <v>3</v>
      </c>
      <c r="F401" s="4" t="s">
        <v>2168</v>
      </c>
      <c r="G401" s="5">
        <v>0.47</v>
      </c>
      <c r="H401" s="37">
        <f t="shared" si="20"/>
        <v>1</v>
      </c>
      <c r="I401" s="37" t="str">
        <f t="shared" si="21"/>
        <v>Small</v>
      </c>
      <c r="J401" s="4">
        <v>2</v>
      </c>
      <c r="K401" s="20">
        <v>0.99</v>
      </c>
      <c r="L401" s="5">
        <f>Table3[[#This Row],[Product_Amt]]+Table3[[#This Row],[Shipping_Amt]]</f>
        <v>1.46</v>
      </c>
      <c r="M401" s="5">
        <f>(((Table3[[#This Row],[Total_Amt]] * 0.0558659217877095) + (Table3[[#This Row],[Total_Amt]])) *0.025 +0.3) + Table3[[#This Row],[Total_Amt]] * 0.1025</f>
        <v>0.48818910614525135</v>
      </c>
      <c r="N401" s="20">
        <f>Table3[[#This Row],[Total_Amt]]-Table3[[#This Row],[TCG_Fees]]-0.0225 - (0.088 *Table3[[#This Row],[Shipping_Shields]])- ($V$33 * Table3[[#This Row],[Quantity_Ordered]]) -0.68</f>
        <v>0.12731802539199111</v>
      </c>
      <c r="O401" s="2" t="s">
        <v>1270</v>
      </c>
      <c r="P401" s="2" t="s">
        <v>982</v>
      </c>
      <c r="Q401" s="6">
        <v>55443</v>
      </c>
    </row>
    <row r="402" spans="1:17" x14ac:dyDescent="0.25">
      <c r="A402" s="1" t="s">
        <v>309</v>
      </c>
      <c r="B402" s="2" t="s">
        <v>310</v>
      </c>
      <c r="C402" s="3">
        <v>45285</v>
      </c>
      <c r="D402" s="4" t="str">
        <f t="shared" ca="1" si="19"/>
        <v>Completed</v>
      </c>
      <c r="E402" s="4" t="s">
        <v>3</v>
      </c>
      <c r="F402" s="4" t="s">
        <v>2168</v>
      </c>
      <c r="G402" s="5">
        <v>0.65</v>
      </c>
      <c r="H402" s="37">
        <f t="shared" si="20"/>
        <v>1</v>
      </c>
      <c r="I402" s="37" t="str">
        <f t="shared" si="21"/>
        <v>Small</v>
      </c>
      <c r="J402" s="4">
        <v>4</v>
      </c>
      <c r="K402" s="20">
        <v>0.99</v>
      </c>
      <c r="L402" s="5">
        <f>Table3[[#This Row],[Product_Amt]]+Table3[[#This Row],[Shipping_Amt]]</f>
        <v>1.6400000000000001</v>
      </c>
      <c r="M402" s="5">
        <f>(((Table3[[#This Row],[Total_Amt]] * 0.0558659217877095) + (Table3[[#This Row],[Total_Amt]])) *0.025 +0.3) + Table3[[#This Row],[Total_Amt]] * 0.1025</f>
        <v>0.51139050279329612</v>
      </c>
      <c r="N402" s="20">
        <f>Table3[[#This Row],[Total_Amt]]-Table3[[#This Row],[TCG_Fees]]-0.0225 - (0.088 *Table3[[#This Row],[Shipping_Shields]])- ($V$33 * Table3[[#This Row],[Quantity_Ordered]]) -0.68</f>
        <v>0.23012376028118886</v>
      </c>
      <c r="O402" s="2" t="s">
        <v>1279</v>
      </c>
      <c r="P402" s="2" t="s">
        <v>952</v>
      </c>
      <c r="Q402" s="6">
        <v>37312</v>
      </c>
    </row>
    <row r="403" spans="1:17" x14ac:dyDescent="0.25">
      <c r="A403" s="1" t="s">
        <v>301</v>
      </c>
      <c r="B403" s="2" t="s">
        <v>302</v>
      </c>
      <c r="C403" s="3">
        <v>45285</v>
      </c>
      <c r="D403" s="4" t="str">
        <f t="shared" ca="1" si="19"/>
        <v>Completed</v>
      </c>
      <c r="E403" s="4" t="s">
        <v>3</v>
      </c>
      <c r="F403" s="4" t="s">
        <v>2168</v>
      </c>
      <c r="G403" s="5">
        <v>4</v>
      </c>
      <c r="H403" s="37">
        <f t="shared" si="20"/>
        <v>1</v>
      </c>
      <c r="I403" s="37" t="str">
        <f t="shared" si="21"/>
        <v>Small</v>
      </c>
      <c r="J403" s="4">
        <v>1</v>
      </c>
      <c r="K403" s="20">
        <v>0.99</v>
      </c>
      <c r="L403" s="5">
        <f>Table3[[#This Row],[Product_Amt]]+Table3[[#This Row],[Shipping_Amt]]</f>
        <v>4.99</v>
      </c>
      <c r="M403" s="5">
        <f>(((Table3[[#This Row],[Total_Amt]] * 0.0558659217877095) + (Table3[[#This Row],[Total_Amt]])) *0.025 +0.3) + Table3[[#This Row],[Total_Amt]] * 0.1025</f>
        <v>0.94319427374301679</v>
      </c>
      <c r="N403" s="20">
        <f>Table3[[#This Row],[Total_Amt]]-Table3[[#This Row],[TCG_Fees]]-0.0225 - (0.088 *Table3[[#This Row],[Shipping_Shields]])- ($V$33 * Table3[[#This Row],[Quantity_Ordered]]) -0.68</f>
        <v>3.2293092920256043</v>
      </c>
      <c r="O403" s="2" t="s">
        <v>1284</v>
      </c>
      <c r="P403" s="2" t="s">
        <v>1015</v>
      </c>
      <c r="Q403" s="6">
        <v>25918</v>
      </c>
    </row>
    <row r="404" spans="1:17" x14ac:dyDescent="0.25">
      <c r="A404" s="1" t="s">
        <v>271</v>
      </c>
      <c r="B404" s="2" t="s">
        <v>272</v>
      </c>
      <c r="C404" s="3">
        <v>45285</v>
      </c>
      <c r="D404" s="4" t="str">
        <f t="shared" ca="1" si="19"/>
        <v>Completed</v>
      </c>
      <c r="E404" s="4" t="s">
        <v>3</v>
      </c>
      <c r="F404" s="4" t="s">
        <v>2168</v>
      </c>
      <c r="G404" s="5">
        <v>0.56999999999999995</v>
      </c>
      <c r="H404" s="37">
        <f t="shared" si="20"/>
        <v>1</v>
      </c>
      <c r="I404" s="37" t="str">
        <f t="shared" si="21"/>
        <v>Small</v>
      </c>
      <c r="J404" s="4">
        <v>3</v>
      </c>
      <c r="K404" s="20">
        <v>0.99</v>
      </c>
      <c r="L404" s="5">
        <f>Table3[[#This Row],[Product_Amt]]+Table3[[#This Row],[Shipping_Amt]]</f>
        <v>1.56</v>
      </c>
      <c r="M404" s="5">
        <f>(((Table3[[#This Row],[Total_Amt]] * 0.0558659217877095) + (Table3[[#This Row],[Total_Amt]])) *0.025 +0.3) + Table3[[#This Row],[Total_Amt]] * 0.1025</f>
        <v>0.50107877094972064</v>
      </c>
      <c r="N404" s="20">
        <f>Table3[[#This Row],[Total_Amt]]-Table3[[#This Row],[TCG_Fees]]-0.0225 - (0.088 *Table3[[#This Row],[Shipping_Shields]])- ($V$33 * Table3[[#This Row],[Quantity_Ordered]]) -0.68</f>
        <v>0.18743192635614314</v>
      </c>
      <c r="O404" s="2" t="s">
        <v>1306</v>
      </c>
      <c r="P404" s="2" t="s">
        <v>938</v>
      </c>
      <c r="Q404" s="6">
        <v>92410</v>
      </c>
    </row>
    <row r="405" spans="1:17" x14ac:dyDescent="0.25">
      <c r="A405" s="1" t="s">
        <v>289</v>
      </c>
      <c r="B405" s="2" t="s">
        <v>290</v>
      </c>
      <c r="C405" s="3">
        <v>45285</v>
      </c>
      <c r="D405" s="4" t="str">
        <f t="shared" ca="1" si="19"/>
        <v>Completed</v>
      </c>
      <c r="E405" s="4" t="s">
        <v>3</v>
      </c>
      <c r="F405" s="4" t="s">
        <v>2168</v>
      </c>
      <c r="G405" s="5">
        <v>0.06</v>
      </c>
      <c r="H405" s="37">
        <f t="shared" si="20"/>
        <v>1</v>
      </c>
      <c r="I405" s="37" t="str">
        <f t="shared" si="21"/>
        <v>Small</v>
      </c>
      <c r="J405" s="4">
        <v>1</v>
      </c>
      <c r="K405" s="20">
        <v>0.99</v>
      </c>
      <c r="L405" s="5">
        <f>Table3[[#This Row],[Product_Amt]]+Table3[[#This Row],[Shipping_Amt]]</f>
        <v>1.05</v>
      </c>
      <c r="M405" s="5">
        <f>(((Table3[[#This Row],[Total_Amt]] * 0.0558659217877095) + (Table3[[#This Row],[Total_Amt]])) *0.025 +0.3) + Table3[[#This Row],[Total_Amt]] * 0.1025</f>
        <v>0.43534148044692733</v>
      </c>
      <c r="N405" s="20">
        <f>Table3[[#This Row],[Total_Amt]]-Table3[[#This Row],[TCG_Fees]]-0.0225 - (0.088 *Table3[[#This Row],[Shipping_Shields]])- ($V$33 * Table3[[#This Row],[Quantity_Ordered]]) -0.68</f>
        <v>-0.20283791467830603</v>
      </c>
      <c r="O405" s="2" t="s">
        <v>1314</v>
      </c>
      <c r="P405" s="2" t="s">
        <v>968</v>
      </c>
      <c r="Q405" s="6">
        <v>22201</v>
      </c>
    </row>
    <row r="406" spans="1:17" x14ac:dyDescent="0.25">
      <c r="A406" s="1" t="s">
        <v>293</v>
      </c>
      <c r="B406" s="2" t="s">
        <v>294</v>
      </c>
      <c r="C406" s="3">
        <v>45285</v>
      </c>
      <c r="D406" s="4" t="str">
        <f t="shared" ca="1" si="19"/>
        <v>Completed</v>
      </c>
      <c r="E406" s="4" t="s">
        <v>3</v>
      </c>
      <c r="F406" s="4" t="s">
        <v>2168</v>
      </c>
      <c r="G406" s="5">
        <v>1.39</v>
      </c>
      <c r="H406" s="37">
        <f t="shared" si="20"/>
        <v>1</v>
      </c>
      <c r="I406" s="37" t="str">
        <f t="shared" si="21"/>
        <v>Small</v>
      </c>
      <c r="J406" s="4">
        <v>3</v>
      </c>
      <c r="K406" s="20">
        <v>0.99</v>
      </c>
      <c r="L406" s="5">
        <f>Table3[[#This Row],[Product_Amt]]+Table3[[#This Row],[Shipping_Amt]]</f>
        <v>2.38</v>
      </c>
      <c r="M406" s="5">
        <f>(((Table3[[#This Row],[Total_Amt]] * 0.0558659217877095) + (Table3[[#This Row],[Total_Amt]])) *0.025 +0.3) + Table3[[#This Row],[Total_Amt]] * 0.1025</f>
        <v>0.60677402234636868</v>
      </c>
      <c r="N406" s="20">
        <f>Table3[[#This Row],[Total_Amt]]-Table3[[#This Row],[TCG_Fees]]-0.0225 - (0.088 *Table3[[#This Row],[Shipping_Shields]])- ($V$33 * Table3[[#This Row],[Quantity_Ordered]]) -0.68</f>
        <v>0.90173667495949472</v>
      </c>
      <c r="O406" s="2" t="s">
        <v>1328</v>
      </c>
      <c r="P406" s="2" t="s">
        <v>958</v>
      </c>
      <c r="Q406" s="6">
        <v>8512</v>
      </c>
    </row>
    <row r="407" spans="1:17" x14ac:dyDescent="0.25">
      <c r="A407" s="1" t="s">
        <v>283</v>
      </c>
      <c r="B407" s="2" t="s">
        <v>284</v>
      </c>
      <c r="C407" s="3">
        <v>45285</v>
      </c>
      <c r="D407" s="4" t="str">
        <f t="shared" ca="1" si="19"/>
        <v>Completed</v>
      </c>
      <c r="E407" s="4" t="s">
        <v>3</v>
      </c>
      <c r="F407" s="4" t="s">
        <v>2168</v>
      </c>
      <c r="G407" s="5">
        <v>0.45</v>
      </c>
      <c r="H407" s="37">
        <f t="shared" si="20"/>
        <v>1</v>
      </c>
      <c r="I407" s="37" t="str">
        <f t="shared" si="21"/>
        <v>Small</v>
      </c>
      <c r="J407" s="4">
        <v>2</v>
      </c>
      <c r="K407" s="20">
        <v>0.99</v>
      </c>
      <c r="L407" s="5">
        <f>Table3[[#This Row],[Product_Amt]]+Table3[[#This Row],[Shipping_Amt]]</f>
        <v>1.44</v>
      </c>
      <c r="M407" s="5">
        <f>(((Table3[[#This Row],[Total_Amt]] * 0.0558659217877095) + (Table3[[#This Row],[Total_Amt]])) *0.025 +0.3) + Table3[[#This Row],[Total_Amt]] * 0.1025</f>
        <v>0.48561117318435754</v>
      </c>
      <c r="N407" s="20">
        <f>Table3[[#This Row],[Total_Amt]]-Table3[[#This Row],[TCG_Fees]]-0.0225 - (0.088 *Table3[[#This Row],[Shipping_Shields]])- ($V$33 * Table3[[#This Row],[Quantity_Ordered]]) -0.68</f>
        <v>0.1098959583528849</v>
      </c>
      <c r="O407" s="2" t="s">
        <v>1333</v>
      </c>
      <c r="P407" s="2" t="s">
        <v>1020</v>
      </c>
      <c r="Q407" s="6">
        <v>73036</v>
      </c>
    </row>
    <row r="408" spans="1:17" x14ac:dyDescent="0.25">
      <c r="A408" s="1" t="s">
        <v>323</v>
      </c>
      <c r="B408" s="2" t="s">
        <v>324</v>
      </c>
      <c r="C408" s="3">
        <v>45285</v>
      </c>
      <c r="D408" s="4" t="str">
        <f t="shared" ca="1" si="19"/>
        <v>Completed</v>
      </c>
      <c r="E408" s="4" t="s">
        <v>3</v>
      </c>
      <c r="F408" s="4" t="s">
        <v>2168</v>
      </c>
      <c r="G408" s="5">
        <v>0.8</v>
      </c>
      <c r="H408" s="37">
        <f t="shared" si="20"/>
        <v>1</v>
      </c>
      <c r="I408" s="37" t="str">
        <f t="shared" si="21"/>
        <v>Small</v>
      </c>
      <c r="J408" s="4">
        <v>4</v>
      </c>
      <c r="K408" s="20">
        <v>0.99</v>
      </c>
      <c r="L408" s="5">
        <f>Table3[[#This Row],[Product_Amt]]+Table3[[#This Row],[Shipping_Amt]]</f>
        <v>1.79</v>
      </c>
      <c r="M408" s="5">
        <f>(((Table3[[#This Row],[Total_Amt]] * 0.0558659217877095) + (Table3[[#This Row],[Total_Amt]])) *0.025 +0.3) + Table3[[#This Row],[Total_Amt]] * 0.1025</f>
        <v>0.530725</v>
      </c>
      <c r="N408" s="20">
        <f>Table3[[#This Row],[Total_Amt]]-Table3[[#This Row],[TCG_Fees]]-0.0225 - (0.088 *Table3[[#This Row],[Shipping_Shields]])- ($V$33 * Table3[[#This Row],[Quantity_Ordered]]) -0.68</f>
        <v>0.360789263074485</v>
      </c>
      <c r="O408" s="2" t="s">
        <v>1258</v>
      </c>
      <c r="P408" s="2" t="s">
        <v>988</v>
      </c>
      <c r="Q408" s="6">
        <v>65203</v>
      </c>
    </row>
    <row r="409" spans="1:17" x14ac:dyDescent="0.25">
      <c r="A409" s="1" t="s">
        <v>297</v>
      </c>
      <c r="B409" s="2" t="s">
        <v>298</v>
      </c>
      <c r="C409" s="3">
        <v>45285</v>
      </c>
      <c r="D409" s="4" t="str">
        <f t="shared" ca="1" si="19"/>
        <v>Completed</v>
      </c>
      <c r="E409" s="4" t="s">
        <v>3</v>
      </c>
      <c r="F409" s="4" t="s">
        <v>2168</v>
      </c>
      <c r="G409" s="5">
        <v>0.17</v>
      </c>
      <c r="H409" s="37">
        <f t="shared" si="20"/>
        <v>1</v>
      </c>
      <c r="I409" s="37" t="str">
        <f t="shared" si="21"/>
        <v>Small</v>
      </c>
      <c r="J409" s="4">
        <v>2</v>
      </c>
      <c r="K409" s="20">
        <v>0.99</v>
      </c>
      <c r="L409" s="5">
        <f>Table3[[#This Row],[Product_Amt]]+Table3[[#This Row],[Shipping_Amt]]</f>
        <v>1.1599999999999999</v>
      </c>
      <c r="M409" s="5">
        <f>(((Table3[[#This Row],[Total_Amt]] * 0.0558659217877095) + (Table3[[#This Row],[Total_Amt]])) *0.025 +0.3) + Table3[[#This Row],[Total_Amt]] * 0.1025</f>
        <v>0.44952011173184359</v>
      </c>
      <c r="N409" s="20">
        <f>Table3[[#This Row],[Total_Amt]]-Table3[[#This Row],[TCG_Fees]]-0.0225 - (0.088 *Table3[[#This Row],[Shipping_Shields]])- ($V$33 * Table3[[#This Row],[Quantity_Ordered]]) -0.68</f>
        <v>-0.13401298019460117</v>
      </c>
      <c r="O409" s="2" t="s">
        <v>1339</v>
      </c>
      <c r="P409" s="2" t="s">
        <v>938</v>
      </c>
      <c r="Q409" s="6">
        <v>94303</v>
      </c>
    </row>
    <row r="410" spans="1:17" x14ac:dyDescent="0.25">
      <c r="A410" s="1" t="s">
        <v>341</v>
      </c>
      <c r="B410" s="2" t="s">
        <v>342</v>
      </c>
      <c r="C410" s="3">
        <v>45286</v>
      </c>
      <c r="D410" s="4" t="str">
        <f t="shared" ca="1" si="19"/>
        <v>Completed</v>
      </c>
      <c r="E410" s="4" t="s">
        <v>3</v>
      </c>
      <c r="F410" s="4" t="s">
        <v>2168</v>
      </c>
      <c r="G410" s="5">
        <v>0.45</v>
      </c>
      <c r="H410" s="37">
        <f t="shared" si="20"/>
        <v>1</v>
      </c>
      <c r="I410" s="37" t="str">
        <f t="shared" si="21"/>
        <v>Small</v>
      </c>
      <c r="J410" s="4">
        <v>3</v>
      </c>
      <c r="K410" s="20">
        <v>0.99</v>
      </c>
      <c r="L410" s="5">
        <f>Table3[[#This Row],[Product_Amt]]+Table3[[#This Row],[Shipping_Amt]]</f>
        <v>1.44</v>
      </c>
      <c r="M410" s="5">
        <f>(((Table3[[#This Row],[Total_Amt]] * 0.0558659217877095) + (Table3[[#This Row],[Total_Amt]])) *0.025 +0.3) + Table3[[#This Row],[Total_Amt]] * 0.1025</f>
        <v>0.48561117318435754</v>
      </c>
      <c r="N410" s="20">
        <f>Table3[[#This Row],[Total_Amt]]-Table3[[#This Row],[TCG_Fees]]-0.0225 - (0.088 *Table3[[#This Row],[Shipping_Shields]])- ($V$33 * Table3[[#This Row],[Quantity_Ordered]]) -0.68</f>
        <v>8.2899524121506141E-2</v>
      </c>
      <c r="O410" s="2" t="s">
        <v>953</v>
      </c>
      <c r="P410" s="2" t="s">
        <v>954</v>
      </c>
      <c r="Q410" s="6">
        <v>32246</v>
      </c>
    </row>
    <row r="411" spans="1:17" x14ac:dyDescent="0.25">
      <c r="A411" s="1" t="s">
        <v>359</v>
      </c>
      <c r="B411" s="2" t="s">
        <v>360</v>
      </c>
      <c r="C411" s="3">
        <v>45286</v>
      </c>
      <c r="D411" s="4" t="str">
        <f t="shared" ca="1" si="19"/>
        <v>Completed</v>
      </c>
      <c r="E411" s="4" t="s">
        <v>3</v>
      </c>
      <c r="F411" s="4" t="s">
        <v>2168</v>
      </c>
      <c r="G411" s="5">
        <v>0.43</v>
      </c>
      <c r="H411" s="37">
        <f t="shared" si="20"/>
        <v>1</v>
      </c>
      <c r="I411" s="37" t="str">
        <f t="shared" si="21"/>
        <v>Small</v>
      </c>
      <c r="J411" s="4">
        <v>2</v>
      </c>
      <c r="K411" s="20">
        <v>0.99</v>
      </c>
      <c r="L411" s="5">
        <f>Table3[[#This Row],[Product_Amt]]+Table3[[#This Row],[Shipping_Amt]]</f>
        <v>1.42</v>
      </c>
      <c r="M411" s="5">
        <f>(((Table3[[#This Row],[Total_Amt]] * 0.0558659217877095) + (Table3[[#This Row],[Total_Amt]])) *0.025 +0.3) + Table3[[#This Row],[Total_Amt]] * 0.1025</f>
        <v>0.48303324022346361</v>
      </c>
      <c r="N411" s="20">
        <f>Table3[[#This Row],[Total_Amt]]-Table3[[#This Row],[TCG_Fees]]-0.0225 - (0.088 *Table3[[#This Row],[Shipping_Shields]])- ($V$33 * Table3[[#This Row],[Quantity_Ordered]]) -0.68</f>
        <v>9.2473891313778811E-2</v>
      </c>
      <c r="O411" s="2" t="s">
        <v>959</v>
      </c>
      <c r="P411" s="2" t="s">
        <v>960</v>
      </c>
      <c r="Q411" s="6">
        <v>49006</v>
      </c>
    </row>
    <row r="412" spans="1:17" x14ac:dyDescent="0.25">
      <c r="A412" s="1" t="s">
        <v>327</v>
      </c>
      <c r="B412" s="2" t="s">
        <v>328</v>
      </c>
      <c r="C412" s="3">
        <v>45286</v>
      </c>
      <c r="D412" s="4" t="str">
        <f t="shared" ca="1" si="19"/>
        <v>Completed</v>
      </c>
      <c r="E412" s="4" t="s">
        <v>3</v>
      </c>
      <c r="F412" s="4" t="s">
        <v>2168</v>
      </c>
      <c r="G412" s="5">
        <v>0.45</v>
      </c>
      <c r="H412" s="37">
        <f t="shared" si="20"/>
        <v>1</v>
      </c>
      <c r="I412" s="37" t="str">
        <f t="shared" si="21"/>
        <v>Small</v>
      </c>
      <c r="J412" s="4">
        <v>1</v>
      </c>
      <c r="K412" s="20">
        <v>0.99</v>
      </c>
      <c r="L412" s="5">
        <f>Table3[[#This Row],[Product_Amt]]+Table3[[#This Row],[Shipping_Amt]]</f>
        <v>1.44</v>
      </c>
      <c r="M412" s="5">
        <f>(((Table3[[#This Row],[Total_Amt]] * 0.0558659217877095) + (Table3[[#This Row],[Total_Amt]])) *0.025 +0.3) + Table3[[#This Row],[Total_Amt]] * 0.1025</f>
        <v>0.48561117318435754</v>
      </c>
      <c r="N412" s="20">
        <f>Table3[[#This Row],[Total_Amt]]-Table3[[#This Row],[TCG_Fees]]-0.0225 - (0.088 *Table3[[#This Row],[Shipping_Shields]])- ($V$33 * Table3[[#This Row],[Quantity_Ordered]]) -0.68</f>
        <v>0.13689239258426367</v>
      </c>
      <c r="O412" s="2" t="s">
        <v>981</v>
      </c>
      <c r="P412" s="2" t="s">
        <v>982</v>
      </c>
      <c r="Q412" s="6">
        <v>55433</v>
      </c>
    </row>
    <row r="413" spans="1:17" x14ac:dyDescent="0.25">
      <c r="A413" s="1" t="s">
        <v>345</v>
      </c>
      <c r="B413" s="2" t="s">
        <v>346</v>
      </c>
      <c r="C413" s="3">
        <v>45286</v>
      </c>
      <c r="D413" s="4" t="str">
        <f t="shared" ca="1" si="19"/>
        <v>Completed</v>
      </c>
      <c r="E413" s="4" t="s">
        <v>3</v>
      </c>
      <c r="F413" s="4" t="s">
        <v>2168</v>
      </c>
      <c r="G413" s="5">
        <v>1.21</v>
      </c>
      <c r="H413" s="37">
        <f t="shared" si="20"/>
        <v>1</v>
      </c>
      <c r="I413" s="37" t="str">
        <f t="shared" si="21"/>
        <v>Small</v>
      </c>
      <c r="J413" s="4">
        <v>4</v>
      </c>
      <c r="K413" s="20">
        <v>0.99</v>
      </c>
      <c r="L413" s="5">
        <f>Table3[[#This Row],[Product_Amt]]+Table3[[#This Row],[Shipping_Amt]]</f>
        <v>2.2000000000000002</v>
      </c>
      <c r="M413" s="5">
        <f>(((Table3[[#This Row],[Total_Amt]] * 0.0558659217877095) + (Table3[[#This Row],[Total_Amt]])) *0.025 +0.3) + Table3[[#This Row],[Total_Amt]] * 0.1025</f>
        <v>0.58357262569832402</v>
      </c>
      <c r="N413" s="20">
        <f>Table3[[#This Row],[Total_Amt]]-Table3[[#This Row],[TCG_Fees]]-0.0225 - (0.088 *Table3[[#This Row],[Shipping_Shields]])- ($V$33 * Table3[[#This Row],[Quantity_Ordered]]) -0.68</f>
        <v>0.71794163737616101</v>
      </c>
      <c r="O413" s="2" t="s">
        <v>1033</v>
      </c>
      <c r="P413" s="2" t="s">
        <v>1034</v>
      </c>
      <c r="Q413" s="6">
        <v>2818</v>
      </c>
    </row>
    <row r="414" spans="1:17" x14ac:dyDescent="0.25">
      <c r="A414" s="1" t="s">
        <v>365</v>
      </c>
      <c r="B414" s="2" t="s">
        <v>366</v>
      </c>
      <c r="C414" s="3">
        <v>45286</v>
      </c>
      <c r="D414" s="4" t="str">
        <f t="shared" ca="1" si="19"/>
        <v>Completed</v>
      </c>
      <c r="E414" s="4" t="s">
        <v>3</v>
      </c>
      <c r="F414" s="4" t="s">
        <v>2168</v>
      </c>
      <c r="G414" s="5">
        <v>0.45</v>
      </c>
      <c r="H414" s="37">
        <f t="shared" si="20"/>
        <v>1</v>
      </c>
      <c r="I414" s="37" t="str">
        <f t="shared" si="21"/>
        <v>Small</v>
      </c>
      <c r="J414" s="4">
        <v>1</v>
      </c>
      <c r="K414" s="20">
        <v>0.99</v>
      </c>
      <c r="L414" s="5">
        <f>Table3[[#This Row],[Product_Amt]]+Table3[[#This Row],[Shipping_Amt]]</f>
        <v>1.44</v>
      </c>
      <c r="M414" s="5">
        <f>(((Table3[[#This Row],[Total_Amt]] * 0.0558659217877095) + (Table3[[#This Row],[Total_Amt]])) *0.025 +0.3) + Table3[[#This Row],[Total_Amt]] * 0.1025</f>
        <v>0.48561117318435754</v>
      </c>
      <c r="N414" s="20">
        <f>Table3[[#This Row],[Total_Amt]]-Table3[[#This Row],[TCG_Fees]]-0.0225 - (0.088 *Table3[[#This Row],[Shipping_Shields]])- ($V$33 * Table3[[#This Row],[Quantity_Ordered]]) -0.68</f>
        <v>0.13689239258426367</v>
      </c>
      <c r="O414" s="2" t="s">
        <v>1035</v>
      </c>
      <c r="P414" s="2" t="s">
        <v>967</v>
      </c>
      <c r="Q414" s="6">
        <v>16347</v>
      </c>
    </row>
    <row r="415" spans="1:17" x14ac:dyDescent="0.25">
      <c r="A415" s="1" t="s">
        <v>353</v>
      </c>
      <c r="B415" s="2" t="s">
        <v>354</v>
      </c>
      <c r="C415" s="3">
        <v>45286</v>
      </c>
      <c r="D415" s="4" t="str">
        <f t="shared" ca="1" si="19"/>
        <v>Completed</v>
      </c>
      <c r="E415" s="4" t="s">
        <v>3</v>
      </c>
      <c r="F415" s="4" t="s">
        <v>2168</v>
      </c>
      <c r="G415" s="5">
        <v>0.57999999999999996</v>
      </c>
      <c r="H415" s="37">
        <f t="shared" si="20"/>
        <v>1</v>
      </c>
      <c r="I415" s="37" t="str">
        <f t="shared" si="21"/>
        <v>Small</v>
      </c>
      <c r="J415" s="4">
        <v>2</v>
      </c>
      <c r="K415" s="20">
        <v>0.99</v>
      </c>
      <c r="L415" s="5">
        <f>Table3[[#This Row],[Product_Amt]]+Table3[[#This Row],[Shipping_Amt]]</f>
        <v>1.5699999999999998</v>
      </c>
      <c r="M415" s="5">
        <f>(((Table3[[#This Row],[Total_Amt]] * 0.0558659217877095) + (Table3[[#This Row],[Total_Amt]])) *0.025 +0.3) + Table3[[#This Row],[Total_Amt]] * 0.1025</f>
        <v>0.5023677374301676</v>
      </c>
      <c r="N415" s="20">
        <f>Table3[[#This Row],[Total_Amt]]-Table3[[#This Row],[TCG_Fees]]-0.0225 - (0.088 *Table3[[#This Row],[Shipping_Shields]])- ($V$33 * Table3[[#This Row],[Quantity_Ordered]]) -0.68</f>
        <v>0.22313939410707473</v>
      </c>
      <c r="O415" s="2" t="s">
        <v>1045</v>
      </c>
      <c r="P415" s="2" t="s">
        <v>919</v>
      </c>
      <c r="Q415" s="6">
        <v>79416</v>
      </c>
    </row>
    <row r="416" spans="1:17" x14ac:dyDescent="0.25">
      <c r="A416" s="1" t="s">
        <v>335</v>
      </c>
      <c r="B416" s="2" t="s">
        <v>336</v>
      </c>
      <c r="C416" s="3">
        <v>45286</v>
      </c>
      <c r="D416" s="4" t="str">
        <f t="shared" ca="1" si="19"/>
        <v>Completed</v>
      </c>
      <c r="E416" s="4" t="s">
        <v>3</v>
      </c>
      <c r="F416" s="4" t="s">
        <v>2168</v>
      </c>
      <c r="G416" s="5">
        <v>0.25</v>
      </c>
      <c r="H416" s="37">
        <f t="shared" si="20"/>
        <v>1</v>
      </c>
      <c r="I416" s="37" t="str">
        <f t="shared" si="21"/>
        <v>Small</v>
      </c>
      <c r="J416" s="4">
        <v>2</v>
      </c>
      <c r="K416" s="20">
        <v>0.99</v>
      </c>
      <c r="L416" s="5">
        <f>Table3[[#This Row],[Product_Amt]]+Table3[[#This Row],[Shipping_Amt]]</f>
        <v>1.24</v>
      </c>
      <c r="M416" s="5">
        <f>(((Table3[[#This Row],[Total_Amt]] * 0.0558659217877095) + (Table3[[#This Row],[Total_Amt]])) *0.025 +0.3) + Table3[[#This Row],[Total_Amt]] * 0.1025</f>
        <v>0.45983184357541895</v>
      </c>
      <c r="N416" s="20">
        <f>Table3[[#This Row],[Total_Amt]]-Table3[[#This Row],[TCG_Fees]]-0.0225 - (0.088 *Table3[[#This Row],[Shipping_Shields]])- ($V$33 * Table3[[#This Row],[Quantity_Ordered]]) -0.68</f>
        <v>-6.4324712038176468E-2</v>
      </c>
      <c r="O416" s="2" t="s">
        <v>1047</v>
      </c>
      <c r="P416" s="2" t="s">
        <v>954</v>
      </c>
      <c r="Q416" s="6">
        <v>34608</v>
      </c>
    </row>
    <row r="417" spans="1:17" x14ac:dyDescent="0.25">
      <c r="A417" s="1" t="s">
        <v>355</v>
      </c>
      <c r="B417" s="2" t="s">
        <v>356</v>
      </c>
      <c r="C417" s="3">
        <v>45286</v>
      </c>
      <c r="D417" s="4" t="str">
        <f t="shared" ca="1" si="19"/>
        <v>Completed</v>
      </c>
      <c r="E417" s="4" t="s">
        <v>3</v>
      </c>
      <c r="F417" s="4" t="s">
        <v>2168</v>
      </c>
      <c r="G417" s="5">
        <v>0.11</v>
      </c>
      <c r="H417" s="37">
        <f t="shared" si="20"/>
        <v>1</v>
      </c>
      <c r="I417" s="37" t="str">
        <f t="shared" si="21"/>
        <v>Small</v>
      </c>
      <c r="J417" s="4">
        <v>1</v>
      </c>
      <c r="K417" s="20">
        <v>0.99</v>
      </c>
      <c r="L417" s="5">
        <f>Table3[[#This Row],[Product_Amt]]+Table3[[#This Row],[Shipping_Amt]]</f>
        <v>1.1000000000000001</v>
      </c>
      <c r="M417" s="5">
        <f>(((Table3[[#This Row],[Total_Amt]] * 0.0558659217877095) + (Table3[[#This Row],[Total_Amt]])) *0.025 +0.3) + Table3[[#This Row],[Total_Amt]] * 0.1025</f>
        <v>0.44178631284916203</v>
      </c>
      <c r="N417" s="20">
        <f>Table3[[#This Row],[Total_Amt]]-Table3[[#This Row],[TCG_Fees]]-0.0225 - (0.088 *Table3[[#This Row],[Shipping_Shields]])- ($V$33 * Table3[[#This Row],[Quantity_Ordered]]) -0.68</f>
        <v>-0.15928274708054069</v>
      </c>
      <c r="O417" s="2" t="s">
        <v>1067</v>
      </c>
      <c r="P417" s="2" t="s">
        <v>1020</v>
      </c>
      <c r="Q417" s="6">
        <v>74006</v>
      </c>
    </row>
    <row r="418" spans="1:17" x14ac:dyDescent="0.25">
      <c r="A418" s="1" t="s">
        <v>331</v>
      </c>
      <c r="B418" s="2" t="s">
        <v>332</v>
      </c>
      <c r="C418" s="3">
        <v>45286</v>
      </c>
      <c r="D418" s="4" t="str">
        <f t="shared" ca="1" si="19"/>
        <v>Completed</v>
      </c>
      <c r="E418" s="4" t="s">
        <v>3</v>
      </c>
      <c r="F418" s="4" t="s">
        <v>2168</v>
      </c>
      <c r="G418" s="5">
        <v>1.56</v>
      </c>
      <c r="H418" s="37">
        <f t="shared" si="20"/>
        <v>1</v>
      </c>
      <c r="I418" s="37" t="str">
        <f t="shared" si="21"/>
        <v>Small</v>
      </c>
      <c r="J418" s="4">
        <v>5</v>
      </c>
      <c r="K418" s="20">
        <v>0.99</v>
      </c>
      <c r="L418" s="5">
        <f>Table3[[#This Row],[Product_Amt]]+Table3[[#This Row],[Shipping_Amt]]</f>
        <v>2.5499999999999998</v>
      </c>
      <c r="M418" s="5">
        <f>(((Table3[[#This Row],[Total_Amt]] * 0.0558659217877095) + (Table3[[#This Row],[Total_Amt]])) *0.025 +0.3) + Table3[[#This Row],[Total_Amt]] * 0.1025</f>
        <v>0.62868645251396638</v>
      </c>
      <c r="N418" s="20">
        <f>Table3[[#This Row],[Total_Amt]]-Table3[[#This Row],[TCG_Fees]]-0.0225 - (0.088 *Table3[[#This Row],[Shipping_Shields]])- ($V$33 * Table3[[#This Row],[Quantity_Ordered]]) -0.68</f>
        <v>0.99583137632913943</v>
      </c>
      <c r="O418" s="2" t="s">
        <v>1113</v>
      </c>
      <c r="P418" s="2" t="s">
        <v>997</v>
      </c>
      <c r="Q418" s="6">
        <v>80226</v>
      </c>
    </row>
    <row r="419" spans="1:17" x14ac:dyDescent="0.25">
      <c r="A419" s="1" t="s">
        <v>371</v>
      </c>
      <c r="B419" s="2" t="s">
        <v>372</v>
      </c>
      <c r="C419" s="3">
        <v>45286</v>
      </c>
      <c r="D419" s="4" t="str">
        <f t="shared" ca="1" si="19"/>
        <v>Completed</v>
      </c>
      <c r="E419" s="4" t="s">
        <v>3</v>
      </c>
      <c r="F419" s="4" t="s">
        <v>2168</v>
      </c>
      <c r="G419" s="5">
        <v>1.42</v>
      </c>
      <c r="H419" s="37">
        <f t="shared" si="20"/>
        <v>1</v>
      </c>
      <c r="I419" s="37" t="str">
        <f t="shared" si="21"/>
        <v>Small</v>
      </c>
      <c r="J419" s="4">
        <v>6</v>
      </c>
      <c r="K419" s="20">
        <v>0.99</v>
      </c>
      <c r="L419" s="5">
        <f>Table3[[#This Row],[Product_Amt]]+Table3[[#This Row],[Shipping_Amt]]</f>
        <v>2.41</v>
      </c>
      <c r="M419" s="5">
        <f>(((Table3[[#This Row],[Total_Amt]] * 0.0558659217877095) + (Table3[[#This Row],[Total_Amt]])) *0.025 +0.3) + Table3[[#This Row],[Total_Amt]] * 0.1025</f>
        <v>0.61064092178770957</v>
      </c>
      <c r="N419" s="20">
        <f>Table3[[#This Row],[Total_Amt]]-Table3[[#This Row],[TCG_Fees]]-0.0225 - (0.088 *Table3[[#This Row],[Shipping_Shields]])- ($V$33 * Table3[[#This Row],[Quantity_Ordered]]) -0.68</f>
        <v>0.8468804728240179</v>
      </c>
      <c r="O419" s="2" t="s">
        <v>1048</v>
      </c>
      <c r="P419" s="2" t="s">
        <v>997</v>
      </c>
      <c r="Q419" s="6">
        <v>80224</v>
      </c>
    </row>
    <row r="420" spans="1:17" x14ac:dyDescent="0.25">
      <c r="A420" s="1" t="s">
        <v>361</v>
      </c>
      <c r="B420" s="2" t="s">
        <v>362</v>
      </c>
      <c r="C420" s="3">
        <v>45286</v>
      </c>
      <c r="D420" s="4" t="str">
        <f t="shared" ca="1" si="19"/>
        <v>Completed</v>
      </c>
      <c r="E420" s="4" t="s">
        <v>3</v>
      </c>
      <c r="F420" s="4" t="s">
        <v>2168</v>
      </c>
      <c r="G420" s="5">
        <v>0.35</v>
      </c>
      <c r="H420" s="37">
        <f t="shared" si="20"/>
        <v>1</v>
      </c>
      <c r="I420" s="37" t="str">
        <f t="shared" si="21"/>
        <v>Small</v>
      </c>
      <c r="J420" s="4">
        <v>1</v>
      </c>
      <c r="K420" s="20">
        <v>0.99</v>
      </c>
      <c r="L420" s="5">
        <f>Table3[[#This Row],[Product_Amt]]+Table3[[#This Row],[Shipping_Amt]]</f>
        <v>1.3399999999999999</v>
      </c>
      <c r="M420" s="5">
        <f>(((Table3[[#This Row],[Total_Amt]] * 0.0558659217877095) + (Table3[[#This Row],[Total_Amt]])) *0.025 +0.3) + Table3[[#This Row],[Total_Amt]] * 0.1025</f>
        <v>0.47272150837988824</v>
      </c>
      <c r="N420" s="20">
        <f>Table3[[#This Row],[Total_Amt]]-Table3[[#This Row],[TCG_Fees]]-0.0225 - (0.088 *Table3[[#This Row],[Shipping_Shields]])- ($V$33 * Table3[[#This Row],[Quantity_Ordered]]) -0.68</f>
        <v>4.978205738873287E-2</v>
      </c>
      <c r="O420" s="2" t="s">
        <v>1180</v>
      </c>
      <c r="P420" s="2" t="s">
        <v>988</v>
      </c>
      <c r="Q420" s="6">
        <v>63011</v>
      </c>
    </row>
    <row r="421" spans="1:17" x14ac:dyDescent="0.25">
      <c r="A421" s="1" t="s">
        <v>349</v>
      </c>
      <c r="B421" s="2" t="s">
        <v>350</v>
      </c>
      <c r="C421" s="3">
        <v>45286</v>
      </c>
      <c r="D421" s="4" t="str">
        <f t="shared" ca="1" si="19"/>
        <v>Completed</v>
      </c>
      <c r="E421" s="4" t="s">
        <v>3</v>
      </c>
      <c r="F421" s="4" t="s">
        <v>2168</v>
      </c>
      <c r="G421" s="5">
        <v>3.55</v>
      </c>
      <c r="H421" s="37">
        <f t="shared" si="20"/>
        <v>1</v>
      </c>
      <c r="I421" s="37" t="str">
        <f t="shared" si="21"/>
        <v>Small</v>
      </c>
      <c r="J421" s="4">
        <v>3</v>
      </c>
      <c r="K421" s="20">
        <v>0.99</v>
      </c>
      <c r="L421" s="5">
        <f>Table3[[#This Row],[Product_Amt]]+Table3[[#This Row],[Shipping_Amt]]</f>
        <v>4.54</v>
      </c>
      <c r="M421" s="5">
        <f>(((Table3[[#This Row],[Total_Amt]] * 0.0558659217877095) + (Table3[[#This Row],[Total_Amt]])) *0.025 +0.3) + Table3[[#This Row],[Total_Amt]] * 0.1025</f>
        <v>0.88519078212290503</v>
      </c>
      <c r="N421" s="20">
        <f>Table3[[#This Row],[Total_Amt]]-Table3[[#This Row],[TCG_Fees]]-0.0225 - (0.088 *Table3[[#This Row],[Shipping_Shields]])- ($V$33 * Table3[[#This Row],[Quantity_Ordered]]) -0.68</f>
        <v>2.7833199151829588</v>
      </c>
      <c r="O421" s="2" t="s">
        <v>1181</v>
      </c>
      <c r="P421" s="2" t="s">
        <v>938</v>
      </c>
      <c r="Q421" s="6">
        <v>94041</v>
      </c>
    </row>
    <row r="422" spans="1:17" x14ac:dyDescent="0.25">
      <c r="A422" s="1" t="s">
        <v>357</v>
      </c>
      <c r="B422" s="2" t="s">
        <v>358</v>
      </c>
      <c r="C422" s="3">
        <v>45286</v>
      </c>
      <c r="D422" s="4" t="str">
        <f t="shared" ca="1" si="19"/>
        <v>Completed</v>
      </c>
      <c r="E422" s="4" t="s">
        <v>3</v>
      </c>
      <c r="F422" s="4" t="s">
        <v>2168</v>
      </c>
      <c r="G422" s="5">
        <v>0.38</v>
      </c>
      <c r="H422" s="37">
        <f t="shared" si="20"/>
        <v>1</v>
      </c>
      <c r="I422" s="37" t="str">
        <f t="shared" si="21"/>
        <v>Small</v>
      </c>
      <c r="J422" s="4">
        <v>2</v>
      </c>
      <c r="K422" s="20">
        <v>0.99</v>
      </c>
      <c r="L422" s="5">
        <f>Table3[[#This Row],[Product_Amt]]+Table3[[#This Row],[Shipping_Amt]]</f>
        <v>1.37</v>
      </c>
      <c r="M422" s="5">
        <f>(((Table3[[#This Row],[Total_Amt]] * 0.0558659217877095) + (Table3[[#This Row],[Total_Amt]])) *0.025 +0.3) + Table3[[#This Row],[Total_Amt]] * 0.1025</f>
        <v>0.47658840782122902</v>
      </c>
      <c r="N422" s="20">
        <f>Table3[[#This Row],[Total_Amt]]-Table3[[#This Row],[TCG_Fees]]-0.0225 - (0.088 *Table3[[#This Row],[Shipping_Shields]])- ($V$33 * Table3[[#This Row],[Quantity_Ordered]]) -0.68</f>
        <v>4.8918723716013579E-2</v>
      </c>
      <c r="O422" s="2" t="s">
        <v>1187</v>
      </c>
      <c r="P422" s="2" t="s">
        <v>941</v>
      </c>
      <c r="Q422" s="6">
        <v>36022</v>
      </c>
    </row>
    <row r="423" spans="1:17" x14ac:dyDescent="0.25">
      <c r="A423" s="1" t="s">
        <v>347</v>
      </c>
      <c r="B423" s="2" t="s">
        <v>348</v>
      </c>
      <c r="C423" s="3">
        <v>45286</v>
      </c>
      <c r="D423" s="4" t="str">
        <f t="shared" ca="1" si="19"/>
        <v>Completed</v>
      </c>
      <c r="E423" s="4" t="s">
        <v>3</v>
      </c>
      <c r="F423" s="4" t="s">
        <v>2168</v>
      </c>
      <c r="G423" s="5">
        <v>1.58</v>
      </c>
      <c r="H423" s="37">
        <f t="shared" si="20"/>
        <v>1</v>
      </c>
      <c r="I423" s="37" t="str">
        <f t="shared" si="21"/>
        <v>Small</v>
      </c>
      <c r="J423" s="4">
        <v>2</v>
      </c>
      <c r="K423" s="20">
        <v>0.99</v>
      </c>
      <c r="L423" s="5">
        <f>Table3[[#This Row],[Product_Amt]]+Table3[[#This Row],[Shipping_Amt]]</f>
        <v>2.5700000000000003</v>
      </c>
      <c r="M423" s="5">
        <f>(((Table3[[#This Row],[Total_Amt]] * 0.0558659217877095) + (Table3[[#This Row],[Total_Amt]])) *0.025 +0.3) + Table3[[#This Row],[Total_Amt]] * 0.1025</f>
        <v>0.6312643854748603</v>
      </c>
      <c r="N423" s="20">
        <f>Table3[[#This Row],[Total_Amt]]-Table3[[#This Row],[TCG_Fees]]-0.0225 - (0.088 *Table3[[#This Row],[Shipping_Shields]])- ($V$33 * Table3[[#This Row],[Quantity_Ordered]]) -0.68</f>
        <v>1.0942427460623825</v>
      </c>
      <c r="O423" s="2" t="s">
        <v>1230</v>
      </c>
      <c r="P423" s="2" t="s">
        <v>954</v>
      </c>
      <c r="Q423" s="6">
        <v>32907</v>
      </c>
    </row>
    <row r="424" spans="1:17" x14ac:dyDescent="0.25">
      <c r="A424" s="1" t="s">
        <v>339</v>
      </c>
      <c r="B424" s="2" t="s">
        <v>340</v>
      </c>
      <c r="C424" s="3">
        <v>45286</v>
      </c>
      <c r="D424" s="4" t="str">
        <f t="shared" ca="1" si="19"/>
        <v>Completed</v>
      </c>
      <c r="E424" s="4" t="s">
        <v>3</v>
      </c>
      <c r="F424" s="4" t="s">
        <v>2168</v>
      </c>
      <c r="G424" s="5">
        <v>1.63</v>
      </c>
      <c r="H424" s="37">
        <f t="shared" si="20"/>
        <v>1</v>
      </c>
      <c r="I424" s="37" t="str">
        <f t="shared" si="21"/>
        <v>Small</v>
      </c>
      <c r="J424" s="4">
        <v>3</v>
      </c>
      <c r="K424" s="20">
        <v>0.99</v>
      </c>
      <c r="L424" s="5">
        <f>Table3[[#This Row],[Product_Amt]]+Table3[[#This Row],[Shipping_Amt]]</f>
        <v>2.62</v>
      </c>
      <c r="M424" s="5">
        <f>(((Table3[[#This Row],[Total_Amt]] * 0.0558659217877095) + (Table3[[#This Row],[Total_Amt]])) *0.025 +0.3) + Table3[[#This Row],[Total_Amt]] * 0.1025</f>
        <v>0.637709217877095</v>
      </c>
      <c r="N424" s="20">
        <f>Table3[[#This Row],[Total_Amt]]-Table3[[#This Row],[TCG_Fees]]-0.0225 - (0.088 *Table3[[#This Row],[Shipping_Shields]])- ($V$33 * Table3[[#This Row],[Quantity_Ordered]]) -0.68</f>
        <v>1.1108014794287686</v>
      </c>
      <c r="O424" s="2" t="s">
        <v>1242</v>
      </c>
      <c r="P424" s="2" t="s">
        <v>919</v>
      </c>
      <c r="Q424" s="6">
        <v>78641</v>
      </c>
    </row>
    <row r="425" spans="1:17" x14ac:dyDescent="0.25">
      <c r="A425" s="1" t="s">
        <v>369</v>
      </c>
      <c r="B425" s="2" t="s">
        <v>370</v>
      </c>
      <c r="C425" s="3">
        <v>45286</v>
      </c>
      <c r="D425" s="4" t="str">
        <f t="shared" ca="1" si="19"/>
        <v>Completed</v>
      </c>
      <c r="E425" s="4" t="s">
        <v>3</v>
      </c>
      <c r="F425" s="4" t="s">
        <v>2168</v>
      </c>
      <c r="G425" s="5">
        <v>0.46</v>
      </c>
      <c r="H425" s="37">
        <f t="shared" si="20"/>
        <v>1</v>
      </c>
      <c r="I425" s="37" t="str">
        <f t="shared" si="21"/>
        <v>Small</v>
      </c>
      <c r="J425" s="4">
        <v>2</v>
      </c>
      <c r="K425" s="20">
        <v>0.99</v>
      </c>
      <c r="L425" s="5">
        <f>Table3[[#This Row],[Product_Amt]]+Table3[[#This Row],[Shipping_Amt]]</f>
        <v>1.45</v>
      </c>
      <c r="M425" s="5">
        <f>(((Table3[[#This Row],[Total_Amt]] * 0.0558659217877095) + (Table3[[#This Row],[Total_Amt]])) *0.025 +0.3) + Table3[[#This Row],[Total_Amt]] * 0.1025</f>
        <v>0.4869001396648045</v>
      </c>
      <c r="N425" s="20">
        <f>Table3[[#This Row],[Total_Amt]]-Table3[[#This Row],[TCG_Fees]]-0.0225 - (0.088 *Table3[[#This Row],[Shipping_Shields]])- ($V$33 * Table3[[#This Row],[Quantity_Ordered]]) -0.68</f>
        <v>0.11860699187243795</v>
      </c>
      <c r="O425" s="2" t="s">
        <v>984</v>
      </c>
      <c r="P425" s="2" t="s">
        <v>985</v>
      </c>
      <c r="Q425" s="6">
        <v>30307</v>
      </c>
    </row>
    <row r="426" spans="1:17" x14ac:dyDescent="0.25">
      <c r="A426" s="1" t="s">
        <v>337</v>
      </c>
      <c r="B426" s="2" t="s">
        <v>338</v>
      </c>
      <c r="C426" s="3">
        <v>45286</v>
      </c>
      <c r="D426" s="4" t="str">
        <f t="shared" ca="1" si="19"/>
        <v>Completed</v>
      </c>
      <c r="E426" s="4" t="s">
        <v>3</v>
      </c>
      <c r="F426" s="4" t="s">
        <v>2168</v>
      </c>
      <c r="G426" s="5">
        <v>0.2</v>
      </c>
      <c r="H426" s="37">
        <f t="shared" si="20"/>
        <v>1</v>
      </c>
      <c r="I426" s="37" t="str">
        <f t="shared" si="21"/>
        <v>Small</v>
      </c>
      <c r="J426" s="4">
        <v>2</v>
      </c>
      <c r="K426" s="20">
        <v>0.99</v>
      </c>
      <c r="L426" s="5">
        <f>Table3[[#This Row],[Product_Amt]]+Table3[[#This Row],[Shipping_Amt]]</f>
        <v>1.19</v>
      </c>
      <c r="M426" s="5">
        <f>(((Table3[[#This Row],[Total_Amt]] * 0.0558659217877095) + (Table3[[#This Row],[Total_Amt]])) *0.025 +0.3) + Table3[[#This Row],[Total_Amt]] * 0.1025</f>
        <v>0.45338701117318436</v>
      </c>
      <c r="N426" s="20">
        <f>Table3[[#This Row],[Total_Amt]]-Table3[[#This Row],[TCG_Fees]]-0.0225 - (0.088 *Table3[[#This Row],[Shipping_Shields]])- ($V$33 * Table3[[#This Row],[Quantity_Ordered]]) -0.68</f>
        <v>-0.10787987963594192</v>
      </c>
      <c r="O426" s="2" t="s">
        <v>1285</v>
      </c>
      <c r="P426" s="2" t="s">
        <v>923</v>
      </c>
      <c r="Q426" s="6">
        <v>98273</v>
      </c>
    </row>
    <row r="427" spans="1:17" x14ac:dyDescent="0.25">
      <c r="A427" s="1" t="s">
        <v>333</v>
      </c>
      <c r="B427" s="2" t="s">
        <v>334</v>
      </c>
      <c r="C427" s="3">
        <v>45286</v>
      </c>
      <c r="D427" s="4" t="str">
        <f t="shared" ref="D427:D490" ca="1" si="22">IF(C427&gt;=TODAY()-7,"Shipped","Completed")</f>
        <v>Completed</v>
      </c>
      <c r="E427" s="4" t="s">
        <v>3</v>
      </c>
      <c r="F427" s="4" t="s">
        <v>2168</v>
      </c>
      <c r="G427" s="5">
        <v>0.4</v>
      </c>
      <c r="H427" s="37">
        <f t="shared" si="20"/>
        <v>1</v>
      </c>
      <c r="I427" s="37" t="str">
        <f t="shared" si="21"/>
        <v>Small</v>
      </c>
      <c r="J427" s="4">
        <v>2</v>
      </c>
      <c r="K427" s="20">
        <v>0.99</v>
      </c>
      <c r="L427" s="5">
        <f>Table3[[#This Row],[Product_Amt]]+Table3[[#This Row],[Shipping_Amt]]</f>
        <v>1.3900000000000001</v>
      </c>
      <c r="M427" s="5">
        <f>(((Table3[[#This Row],[Total_Amt]] * 0.0558659217877095) + (Table3[[#This Row],[Total_Amt]])) *0.025 +0.3) + Table3[[#This Row],[Total_Amt]] * 0.1025</f>
        <v>0.47916634078212295</v>
      </c>
      <c r="N427" s="20">
        <f>Table3[[#This Row],[Total_Amt]]-Table3[[#This Row],[TCG_Fees]]-0.0225 - (0.088 *Table3[[#This Row],[Shipping_Shields]])- ($V$33 * Table3[[#This Row],[Quantity_Ordered]]) -0.68</f>
        <v>6.6340790755119672E-2</v>
      </c>
      <c r="O427" s="2" t="s">
        <v>1287</v>
      </c>
      <c r="P427" s="2" t="s">
        <v>997</v>
      </c>
      <c r="Q427" s="6">
        <v>81008</v>
      </c>
    </row>
    <row r="428" spans="1:17" x14ac:dyDescent="0.25">
      <c r="A428" s="1" t="s">
        <v>329</v>
      </c>
      <c r="B428" s="2" t="s">
        <v>330</v>
      </c>
      <c r="C428" s="3">
        <v>45286</v>
      </c>
      <c r="D428" s="4" t="str">
        <f t="shared" ca="1" si="22"/>
        <v>Completed</v>
      </c>
      <c r="E428" s="4" t="s">
        <v>3</v>
      </c>
      <c r="F428" s="4" t="s">
        <v>2168</v>
      </c>
      <c r="G428" s="5">
        <v>0.68</v>
      </c>
      <c r="H428" s="37">
        <f t="shared" si="20"/>
        <v>1</v>
      </c>
      <c r="I428" s="37" t="str">
        <f t="shared" si="21"/>
        <v>Small</v>
      </c>
      <c r="J428" s="4">
        <v>3</v>
      </c>
      <c r="K428" s="20">
        <v>0.99</v>
      </c>
      <c r="L428" s="5">
        <f>Table3[[#This Row],[Product_Amt]]+Table3[[#This Row],[Shipping_Amt]]</f>
        <v>1.67</v>
      </c>
      <c r="M428" s="5">
        <f>(((Table3[[#This Row],[Total_Amt]] * 0.0558659217877095) + (Table3[[#This Row],[Total_Amt]])) *0.025 +0.3) + Table3[[#This Row],[Total_Amt]] * 0.1025</f>
        <v>0.5152574022346369</v>
      </c>
      <c r="N428" s="20">
        <f>Table3[[#This Row],[Total_Amt]]-Table3[[#This Row],[TCG_Fees]]-0.0225 - (0.088 *Table3[[#This Row],[Shipping_Shields]])- ($V$33 * Table3[[#This Row],[Quantity_Ordered]]) -0.68</f>
        <v>0.28325329507122676</v>
      </c>
      <c r="O428" s="2" t="s">
        <v>1029</v>
      </c>
      <c r="P428" s="2" t="s">
        <v>926</v>
      </c>
      <c r="Q428" s="6">
        <v>97330</v>
      </c>
    </row>
    <row r="429" spans="1:17" x14ac:dyDescent="0.25">
      <c r="A429" s="1" t="s">
        <v>363</v>
      </c>
      <c r="B429" s="2" t="s">
        <v>364</v>
      </c>
      <c r="C429" s="3">
        <v>45286</v>
      </c>
      <c r="D429" s="4" t="str">
        <f t="shared" ca="1" si="22"/>
        <v>Completed</v>
      </c>
      <c r="E429" s="4" t="s">
        <v>3</v>
      </c>
      <c r="F429" s="4" t="s">
        <v>2168</v>
      </c>
      <c r="G429" s="5">
        <v>0.64</v>
      </c>
      <c r="H429" s="37">
        <f t="shared" si="20"/>
        <v>1</v>
      </c>
      <c r="I429" s="37" t="str">
        <f t="shared" si="21"/>
        <v>Small</v>
      </c>
      <c r="J429" s="4">
        <v>4</v>
      </c>
      <c r="K429" s="20">
        <v>0.99</v>
      </c>
      <c r="L429" s="5">
        <f>Table3[[#This Row],[Product_Amt]]+Table3[[#This Row],[Shipping_Amt]]</f>
        <v>1.63</v>
      </c>
      <c r="M429" s="5">
        <f>(((Table3[[#This Row],[Total_Amt]] * 0.0558659217877095) + (Table3[[#This Row],[Total_Amt]])) *0.025 +0.3) + Table3[[#This Row],[Total_Amt]] * 0.1025</f>
        <v>0.51010153631284916</v>
      </c>
      <c r="N429" s="20">
        <f>Table3[[#This Row],[Total_Amt]]-Table3[[#This Row],[TCG_Fees]]-0.0225 - (0.088 *Table3[[#This Row],[Shipping_Shields]])- ($V$33 * Table3[[#This Row],[Quantity_Ordered]]) -0.68</f>
        <v>0.22141272676163559</v>
      </c>
      <c r="O429" s="2" t="s">
        <v>1109</v>
      </c>
      <c r="P429" s="2" t="s">
        <v>926</v>
      </c>
      <c r="Q429" s="6">
        <v>97402</v>
      </c>
    </row>
    <row r="430" spans="1:17" x14ac:dyDescent="0.25">
      <c r="A430" s="1" t="s">
        <v>351</v>
      </c>
      <c r="B430" s="2" t="s">
        <v>352</v>
      </c>
      <c r="C430" s="3">
        <v>45286</v>
      </c>
      <c r="D430" s="4" t="str">
        <f t="shared" ca="1" si="22"/>
        <v>Completed</v>
      </c>
      <c r="E430" s="4" t="s">
        <v>3</v>
      </c>
      <c r="F430" s="4" t="s">
        <v>2168</v>
      </c>
      <c r="G430" s="5">
        <v>0.69</v>
      </c>
      <c r="H430" s="37">
        <f t="shared" si="20"/>
        <v>1</v>
      </c>
      <c r="I430" s="37" t="str">
        <f t="shared" si="21"/>
        <v>Small</v>
      </c>
      <c r="J430" s="4">
        <v>2</v>
      </c>
      <c r="K430" s="20">
        <v>0.99</v>
      </c>
      <c r="L430" s="5">
        <f>Table3[[#This Row],[Product_Amt]]+Table3[[#This Row],[Shipping_Amt]]</f>
        <v>1.68</v>
      </c>
      <c r="M430" s="5">
        <f>(((Table3[[#This Row],[Total_Amt]] * 0.0558659217877095) + (Table3[[#This Row],[Total_Amt]])) *0.025 +0.3) + Table3[[#This Row],[Total_Amt]] * 0.1025</f>
        <v>0.51654636871508375</v>
      </c>
      <c r="N430" s="20">
        <f>Table3[[#This Row],[Total_Amt]]-Table3[[#This Row],[TCG_Fees]]-0.0225 - (0.088 *Table3[[#This Row],[Shipping_Shields]])- ($V$33 * Table3[[#This Row],[Quantity_Ordered]]) -0.68</f>
        <v>0.31896076282215857</v>
      </c>
      <c r="O430" s="2" t="s">
        <v>1325</v>
      </c>
      <c r="P430" s="2" t="s">
        <v>954</v>
      </c>
      <c r="Q430" s="6">
        <v>33190</v>
      </c>
    </row>
    <row r="431" spans="1:17" x14ac:dyDescent="0.25">
      <c r="A431" s="1" t="s">
        <v>367</v>
      </c>
      <c r="B431" s="2" t="s">
        <v>368</v>
      </c>
      <c r="C431" s="3">
        <v>45286</v>
      </c>
      <c r="D431" s="4" t="str">
        <f t="shared" ca="1" si="22"/>
        <v>Completed</v>
      </c>
      <c r="E431" s="4" t="s">
        <v>3</v>
      </c>
      <c r="F431" s="4" t="s">
        <v>2168</v>
      </c>
      <c r="G431" s="5">
        <v>0.17</v>
      </c>
      <c r="H431" s="37">
        <f t="shared" si="20"/>
        <v>1</v>
      </c>
      <c r="I431" s="37" t="str">
        <f t="shared" si="21"/>
        <v>Small</v>
      </c>
      <c r="J431" s="4">
        <v>1</v>
      </c>
      <c r="K431" s="20">
        <v>0.99</v>
      </c>
      <c r="L431" s="5">
        <f>Table3[[#This Row],[Product_Amt]]+Table3[[#This Row],[Shipping_Amt]]</f>
        <v>1.1599999999999999</v>
      </c>
      <c r="M431" s="5">
        <f>(((Table3[[#This Row],[Total_Amt]] * 0.0558659217877095) + (Table3[[#This Row],[Total_Amt]])) *0.025 +0.3) + Table3[[#This Row],[Total_Amt]] * 0.1025</f>
        <v>0.44952011173184359</v>
      </c>
      <c r="N431" s="20">
        <f>Table3[[#This Row],[Total_Amt]]-Table3[[#This Row],[TCG_Fees]]-0.0225 - (0.088 *Table3[[#This Row],[Shipping_Shields]])- ($V$33 * Table3[[#This Row],[Quantity_Ordered]]) -0.68</f>
        <v>-0.10701654596322241</v>
      </c>
      <c r="O431" s="2" t="s">
        <v>1003</v>
      </c>
      <c r="P431" s="2" t="s">
        <v>920</v>
      </c>
      <c r="Q431" s="6">
        <v>13202</v>
      </c>
    </row>
    <row r="432" spans="1:17" x14ac:dyDescent="0.25">
      <c r="A432" s="1" t="s">
        <v>343</v>
      </c>
      <c r="B432" s="2" t="s">
        <v>344</v>
      </c>
      <c r="C432" s="3">
        <v>45286</v>
      </c>
      <c r="D432" s="4" t="str">
        <f t="shared" ca="1" si="22"/>
        <v>Completed</v>
      </c>
      <c r="E432" s="4" t="s">
        <v>3</v>
      </c>
      <c r="F432" s="4" t="s">
        <v>2168</v>
      </c>
      <c r="G432" s="5">
        <v>2.0499999999999998</v>
      </c>
      <c r="H432" s="37">
        <f t="shared" si="20"/>
        <v>1</v>
      </c>
      <c r="I432" s="37" t="str">
        <f t="shared" si="21"/>
        <v>Small</v>
      </c>
      <c r="J432" s="4">
        <v>1</v>
      </c>
      <c r="K432" s="20">
        <v>0.99</v>
      </c>
      <c r="L432" s="5">
        <f>Table3[[#This Row],[Product_Amt]]+Table3[[#This Row],[Shipping_Amt]]</f>
        <v>3.04</v>
      </c>
      <c r="M432" s="5">
        <f>(((Table3[[#This Row],[Total_Amt]] * 0.0558659217877095) + (Table3[[#This Row],[Total_Amt]])) *0.025 +0.3) + Table3[[#This Row],[Total_Amt]] * 0.1025</f>
        <v>0.69184581005586587</v>
      </c>
      <c r="N432" s="20">
        <f>Table3[[#This Row],[Total_Amt]]-Table3[[#This Row],[TCG_Fees]]-0.0225 - (0.088 *Table3[[#This Row],[Shipping_Shields]])- ($V$33 * Table3[[#This Row],[Quantity_Ordered]]) -0.68</f>
        <v>1.5306577557127552</v>
      </c>
      <c r="O432" s="2" t="s">
        <v>1024</v>
      </c>
      <c r="P432" s="2" t="s">
        <v>958</v>
      </c>
      <c r="Q432" s="6">
        <v>8648</v>
      </c>
    </row>
    <row r="433" spans="1:17" x14ac:dyDescent="0.25">
      <c r="A433" s="1" t="s">
        <v>405</v>
      </c>
      <c r="B433" s="2" t="s">
        <v>406</v>
      </c>
      <c r="C433" s="3">
        <v>45287</v>
      </c>
      <c r="D433" s="4" t="str">
        <f t="shared" ca="1" si="22"/>
        <v>Completed</v>
      </c>
      <c r="E433" s="4" t="s">
        <v>3</v>
      </c>
      <c r="F433" s="4" t="s">
        <v>2168</v>
      </c>
      <c r="G433" s="5">
        <v>2.2000000000000002</v>
      </c>
      <c r="H433" s="37">
        <f t="shared" si="20"/>
        <v>1</v>
      </c>
      <c r="I433" s="37" t="str">
        <f t="shared" si="21"/>
        <v>Small</v>
      </c>
      <c r="J433" s="4">
        <v>3</v>
      </c>
      <c r="K433" s="20">
        <v>0.99</v>
      </c>
      <c r="L433" s="5">
        <f>Table3[[#This Row],[Product_Amt]]+Table3[[#This Row],[Shipping_Amt]]</f>
        <v>3.1900000000000004</v>
      </c>
      <c r="M433" s="5">
        <f>(((Table3[[#This Row],[Total_Amt]] * 0.0558659217877095) + (Table3[[#This Row],[Total_Amt]])) *0.025 +0.3) + Table3[[#This Row],[Total_Amt]] * 0.1025</f>
        <v>0.71118030726256987</v>
      </c>
      <c r="N433" s="20">
        <f>Table3[[#This Row],[Total_Amt]]-Table3[[#This Row],[TCG_Fees]]-0.0225 - (0.088 *Table3[[#This Row],[Shipping_Shields]])- ($V$33 * Table3[[#This Row],[Quantity_Ordered]]) -0.68</f>
        <v>1.6073303900432943</v>
      </c>
      <c r="O433" s="2" t="s">
        <v>1027</v>
      </c>
      <c r="P433" s="2" t="s">
        <v>982</v>
      </c>
      <c r="Q433" s="6">
        <v>55957</v>
      </c>
    </row>
    <row r="434" spans="1:17" x14ac:dyDescent="0.25">
      <c r="A434" s="1" t="s">
        <v>409</v>
      </c>
      <c r="B434" s="2" t="s">
        <v>410</v>
      </c>
      <c r="C434" s="3">
        <v>45287</v>
      </c>
      <c r="D434" s="4" t="str">
        <f t="shared" ca="1" si="22"/>
        <v>Completed</v>
      </c>
      <c r="E434" s="4" t="s">
        <v>3</v>
      </c>
      <c r="F434" s="4" t="s">
        <v>2168</v>
      </c>
      <c r="G434" s="5">
        <v>0.21</v>
      </c>
      <c r="H434" s="37">
        <f t="shared" si="20"/>
        <v>1</v>
      </c>
      <c r="I434" s="37" t="str">
        <f t="shared" si="21"/>
        <v>Small</v>
      </c>
      <c r="J434" s="4">
        <v>1</v>
      </c>
      <c r="K434" s="20">
        <v>0.99</v>
      </c>
      <c r="L434" s="5">
        <f>Table3[[#This Row],[Product_Amt]]+Table3[[#This Row],[Shipping_Amt]]</f>
        <v>1.2</v>
      </c>
      <c r="M434" s="5">
        <f>(((Table3[[#This Row],[Total_Amt]] * 0.0558659217877095) + (Table3[[#This Row],[Total_Amt]])) *0.025 +0.3) + Table3[[#This Row],[Total_Amt]] * 0.1025</f>
        <v>0.45467597765363127</v>
      </c>
      <c r="N434" s="20">
        <f>Table3[[#This Row],[Total_Amt]]-Table3[[#This Row],[TCG_Fees]]-0.0225 - (0.088 *Table3[[#This Row],[Shipping_Shields]])- ($V$33 * Table3[[#This Row],[Quantity_Ordered]]) -0.68</f>
        <v>-7.2172411885010113E-2</v>
      </c>
      <c r="O434" s="2" t="s">
        <v>1040</v>
      </c>
      <c r="P434" s="2" t="s">
        <v>931</v>
      </c>
      <c r="Q434" s="6">
        <v>88345</v>
      </c>
    </row>
    <row r="435" spans="1:17" x14ac:dyDescent="0.25">
      <c r="A435" s="1" t="s">
        <v>387</v>
      </c>
      <c r="B435" s="2" t="s">
        <v>388</v>
      </c>
      <c r="C435" s="3">
        <v>45287</v>
      </c>
      <c r="D435" s="4" t="str">
        <f t="shared" ca="1" si="22"/>
        <v>Completed</v>
      </c>
      <c r="E435" s="4" t="s">
        <v>3</v>
      </c>
      <c r="F435" s="4" t="s">
        <v>2168</v>
      </c>
      <c r="G435" s="5">
        <v>0.1</v>
      </c>
      <c r="H435" s="37">
        <f t="shared" si="20"/>
        <v>1</v>
      </c>
      <c r="I435" s="37" t="str">
        <f t="shared" si="21"/>
        <v>Small</v>
      </c>
      <c r="J435" s="4">
        <v>1</v>
      </c>
      <c r="K435" s="20">
        <v>0.99</v>
      </c>
      <c r="L435" s="5">
        <f>Table3[[#This Row],[Product_Amt]]+Table3[[#This Row],[Shipping_Amt]]</f>
        <v>1.0900000000000001</v>
      </c>
      <c r="M435" s="5">
        <f>(((Table3[[#This Row],[Total_Amt]] * 0.0558659217877095) + (Table3[[#This Row],[Total_Amt]])) *0.025 +0.3) + Table3[[#This Row],[Total_Amt]] * 0.1025</f>
        <v>0.44049734636871507</v>
      </c>
      <c r="N435" s="20">
        <f>Table3[[#This Row],[Total_Amt]]-Table3[[#This Row],[TCG_Fees]]-0.0225 - (0.088 *Table3[[#This Row],[Shipping_Shields]])- ($V$33 * Table3[[#This Row],[Quantity_Ordered]]) -0.68</f>
        <v>-0.16799378060009373</v>
      </c>
      <c r="O435" s="2" t="s">
        <v>1059</v>
      </c>
      <c r="P435" s="2" t="s">
        <v>938</v>
      </c>
      <c r="Q435" s="6">
        <v>93306</v>
      </c>
    </row>
    <row r="436" spans="1:17" x14ac:dyDescent="0.25">
      <c r="A436" s="1" t="s">
        <v>375</v>
      </c>
      <c r="B436" s="2" t="s">
        <v>376</v>
      </c>
      <c r="C436" s="3">
        <v>45287</v>
      </c>
      <c r="D436" s="4" t="str">
        <f t="shared" ca="1" si="22"/>
        <v>Completed</v>
      </c>
      <c r="E436" s="4" t="s">
        <v>3</v>
      </c>
      <c r="F436" s="4" t="s">
        <v>2168</v>
      </c>
      <c r="G436" s="5">
        <v>0.05</v>
      </c>
      <c r="H436" s="37">
        <f t="shared" si="20"/>
        <v>1</v>
      </c>
      <c r="I436" s="37" t="str">
        <f t="shared" si="21"/>
        <v>Small</v>
      </c>
      <c r="J436" s="4">
        <v>1</v>
      </c>
      <c r="K436" s="20">
        <v>0.99</v>
      </c>
      <c r="L436" s="5">
        <f>Table3[[#This Row],[Product_Amt]]+Table3[[#This Row],[Shipping_Amt]]</f>
        <v>1.04</v>
      </c>
      <c r="M436" s="5">
        <f>(((Table3[[#This Row],[Total_Amt]] * 0.0558659217877095) + (Table3[[#This Row],[Total_Amt]])) *0.025 +0.3) + Table3[[#This Row],[Total_Amt]] * 0.1025</f>
        <v>0.43405251396648048</v>
      </c>
      <c r="N436" s="20">
        <f>Table3[[#This Row],[Total_Amt]]-Table3[[#This Row],[TCG_Fees]]-0.0225 - (0.088 *Table3[[#This Row],[Shipping_Shields]])- ($V$33 * Table3[[#This Row],[Quantity_Ordered]]) -0.68</f>
        <v>-0.21154894819785919</v>
      </c>
      <c r="O436" s="2" t="s">
        <v>1093</v>
      </c>
      <c r="P436" s="2" t="s">
        <v>985</v>
      </c>
      <c r="Q436" s="6">
        <v>31542</v>
      </c>
    </row>
    <row r="437" spans="1:17" x14ac:dyDescent="0.25">
      <c r="A437" s="1" t="s">
        <v>413</v>
      </c>
      <c r="B437" s="2" t="s">
        <v>414</v>
      </c>
      <c r="C437" s="3">
        <v>45287</v>
      </c>
      <c r="D437" s="4" t="str">
        <f t="shared" ca="1" si="22"/>
        <v>Completed</v>
      </c>
      <c r="E437" s="4" t="s">
        <v>3</v>
      </c>
      <c r="F437" s="4" t="s">
        <v>2168</v>
      </c>
      <c r="G437" s="5">
        <v>0.2</v>
      </c>
      <c r="H437" s="37">
        <f t="shared" si="20"/>
        <v>1</v>
      </c>
      <c r="I437" s="37" t="str">
        <f t="shared" si="21"/>
        <v>Small</v>
      </c>
      <c r="J437" s="4">
        <v>2</v>
      </c>
      <c r="K437" s="20">
        <v>0.99</v>
      </c>
      <c r="L437" s="5">
        <f>Table3[[#This Row],[Product_Amt]]+Table3[[#This Row],[Shipping_Amt]]</f>
        <v>1.19</v>
      </c>
      <c r="M437" s="5">
        <f>(((Table3[[#This Row],[Total_Amt]] * 0.0558659217877095) + (Table3[[#This Row],[Total_Amt]])) *0.025 +0.3) + Table3[[#This Row],[Total_Amt]] * 0.1025</f>
        <v>0.45338701117318436</v>
      </c>
      <c r="N437" s="20">
        <f>Table3[[#This Row],[Total_Amt]]-Table3[[#This Row],[TCG_Fees]]-0.0225 - (0.088 *Table3[[#This Row],[Shipping_Shields]])- ($V$33 * Table3[[#This Row],[Quantity_Ordered]]) -0.68</f>
        <v>-0.10787987963594192</v>
      </c>
      <c r="O437" s="2" t="s">
        <v>1107</v>
      </c>
      <c r="P437" s="2" t="s">
        <v>967</v>
      </c>
      <c r="Q437" s="6">
        <v>15063</v>
      </c>
    </row>
    <row r="438" spans="1:17" x14ac:dyDescent="0.25">
      <c r="A438" s="1" t="s">
        <v>383</v>
      </c>
      <c r="B438" s="2" t="s">
        <v>384</v>
      </c>
      <c r="C438" s="3">
        <v>45287</v>
      </c>
      <c r="D438" s="4" t="str">
        <f t="shared" ca="1" si="22"/>
        <v>Completed</v>
      </c>
      <c r="E438" s="4" t="s">
        <v>3</v>
      </c>
      <c r="F438" s="4" t="s">
        <v>2168</v>
      </c>
      <c r="G438" s="5">
        <v>0.42</v>
      </c>
      <c r="H438" s="37">
        <f t="shared" si="20"/>
        <v>1</v>
      </c>
      <c r="I438" s="37" t="str">
        <f t="shared" si="21"/>
        <v>Small</v>
      </c>
      <c r="J438" s="4">
        <v>1</v>
      </c>
      <c r="K438" s="20">
        <v>0.99</v>
      </c>
      <c r="L438" s="5">
        <f>Table3[[#This Row],[Product_Amt]]+Table3[[#This Row],[Shipping_Amt]]</f>
        <v>1.41</v>
      </c>
      <c r="M438" s="5">
        <f>(((Table3[[#This Row],[Total_Amt]] * 0.0558659217877095) + (Table3[[#This Row],[Total_Amt]])) *0.025 +0.3) + Table3[[#This Row],[Total_Amt]] * 0.1025</f>
        <v>0.48174427374301676</v>
      </c>
      <c r="N438" s="20">
        <f>Table3[[#This Row],[Total_Amt]]-Table3[[#This Row],[TCG_Fees]]-0.0225 - (0.088 *Table3[[#This Row],[Shipping_Shields]])- ($V$33 * Table3[[#This Row],[Quantity_Ordered]]) -0.68</f>
        <v>0.11075929202560442</v>
      </c>
      <c r="O438" s="2" t="s">
        <v>1130</v>
      </c>
      <c r="P438" s="2" t="s">
        <v>958</v>
      </c>
      <c r="Q438" s="6">
        <v>7821</v>
      </c>
    </row>
    <row r="439" spans="1:17" x14ac:dyDescent="0.25">
      <c r="A439" s="1" t="s">
        <v>379</v>
      </c>
      <c r="B439" s="2" t="s">
        <v>380</v>
      </c>
      <c r="C439" s="3">
        <v>45287</v>
      </c>
      <c r="D439" s="4" t="str">
        <f t="shared" ca="1" si="22"/>
        <v>Completed</v>
      </c>
      <c r="E439" s="4" t="s">
        <v>3</v>
      </c>
      <c r="F439" s="4" t="s">
        <v>2168</v>
      </c>
      <c r="G439" s="5">
        <v>2.2799999999999998</v>
      </c>
      <c r="H439" s="37">
        <f t="shared" si="20"/>
        <v>1</v>
      </c>
      <c r="I439" s="37" t="str">
        <f t="shared" si="21"/>
        <v>Small</v>
      </c>
      <c r="J439" s="4">
        <v>2</v>
      </c>
      <c r="K439" s="20">
        <v>0.99</v>
      </c>
      <c r="L439" s="5">
        <f>Table3[[#This Row],[Product_Amt]]+Table3[[#This Row],[Shipping_Amt]]</f>
        <v>3.2699999999999996</v>
      </c>
      <c r="M439" s="5">
        <f>(((Table3[[#This Row],[Total_Amt]] * 0.0558659217877095) + (Table3[[#This Row],[Total_Amt]])) *0.025 +0.3) + Table3[[#This Row],[Total_Amt]] * 0.1025</f>
        <v>0.72149203910614523</v>
      </c>
      <c r="N439" s="20">
        <f>Table3[[#This Row],[Total_Amt]]-Table3[[#This Row],[TCG_Fees]]-0.0225 - (0.088 *Table3[[#This Row],[Shipping_Shields]])- ($V$33 * Table3[[#This Row],[Quantity_Ordered]]) -0.68</f>
        <v>1.7040150924310962</v>
      </c>
      <c r="O439" s="2" t="s">
        <v>974</v>
      </c>
      <c r="P439" s="2" t="s">
        <v>926</v>
      </c>
      <c r="Q439" s="6">
        <v>97232</v>
      </c>
    </row>
    <row r="440" spans="1:17" x14ac:dyDescent="0.25">
      <c r="A440" s="1" t="s">
        <v>403</v>
      </c>
      <c r="B440" s="2" t="s">
        <v>404</v>
      </c>
      <c r="C440" s="3">
        <v>45287</v>
      </c>
      <c r="D440" s="4" t="str">
        <f t="shared" ca="1" si="22"/>
        <v>Completed</v>
      </c>
      <c r="E440" s="4" t="s">
        <v>3</v>
      </c>
      <c r="F440" s="4" t="s">
        <v>2168</v>
      </c>
      <c r="G440" s="5">
        <v>1.28</v>
      </c>
      <c r="H440" s="37">
        <f t="shared" si="20"/>
        <v>1</v>
      </c>
      <c r="I440" s="37" t="str">
        <f t="shared" si="21"/>
        <v>Small</v>
      </c>
      <c r="J440" s="4">
        <v>2</v>
      </c>
      <c r="K440" s="20">
        <v>0.99</v>
      </c>
      <c r="L440" s="5">
        <f>Table3[[#This Row],[Product_Amt]]+Table3[[#This Row],[Shipping_Amt]]</f>
        <v>2.27</v>
      </c>
      <c r="M440" s="5">
        <f>(((Table3[[#This Row],[Total_Amt]] * 0.0558659217877095) + (Table3[[#This Row],[Total_Amt]])) *0.025 +0.3) + Table3[[#This Row],[Total_Amt]] * 0.1025</f>
        <v>0.59259539106145254</v>
      </c>
      <c r="N440" s="20">
        <f>Table3[[#This Row],[Total_Amt]]-Table3[[#This Row],[TCG_Fees]]-0.0225 - (0.088 *Table3[[#This Row],[Shipping_Shields]])- ($V$33 * Table3[[#This Row],[Quantity_Ordered]]) -0.68</f>
        <v>0.83291174047578986</v>
      </c>
      <c r="O440" s="2" t="s">
        <v>1150</v>
      </c>
      <c r="P440" s="2" t="s">
        <v>985</v>
      </c>
      <c r="Q440" s="6">
        <v>31558</v>
      </c>
    </row>
    <row r="441" spans="1:17" x14ac:dyDescent="0.25">
      <c r="A441" s="1" t="s">
        <v>373</v>
      </c>
      <c r="B441" s="2" t="s">
        <v>374</v>
      </c>
      <c r="C441" s="3">
        <v>45287</v>
      </c>
      <c r="D441" s="4" t="str">
        <f t="shared" ca="1" si="22"/>
        <v>Completed</v>
      </c>
      <c r="E441" s="4" t="s">
        <v>3</v>
      </c>
      <c r="F441" s="4" t="s">
        <v>2168</v>
      </c>
      <c r="G441" s="5">
        <v>0.68</v>
      </c>
      <c r="H441" s="37">
        <f t="shared" si="20"/>
        <v>1</v>
      </c>
      <c r="I441" s="37" t="str">
        <f t="shared" si="21"/>
        <v>Small</v>
      </c>
      <c r="J441" s="4">
        <v>1</v>
      </c>
      <c r="K441" s="20">
        <v>0.99</v>
      </c>
      <c r="L441" s="5">
        <f>Table3[[#This Row],[Product_Amt]]+Table3[[#This Row],[Shipping_Amt]]</f>
        <v>1.67</v>
      </c>
      <c r="M441" s="5">
        <f>(((Table3[[#This Row],[Total_Amt]] * 0.0558659217877095) + (Table3[[#This Row],[Total_Amt]])) *0.025 +0.3) + Table3[[#This Row],[Total_Amt]] * 0.1025</f>
        <v>0.5152574022346369</v>
      </c>
      <c r="N441" s="20">
        <f>Table3[[#This Row],[Total_Amt]]-Table3[[#This Row],[TCG_Fees]]-0.0225 - (0.088 *Table3[[#This Row],[Shipping_Shields]])- ($V$33 * Table3[[#This Row],[Quantity_Ordered]]) -0.68</f>
        <v>0.33724616353398418</v>
      </c>
      <c r="O441" s="2" t="s">
        <v>1155</v>
      </c>
      <c r="P441" s="2" t="s">
        <v>982</v>
      </c>
      <c r="Q441" s="6">
        <v>55441</v>
      </c>
    </row>
    <row r="442" spans="1:17" x14ac:dyDescent="0.25">
      <c r="A442" s="1" t="s">
        <v>401</v>
      </c>
      <c r="B442" s="2" t="s">
        <v>402</v>
      </c>
      <c r="C442" s="3">
        <v>45287</v>
      </c>
      <c r="D442" s="4" t="str">
        <f t="shared" ca="1" si="22"/>
        <v>Completed</v>
      </c>
      <c r="E442" s="4" t="s">
        <v>3</v>
      </c>
      <c r="F442" s="4" t="s">
        <v>2168</v>
      </c>
      <c r="G442" s="5">
        <v>0.68</v>
      </c>
      <c r="H442" s="37">
        <f t="shared" si="20"/>
        <v>1</v>
      </c>
      <c r="I442" s="37" t="str">
        <f t="shared" si="21"/>
        <v>Small</v>
      </c>
      <c r="J442" s="4">
        <v>3</v>
      </c>
      <c r="K442" s="20">
        <v>0.99</v>
      </c>
      <c r="L442" s="5">
        <f>Table3[[#This Row],[Product_Amt]]+Table3[[#This Row],[Shipping_Amt]]</f>
        <v>1.67</v>
      </c>
      <c r="M442" s="5">
        <f>(((Table3[[#This Row],[Total_Amt]] * 0.0558659217877095) + (Table3[[#This Row],[Total_Amt]])) *0.025 +0.3) + Table3[[#This Row],[Total_Amt]] * 0.1025</f>
        <v>0.5152574022346369</v>
      </c>
      <c r="N442" s="20">
        <f>Table3[[#This Row],[Total_Amt]]-Table3[[#This Row],[TCG_Fees]]-0.0225 - (0.088 *Table3[[#This Row],[Shipping_Shields]])- ($V$33 * Table3[[#This Row],[Quantity_Ordered]]) -0.68</f>
        <v>0.28325329507122676</v>
      </c>
      <c r="O442" s="2" t="s">
        <v>1168</v>
      </c>
      <c r="P442" s="2" t="s">
        <v>1064</v>
      </c>
      <c r="Q442" s="6">
        <v>4084</v>
      </c>
    </row>
    <row r="443" spans="1:17" x14ac:dyDescent="0.25">
      <c r="A443" s="1" t="s">
        <v>407</v>
      </c>
      <c r="B443" s="2" t="s">
        <v>408</v>
      </c>
      <c r="C443" s="3">
        <v>45287</v>
      </c>
      <c r="D443" s="4" t="str">
        <f t="shared" ca="1" si="22"/>
        <v>Completed</v>
      </c>
      <c r="E443" s="4" t="s">
        <v>3</v>
      </c>
      <c r="F443" s="4" t="s">
        <v>2168</v>
      </c>
      <c r="G443" s="5">
        <v>0.56999999999999995</v>
      </c>
      <c r="H443" s="37">
        <f t="shared" si="20"/>
        <v>1</v>
      </c>
      <c r="I443" s="37" t="str">
        <f t="shared" si="21"/>
        <v>Small</v>
      </c>
      <c r="J443" s="4">
        <v>1</v>
      </c>
      <c r="K443" s="20">
        <v>0.99</v>
      </c>
      <c r="L443" s="5">
        <f>Table3[[#This Row],[Product_Amt]]+Table3[[#This Row],[Shipping_Amt]]</f>
        <v>1.56</v>
      </c>
      <c r="M443" s="5">
        <f>(((Table3[[#This Row],[Total_Amt]] * 0.0558659217877095) + (Table3[[#This Row],[Total_Amt]])) *0.025 +0.3) + Table3[[#This Row],[Total_Amt]] * 0.1025</f>
        <v>0.50107877094972064</v>
      </c>
      <c r="N443" s="20">
        <f>Table3[[#This Row],[Total_Amt]]-Table3[[#This Row],[TCG_Fees]]-0.0225 - (0.088 *Table3[[#This Row],[Shipping_Shields]])- ($V$33 * Table3[[#This Row],[Quantity_Ordered]]) -0.68</f>
        <v>0.24142479481890067</v>
      </c>
      <c r="O443" s="2" t="s">
        <v>1176</v>
      </c>
      <c r="P443" s="2" t="s">
        <v>943</v>
      </c>
      <c r="Q443" s="6">
        <v>86321</v>
      </c>
    </row>
    <row r="444" spans="1:17" x14ac:dyDescent="0.25">
      <c r="A444" s="1" t="s">
        <v>399</v>
      </c>
      <c r="B444" s="2" t="s">
        <v>400</v>
      </c>
      <c r="C444" s="3">
        <v>45287</v>
      </c>
      <c r="D444" s="4" t="str">
        <f t="shared" ca="1" si="22"/>
        <v>Completed</v>
      </c>
      <c r="E444" s="4" t="s">
        <v>3</v>
      </c>
      <c r="F444" s="4" t="s">
        <v>2168</v>
      </c>
      <c r="G444" s="5">
        <v>1.25</v>
      </c>
      <c r="H444" s="37">
        <f t="shared" si="20"/>
        <v>1</v>
      </c>
      <c r="I444" s="37" t="str">
        <f t="shared" si="21"/>
        <v>Small</v>
      </c>
      <c r="J444" s="4">
        <v>4</v>
      </c>
      <c r="K444" s="20">
        <v>0.99</v>
      </c>
      <c r="L444" s="5">
        <f>Table3[[#This Row],[Product_Amt]]+Table3[[#This Row],[Shipping_Amt]]</f>
        <v>2.2400000000000002</v>
      </c>
      <c r="M444" s="5">
        <f>(((Table3[[#This Row],[Total_Amt]] * 0.0558659217877095) + (Table3[[#This Row],[Total_Amt]])) *0.025 +0.3) + Table3[[#This Row],[Total_Amt]] * 0.1025</f>
        <v>0.58872849162011176</v>
      </c>
      <c r="N444" s="20">
        <f>Table3[[#This Row],[Total_Amt]]-Table3[[#This Row],[TCG_Fees]]-0.0225 - (0.088 *Table3[[#This Row],[Shipping_Shields]])- ($V$33 * Table3[[#This Row],[Quantity_Ordered]]) -0.68</f>
        <v>0.7527857714543732</v>
      </c>
      <c r="O444" s="2" t="s">
        <v>936</v>
      </c>
      <c r="P444" s="2" t="s">
        <v>919</v>
      </c>
      <c r="Q444" s="6">
        <v>78222</v>
      </c>
    </row>
    <row r="445" spans="1:17" x14ac:dyDescent="0.25">
      <c r="A445" s="1" t="s">
        <v>381</v>
      </c>
      <c r="B445" s="2" t="s">
        <v>382</v>
      </c>
      <c r="C445" s="3">
        <v>45287</v>
      </c>
      <c r="D445" s="4" t="str">
        <f t="shared" ca="1" si="22"/>
        <v>Completed</v>
      </c>
      <c r="E445" s="4" t="s">
        <v>3</v>
      </c>
      <c r="F445" s="4" t="s">
        <v>2168</v>
      </c>
      <c r="G445" s="5">
        <v>0.2</v>
      </c>
      <c r="H445" s="37">
        <f t="shared" si="20"/>
        <v>1</v>
      </c>
      <c r="I445" s="37" t="str">
        <f t="shared" si="21"/>
        <v>Small</v>
      </c>
      <c r="J445" s="4">
        <v>2</v>
      </c>
      <c r="K445" s="20">
        <v>0.99</v>
      </c>
      <c r="L445" s="5">
        <f>Table3[[#This Row],[Product_Amt]]+Table3[[#This Row],[Shipping_Amt]]</f>
        <v>1.19</v>
      </c>
      <c r="M445" s="5">
        <f>(((Table3[[#This Row],[Total_Amt]] * 0.0558659217877095) + (Table3[[#This Row],[Total_Amt]])) *0.025 +0.3) + Table3[[#This Row],[Total_Amt]] * 0.1025</f>
        <v>0.45338701117318436</v>
      </c>
      <c r="N445" s="20">
        <f>Table3[[#This Row],[Total_Amt]]-Table3[[#This Row],[TCG_Fees]]-0.0225 - (0.088 *Table3[[#This Row],[Shipping_Shields]])- ($V$33 * Table3[[#This Row],[Quantity_Ordered]]) -0.68</f>
        <v>-0.10787987963594192</v>
      </c>
      <c r="O445" s="2" t="s">
        <v>1148</v>
      </c>
      <c r="P445" s="2" t="s">
        <v>988</v>
      </c>
      <c r="Q445" s="6">
        <v>63111</v>
      </c>
    </row>
    <row r="446" spans="1:17" x14ac:dyDescent="0.25">
      <c r="A446" s="1" t="s">
        <v>385</v>
      </c>
      <c r="B446" s="2" t="s">
        <v>386</v>
      </c>
      <c r="C446" s="3">
        <v>45287</v>
      </c>
      <c r="D446" s="4" t="str">
        <f t="shared" ca="1" si="22"/>
        <v>Completed</v>
      </c>
      <c r="E446" s="4" t="s">
        <v>3</v>
      </c>
      <c r="F446" s="4" t="s">
        <v>2168</v>
      </c>
      <c r="G446" s="5">
        <v>1.45</v>
      </c>
      <c r="H446" s="37">
        <f t="shared" si="20"/>
        <v>1</v>
      </c>
      <c r="I446" s="37" t="str">
        <f t="shared" si="21"/>
        <v>Small</v>
      </c>
      <c r="J446" s="4">
        <v>3</v>
      </c>
      <c r="K446" s="20">
        <v>0.99</v>
      </c>
      <c r="L446" s="5">
        <f>Table3[[#This Row],[Product_Amt]]+Table3[[#This Row],[Shipping_Amt]]</f>
        <v>2.44</v>
      </c>
      <c r="M446" s="5">
        <f>(((Table3[[#This Row],[Total_Amt]] * 0.0558659217877095) + (Table3[[#This Row],[Total_Amt]])) *0.025 +0.3) + Table3[[#This Row],[Total_Amt]] * 0.1025</f>
        <v>0.61450782122905023</v>
      </c>
      <c r="N446" s="20">
        <f>Table3[[#This Row],[Total_Amt]]-Table3[[#This Row],[TCG_Fees]]-0.0225 - (0.088 *Table3[[#This Row],[Shipping_Shields]])- ($V$33 * Table3[[#This Row],[Quantity_Ordered]]) -0.68</f>
        <v>0.95400287607681344</v>
      </c>
      <c r="O446" s="2" t="s">
        <v>1209</v>
      </c>
      <c r="P446" s="2" t="s">
        <v>938</v>
      </c>
      <c r="Q446" s="6">
        <v>92124</v>
      </c>
    </row>
    <row r="447" spans="1:17" x14ac:dyDescent="0.25">
      <c r="A447" s="1" t="s">
        <v>397</v>
      </c>
      <c r="B447" s="2" t="s">
        <v>398</v>
      </c>
      <c r="C447" s="3">
        <v>45287</v>
      </c>
      <c r="D447" s="4" t="str">
        <f t="shared" ca="1" si="22"/>
        <v>Completed</v>
      </c>
      <c r="E447" s="4" t="s">
        <v>3</v>
      </c>
      <c r="F447" s="4" t="s">
        <v>2168</v>
      </c>
      <c r="G447" s="5">
        <v>0.45</v>
      </c>
      <c r="H447" s="37">
        <f t="shared" si="20"/>
        <v>1</v>
      </c>
      <c r="I447" s="37" t="str">
        <f t="shared" si="21"/>
        <v>Small</v>
      </c>
      <c r="J447" s="4">
        <v>2</v>
      </c>
      <c r="K447" s="20">
        <v>0.99</v>
      </c>
      <c r="L447" s="5">
        <f>Table3[[#This Row],[Product_Amt]]+Table3[[#This Row],[Shipping_Amt]]</f>
        <v>1.44</v>
      </c>
      <c r="M447" s="5">
        <f>(((Table3[[#This Row],[Total_Amt]] * 0.0558659217877095) + (Table3[[#This Row],[Total_Amt]])) *0.025 +0.3) + Table3[[#This Row],[Total_Amt]] * 0.1025</f>
        <v>0.48561117318435754</v>
      </c>
      <c r="N447" s="20">
        <f>Table3[[#This Row],[Total_Amt]]-Table3[[#This Row],[TCG_Fees]]-0.0225 - (0.088 *Table3[[#This Row],[Shipping_Shields]])- ($V$33 * Table3[[#This Row],[Quantity_Ordered]]) -0.68</f>
        <v>0.1098959583528849</v>
      </c>
      <c r="O447" s="2" t="s">
        <v>1220</v>
      </c>
      <c r="P447" s="2" t="s">
        <v>988</v>
      </c>
      <c r="Q447" s="6">
        <v>65804</v>
      </c>
    </row>
    <row r="448" spans="1:17" x14ac:dyDescent="0.25">
      <c r="A448" s="1" t="s">
        <v>377</v>
      </c>
      <c r="B448" s="2" t="s">
        <v>378</v>
      </c>
      <c r="C448" s="3">
        <v>45287</v>
      </c>
      <c r="D448" s="4" t="str">
        <f t="shared" ca="1" si="22"/>
        <v>Completed</v>
      </c>
      <c r="E448" s="4" t="s">
        <v>3</v>
      </c>
      <c r="F448" s="4" t="s">
        <v>2168</v>
      </c>
      <c r="G448" s="5">
        <v>0.05</v>
      </c>
      <c r="H448" s="37">
        <f t="shared" si="20"/>
        <v>1</v>
      </c>
      <c r="I448" s="37" t="str">
        <f t="shared" si="21"/>
        <v>Small</v>
      </c>
      <c r="J448" s="4">
        <v>1</v>
      </c>
      <c r="K448" s="20">
        <v>0.99</v>
      </c>
      <c r="L448" s="5">
        <f>Table3[[#This Row],[Product_Amt]]+Table3[[#This Row],[Shipping_Amt]]</f>
        <v>1.04</v>
      </c>
      <c r="M448" s="5">
        <f>(((Table3[[#This Row],[Total_Amt]] * 0.0558659217877095) + (Table3[[#This Row],[Total_Amt]])) *0.025 +0.3) + Table3[[#This Row],[Total_Amt]] * 0.1025</f>
        <v>0.43405251396648048</v>
      </c>
      <c r="N448" s="20">
        <f>Table3[[#This Row],[Total_Amt]]-Table3[[#This Row],[TCG_Fees]]-0.0225 - (0.088 *Table3[[#This Row],[Shipping_Shields]])- ($V$33 * Table3[[#This Row],[Quantity_Ordered]]) -0.68</f>
        <v>-0.21154894819785919</v>
      </c>
      <c r="O448" s="2" t="s">
        <v>1271</v>
      </c>
      <c r="P448" s="2" t="s">
        <v>958</v>
      </c>
      <c r="Q448" s="6">
        <v>8817</v>
      </c>
    </row>
    <row r="449" spans="1:17" x14ac:dyDescent="0.25">
      <c r="A449" s="1" t="s">
        <v>389</v>
      </c>
      <c r="B449" s="2" t="s">
        <v>390</v>
      </c>
      <c r="C449" s="3">
        <v>45287</v>
      </c>
      <c r="D449" s="4" t="str">
        <f t="shared" ca="1" si="22"/>
        <v>Completed</v>
      </c>
      <c r="E449" s="4" t="s">
        <v>3</v>
      </c>
      <c r="F449" s="4" t="s">
        <v>2168</v>
      </c>
      <c r="G449" s="5">
        <v>0.96</v>
      </c>
      <c r="H449" s="37">
        <f t="shared" si="20"/>
        <v>1</v>
      </c>
      <c r="I449" s="37" t="str">
        <f t="shared" si="21"/>
        <v>Small</v>
      </c>
      <c r="J449" s="4">
        <v>1</v>
      </c>
      <c r="K449" s="20">
        <v>0.99</v>
      </c>
      <c r="L449" s="5">
        <f>Table3[[#This Row],[Product_Amt]]+Table3[[#This Row],[Shipping_Amt]]</f>
        <v>1.95</v>
      </c>
      <c r="M449" s="5">
        <f>(((Table3[[#This Row],[Total_Amt]] * 0.0558659217877095) + (Table3[[#This Row],[Total_Amt]])) *0.025 +0.3) + Table3[[#This Row],[Total_Amt]] * 0.1025</f>
        <v>0.55134846368715085</v>
      </c>
      <c r="N449" s="20">
        <f>Table3[[#This Row],[Total_Amt]]-Table3[[#This Row],[TCG_Fees]]-0.0225 - (0.088 *Table3[[#This Row],[Shipping_Shields]])- ($V$33 * Table3[[#This Row],[Quantity_Ordered]]) -0.68</f>
        <v>0.58115510208147036</v>
      </c>
      <c r="O449" s="2" t="s">
        <v>1209</v>
      </c>
      <c r="P449" s="2" t="s">
        <v>938</v>
      </c>
      <c r="Q449" s="6">
        <v>92126</v>
      </c>
    </row>
    <row r="450" spans="1:17" x14ac:dyDescent="0.25">
      <c r="A450" s="1" t="s">
        <v>391</v>
      </c>
      <c r="B450" s="2" t="s">
        <v>392</v>
      </c>
      <c r="C450" s="3">
        <v>45287</v>
      </c>
      <c r="D450" s="4" t="str">
        <f t="shared" ca="1" si="22"/>
        <v>Completed</v>
      </c>
      <c r="E450" s="4" t="s">
        <v>3</v>
      </c>
      <c r="F450" s="4" t="s">
        <v>2168</v>
      </c>
      <c r="G450" s="5">
        <v>0.86</v>
      </c>
      <c r="H450" s="37">
        <f t="shared" ref="H450:H513" si="23">IF(J450&gt;=7,2,IF(J450&lt;7,1))</f>
        <v>1</v>
      </c>
      <c r="I450" s="37" t="str">
        <f t="shared" ref="I450:I513" si="24">IF(H450 &gt; 1, "Large", "Small")</f>
        <v>Small</v>
      </c>
      <c r="J450" s="4">
        <v>3</v>
      </c>
      <c r="K450" s="20">
        <v>0.99</v>
      </c>
      <c r="L450" s="5">
        <f>Table3[[#This Row],[Product_Amt]]+Table3[[#This Row],[Shipping_Amt]]</f>
        <v>1.85</v>
      </c>
      <c r="M450" s="5">
        <f>(((Table3[[#This Row],[Total_Amt]] * 0.0558659217877095) + (Table3[[#This Row],[Total_Amt]])) *0.025 +0.3) + Table3[[#This Row],[Total_Amt]] * 0.1025</f>
        <v>0.53845879888268156</v>
      </c>
      <c r="N450" s="20">
        <f>Table3[[#This Row],[Total_Amt]]-Table3[[#This Row],[TCG_Fees]]-0.0225 - (0.088 *Table3[[#This Row],[Shipping_Shields]])- ($V$33 * Table3[[#This Row],[Quantity_Ordered]]) -0.68</f>
        <v>0.44005189842318215</v>
      </c>
      <c r="O450" s="2" t="s">
        <v>1272</v>
      </c>
      <c r="P450" s="2" t="s">
        <v>991</v>
      </c>
      <c r="Q450" s="6">
        <v>96786</v>
      </c>
    </row>
    <row r="451" spans="1:17" x14ac:dyDescent="0.25">
      <c r="A451" s="1" t="s">
        <v>411</v>
      </c>
      <c r="B451" s="2" t="s">
        <v>412</v>
      </c>
      <c r="C451" s="3">
        <v>45287</v>
      </c>
      <c r="D451" s="4" t="str">
        <f t="shared" ca="1" si="22"/>
        <v>Completed</v>
      </c>
      <c r="E451" s="4" t="s">
        <v>3</v>
      </c>
      <c r="F451" s="4" t="s">
        <v>2168</v>
      </c>
      <c r="G451" s="5">
        <v>39.75</v>
      </c>
      <c r="H451" s="37">
        <f t="shared" si="23"/>
        <v>1</v>
      </c>
      <c r="I451" s="37" t="str">
        <f t="shared" si="24"/>
        <v>Small</v>
      </c>
      <c r="J451" s="4">
        <v>1</v>
      </c>
      <c r="K451" s="20">
        <v>0.99</v>
      </c>
      <c r="L451" s="5">
        <f>Table3[[#This Row],[Product_Amt]]+Table3[[#This Row],[Shipping_Amt]]</f>
        <v>40.74</v>
      </c>
      <c r="M451" s="5">
        <f>(((Table3[[#This Row],[Total_Amt]] * 0.0558659217877095) + (Table3[[#This Row],[Total_Amt]])) *0.025 +0.3) + Table3[[#This Row],[Total_Amt]] * 0.1025</f>
        <v>5.551249441340782</v>
      </c>
      <c r="N451" s="20">
        <f>Table3[[#This Row],[Total_Amt]]-Table3[[#This Row],[TCG_Fees]]-0.0225 - (0.088 *Table3[[#This Row],[Shipping_Shields]])- ($V$33 * Table3[[#This Row],[Quantity_Ordered]]) -0.68</f>
        <v>34.371254124427843</v>
      </c>
      <c r="O451" s="2" t="s">
        <v>1303</v>
      </c>
      <c r="P451" s="2" t="s">
        <v>958</v>
      </c>
      <c r="Q451" s="6">
        <v>8618</v>
      </c>
    </row>
    <row r="452" spans="1:17" x14ac:dyDescent="0.25">
      <c r="A452" s="1" t="s">
        <v>395</v>
      </c>
      <c r="B452" s="2" t="s">
        <v>396</v>
      </c>
      <c r="C452" s="3">
        <v>45287</v>
      </c>
      <c r="D452" s="4" t="str">
        <f t="shared" ca="1" si="22"/>
        <v>Completed</v>
      </c>
      <c r="E452" s="4" t="s">
        <v>3</v>
      </c>
      <c r="F452" s="4" t="s">
        <v>2168</v>
      </c>
      <c r="G452" s="5">
        <v>1.2</v>
      </c>
      <c r="H452" s="37">
        <f t="shared" si="23"/>
        <v>1</v>
      </c>
      <c r="I452" s="37" t="str">
        <f t="shared" si="24"/>
        <v>Small</v>
      </c>
      <c r="J452" s="4">
        <v>2</v>
      </c>
      <c r="K452" s="20">
        <v>0.99</v>
      </c>
      <c r="L452" s="5">
        <f>Table3[[#This Row],[Product_Amt]]+Table3[[#This Row],[Shipping_Amt]]</f>
        <v>2.19</v>
      </c>
      <c r="M452" s="5">
        <f>(((Table3[[#This Row],[Total_Amt]] * 0.0558659217877095) + (Table3[[#This Row],[Total_Amt]])) *0.025 +0.3) + Table3[[#This Row],[Total_Amt]] * 0.1025</f>
        <v>0.58228365921787706</v>
      </c>
      <c r="N452" s="20">
        <f>Table3[[#This Row],[Total_Amt]]-Table3[[#This Row],[TCG_Fees]]-0.0225 - (0.088 *Table3[[#This Row],[Shipping_Shields]])- ($V$33 * Table3[[#This Row],[Quantity_Ordered]]) -0.68</f>
        <v>0.76322347231936527</v>
      </c>
      <c r="O452" s="2" t="s">
        <v>1309</v>
      </c>
      <c r="P452" s="2" t="s">
        <v>958</v>
      </c>
      <c r="Q452" s="6">
        <v>7080</v>
      </c>
    </row>
    <row r="453" spans="1:17" x14ac:dyDescent="0.25">
      <c r="A453" s="1" t="s">
        <v>393</v>
      </c>
      <c r="B453" s="2" t="s">
        <v>394</v>
      </c>
      <c r="C453" s="3">
        <v>45287</v>
      </c>
      <c r="D453" s="4" t="str">
        <f t="shared" ca="1" si="22"/>
        <v>Completed</v>
      </c>
      <c r="E453" s="4" t="s">
        <v>3</v>
      </c>
      <c r="F453" s="4" t="s">
        <v>2168</v>
      </c>
      <c r="G453" s="5">
        <v>0.67</v>
      </c>
      <c r="H453" s="37">
        <f t="shared" si="23"/>
        <v>1</v>
      </c>
      <c r="I453" s="37" t="str">
        <f t="shared" si="24"/>
        <v>Small</v>
      </c>
      <c r="J453" s="4">
        <v>1</v>
      </c>
      <c r="K453" s="20">
        <v>0.99</v>
      </c>
      <c r="L453" s="5">
        <f>Table3[[#This Row],[Product_Amt]]+Table3[[#This Row],[Shipping_Amt]]</f>
        <v>1.6600000000000001</v>
      </c>
      <c r="M453" s="5">
        <f>(((Table3[[#This Row],[Total_Amt]] * 0.0558659217877095) + (Table3[[#This Row],[Total_Amt]])) *0.025 +0.3) + Table3[[#This Row],[Total_Amt]] * 0.1025</f>
        <v>0.51396843575418993</v>
      </c>
      <c r="N453" s="20">
        <f>Table3[[#This Row],[Total_Amt]]-Table3[[#This Row],[TCG_Fees]]-0.0225 - (0.088 *Table3[[#This Row],[Shipping_Shields]])- ($V$33 * Table3[[#This Row],[Quantity_Ordered]]) -0.68</f>
        <v>0.32853513001443135</v>
      </c>
      <c r="O453" s="2" t="s">
        <v>1346</v>
      </c>
      <c r="P453" s="2" t="s">
        <v>920</v>
      </c>
      <c r="Q453" s="6">
        <v>12771</v>
      </c>
    </row>
    <row r="454" spans="1:17" x14ac:dyDescent="0.25">
      <c r="A454" s="1" t="s">
        <v>417</v>
      </c>
      <c r="B454" s="2" t="s">
        <v>418</v>
      </c>
      <c r="C454" s="3">
        <v>45288</v>
      </c>
      <c r="D454" s="4" t="str">
        <f t="shared" ca="1" si="22"/>
        <v>Completed</v>
      </c>
      <c r="E454" s="4" t="s">
        <v>3</v>
      </c>
      <c r="F454" s="4" t="s">
        <v>2168</v>
      </c>
      <c r="G454" s="5">
        <v>1.32</v>
      </c>
      <c r="H454" s="37">
        <f t="shared" si="23"/>
        <v>1</v>
      </c>
      <c r="I454" s="37" t="str">
        <f t="shared" si="24"/>
        <v>Small</v>
      </c>
      <c r="J454" s="4">
        <v>2</v>
      </c>
      <c r="K454" s="20">
        <v>0.99</v>
      </c>
      <c r="L454" s="5">
        <f>Table3[[#This Row],[Product_Amt]]+Table3[[#This Row],[Shipping_Amt]]</f>
        <v>2.31</v>
      </c>
      <c r="M454" s="5">
        <f>(((Table3[[#This Row],[Total_Amt]] * 0.0558659217877095) + (Table3[[#This Row],[Total_Amt]])) *0.025 +0.3) + Table3[[#This Row],[Total_Amt]] * 0.1025</f>
        <v>0.59775125698324016</v>
      </c>
      <c r="N454" s="20">
        <f>Table3[[#This Row],[Total_Amt]]-Table3[[#This Row],[TCG_Fees]]-0.0225 - (0.088 *Table3[[#This Row],[Shipping_Shields]])- ($V$33 * Table3[[#This Row],[Quantity_Ordered]]) -0.68</f>
        <v>0.86775587455400227</v>
      </c>
      <c r="O454" s="2" t="s">
        <v>1109</v>
      </c>
      <c r="P454" s="2" t="s">
        <v>926</v>
      </c>
      <c r="Q454" s="6">
        <v>97401</v>
      </c>
    </row>
    <row r="455" spans="1:17" x14ac:dyDescent="0.25">
      <c r="A455" s="1" t="s">
        <v>415</v>
      </c>
      <c r="B455" s="2" t="s">
        <v>416</v>
      </c>
      <c r="C455" s="3">
        <v>45288</v>
      </c>
      <c r="D455" s="4" t="str">
        <f t="shared" ca="1" si="22"/>
        <v>Completed</v>
      </c>
      <c r="E455" s="4" t="s">
        <v>3</v>
      </c>
      <c r="F455" s="4" t="s">
        <v>2168</v>
      </c>
      <c r="G455" s="5">
        <v>1.1000000000000001</v>
      </c>
      <c r="H455" s="37">
        <f t="shared" si="23"/>
        <v>1</v>
      </c>
      <c r="I455" s="37" t="str">
        <f t="shared" si="24"/>
        <v>Small</v>
      </c>
      <c r="J455" s="4">
        <v>1</v>
      </c>
      <c r="K455" s="20">
        <v>0.99</v>
      </c>
      <c r="L455" s="5">
        <f>Table3[[#This Row],[Product_Amt]]+Table3[[#This Row],[Shipping_Amt]]</f>
        <v>2.09</v>
      </c>
      <c r="M455" s="5">
        <f>(((Table3[[#This Row],[Total_Amt]] * 0.0558659217877095) + (Table3[[#This Row],[Total_Amt]])) *0.025 +0.3) + Table3[[#This Row],[Total_Amt]] * 0.1025</f>
        <v>0.56939399441340777</v>
      </c>
      <c r="N455" s="20">
        <f>Table3[[#This Row],[Total_Amt]]-Table3[[#This Row],[TCG_Fees]]-0.0225 - (0.088 *Table3[[#This Row],[Shipping_Shields]])- ($V$33 * Table3[[#This Row],[Quantity_Ordered]]) -0.68</f>
        <v>0.70310957135521301</v>
      </c>
      <c r="O455" s="2" t="s">
        <v>1117</v>
      </c>
      <c r="P455" s="2" t="s">
        <v>945</v>
      </c>
      <c r="Q455" s="6">
        <v>44060</v>
      </c>
    </row>
    <row r="456" spans="1:17" x14ac:dyDescent="0.25">
      <c r="A456" s="1" t="s">
        <v>1363</v>
      </c>
      <c r="B456" s="2" t="s">
        <v>1364</v>
      </c>
      <c r="C456" s="3">
        <v>45288</v>
      </c>
      <c r="D456" s="4" t="str">
        <f t="shared" ca="1" si="22"/>
        <v>Completed</v>
      </c>
      <c r="E456" s="4" t="s">
        <v>3</v>
      </c>
      <c r="F456" s="4" t="s">
        <v>2168</v>
      </c>
      <c r="G456" s="5">
        <v>0.06</v>
      </c>
      <c r="H456" s="37">
        <f t="shared" si="23"/>
        <v>1</v>
      </c>
      <c r="I456" s="37" t="str">
        <f t="shared" si="24"/>
        <v>Small</v>
      </c>
      <c r="J456" s="4">
        <v>1</v>
      </c>
      <c r="K456" s="20">
        <v>0.99</v>
      </c>
      <c r="L456" s="5">
        <f>Table3[[#This Row],[Product_Amt]]+Table3[[#This Row],[Shipping_Amt]]</f>
        <v>1.05</v>
      </c>
      <c r="M456" s="5">
        <f>(((Table3[[#This Row],[Total_Amt]] * 0.0558659217877095) + (Table3[[#This Row],[Total_Amt]])) *0.025 +0.3) + Table3[[#This Row],[Total_Amt]] * 0.1025</f>
        <v>0.43534148044692733</v>
      </c>
      <c r="N456" s="20">
        <f>Table3[[#This Row],[Total_Amt]]-Table3[[#This Row],[TCG_Fees]]-0.0225 - (0.088 *Table3[[#This Row],[Shipping_Shields]])- ($V$33 * Table3[[#This Row],[Quantity_Ordered]]) -0.68</f>
        <v>-0.20283791467830603</v>
      </c>
      <c r="O456" s="2" t="s">
        <v>1507</v>
      </c>
      <c r="P456" s="2" t="s">
        <v>960</v>
      </c>
      <c r="Q456" s="6">
        <v>49341</v>
      </c>
    </row>
    <row r="457" spans="1:17" x14ac:dyDescent="0.25">
      <c r="A457" s="1" t="s">
        <v>1369</v>
      </c>
      <c r="B457" s="2" t="s">
        <v>1370</v>
      </c>
      <c r="C457" s="3">
        <v>45288</v>
      </c>
      <c r="D457" s="4" t="str">
        <f t="shared" ca="1" si="22"/>
        <v>Completed</v>
      </c>
      <c r="E457" s="4" t="s">
        <v>3</v>
      </c>
      <c r="F457" s="4" t="s">
        <v>2168</v>
      </c>
      <c r="G457" s="5">
        <v>0.19</v>
      </c>
      <c r="H457" s="37">
        <f t="shared" si="23"/>
        <v>1</v>
      </c>
      <c r="I457" s="37" t="str">
        <f t="shared" si="24"/>
        <v>Small</v>
      </c>
      <c r="J457" s="4">
        <v>1</v>
      </c>
      <c r="K457" s="20">
        <v>0.99</v>
      </c>
      <c r="L457" s="5">
        <f>Table3[[#This Row],[Product_Amt]]+Table3[[#This Row],[Shipping_Amt]]</f>
        <v>1.18</v>
      </c>
      <c r="M457" s="5">
        <f>(((Table3[[#This Row],[Total_Amt]] * 0.0558659217877095) + (Table3[[#This Row],[Total_Amt]])) *0.025 +0.3) + Table3[[#This Row],[Total_Amt]] * 0.1025</f>
        <v>0.4520980446927374</v>
      </c>
      <c r="N457" s="20">
        <f>Table3[[#This Row],[Total_Amt]]-Table3[[#This Row],[TCG_Fees]]-0.0225 - (0.088 *Table3[[#This Row],[Shipping_Shields]])- ($V$33 * Table3[[#This Row],[Quantity_Ordered]]) -0.68</f>
        <v>-8.9594478924116205E-2</v>
      </c>
      <c r="O457" s="2" t="s">
        <v>992</v>
      </c>
      <c r="P457" s="2" t="s">
        <v>962</v>
      </c>
      <c r="Q457" s="6">
        <v>60618</v>
      </c>
    </row>
    <row r="458" spans="1:17" x14ac:dyDescent="0.25">
      <c r="A458" s="1" t="s">
        <v>1359</v>
      </c>
      <c r="B458" s="2" t="s">
        <v>1360</v>
      </c>
      <c r="C458" s="3">
        <v>45288</v>
      </c>
      <c r="D458" s="4" t="str">
        <f t="shared" ca="1" si="22"/>
        <v>Completed</v>
      </c>
      <c r="E458" s="4" t="s">
        <v>3</v>
      </c>
      <c r="F458" s="4" t="s">
        <v>2168</v>
      </c>
      <c r="G458" s="5">
        <v>0.43</v>
      </c>
      <c r="H458" s="37">
        <f t="shared" si="23"/>
        <v>1</v>
      </c>
      <c r="I458" s="37" t="str">
        <f t="shared" si="24"/>
        <v>Small</v>
      </c>
      <c r="J458" s="4">
        <v>1</v>
      </c>
      <c r="K458" s="20">
        <v>0.99</v>
      </c>
      <c r="L458" s="5">
        <f>Table3[[#This Row],[Product_Amt]]+Table3[[#This Row],[Shipping_Amt]]</f>
        <v>1.42</v>
      </c>
      <c r="M458" s="5">
        <f>(((Table3[[#This Row],[Total_Amt]] * 0.0558659217877095) + (Table3[[#This Row],[Total_Amt]])) *0.025 +0.3) + Table3[[#This Row],[Total_Amt]] * 0.1025</f>
        <v>0.48303324022346361</v>
      </c>
      <c r="N458" s="20">
        <f>Table3[[#This Row],[Total_Amt]]-Table3[[#This Row],[TCG_Fees]]-0.0225 - (0.088 *Table3[[#This Row],[Shipping_Shields]])- ($V$33 * Table3[[#This Row],[Quantity_Ordered]]) -0.68</f>
        <v>0.11947032554515757</v>
      </c>
      <c r="O458" s="2" t="s">
        <v>1162</v>
      </c>
      <c r="P458" s="2" t="s">
        <v>952</v>
      </c>
      <c r="Q458" s="6">
        <v>38104</v>
      </c>
    </row>
    <row r="459" spans="1:17" x14ac:dyDescent="0.25">
      <c r="A459" s="1" t="s">
        <v>1365</v>
      </c>
      <c r="B459" s="2" t="s">
        <v>1366</v>
      </c>
      <c r="C459" s="3">
        <v>45288</v>
      </c>
      <c r="D459" s="4" t="str">
        <f t="shared" ca="1" si="22"/>
        <v>Completed</v>
      </c>
      <c r="E459" s="4" t="s">
        <v>3</v>
      </c>
      <c r="F459" s="4" t="s">
        <v>2168</v>
      </c>
      <c r="G459" s="5">
        <v>0.2</v>
      </c>
      <c r="H459" s="37">
        <f t="shared" si="23"/>
        <v>1</v>
      </c>
      <c r="I459" s="37" t="str">
        <f t="shared" si="24"/>
        <v>Small</v>
      </c>
      <c r="J459" s="4">
        <v>1</v>
      </c>
      <c r="K459" s="20">
        <v>0.99</v>
      </c>
      <c r="L459" s="5">
        <f>Table3[[#This Row],[Product_Amt]]+Table3[[#This Row],[Shipping_Amt]]</f>
        <v>1.19</v>
      </c>
      <c r="M459" s="5">
        <f>(((Table3[[#This Row],[Total_Amt]] * 0.0558659217877095) + (Table3[[#This Row],[Total_Amt]])) *0.025 +0.3) + Table3[[#This Row],[Total_Amt]] * 0.1025</f>
        <v>0.45338701117318436</v>
      </c>
      <c r="N459" s="20">
        <f>Table3[[#This Row],[Total_Amt]]-Table3[[#This Row],[TCG_Fees]]-0.0225 - (0.088 *Table3[[#This Row],[Shipping_Shields]])- ($V$33 * Table3[[#This Row],[Quantity_Ordered]]) -0.68</f>
        <v>-8.0883445404563159E-2</v>
      </c>
      <c r="O459" s="2" t="s">
        <v>1517</v>
      </c>
      <c r="P459" s="2" t="s">
        <v>931</v>
      </c>
      <c r="Q459" s="6">
        <v>87401</v>
      </c>
    </row>
    <row r="460" spans="1:17" x14ac:dyDescent="0.25">
      <c r="A460" s="1" t="s">
        <v>1357</v>
      </c>
      <c r="B460" s="2" t="s">
        <v>1358</v>
      </c>
      <c r="C460" s="3">
        <v>45288</v>
      </c>
      <c r="D460" s="4" t="str">
        <f t="shared" ca="1" si="22"/>
        <v>Completed</v>
      </c>
      <c r="E460" s="4" t="s">
        <v>3</v>
      </c>
      <c r="F460" s="4" t="s">
        <v>2168</v>
      </c>
      <c r="G460" s="5">
        <v>0.25</v>
      </c>
      <c r="H460" s="37">
        <f t="shared" si="23"/>
        <v>1</v>
      </c>
      <c r="I460" s="37" t="str">
        <f t="shared" si="24"/>
        <v>Small</v>
      </c>
      <c r="J460" s="4">
        <v>1</v>
      </c>
      <c r="K460" s="20">
        <v>0.99</v>
      </c>
      <c r="L460" s="5">
        <f>Table3[[#This Row],[Product_Amt]]+Table3[[#This Row],[Shipping_Amt]]</f>
        <v>1.24</v>
      </c>
      <c r="M460" s="5">
        <f>(((Table3[[#This Row],[Total_Amt]] * 0.0558659217877095) + (Table3[[#This Row],[Total_Amt]])) *0.025 +0.3) + Table3[[#This Row],[Total_Amt]] * 0.1025</f>
        <v>0.45983184357541895</v>
      </c>
      <c r="N460" s="20">
        <f>Table3[[#This Row],[Total_Amt]]-Table3[[#This Row],[TCG_Fees]]-0.0225 - (0.088 *Table3[[#This Row],[Shipping_Shields]])- ($V$33 * Table3[[#This Row],[Quantity_Ordered]]) -0.68</f>
        <v>-3.7328277806797705E-2</v>
      </c>
      <c r="O460" s="2" t="s">
        <v>1520</v>
      </c>
      <c r="P460" s="2" t="s">
        <v>993</v>
      </c>
      <c r="Q460" s="6">
        <v>83201</v>
      </c>
    </row>
    <row r="461" spans="1:17" x14ac:dyDescent="0.25">
      <c r="A461" s="1" t="s">
        <v>1367</v>
      </c>
      <c r="B461" s="2" t="s">
        <v>1368</v>
      </c>
      <c r="C461" s="3">
        <v>45288</v>
      </c>
      <c r="D461" s="4" t="str">
        <f t="shared" ca="1" si="22"/>
        <v>Completed</v>
      </c>
      <c r="E461" s="4" t="s">
        <v>3</v>
      </c>
      <c r="F461" s="4" t="s">
        <v>2168</v>
      </c>
      <c r="G461" s="5">
        <v>47.65</v>
      </c>
      <c r="H461" s="37">
        <f t="shared" si="23"/>
        <v>1</v>
      </c>
      <c r="I461" s="37" t="str">
        <f t="shared" si="24"/>
        <v>Small</v>
      </c>
      <c r="J461" s="4">
        <v>1</v>
      </c>
      <c r="K461" s="20">
        <v>0.99</v>
      </c>
      <c r="L461" s="5">
        <f>Table3[[#This Row],[Product_Amt]]+Table3[[#This Row],[Shipping_Amt]]</f>
        <v>48.64</v>
      </c>
      <c r="M461" s="5">
        <f>(((Table3[[#This Row],[Total_Amt]] * 0.0558659217877095) + (Table3[[#This Row],[Total_Amt]])) *0.025 +0.3) + Table3[[#This Row],[Total_Amt]] * 0.1025</f>
        <v>6.5695329608938549</v>
      </c>
      <c r="N461" s="20">
        <f>Table3[[#This Row],[Total_Amt]]-Table3[[#This Row],[TCG_Fees]]-0.0225 - (0.088 *Table3[[#This Row],[Shipping_Shields]])- ($V$33 * Table3[[#This Row],[Quantity_Ordered]]) -0.68</f>
        <v>41.252970604874768</v>
      </c>
      <c r="O461" s="2" t="s">
        <v>1523</v>
      </c>
      <c r="P461" s="2" t="s">
        <v>993</v>
      </c>
      <c r="Q461" s="6">
        <v>83660</v>
      </c>
    </row>
    <row r="462" spans="1:17" x14ac:dyDescent="0.25">
      <c r="A462" s="1" t="s">
        <v>1361</v>
      </c>
      <c r="B462" s="2" t="s">
        <v>1362</v>
      </c>
      <c r="C462" s="3">
        <v>45288</v>
      </c>
      <c r="D462" s="4" t="str">
        <f t="shared" ca="1" si="22"/>
        <v>Completed</v>
      </c>
      <c r="E462" s="4" t="s">
        <v>3</v>
      </c>
      <c r="F462" s="4" t="s">
        <v>2168</v>
      </c>
      <c r="G462" s="5">
        <v>1.69</v>
      </c>
      <c r="H462" s="37">
        <f t="shared" si="23"/>
        <v>1</v>
      </c>
      <c r="I462" s="37" t="str">
        <f t="shared" si="24"/>
        <v>Small</v>
      </c>
      <c r="J462" s="4">
        <v>5</v>
      </c>
      <c r="K462" s="20">
        <v>0.99</v>
      </c>
      <c r="L462" s="5">
        <f>Table3[[#This Row],[Product_Amt]]+Table3[[#This Row],[Shipping_Amt]]</f>
        <v>2.6799999999999997</v>
      </c>
      <c r="M462" s="5">
        <f>(((Table3[[#This Row],[Total_Amt]] * 0.0558659217877095) + (Table3[[#This Row],[Total_Amt]])) *0.025 +0.3) + Table3[[#This Row],[Total_Amt]] * 0.1025</f>
        <v>0.64544301675977644</v>
      </c>
      <c r="N462" s="20">
        <f>Table3[[#This Row],[Total_Amt]]-Table3[[#This Row],[TCG_Fees]]-0.0225 - (0.088 *Table3[[#This Row],[Shipping_Shields]])- ($V$33 * Table3[[#This Row],[Quantity_Ordered]]) -0.68</f>
        <v>1.1090748120833291</v>
      </c>
      <c r="O462" s="2" t="s">
        <v>1532</v>
      </c>
      <c r="P462" s="2" t="s">
        <v>947</v>
      </c>
      <c r="Q462" s="6">
        <v>21771</v>
      </c>
    </row>
    <row r="463" spans="1:17" x14ac:dyDescent="0.25">
      <c r="A463" s="1" t="s">
        <v>419</v>
      </c>
      <c r="B463" s="2" t="s">
        <v>420</v>
      </c>
      <c r="C463" s="3">
        <v>45288</v>
      </c>
      <c r="D463" s="4" t="str">
        <f t="shared" ca="1" si="22"/>
        <v>Completed</v>
      </c>
      <c r="E463" s="4" t="s">
        <v>3</v>
      </c>
      <c r="F463" s="4" t="s">
        <v>2168</v>
      </c>
      <c r="G463" s="5">
        <v>0.16</v>
      </c>
      <c r="H463" s="37">
        <f t="shared" si="23"/>
        <v>1</v>
      </c>
      <c r="I463" s="37" t="str">
        <f t="shared" si="24"/>
        <v>Small</v>
      </c>
      <c r="J463" s="4">
        <v>1</v>
      </c>
      <c r="K463" s="20">
        <v>0.99</v>
      </c>
      <c r="L463" s="5">
        <f>Table3[[#This Row],[Product_Amt]]+Table3[[#This Row],[Shipping_Amt]]</f>
        <v>1.1499999999999999</v>
      </c>
      <c r="M463" s="5">
        <f>(((Table3[[#This Row],[Total_Amt]] * 0.0558659217877095) + (Table3[[#This Row],[Total_Amt]])) *0.025 +0.3) + Table3[[#This Row],[Total_Amt]] * 0.1025</f>
        <v>0.44823114525139662</v>
      </c>
      <c r="N463" s="20">
        <f>Table3[[#This Row],[Total_Amt]]-Table3[[#This Row],[TCG_Fees]]-0.0225 - (0.088 *Table3[[#This Row],[Shipping_Shields]])- ($V$33 * Table3[[#This Row],[Quantity_Ordered]]) -0.68</f>
        <v>-0.11572757948277546</v>
      </c>
      <c r="O463" s="2" t="s">
        <v>996</v>
      </c>
      <c r="P463" s="2" t="s">
        <v>997</v>
      </c>
      <c r="Q463" s="6">
        <v>80015</v>
      </c>
    </row>
    <row r="464" spans="1:17" x14ac:dyDescent="0.25">
      <c r="A464" s="1" t="s">
        <v>1383</v>
      </c>
      <c r="B464" s="2" t="s">
        <v>1384</v>
      </c>
      <c r="C464" s="3">
        <v>45289</v>
      </c>
      <c r="D464" s="4" t="str">
        <f t="shared" ca="1" si="22"/>
        <v>Completed</v>
      </c>
      <c r="E464" s="4" t="s">
        <v>3</v>
      </c>
      <c r="F464" s="4" t="s">
        <v>2168</v>
      </c>
      <c r="G464" s="5">
        <v>0.48</v>
      </c>
      <c r="H464" s="37">
        <f t="shared" si="23"/>
        <v>1</v>
      </c>
      <c r="I464" s="37" t="str">
        <f t="shared" si="24"/>
        <v>Small</v>
      </c>
      <c r="J464" s="4">
        <v>1</v>
      </c>
      <c r="K464" s="20">
        <v>0.99</v>
      </c>
      <c r="L464" s="5">
        <f>Table3[[#This Row],[Product_Amt]]+Table3[[#This Row],[Shipping_Amt]]</f>
        <v>1.47</v>
      </c>
      <c r="M464" s="5">
        <f>(((Table3[[#This Row],[Total_Amt]] * 0.0558659217877095) + (Table3[[#This Row],[Total_Amt]])) *0.025 +0.3) + Table3[[#This Row],[Total_Amt]] * 0.1025</f>
        <v>0.48947807262569831</v>
      </c>
      <c r="N464" s="20">
        <f>Table3[[#This Row],[Total_Amt]]-Table3[[#This Row],[TCG_Fees]]-0.0225 - (0.088 *Table3[[#This Row],[Shipping_Shields]])- ($V$33 * Table3[[#This Row],[Quantity_Ordered]]) -0.68</f>
        <v>0.16302549314292292</v>
      </c>
      <c r="O464" s="2" t="s">
        <v>1488</v>
      </c>
      <c r="P464" s="2" t="s">
        <v>978</v>
      </c>
      <c r="Q464" s="6">
        <v>53235</v>
      </c>
    </row>
    <row r="465" spans="1:17" x14ac:dyDescent="0.25">
      <c r="A465" s="1" t="s">
        <v>1397</v>
      </c>
      <c r="B465" s="2" t="s">
        <v>1398</v>
      </c>
      <c r="C465" s="3">
        <v>45289</v>
      </c>
      <c r="D465" s="4" t="str">
        <f t="shared" ca="1" si="22"/>
        <v>Completed</v>
      </c>
      <c r="E465" s="4" t="s">
        <v>3</v>
      </c>
      <c r="F465" s="4" t="s">
        <v>2168</v>
      </c>
      <c r="G465" s="5">
        <v>0.4</v>
      </c>
      <c r="H465" s="37">
        <f t="shared" si="23"/>
        <v>1</v>
      </c>
      <c r="I465" s="37" t="str">
        <f t="shared" si="24"/>
        <v>Small</v>
      </c>
      <c r="J465" s="4">
        <v>2</v>
      </c>
      <c r="K465" s="20">
        <v>0.99</v>
      </c>
      <c r="L465" s="5">
        <f>Table3[[#This Row],[Product_Amt]]+Table3[[#This Row],[Shipping_Amt]]</f>
        <v>1.3900000000000001</v>
      </c>
      <c r="M465" s="5">
        <f>(((Table3[[#This Row],[Total_Amt]] * 0.0558659217877095) + (Table3[[#This Row],[Total_Amt]])) *0.025 +0.3) + Table3[[#This Row],[Total_Amt]] * 0.1025</f>
        <v>0.47916634078212295</v>
      </c>
      <c r="N465" s="20">
        <f>Table3[[#This Row],[Total_Amt]]-Table3[[#This Row],[TCG_Fees]]-0.0225 - (0.088 *Table3[[#This Row],[Shipping_Shields]])- ($V$33 * Table3[[#This Row],[Quantity_Ordered]]) -0.68</f>
        <v>6.6340790755119672E-2</v>
      </c>
      <c r="O465" s="2" t="s">
        <v>1492</v>
      </c>
      <c r="P465" s="2" t="s">
        <v>958</v>
      </c>
      <c r="Q465" s="6">
        <v>8854</v>
      </c>
    </row>
    <row r="466" spans="1:17" x14ac:dyDescent="0.25">
      <c r="A466" s="1" t="s">
        <v>1379</v>
      </c>
      <c r="B466" s="2" t="s">
        <v>1380</v>
      </c>
      <c r="C466" s="3">
        <v>45289</v>
      </c>
      <c r="D466" s="4" t="str">
        <f t="shared" ca="1" si="22"/>
        <v>Completed</v>
      </c>
      <c r="E466" s="4" t="s">
        <v>3</v>
      </c>
      <c r="F466" s="4" t="s">
        <v>2168</v>
      </c>
      <c r="G466" s="5">
        <v>0.98</v>
      </c>
      <c r="H466" s="37">
        <f t="shared" si="23"/>
        <v>1</v>
      </c>
      <c r="I466" s="37" t="str">
        <f t="shared" si="24"/>
        <v>Small</v>
      </c>
      <c r="J466" s="4">
        <v>2</v>
      </c>
      <c r="K466" s="20">
        <v>0.99</v>
      </c>
      <c r="L466" s="5">
        <f>Table3[[#This Row],[Product_Amt]]+Table3[[#This Row],[Shipping_Amt]]</f>
        <v>1.97</v>
      </c>
      <c r="M466" s="5">
        <f>(((Table3[[#This Row],[Total_Amt]] * 0.0558659217877095) + (Table3[[#This Row],[Total_Amt]])) *0.025 +0.3) + Table3[[#This Row],[Total_Amt]] * 0.1025</f>
        <v>0.55392639664804466</v>
      </c>
      <c r="N466" s="20">
        <f>Table3[[#This Row],[Total_Amt]]-Table3[[#This Row],[TCG_Fees]]-0.0225 - (0.088 *Table3[[#This Row],[Shipping_Shields]])- ($V$33 * Table3[[#This Row],[Quantity_Ordered]]) -0.68</f>
        <v>0.57158073488919781</v>
      </c>
      <c r="O466" s="2" t="s">
        <v>1496</v>
      </c>
      <c r="P466" s="2" t="s">
        <v>1213</v>
      </c>
      <c r="Q466" s="6">
        <v>57013</v>
      </c>
    </row>
    <row r="467" spans="1:17" x14ac:dyDescent="0.25">
      <c r="A467" s="1" t="s">
        <v>1391</v>
      </c>
      <c r="B467" s="2" t="s">
        <v>1392</v>
      </c>
      <c r="C467" s="3">
        <v>45289</v>
      </c>
      <c r="D467" s="4" t="str">
        <f t="shared" ca="1" si="22"/>
        <v>Completed</v>
      </c>
      <c r="E467" s="4" t="s">
        <v>3</v>
      </c>
      <c r="F467" s="4" t="s">
        <v>2168</v>
      </c>
      <c r="G467" s="5">
        <v>0.23</v>
      </c>
      <c r="H467" s="37">
        <f t="shared" si="23"/>
        <v>1</v>
      </c>
      <c r="I467" s="37" t="str">
        <f t="shared" si="24"/>
        <v>Small</v>
      </c>
      <c r="J467" s="4">
        <v>1</v>
      </c>
      <c r="K467" s="20">
        <v>0.99</v>
      </c>
      <c r="L467" s="5">
        <f>Table3[[#This Row],[Product_Amt]]+Table3[[#This Row],[Shipping_Amt]]</f>
        <v>1.22</v>
      </c>
      <c r="M467" s="5">
        <f>(((Table3[[#This Row],[Total_Amt]] * 0.0558659217877095) + (Table3[[#This Row],[Total_Amt]])) *0.025 +0.3) + Table3[[#This Row],[Total_Amt]] * 0.1025</f>
        <v>0.45725391061452514</v>
      </c>
      <c r="N467" s="20">
        <f>Table3[[#This Row],[Total_Amt]]-Table3[[#This Row],[TCG_Fees]]-0.0225 - (0.088 *Table3[[#This Row],[Shipping_Shields]])- ($V$33 * Table3[[#This Row],[Quantity_Ordered]]) -0.68</f>
        <v>-5.4750344845903909E-2</v>
      </c>
      <c r="O467" s="2" t="s">
        <v>1505</v>
      </c>
      <c r="P467" s="2" t="s">
        <v>995</v>
      </c>
      <c r="Q467" s="6">
        <v>40324</v>
      </c>
    </row>
    <row r="468" spans="1:17" x14ac:dyDescent="0.25">
      <c r="A468" s="1" t="s">
        <v>1385</v>
      </c>
      <c r="B468" s="2" t="s">
        <v>1386</v>
      </c>
      <c r="C468" s="3">
        <v>45289</v>
      </c>
      <c r="D468" s="4" t="str">
        <f t="shared" ca="1" si="22"/>
        <v>Completed</v>
      </c>
      <c r="E468" s="4" t="s">
        <v>3</v>
      </c>
      <c r="F468" s="4" t="s">
        <v>2168</v>
      </c>
      <c r="G468" s="5">
        <v>1.1499999999999999</v>
      </c>
      <c r="H468" s="37">
        <f t="shared" si="23"/>
        <v>1</v>
      </c>
      <c r="I468" s="37" t="str">
        <f t="shared" si="24"/>
        <v>Small</v>
      </c>
      <c r="J468" s="4">
        <v>5</v>
      </c>
      <c r="K468" s="20">
        <v>0.99</v>
      </c>
      <c r="L468" s="5">
        <f>Table3[[#This Row],[Product_Amt]]+Table3[[#This Row],[Shipping_Amt]]</f>
        <v>2.1399999999999997</v>
      </c>
      <c r="M468" s="5">
        <f>(((Table3[[#This Row],[Total_Amt]] * 0.0558659217877095) + (Table3[[#This Row],[Total_Amt]])) *0.025 +0.3) + Table3[[#This Row],[Total_Amt]] * 0.1025</f>
        <v>0.57583882681564236</v>
      </c>
      <c r="N468" s="20">
        <f>Table3[[#This Row],[Total_Amt]]-Table3[[#This Row],[TCG_Fees]]-0.0225 - (0.088 *Table3[[#This Row],[Shipping_Shields]])- ($V$33 * Table3[[#This Row],[Quantity_Ordered]]) -0.68</f>
        <v>0.63867900202746342</v>
      </c>
      <c r="O468" s="2" t="s">
        <v>1508</v>
      </c>
      <c r="P468" s="2" t="s">
        <v>982</v>
      </c>
      <c r="Q468" s="6">
        <v>55328</v>
      </c>
    </row>
    <row r="469" spans="1:17" x14ac:dyDescent="0.25">
      <c r="A469" s="1" t="s">
        <v>1381</v>
      </c>
      <c r="B469" s="2" t="s">
        <v>1382</v>
      </c>
      <c r="C469" s="3">
        <v>45289</v>
      </c>
      <c r="D469" s="4" t="str">
        <f t="shared" ca="1" si="22"/>
        <v>Completed</v>
      </c>
      <c r="E469" s="4" t="s">
        <v>3</v>
      </c>
      <c r="F469" s="4" t="s">
        <v>2168</v>
      </c>
      <c r="G469" s="5">
        <v>0.14000000000000001</v>
      </c>
      <c r="H469" s="37">
        <f t="shared" si="23"/>
        <v>1</v>
      </c>
      <c r="I469" s="37" t="str">
        <f t="shared" si="24"/>
        <v>Small</v>
      </c>
      <c r="J469" s="4">
        <v>1</v>
      </c>
      <c r="K469" s="20">
        <v>0.99</v>
      </c>
      <c r="L469" s="5">
        <f>Table3[[#This Row],[Product_Amt]]+Table3[[#This Row],[Shipping_Amt]]</f>
        <v>1.1299999999999999</v>
      </c>
      <c r="M469" s="5">
        <f>(((Table3[[#This Row],[Total_Amt]] * 0.0558659217877095) + (Table3[[#This Row],[Total_Amt]])) *0.025 +0.3) + Table3[[#This Row],[Total_Amt]] * 0.1025</f>
        <v>0.44565321229050281</v>
      </c>
      <c r="N469" s="20">
        <f>Table3[[#This Row],[Total_Amt]]-Table3[[#This Row],[TCG_Fees]]-0.0225 - (0.088 *Table3[[#This Row],[Shipping_Shields]])- ($V$33 * Table3[[#This Row],[Quantity_Ordered]]) -0.68</f>
        <v>-0.13314964652188166</v>
      </c>
      <c r="O469" s="2" t="s">
        <v>1511</v>
      </c>
      <c r="P469" s="2" t="s">
        <v>958</v>
      </c>
      <c r="Q469" s="6">
        <v>8003</v>
      </c>
    </row>
    <row r="470" spans="1:17" x14ac:dyDescent="0.25">
      <c r="A470" s="1" t="s">
        <v>1389</v>
      </c>
      <c r="B470" s="2" t="s">
        <v>1390</v>
      </c>
      <c r="C470" s="3">
        <v>45289</v>
      </c>
      <c r="D470" s="4" t="str">
        <f t="shared" ca="1" si="22"/>
        <v>Completed</v>
      </c>
      <c r="E470" s="4" t="s">
        <v>3</v>
      </c>
      <c r="F470" s="4" t="s">
        <v>2168</v>
      </c>
      <c r="G470" s="5">
        <v>0.56000000000000005</v>
      </c>
      <c r="H470" s="37">
        <f t="shared" si="23"/>
        <v>1</v>
      </c>
      <c r="I470" s="37" t="str">
        <f t="shared" si="24"/>
        <v>Small</v>
      </c>
      <c r="J470" s="4">
        <v>1</v>
      </c>
      <c r="K470" s="20">
        <v>0.99</v>
      </c>
      <c r="L470" s="5">
        <f>Table3[[#This Row],[Product_Amt]]+Table3[[#This Row],[Shipping_Amt]]</f>
        <v>1.55</v>
      </c>
      <c r="M470" s="5">
        <f>(((Table3[[#This Row],[Total_Amt]] * 0.0558659217877095) + (Table3[[#This Row],[Total_Amt]])) *0.025 +0.3) + Table3[[#This Row],[Total_Amt]] * 0.1025</f>
        <v>0.49978980446927374</v>
      </c>
      <c r="N470" s="20">
        <f>Table3[[#This Row],[Total_Amt]]-Table3[[#This Row],[TCG_Fees]]-0.0225 - (0.088 *Table3[[#This Row],[Shipping_Shields]])- ($V$33 * Table3[[#This Row],[Quantity_Ordered]]) -0.68</f>
        <v>0.23271376129934762</v>
      </c>
      <c r="O470" s="2" t="s">
        <v>936</v>
      </c>
      <c r="P470" s="2" t="s">
        <v>919</v>
      </c>
      <c r="Q470" s="6">
        <v>78252</v>
      </c>
    </row>
    <row r="471" spans="1:17" x14ac:dyDescent="0.25">
      <c r="A471" s="1" t="s">
        <v>1371</v>
      </c>
      <c r="B471" s="2" t="s">
        <v>1372</v>
      </c>
      <c r="C471" s="3">
        <v>45289</v>
      </c>
      <c r="D471" s="4" t="str">
        <f t="shared" ca="1" si="22"/>
        <v>Completed</v>
      </c>
      <c r="E471" s="4" t="s">
        <v>3</v>
      </c>
      <c r="F471" s="4" t="s">
        <v>2168</v>
      </c>
      <c r="G471" s="5">
        <v>0.15</v>
      </c>
      <c r="H471" s="37">
        <f t="shared" si="23"/>
        <v>1</v>
      </c>
      <c r="I471" s="37" t="str">
        <f t="shared" si="24"/>
        <v>Small</v>
      </c>
      <c r="J471" s="4">
        <v>1</v>
      </c>
      <c r="K471" s="20">
        <v>0.99</v>
      </c>
      <c r="L471" s="5">
        <f>Table3[[#This Row],[Product_Amt]]+Table3[[#This Row],[Shipping_Amt]]</f>
        <v>1.1399999999999999</v>
      </c>
      <c r="M471" s="5">
        <f>(((Table3[[#This Row],[Total_Amt]] * 0.0558659217877095) + (Table3[[#This Row],[Total_Amt]])) *0.025 +0.3) + Table3[[#This Row],[Total_Amt]] * 0.1025</f>
        <v>0.44694217877094966</v>
      </c>
      <c r="N471" s="20">
        <f>Table3[[#This Row],[Total_Amt]]-Table3[[#This Row],[TCG_Fees]]-0.0225 - (0.088 *Table3[[#This Row],[Shipping_Shields]])- ($V$33 * Table3[[#This Row],[Quantity_Ordered]]) -0.68</f>
        <v>-0.1244386130023285</v>
      </c>
      <c r="O471" s="2" t="s">
        <v>1489</v>
      </c>
      <c r="P471" s="2" t="s">
        <v>997</v>
      </c>
      <c r="Q471" s="6">
        <v>80525</v>
      </c>
    </row>
    <row r="472" spans="1:17" x14ac:dyDescent="0.25">
      <c r="A472" s="1" t="s">
        <v>1395</v>
      </c>
      <c r="B472" s="2" t="s">
        <v>1396</v>
      </c>
      <c r="C472" s="3">
        <v>45289</v>
      </c>
      <c r="D472" s="4" t="str">
        <f t="shared" ca="1" si="22"/>
        <v>Completed</v>
      </c>
      <c r="E472" s="4" t="s">
        <v>3</v>
      </c>
      <c r="F472" s="4" t="s">
        <v>2168</v>
      </c>
      <c r="G472" s="5">
        <v>0.42</v>
      </c>
      <c r="H472" s="37">
        <f t="shared" si="23"/>
        <v>1</v>
      </c>
      <c r="I472" s="37" t="str">
        <f t="shared" si="24"/>
        <v>Small</v>
      </c>
      <c r="J472" s="4">
        <v>1</v>
      </c>
      <c r="K472" s="20">
        <v>0.99</v>
      </c>
      <c r="L472" s="5">
        <f>Table3[[#This Row],[Product_Amt]]+Table3[[#This Row],[Shipping_Amt]]</f>
        <v>1.41</v>
      </c>
      <c r="M472" s="5">
        <f>(((Table3[[#This Row],[Total_Amt]] * 0.0558659217877095) + (Table3[[#This Row],[Total_Amt]])) *0.025 +0.3) + Table3[[#This Row],[Total_Amt]] * 0.1025</f>
        <v>0.48174427374301676</v>
      </c>
      <c r="N472" s="20">
        <f>Table3[[#This Row],[Total_Amt]]-Table3[[#This Row],[TCG_Fees]]-0.0225 - (0.088 *Table3[[#This Row],[Shipping_Shields]])- ($V$33 * Table3[[#This Row],[Quantity_Ordered]]) -0.68</f>
        <v>0.11075929202560442</v>
      </c>
      <c r="O472" s="2" t="s">
        <v>1514</v>
      </c>
      <c r="P472" s="2" t="s">
        <v>954</v>
      </c>
      <c r="Q472" s="6">
        <v>32003</v>
      </c>
    </row>
    <row r="473" spans="1:17" x14ac:dyDescent="0.25">
      <c r="A473" s="1" t="s">
        <v>1377</v>
      </c>
      <c r="B473" s="2" t="s">
        <v>1378</v>
      </c>
      <c r="C473" s="3">
        <v>45289</v>
      </c>
      <c r="D473" s="4" t="str">
        <f t="shared" ca="1" si="22"/>
        <v>Completed</v>
      </c>
      <c r="E473" s="4" t="s">
        <v>3</v>
      </c>
      <c r="F473" s="4" t="s">
        <v>2168</v>
      </c>
      <c r="G473" s="5">
        <v>0.33</v>
      </c>
      <c r="H473" s="37">
        <f t="shared" si="23"/>
        <v>1</v>
      </c>
      <c r="I473" s="37" t="str">
        <f t="shared" si="24"/>
        <v>Small</v>
      </c>
      <c r="J473" s="4">
        <v>2</v>
      </c>
      <c r="K473" s="20">
        <v>0.99</v>
      </c>
      <c r="L473" s="5">
        <f>Table3[[#This Row],[Product_Amt]]+Table3[[#This Row],[Shipping_Amt]]</f>
        <v>1.32</v>
      </c>
      <c r="M473" s="5">
        <f>(((Table3[[#This Row],[Total_Amt]] * 0.0558659217877095) + (Table3[[#This Row],[Total_Amt]])) *0.025 +0.3) + Table3[[#This Row],[Total_Amt]] * 0.1025</f>
        <v>0.47014357541899443</v>
      </c>
      <c r="N473" s="20">
        <f>Table3[[#This Row],[Total_Amt]]-Table3[[#This Row],[TCG_Fees]]-0.0225 - (0.088 *Table3[[#This Row],[Shipping_Shields]])- ($V$33 * Table3[[#This Row],[Quantity_Ordered]]) -0.68</f>
        <v>5.3635561182481251E-3</v>
      </c>
      <c r="O473" s="2" t="s">
        <v>1146</v>
      </c>
      <c r="P473" s="2" t="s">
        <v>978</v>
      </c>
      <c r="Q473" s="6">
        <v>54913</v>
      </c>
    </row>
    <row r="474" spans="1:17" x14ac:dyDescent="0.25">
      <c r="A474" s="1" t="s">
        <v>1393</v>
      </c>
      <c r="B474" s="2" t="s">
        <v>1394</v>
      </c>
      <c r="C474" s="3">
        <v>45289</v>
      </c>
      <c r="D474" s="4" t="str">
        <f t="shared" ca="1" si="22"/>
        <v>Completed</v>
      </c>
      <c r="E474" s="4" t="s">
        <v>3</v>
      </c>
      <c r="F474" s="4" t="s">
        <v>2168</v>
      </c>
      <c r="G474" s="5">
        <v>9</v>
      </c>
      <c r="H474" s="37">
        <f t="shared" si="23"/>
        <v>1</v>
      </c>
      <c r="I474" s="37" t="str">
        <f t="shared" si="24"/>
        <v>Small</v>
      </c>
      <c r="J474" s="4">
        <v>1</v>
      </c>
      <c r="K474" s="20">
        <v>0.99</v>
      </c>
      <c r="L474" s="5">
        <f>Table3[[#This Row],[Product_Amt]]+Table3[[#This Row],[Shipping_Amt]]</f>
        <v>9.99</v>
      </c>
      <c r="M474" s="5">
        <f>(((Table3[[#This Row],[Total_Amt]] * 0.0558659217877095) + (Table3[[#This Row],[Total_Amt]])) *0.025 +0.3) + Table3[[#This Row],[Total_Amt]] * 0.1025</f>
        <v>1.5876775139664803</v>
      </c>
      <c r="N474" s="20">
        <f>Table3[[#This Row],[Total_Amt]]-Table3[[#This Row],[TCG_Fees]]-0.0225 - (0.088 *Table3[[#This Row],[Shipping_Shields]])- ($V$33 * Table3[[#This Row],[Quantity_Ordered]]) -0.68</f>
        <v>7.5848260518021409</v>
      </c>
      <c r="O474" s="2" t="s">
        <v>1528</v>
      </c>
      <c r="P474" s="2" t="s">
        <v>938</v>
      </c>
      <c r="Q474" s="6">
        <v>92602</v>
      </c>
    </row>
    <row r="475" spans="1:17" x14ac:dyDescent="0.25">
      <c r="A475" s="1" t="s">
        <v>1373</v>
      </c>
      <c r="B475" s="2" t="s">
        <v>1374</v>
      </c>
      <c r="C475" s="3">
        <v>45289</v>
      </c>
      <c r="D475" s="4" t="str">
        <f t="shared" ca="1" si="22"/>
        <v>Completed</v>
      </c>
      <c r="E475" s="4" t="s">
        <v>3</v>
      </c>
      <c r="F475" s="4" t="s">
        <v>2168</v>
      </c>
      <c r="G475" s="5">
        <v>0.7</v>
      </c>
      <c r="H475" s="37">
        <f t="shared" si="23"/>
        <v>1</v>
      </c>
      <c r="I475" s="37" t="str">
        <f t="shared" si="24"/>
        <v>Small</v>
      </c>
      <c r="J475" s="4">
        <v>1</v>
      </c>
      <c r="K475" s="20">
        <v>0.99</v>
      </c>
      <c r="L475" s="5">
        <f>Table3[[#This Row],[Product_Amt]]+Table3[[#This Row],[Shipping_Amt]]</f>
        <v>1.69</v>
      </c>
      <c r="M475" s="5">
        <f>(((Table3[[#This Row],[Total_Amt]] * 0.0558659217877095) + (Table3[[#This Row],[Total_Amt]])) *0.025 +0.3) + Table3[[#This Row],[Total_Amt]] * 0.1025</f>
        <v>0.51783533519553071</v>
      </c>
      <c r="N475" s="20">
        <f>Table3[[#This Row],[Total_Amt]]-Table3[[#This Row],[TCG_Fees]]-0.0225 - (0.088 *Table3[[#This Row],[Shipping_Shields]])- ($V$33 * Table3[[#This Row],[Quantity_Ordered]]) -0.68</f>
        <v>0.35466823057309027</v>
      </c>
      <c r="O475" s="2" t="s">
        <v>1531</v>
      </c>
      <c r="P475" s="2" t="s">
        <v>960</v>
      </c>
      <c r="Q475" s="6">
        <v>49508</v>
      </c>
    </row>
    <row r="476" spans="1:17" x14ac:dyDescent="0.25">
      <c r="A476" s="1" t="s">
        <v>1375</v>
      </c>
      <c r="B476" s="2" t="s">
        <v>1376</v>
      </c>
      <c r="C476" s="3">
        <v>45289</v>
      </c>
      <c r="D476" s="4" t="str">
        <f t="shared" ca="1" si="22"/>
        <v>Completed</v>
      </c>
      <c r="E476" s="4" t="s">
        <v>3</v>
      </c>
      <c r="F476" s="4" t="s">
        <v>2168</v>
      </c>
      <c r="G476" s="5">
        <v>0.76</v>
      </c>
      <c r="H476" s="37">
        <f t="shared" si="23"/>
        <v>1</v>
      </c>
      <c r="I476" s="37" t="str">
        <f t="shared" si="24"/>
        <v>Small</v>
      </c>
      <c r="J476" s="4">
        <v>3</v>
      </c>
      <c r="K476" s="20">
        <v>0.99</v>
      </c>
      <c r="L476" s="5">
        <f>Table3[[#This Row],[Product_Amt]]+Table3[[#This Row],[Shipping_Amt]]</f>
        <v>1.75</v>
      </c>
      <c r="M476" s="5">
        <f>(((Table3[[#This Row],[Total_Amt]] * 0.0558659217877095) + (Table3[[#This Row],[Total_Amt]])) *0.025 +0.3) + Table3[[#This Row],[Total_Amt]] * 0.1025</f>
        <v>0.52556913407821226</v>
      </c>
      <c r="N476" s="20">
        <f>Table3[[#This Row],[Total_Amt]]-Table3[[#This Row],[TCG_Fees]]-0.0225 - (0.088 *Table3[[#This Row],[Shipping_Shields]])- ($V$33 * Table3[[#This Row],[Quantity_Ordered]]) -0.68</f>
        <v>0.35294156322765124</v>
      </c>
      <c r="O476" s="2" t="s">
        <v>1533</v>
      </c>
      <c r="P476" s="2" t="s">
        <v>1025</v>
      </c>
      <c r="Q476" s="6">
        <v>66062</v>
      </c>
    </row>
    <row r="477" spans="1:17" x14ac:dyDescent="0.25">
      <c r="A477" s="1" t="s">
        <v>1387</v>
      </c>
      <c r="B477" s="2" t="s">
        <v>1388</v>
      </c>
      <c r="C477" s="3">
        <v>45289</v>
      </c>
      <c r="D477" s="4" t="str">
        <f t="shared" ca="1" si="22"/>
        <v>Completed</v>
      </c>
      <c r="E477" s="4" t="s">
        <v>3</v>
      </c>
      <c r="F477" s="4" t="s">
        <v>2168</v>
      </c>
      <c r="G477" s="5">
        <v>1.1499999999999999</v>
      </c>
      <c r="H477" s="37">
        <f t="shared" si="23"/>
        <v>1</v>
      </c>
      <c r="I477" s="37" t="str">
        <f t="shared" si="24"/>
        <v>Small</v>
      </c>
      <c r="J477" s="4">
        <v>1</v>
      </c>
      <c r="K477" s="20">
        <v>0.99</v>
      </c>
      <c r="L477" s="5">
        <f>Table3[[#This Row],[Product_Amt]]+Table3[[#This Row],[Shipping_Amt]]</f>
        <v>2.1399999999999997</v>
      </c>
      <c r="M477" s="5">
        <f>(((Table3[[#This Row],[Total_Amt]] * 0.0558659217877095) + (Table3[[#This Row],[Total_Amt]])) *0.025 +0.3) + Table3[[#This Row],[Total_Amt]] * 0.1025</f>
        <v>0.57583882681564236</v>
      </c>
      <c r="N477" s="20">
        <f>Table3[[#This Row],[Total_Amt]]-Table3[[#This Row],[TCG_Fees]]-0.0225 - (0.088 *Table3[[#This Row],[Shipping_Shields]])- ($V$33 * Table3[[#This Row],[Quantity_Ordered]]) -0.68</f>
        <v>0.74666473895297847</v>
      </c>
      <c r="O477" s="2" t="s">
        <v>1534</v>
      </c>
      <c r="P477" s="2" t="s">
        <v>947</v>
      </c>
      <c r="Q477" s="6">
        <v>20707</v>
      </c>
    </row>
    <row r="478" spans="1:17" x14ac:dyDescent="0.25">
      <c r="A478" s="1" t="s">
        <v>1417</v>
      </c>
      <c r="B478" s="2" t="s">
        <v>1418</v>
      </c>
      <c r="C478" s="3">
        <v>45290</v>
      </c>
      <c r="D478" s="4" t="str">
        <f t="shared" ca="1" si="22"/>
        <v>Completed</v>
      </c>
      <c r="E478" s="4" t="s">
        <v>3</v>
      </c>
      <c r="F478" s="4" t="s">
        <v>2168</v>
      </c>
      <c r="G478" s="5">
        <v>3.46</v>
      </c>
      <c r="H478" s="37">
        <f t="shared" si="23"/>
        <v>1</v>
      </c>
      <c r="I478" s="37" t="str">
        <f t="shared" si="24"/>
        <v>Small</v>
      </c>
      <c r="J478" s="4">
        <v>5</v>
      </c>
      <c r="K478" s="20">
        <v>0.99</v>
      </c>
      <c r="L478" s="5">
        <f>Table3[[#This Row],[Product_Amt]]+Table3[[#This Row],[Shipping_Amt]]</f>
        <v>4.45</v>
      </c>
      <c r="M478" s="5">
        <f>(((Table3[[#This Row],[Total_Amt]] * 0.0558659217877095) + (Table3[[#This Row],[Total_Amt]])) *0.025 +0.3) + Table3[[#This Row],[Total_Amt]] * 0.1025</f>
        <v>0.8735900837988827</v>
      </c>
      <c r="N478" s="20">
        <f>Table3[[#This Row],[Total_Amt]]-Table3[[#This Row],[TCG_Fees]]-0.0225 - (0.088 *Table3[[#This Row],[Shipping_Shields]])- ($V$33 * Table3[[#This Row],[Quantity_Ordered]]) -0.68</f>
        <v>2.6509277450442235</v>
      </c>
      <c r="O478" s="2" t="s">
        <v>1489</v>
      </c>
      <c r="P478" s="2" t="s">
        <v>997</v>
      </c>
      <c r="Q478" s="6">
        <v>80526</v>
      </c>
    </row>
    <row r="479" spans="1:17" x14ac:dyDescent="0.25">
      <c r="A479" s="1" t="s">
        <v>1401</v>
      </c>
      <c r="B479" s="2" t="s">
        <v>1402</v>
      </c>
      <c r="C479" s="3">
        <v>45290</v>
      </c>
      <c r="D479" s="4" t="str">
        <f t="shared" ca="1" si="22"/>
        <v>Completed</v>
      </c>
      <c r="E479" s="4" t="s">
        <v>3</v>
      </c>
      <c r="F479" s="4" t="s">
        <v>2168</v>
      </c>
      <c r="G479" s="5">
        <v>0.14000000000000001</v>
      </c>
      <c r="H479" s="37">
        <f t="shared" si="23"/>
        <v>1</v>
      </c>
      <c r="I479" s="37" t="str">
        <f t="shared" si="24"/>
        <v>Small</v>
      </c>
      <c r="J479" s="4">
        <v>1</v>
      </c>
      <c r="K479" s="20">
        <v>0.99</v>
      </c>
      <c r="L479" s="5">
        <f>Table3[[#This Row],[Product_Amt]]+Table3[[#This Row],[Shipping_Amt]]</f>
        <v>1.1299999999999999</v>
      </c>
      <c r="M479" s="5">
        <f>(((Table3[[#This Row],[Total_Amt]] * 0.0558659217877095) + (Table3[[#This Row],[Total_Amt]])) *0.025 +0.3) + Table3[[#This Row],[Total_Amt]] * 0.1025</f>
        <v>0.44565321229050281</v>
      </c>
      <c r="N479" s="20">
        <f>Table3[[#This Row],[Total_Amt]]-Table3[[#This Row],[TCG_Fees]]-0.0225 - (0.088 *Table3[[#This Row],[Shipping_Shields]])- ($V$33 * Table3[[#This Row],[Quantity_Ordered]]) -0.68</f>
        <v>-0.13314964652188166</v>
      </c>
      <c r="O479" s="2" t="s">
        <v>1249</v>
      </c>
      <c r="P479" s="2" t="s">
        <v>938</v>
      </c>
      <c r="Q479" s="6">
        <v>94560</v>
      </c>
    </row>
    <row r="480" spans="1:17" x14ac:dyDescent="0.25">
      <c r="A480" s="1" t="s">
        <v>1413</v>
      </c>
      <c r="B480" s="2" t="s">
        <v>1414</v>
      </c>
      <c r="C480" s="3">
        <v>45290</v>
      </c>
      <c r="D480" s="4" t="str">
        <f t="shared" ca="1" si="22"/>
        <v>Completed</v>
      </c>
      <c r="E480" s="4" t="s">
        <v>3</v>
      </c>
      <c r="F480" s="4" t="s">
        <v>2168</v>
      </c>
      <c r="G480" s="5">
        <v>0.57999999999999996</v>
      </c>
      <c r="H480" s="37">
        <f t="shared" si="23"/>
        <v>1</v>
      </c>
      <c r="I480" s="37" t="str">
        <f t="shared" si="24"/>
        <v>Small</v>
      </c>
      <c r="J480" s="4">
        <v>1</v>
      </c>
      <c r="K480" s="20">
        <v>0.99</v>
      </c>
      <c r="L480" s="5">
        <f>Table3[[#This Row],[Product_Amt]]+Table3[[#This Row],[Shipping_Amt]]</f>
        <v>1.5699999999999998</v>
      </c>
      <c r="M480" s="5">
        <f>(((Table3[[#This Row],[Total_Amt]] * 0.0558659217877095) + (Table3[[#This Row],[Total_Amt]])) *0.025 +0.3) + Table3[[#This Row],[Total_Amt]] * 0.1025</f>
        <v>0.5023677374301676</v>
      </c>
      <c r="N480" s="20">
        <f>Table3[[#This Row],[Total_Amt]]-Table3[[#This Row],[TCG_Fees]]-0.0225 - (0.088 *Table3[[#This Row],[Shipping_Shields]])- ($V$33 * Table3[[#This Row],[Quantity_Ordered]]) -0.68</f>
        <v>0.25013582833845349</v>
      </c>
      <c r="O480" s="2" t="s">
        <v>1498</v>
      </c>
      <c r="P480" s="2" t="s">
        <v>943</v>
      </c>
      <c r="Q480" s="6">
        <v>85546</v>
      </c>
    </row>
    <row r="481" spans="1:17" x14ac:dyDescent="0.25">
      <c r="A481" s="1" t="s">
        <v>1405</v>
      </c>
      <c r="B481" s="2" t="s">
        <v>1406</v>
      </c>
      <c r="C481" s="3">
        <v>45290</v>
      </c>
      <c r="D481" s="4" t="str">
        <f t="shared" ca="1" si="22"/>
        <v>Completed</v>
      </c>
      <c r="E481" s="4" t="s">
        <v>3</v>
      </c>
      <c r="F481" s="4" t="s">
        <v>2168</v>
      </c>
      <c r="G481" s="5">
        <v>0.36</v>
      </c>
      <c r="H481" s="37">
        <f t="shared" si="23"/>
        <v>1</v>
      </c>
      <c r="I481" s="37" t="str">
        <f t="shared" si="24"/>
        <v>Small</v>
      </c>
      <c r="J481" s="4">
        <v>2</v>
      </c>
      <c r="K481" s="20">
        <v>0.99</v>
      </c>
      <c r="L481" s="5">
        <f>Table3[[#This Row],[Product_Amt]]+Table3[[#This Row],[Shipping_Amt]]</f>
        <v>1.35</v>
      </c>
      <c r="M481" s="5">
        <f>(((Table3[[#This Row],[Total_Amt]] * 0.0558659217877095) + (Table3[[#This Row],[Total_Amt]])) *0.025 +0.3) + Table3[[#This Row],[Total_Amt]] * 0.1025</f>
        <v>0.47401047486033521</v>
      </c>
      <c r="N481" s="20">
        <f>Table3[[#This Row],[Total_Amt]]-Table3[[#This Row],[TCG_Fees]]-0.0225 - (0.088 *Table3[[#This Row],[Shipping_Shields]])- ($V$33 * Table3[[#This Row],[Quantity_Ordered]]) -0.68</f>
        <v>3.1496656676907375E-2</v>
      </c>
      <c r="O481" s="2" t="s">
        <v>1122</v>
      </c>
      <c r="P481" s="2" t="s">
        <v>1123</v>
      </c>
      <c r="Q481" s="6">
        <v>84606</v>
      </c>
    </row>
    <row r="482" spans="1:17" x14ac:dyDescent="0.25">
      <c r="A482" s="1" t="s">
        <v>1409</v>
      </c>
      <c r="B482" s="2" t="s">
        <v>1410</v>
      </c>
      <c r="C482" s="3">
        <v>45290</v>
      </c>
      <c r="D482" s="4" t="str">
        <f t="shared" ca="1" si="22"/>
        <v>Completed</v>
      </c>
      <c r="E482" s="4" t="s">
        <v>3</v>
      </c>
      <c r="F482" s="4" t="s">
        <v>2168</v>
      </c>
      <c r="G482" s="5">
        <v>1.2</v>
      </c>
      <c r="H482" s="37">
        <f t="shared" si="23"/>
        <v>1</v>
      </c>
      <c r="I482" s="37" t="str">
        <f t="shared" si="24"/>
        <v>Small</v>
      </c>
      <c r="J482" s="4">
        <v>1</v>
      </c>
      <c r="K482" s="20">
        <v>0.99</v>
      </c>
      <c r="L482" s="5">
        <f>Table3[[#This Row],[Product_Amt]]+Table3[[#This Row],[Shipping_Amt]]</f>
        <v>2.19</v>
      </c>
      <c r="M482" s="5">
        <f>(((Table3[[#This Row],[Total_Amt]] * 0.0558659217877095) + (Table3[[#This Row],[Total_Amt]])) *0.025 +0.3) + Table3[[#This Row],[Total_Amt]] * 0.1025</f>
        <v>0.58228365921787706</v>
      </c>
      <c r="N482" s="20">
        <f>Table3[[#This Row],[Total_Amt]]-Table3[[#This Row],[TCG_Fees]]-0.0225 - (0.088 *Table3[[#This Row],[Shipping_Shields]])- ($V$33 * Table3[[#This Row],[Quantity_Ordered]]) -0.68</f>
        <v>0.79021990655074392</v>
      </c>
      <c r="O482" s="2" t="s">
        <v>1506</v>
      </c>
      <c r="P482" s="2" t="s">
        <v>958</v>
      </c>
      <c r="Q482" s="6">
        <v>7054</v>
      </c>
    </row>
    <row r="483" spans="1:17" x14ac:dyDescent="0.25">
      <c r="A483" s="1" t="s">
        <v>1407</v>
      </c>
      <c r="B483" s="2" t="s">
        <v>1408</v>
      </c>
      <c r="C483" s="3">
        <v>45290</v>
      </c>
      <c r="D483" s="4" t="str">
        <f t="shared" ca="1" si="22"/>
        <v>Completed</v>
      </c>
      <c r="E483" s="4" t="s">
        <v>3</v>
      </c>
      <c r="F483" s="4" t="s">
        <v>2168</v>
      </c>
      <c r="G483" s="5">
        <v>0.13</v>
      </c>
      <c r="H483" s="37">
        <f t="shared" si="23"/>
        <v>1</v>
      </c>
      <c r="I483" s="37" t="str">
        <f t="shared" si="24"/>
        <v>Small</v>
      </c>
      <c r="J483" s="4">
        <v>1</v>
      </c>
      <c r="K483" s="20">
        <v>0.99</v>
      </c>
      <c r="L483" s="5">
        <f>Table3[[#This Row],[Product_Amt]]+Table3[[#This Row],[Shipping_Amt]]</f>
        <v>1.1200000000000001</v>
      </c>
      <c r="M483" s="5">
        <f>(((Table3[[#This Row],[Total_Amt]] * 0.0558659217877095) + (Table3[[#This Row],[Total_Amt]])) *0.025 +0.3) + Table3[[#This Row],[Total_Amt]] * 0.1025</f>
        <v>0.44436424581005585</v>
      </c>
      <c r="N483" s="20">
        <f>Table3[[#This Row],[Total_Amt]]-Table3[[#This Row],[TCG_Fees]]-0.0225 - (0.088 *Table3[[#This Row],[Shipping_Shields]])- ($V$33 * Table3[[#This Row],[Quantity_Ordered]]) -0.68</f>
        <v>-0.14186068004143448</v>
      </c>
      <c r="O483" s="2" t="s">
        <v>1521</v>
      </c>
      <c r="P483" s="2" t="s">
        <v>938</v>
      </c>
      <c r="Q483" s="6">
        <v>94080</v>
      </c>
    </row>
    <row r="484" spans="1:17" x14ac:dyDescent="0.25">
      <c r="A484" s="1" t="s">
        <v>1411</v>
      </c>
      <c r="B484" s="2" t="s">
        <v>1412</v>
      </c>
      <c r="C484" s="3">
        <v>45290</v>
      </c>
      <c r="D484" s="4" t="str">
        <f t="shared" ca="1" si="22"/>
        <v>Completed</v>
      </c>
      <c r="E484" s="4" t="s">
        <v>3</v>
      </c>
      <c r="F484" s="4" t="s">
        <v>2168</v>
      </c>
      <c r="G484" s="5">
        <v>0.15</v>
      </c>
      <c r="H484" s="37">
        <f t="shared" si="23"/>
        <v>1</v>
      </c>
      <c r="I484" s="37" t="str">
        <f t="shared" si="24"/>
        <v>Small</v>
      </c>
      <c r="J484" s="4">
        <v>1</v>
      </c>
      <c r="K484" s="20">
        <v>0.99</v>
      </c>
      <c r="L484" s="5">
        <f>Table3[[#This Row],[Product_Amt]]+Table3[[#This Row],[Shipping_Amt]]</f>
        <v>1.1399999999999999</v>
      </c>
      <c r="M484" s="5">
        <f>(((Table3[[#This Row],[Total_Amt]] * 0.0558659217877095) + (Table3[[#This Row],[Total_Amt]])) *0.025 +0.3) + Table3[[#This Row],[Total_Amt]] * 0.1025</f>
        <v>0.44694217877094966</v>
      </c>
      <c r="N484" s="20">
        <f>Table3[[#This Row],[Total_Amt]]-Table3[[#This Row],[TCG_Fees]]-0.0225 - (0.088 *Table3[[#This Row],[Shipping_Shields]])- ($V$33 * Table3[[#This Row],[Quantity_Ordered]]) -0.68</f>
        <v>-0.1244386130023285</v>
      </c>
      <c r="O484" s="2" t="s">
        <v>1522</v>
      </c>
      <c r="P484" s="2" t="s">
        <v>920</v>
      </c>
      <c r="Q484" s="6">
        <v>12065</v>
      </c>
    </row>
    <row r="485" spans="1:17" x14ac:dyDescent="0.25">
      <c r="A485" s="1" t="s">
        <v>1403</v>
      </c>
      <c r="B485" s="2" t="s">
        <v>1404</v>
      </c>
      <c r="C485" s="3">
        <v>45290</v>
      </c>
      <c r="D485" s="4" t="str">
        <f t="shared" ca="1" si="22"/>
        <v>Completed</v>
      </c>
      <c r="E485" s="4" t="s">
        <v>3</v>
      </c>
      <c r="F485" s="4" t="s">
        <v>2168</v>
      </c>
      <c r="G485" s="5">
        <v>0.49</v>
      </c>
      <c r="H485" s="37">
        <f t="shared" si="23"/>
        <v>1</v>
      </c>
      <c r="I485" s="37" t="str">
        <f t="shared" si="24"/>
        <v>Small</v>
      </c>
      <c r="J485" s="4">
        <v>1</v>
      </c>
      <c r="K485" s="20">
        <v>0.99</v>
      </c>
      <c r="L485" s="5">
        <f>Table3[[#This Row],[Product_Amt]]+Table3[[#This Row],[Shipping_Amt]]</f>
        <v>1.48</v>
      </c>
      <c r="M485" s="5">
        <f>(((Table3[[#This Row],[Total_Amt]] * 0.0558659217877095) + (Table3[[#This Row],[Total_Amt]])) *0.025 +0.3) + Table3[[#This Row],[Total_Amt]] * 0.1025</f>
        <v>0.49076703910614522</v>
      </c>
      <c r="N485" s="20">
        <f>Table3[[#This Row],[Total_Amt]]-Table3[[#This Row],[TCG_Fees]]-0.0225 - (0.088 *Table3[[#This Row],[Shipping_Shields]])- ($V$33 * Table3[[#This Row],[Quantity_Ordered]]) -0.68</f>
        <v>0.17173652666247607</v>
      </c>
      <c r="O485" s="2" t="s">
        <v>1530</v>
      </c>
      <c r="P485" s="2" t="s">
        <v>1123</v>
      </c>
      <c r="Q485" s="6">
        <v>84737</v>
      </c>
    </row>
    <row r="486" spans="1:17" x14ac:dyDescent="0.25">
      <c r="A486" s="1" t="s">
        <v>1415</v>
      </c>
      <c r="B486" s="2" t="s">
        <v>1416</v>
      </c>
      <c r="C486" s="3">
        <v>45290</v>
      </c>
      <c r="D486" s="4" t="str">
        <f t="shared" ca="1" si="22"/>
        <v>Completed</v>
      </c>
      <c r="E486" s="4" t="s">
        <v>3</v>
      </c>
      <c r="F486" s="4" t="s">
        <v>2168</v>
      </c>
      <c r="G486" s="5">
        <v>0.88</v>
      </c>
      <c r="H486" s="37">
        <f t="shared" si="23"/>
        <v>1</v>
      </c>
      <c r="I486" s="37" t="str">
        <f t="shared" si="24"/>
        <v>Small</v>
      </c>
      <c r="J486" s="4">
        <v>1</v>
      </c>
      <c r="K486" s="20">
        <v>0.99</v>
      </c>
      <c r="L486" s="5">
        <f>Table3[[#This Row],[Product_Amt]]+Table3[[#This Row],[Shipping_Amt]]</f>
        <v>1.87</v>
      </c>
      <c r="M486" s="5">
        <f>(((Table3[[#This Row],[Total_Amt]] * 0.0558659217877095) + (Table3[[#This Row],[Total_Amt]])) *0.025 +0.3) + Table3[[#This Row],[Total_Amt]] * 0.1025</f>
        <v>0.54103673184357548</v>
      </c>
      <c r="N486" s="20">
        <f>Table3[[#This Row],[Total_Amt]]-Table3[[#This Row],[TCG_Fees]]-0.0225 - (0.088 *Table3[[#This Row],[Shipping_Shields]])- ($V$33 * Table3[[#This Row],[Quantity_Ordered]]) -0.68</f>
        <v>0.51146683392504555</v>
      </c>
      <c r="O486" s="2" t="s">
        <v>1048</v>
      </c>
      <c r="P486" s="2" t="s">
        <v>997</v>
      </c>
      <c r="Q486" s="6">
        <v>80210</v>
      </c>
    </row>
    <row r="487" spans="1:17" x14ac:dyDescent="0.25">
      <c r="A487" s="1" t="s">
        <v>1399</v>
      </c>
      <c r="B487" s="2" t="s">
        <v>1400</v>
      </c>
      <c r="C487" s="3">
        <v>45290</v>
      </c>
      <c r="D487" s="4" t="str">
        <f t="shared" ca="1" si="22"/>
        <v>Completed</v>
      </c>
      <c r="E487" s="4" t="s">
        <v>3</v>
      </c>
      <c r="F487" s="4" t="s">
        <v>2168</v>
      </c>
      <c r="G487" s="5">
        <v>0.61</v>
      </c>
      <c r="H487" s="37">
        <f t="shared" si="23"/>
        <v>1</v>
      </c>
      <c r="I487" s="37" t="str">
        <f t="shared" si="24"/>
        <v>Small</v>
      </c>
      <c r="J487" s="4">
        <v>4</v>
      </c>
      <c r="K487" s="20">
        <v>0.99</v>
      </c>
      <c r="L487" s="5">
        <f>Table3[[#This Row],[Product_Amt]]+Table3[[#This Row],[Shipping_Amt]]</f>
        <v>1.6</v>
      </c>
      <c r="M487" s="5">
        <f>(((Table3[[#This Row],[Total_Amt]] * 0.0558659217877095) + (Table3[[#This Row],[Total_Amt]])) *0.025 +0.3) + Table3[[#This Row],[Total_Amt]] * 0.1025</f>
        <v>0.50623463687150838</v>
      </c>
      <c r="N487" s="20">
        <f>Table3[[#This Row],[Total_Amt]]-Table3[[#This Row],[TCG_Fees]]-0.0225 - (0.088 *Table3[[#This Row],[Shipping_Shields]])- ($V$33 * Table3[[#This Row],[Quantity_Ordered]]) -0.68</f>
        <v>0.19527962620297656</v>
      </c>
      <c r="O487" s="2" t="s">
        <v>1537</v>
      </c>
      <c r="P487" s="2" t="s">
        <v>960</v>
      </c>
      <c r="Q487" s="6">
        <v>49221</v>
      </c>
    </row>
    <row r="488" spans="1:17" x14ac:dyDescent="0.25">
      <c r="A488" s="1" t="s">
        <v>1436</v>
      </c>
      <c r="B488" s="2" t="s">
        <v>1437</v>
      </c>
      <c r="C488" s="3">
        <v>45291</v>
      </c>
      <c r="D488" s="4" t="str">
        <f t="shared" ca="1" si="22"/>
        <v>Completed</v>
      </c>
      <c r="E488" s="4" t="s">
        <v>3</v>
      </c>
      <c r="F488" s="4" t="s">
        <v>2168</v>
      </c>
      <c r="G488" s="5">
        <v>0.7</v>
      </c>
      <c r="H488" s="37">
        <f t="shared" si="23"/>
        <v>1</v>
      </c>
      <c r="I488" s="37" t="str">
        <f t="shared" si="24"/>
        <v>Small</v>
      </c>
      <c r="J488" s="4">
        <v>1</v>
      </c>
      <c r="K488" s="20">
        <v>0.99</v>
      </c>
      <c r="L488" s="5">
        <f>Table3[[#This Row],[Product_Amt]]+Table3[[#This Row],[Shipping_Amt]]</f>
        <v>1.69</v>
      </c>
      <c r="M488" s="5">
        <f>(((Table3[[#This Row],[Total_Amt]] * 0.0558659217877095) + (Table3[[#This Row],[Total_Amt]])) *0.025 +0.3) + Table3[[#This Row],[Total_Amt]] * 0.1025</f>
        <v>0.51783533519553071</v>
      </c>
      <c r="N488" s="20">
        <f>Table3[[#This Row],[Total_Amt]]-Table3[[#This Row],[TCG_Fees]]-0.0225 - (0.088 *Table3[[#This Row],[Shipping_Shields]])- ($V$33 * Table3[[#This Row],[Quantity_Ordered]]) -0.68</f>
        <v>0.35466823057309027</v>
      </c>
      <c r="O488" s="2" t="s">
        <v>1491</v>
      </c>
      <c r="P488" s="2" t="s">
        <v>966</v>
      </c>
      <c r="Q488" s="6">
        <v>2703</v>
      </c>
    </row>
    <row r="489" spans="1:17" x14ac:dyDescent="0.25">
      <c r="A489" s="1" t="s">
        <v>1423</v>
      </c>
      <c r="B489" s="2" t="s">
        <v>1424</v>
      </c>
      <c r="C489" s="3">
        <v>45291</v>
      </c>
      <c r="D489" s="4" t="str">
        <f t="shared" ca="1" si="22"/>
        <v>Completed</v>
      </c>
      <c r="E489" s="4" t="s">
        <v>3</v>
      </c>
      <c r="F489" s="4" t="s">
        <v>2168</v>
      </c>
      <c r="G489" s="5">
        <v>0.18</v>
      </c>
      <c r="H489" s="37">
        <f t="shared" si="23"/>
        <v>1</v>
      </c>
      <c r="I489" s="37" t="str">
        <f t="shared" si="24"/>
        <v>Small</v>
      </c>
      <c r="J489" s="4">
        <v>1</v>
      </c>
      <c r="K489" s="20">
        <v>0.99</v>
      </c>
      <c r="L489" s="5">
        <f>Table3[[#This Row],[Product_Amt]]+Table3[[#This Row],[Shipping_Amt]]</f>
        <v>1.17</v>
      </c>
      <c r="M489" s="5">
        <f>(((Table3[[#This Row],[Total_Amt]] * 0.0558659217877095) + (Table3[[#This Row],[Total_Amt]])) *0.025 +0.3) + Table3[[#This Row],[Total_Amt]] * 0.1025</f>
        <v>0.45080907821229049</v>
      </c>
      <c r="N489" s="20">
        <f>Table3[[#This Row],[Total_Amt]]-Table3[[#This Row],[TCG_Fees]]-0.0225 - (0.088 *Table3[[#This Row],[Shipping_Shields]])- ($V$33 * Table3[[#This Row],[Quantity_Ordered]]) -0.68</f>
        <v>-9.8305512443669252E-2</v>
      </c>
      <c r="O489" s="2" t="s">
        <v>1494</v>
      </c>
      <c r="P489" s="2" t="s">
        <v>967</v>
      </c>
      <c r="Q489" s="6">
        <v>18702</v>
      </c>
    </row>
    <row r="490" spans="1:17" x14ac:dyDescent="0.25">
      <c r="A490" s="1" t="s">
        <v>1434</v>
      </c>
      <c r="B490" s="2" t="s">
        <v>1435</v>
      </c>
      <c r="C490" s="3">
        <v>45291</v>
      </c>
      <c r="D490" s="4" t="str">
        <f t="shared" ca="1" si="22"/>
        <v>Completed</v>
      </c>
      <c r="E490" s="4" t="s">
        <v>3</v>
      </c>
      <c r="F490" s="4" t="s">
        <v>2168</v>
      </c>
      <c r="G490" s="5">
        <v>0.8</v>
      </c>
      <c r="H490" s="37">
        <f t="shared" si="23"/>
        <v>1</v>
      </c>
      <c r="I490" s="37" t="str">
        <f t="shared" si="24"/>
        <v>Small</v>
      </c>
      <c r="J490" s="4">
        <v>1</v>
      </c>
      <c r="K490" s="20">
        <v>0.99</v>
      </c>
      <c r="L490" s="5">
        <f>Table3[[#This Row],[Product_Amt]]+Table3[[#This Row],[Shipping_Amt]]</f>
        <v>1.79</v>
      </c>
      <c r="M490" s="5">
        <f>(((Table3[[#This Row],[Total_Amt]] * 0.0558659217877095) + (Table3[[#This Row],[Total_Amt]])) *0.025 +0.3) + Table3[[#This Row],[Total_Amt]] * 0.1025</f>
        <v>0.530725</v>
      </c>
      <c r="N490" s="20">
        <f>Table3[[#This Row],[Total_Amt]]-Table3[[#This Row],[TCG_Fees]]-0.0225 - (0.088 *Table3[[#This Row],[Shipping_Shields]])- ($V$33 * Table3[[#This Row],[Quantity_Ordered]]) -0.68</f>
        <v>0.44177856576862118</v>
      </c>
      <c r="O490" s="2" t="s">
        <v>1499</v>
      </c>
      <c r="P490" s="2" t="s">
        <v>967</v>
      </c>
      <c r="Q490" s="6">
        <v>17520</v>
      </c>
    </row>
    <row r="491" spans="1:17" x14ac:dyDescent="0.25">
      <c r="A491" s="1" t="s">
        <v>1426</v>
      </c>
      <c r="B491" s="2" t="s">
        <v>1427</v>
      </c>
      <c r="C491" s="3">
        <v>45291</v>
      </c>
      <c r="D491" s="4" t="str">
        <f t="shared" ref="D491:D554" ca="1" si="25">IF(C491&gt;=TODAY()-7,"Shipped","Completed")</f>
        <v>Completed</v>
      </c>
      <c r="E491" s="4" t="s">
        <v>3</v>
      </c>
      <c r="F491" s="4" t="s">
        <v>2168</v>
      </c>
      <c r="G491" s="5">
        <v>1.66</v>
      </c>
      <c r="H491" s="37">
        <f t="shared" si="23"/>
        <v>1</v>
      </c>
      <c r="I491" s="37" t="str">
        <f t="shared" si="24"/>
        <v>Small</v>
      </c>
      <c r="J491" s="4">
        <v>2</v>
      </c>
      <c r="K491" s="20">
        <v>0.99</v>
      </c>
      <c r="L491" s="5">
        <f>Table3[[#This Row],[Product_Amt]]+Table3[[#This Row],[Shipping_Amt]]</f>
        <v>2.65</v>
      </c>
      <c r="M491" s="5">
        <f>(((Table3[[#This Row],[Total_Amt]] * 0.0558659217877095) + (Table3[[#This Row],[Total_Amt]])) *0.025 +0.3) + Table3[[#This Row],[Total_Amt]] * 0.1025</f>
        <v>0.64157611731843578</v>
      </c>
      <c r="N491" s="20">
        <f>Table3[[#This Row],[Total_Amt]]-Table3[[#This Row],[TCG_Fees]]-0.0225 - (0.088 *Table3[[#This Row],[Shipping_Shields]])- ($V$33 * Table3[[#This Row],[Quantity_Ordered]]) -0.68</f>
        <v>1.1639310142188064</v>
      </c>
      <c r="O491" s="2" t="s">
        <v>1502</v>
      </c>
      <c r="P491" s="2" t="s">
        <v>941</v>
      </c>
      <c r="Q491" s="6">
        <v>36832</v>
      </c>
    </row>
    <row r="492" spans="1:17" x14ac:dyDescent="0.25">
      <c r="A492" s="1" t="s">
        <v>1432</v>
      </c>
      <c r="B492" s="2" t="s">
        <v>1433</v>
      </c>
      <c r="C492" s="3">
        <v>45291</v>
      </c>
      <c r="D492" s="4" t="str">
        <f t="shared" ca="1" si="25"/>
        <v>Completed</v>
      </c>
      <c r="E492" s="4" t="s">
        <v>3</v>
      </c>
      <c r="F492" s="4" t="s">
        <v>2168</v>
      </c>
      <c r="G492" s="5">
        <v>1.85</v>
      </c>
      <c r="H492" s="37">
        <f t="shared" si="23"/>
        <v>1</v>
      </c>
      <c r="I492" s="37" t="str">
        <f t="shared" si="24"/>
        <v>Small</v>
      </c>
      <c r="J492" s="4">
        <v>1</v>
      </c>
      <c r="K492" s="20">
        <v>0.99</v>
      </c>
      <c r="L492" s="5">
        <f>Table3[[#This Row],[Product_Amt]]+Table3[[#This Row],[Shipping_Amt]]</f>
        <v>2.84</v>
      </c>
      <c r="M492" s="5">
        <f>(((Table3[[#This Row],[Total_Amt]] * 0.0558659217877095) + (Table3[[#This Row],[Total_Amt]])) *0.025 +0.3) + Table3[[#This Row],[Total_Amt]] * 0.1025</f>
        <v>0.6660664804469274</v>
      </c>
      <c r="N492" s="20">
        <f>Table3[[#This Row],[Total_Amt]]-Table3[[#This Row],[TCG_Fees]]-0.0225 - (0.088 *Table3[[#This Row],[Shipping_Shields]])- ($V$33 * Table3[[#This Row],[Quantity_Ordered]]) -0.68</f>
        <v>1.3564370853216934</v>
      </c>
      <c r="O492" s="2" t="s">
        <v>1503</v>
      </c>
      <c r="P492" s="2" t="s">
        <v>938</v>
      </c>
      <c r="Q492" s="6">
        <v>94606</v>
      </c>
    </row>
    <row r="493" spans="1:17" x14ac:dyDescent="0.25">
      <c r="A493" s="1" t="s">
        <v>1421</v>
      </c>
      <c r="B493" s="2" t="s">
        <v>1422</v>
      </c>
      <c r="C493" s="3">
        <v>45291</v>
      </c>
      <c r="D493" s="4" t="str">
        <f t="shared" ca="1" si="25"/>
        <v>Completed</v>
      </c>
      <c r="E493" s="4" t="s">
        <v>3</v>
      </c>
      <c r="F493" s="4" t="s">
        <v>2168</v>
      </c>
      <c r="G493" s="5">
        <v>0.18</v>
      </c>
      <c r="H493" s="37">
        <f t="shared" si="23"/>
        <v>1</v>
      </c>
      <c r="I493" s="37" t="str">
        <f t="shared" si="24"/>
        <v>Small</v>
      </c>
      <c r="J493" s="4">
        <v>3</v>
      </c>
      <c r="K493" s="20">
        <v>0.99</v>
      </c>
      <c r="L493" s="5">
        <f>Table3[[#This Row],[Product_Amt]]+Table3[[#This Row],[Shipping_Amt]]</f>
        <v>1.17</v>
      </c>
      <c r="M493" s="5">
        <f>(((Table3[[#This Row],[Total_Amt]] * 0.0558659217877095) + (Table3[[#This Row],[Total_Amt]])) *0.025 +0.3) + Table3[[#This Row],[Total_Amt]] * 0.1025</f>
        <v>0.45080907821229049</v>
      </c>
      <c r="N493" s="20">
        <f>Table3[[#This Row],[Total_Amt]]-Table3[[#This Row],[TCG_Fees]]-0.0225 - (0.088 *Table3[[#This Row],[Shipping_Shields]])- ($V$33 * Table3[[#This Row],[Quantity_Ordered]]) -0.68</f>
        <v>-0.15229838090642678</v>
      </c>
      <c r="O493" s="2" t="s">
        <v>1195</v>
      </c>
      <c r="P493" s="2" t="s">
        <v>952</v>
      </c>
      <c r="Q493" s="6">
        <v>37219</v>
      </c>
    </row>
    <row r="494" spans="1:17" x14ac:dyDescent="0.25">
      <c r="A494" s="1" t="s">
        <v>1428</v>
      </c>
      <c r="B494" s="2" t="s">
        <v>1429</v>
      </c>
      <c r="C494" s="3">
        <v>45291</v>
      </c>
      <c r="D494" s="4" t="str">
        <f t="shared" ca="1" si="25"/>
        <v>Completed</v>
      </c>
      <c r="E494" s="4" t="s">
        <v>3</v>
      </c>
      <c r="F494" s="4" t="s">
        <v>2168</v>
      </c>
      <c r="G494" s="5">
        <v>0.54</v>
      </c>
      <c r="H494" s="37">
        <f t="shared" si="23"/>
        <v>1</v>
      </c>
      <c r="I494" s="37" t="str">
        <f t="shared" si="24"/>
        <v>Small</v>
      </c>
      <c r="J494" s="4">
        <v>3</v>
      </c>
      <c r="K494" s="20">
        <v>0.99</v>
      </c>
      <c r="L494" s="5">
        <f>Table3[[#This Row],[Product_Amt]]+Table3[[#This Row],[Shipping_Amt]]</f>
        <v>1.53</v>
      </c>
      <c r="M494" s="5">
        <f>(((Table3[[#This Row],[Total_Amt]] * 0.0558659217877095) + (Table3[[#This Row],[Total_Amt]])) *0.025 +0.3) + Table3[[#This Row],[Total_Amt]] * 0.1025</f>
        <v>0.49721187150837987</v>
      </c>
      <c r="N494" s="20">
        <f>Table3[[#This Row],[Total_Amt]]-Table3[[#This Row],[TCG_Fees]]-0.0225 - (0.088 *Table3[[#This Row],[Shipping_Shields]])- ($V$33 * Table3[[#This Row],[Quantity_Ordered]]) -0.68</f>
        <v>0.16129882579748378</v>
      </c>
      <c r="O494" s="2" t="s">
        <v>1509</v>
      </c>
      <c r="P494" s="2" t="s">
        <v>962</v>
      </c>
      <c r="Q494" s="6">
        <v>61570</v>
      </c>
    </row>
    <row r="495" spans="1:17" x14ac:dyDescent="0.25">
      <c r="A495" s="1" t="s">
        <v>1419</v>
      </c>
      <c r="B495" s="2" t="s">
        <v>1420</v>
      </c>
      <c r="C495" s="3">
        <v>45291</v>
      </c>
      <c r="D495" s="4" t="str">
        <f t="shared" ca="1" si="25"/>
        <v>Completed</v>
      </c>
      <c r="E495" s="4" t="s">
        <v>3</v>
      </c>
      <c r="F495" s="4" t="s">
        <v>2168</v>
      </c>
      <c r="G495" s="5">
        <v>0.46</v>
      </c>
      <c r="H495" s="37">
        <f t="shared" si="23"/>
        <v>1</v>
      </c>
      <c r="I495" s="37" t="str">
        <f t="shared" si="24"/>
        <v>Small</v>
      </c>
      <c r="J495" s="4">
        <v>2</v>
      </c>
      <c r="K495" s="20">
        <v>0.99</v>
      </c>
      <c r="L495" s="5">
        <f>Table3[[#This Row],[Product_Amt]]+Table3[[#This Row],[Shipping_Amt]]</f>
        <v>1.45</v>
      </c>
      <c r="M495" s="5">
        <f>(((Table3[[#This Row],[Total_Amt]] * 0.0558659217877095) + (Table3[[#This Row],[Total_Amt]])) *0.025 +0.3) + Table3[[#This Row],[Total_Amt]] * 0.1025</f>
        <v>0.4869001396648045</v>
      </c>
      <c r="N495" s="20">
        <f>Table3[[#This Row],[Total_Amt]]-Table3[[#This Row],[TCG_Fees]]-0.0225 - (0.088 *Table3[[#This Row],[Shipping_Shields]])- ($V$33 * Table3[[#This Row],[Quantity_Ordered]]) -0.68</f>
        <v>0.11860699187243795</v>
      </c>
      <c r="O495" s="2" t="s">
        <v>1220</v>
      </c>
      <c r="P495" s="2" t="s">
        <v>945</v>
      </c>
      <c r="Q495" s="6">
        <v>45504</v>
      </c>
    </row>
    <row r="496" spans="1:17" x14ac:dyDescent="0.25">
      <c r="A496" s="1" t="s">
        <v>1430</v>
      </c>
      <c r="B496" s="2" t="s">
        <v>1431</v>
      </c>
      <c r="C496" s="3">
        <v>45291</v>
      </c>
      <c r="D496" s="4" t="str">
        <f t="shared" ca="1" si="25"/>
        <v>Completed</v>
      </c>
      <c r="E496" s="4" t="s">
        <v>3</v>
      </c>
      <c r="F496" s="4" t="s">
        <v>2168</v>
      </c>
      <c r="G496" s="5">
        <v>0.63</v>
      </c>
      <c r="H496" s="37">
        <f t="shared" si="23"/>
        <v>1</v>
      </c>
      <c r="I496" s="37" t="str">
        <f t="shared" si="24"/>
        <v>Small</v>
      </c>
      <c r="J496" s="4">
        <v>3</v>
      </c>
      <c r="K496" s="20">
        <v>0.99</v>
      </c>
      <c r="L496" s="5">
        <f>Table3[[#This Row],[Product_Amt]]+Table3[[#This Row],[Shipping_Amt]]</f>
        <v>1.62</v>
      </c>
      <c r="M496" s="5">
        <f>(((Table3[[#This Row],[Total_Amt]] * 0.0558659217877095) + (Table3[[#This Row],[Total_Amt]])) *0.025 +0.3) + Table3[[#This Row],[Total_Amt]] * 0.1025</f>
        <v>0.5088125698324022</v>
      </c>
      <c r="N496" s="20">
        <f>Table3[[#This Row],[Total_Amt]]-Table3[[#This Row],[TCG_Fees]]-0.0225 - (0.088 *Table3[[#This Row],[Shipping_Shields]])- ($V$33 * Table3[[#This Row],[Quantity_Ordered]]) -0.68</f>
        <v>0.23969812747346153</v>
      </c>
      <c r="O496" s="2" t="s">
        <v>1512</v>
      </c>
      <c r="P496" s="2" t="s">
        <v>938</v>
      </c>
      <c r="Q496" s="6">
        <v>94534</v>
      </c>
    </row>
    <row r="497" spans="1:17" x14ac:dyDescent="0.25">
      <c r="A497" s="1" t="s">
        <v>3056</v>
      </c>
      <c r="B497" s="2" t="s">
        <v>1425</v>
      </c>
      <c r="C497" s="3">
        <v>45291</v>
      </c>
      <c r="D497" s="4" t="str">
        <f t="shared" ca="1" si="25"/>
        <v>Completed</v>
      </c>
      <c r="E497" s="4" t="s">
        <v>3</v>
      </c>
      <c r="F497" s="4" t="s">
        <v>2168</v>
      </c>
      <c r="G497" s="5">
        <v>0.38</v>
      </c>
      <c r="H497" s="37">
        <f t="shared" si="23"/>
        <v>1</v>
      </c>
      <c r="I497" s="37" t="str">
        <f t="shared" si="24"/>
        <v>Small</v>
      </c>
      <c r="J497" s="4">
        <v>2</v>
      </c>
      <c r="K497" s="20">
        <v>0.99</v>
      </c>
      <c r="L497" s="5">
        <f>Table3[[#This Row],[Product_Amt]]+Table3[[#This Row],[Shipping_Amt]]</f>
        <v>1.37</v>
      </c>
      <c r="M497" s="5">
        <f>(((Table3[[#This Row],[Total_Amt]] * 0.0558659217877095) + (Table3[[#This Row],[Total_Amt]])) *0.025 +0.3) + Table3[[#This Row],[Total_Amt]] * 0.1025</f>
        <v>0.47658840782122902</v>
      </c>
      <c r="N497" s="20">
        <f>Table3[[#This Row],[Total_Amt]]-Table3[[#This Row],[TCG_Fees]]-0.0225 - (0.088 *Table3[[#This Row],[Shipping_Shields]])- ($V$33 * Table3[[#This Row],[Quantity_Ordered]]) -0.68</f>
        <v>4.8918723716013579E-2</v>
      </c>
      <c r="O497" s="2" t="s">
        <v>1518</v>
      </c>
      <c r="P497" s="2" t="s">
        <v>919</v>
      </c>
      <c r="Q497" s="6">
        <v>77030</v>
      </c>
    </row>
    <row r="498" spans="1:17" x14ac:dyDescent="0.25">
      <c r="A498" s="1" t="s">
        <v>1452</v>
      </c>
      <c r="B498" s="2" t="s">
        <v>1453</v>
      </c>
      <c r="C498" s="3">
        <v>45292</v>
      </c>
      <c r="D498" s="4" t="str">
        <f t="shared" ca="1" si="25"/>
        <v>Completed</v>
      </c>
      <c r="E498" s="4" t="s">
        <v>3</v>
      </c>
      <c r="F498" s="4" t="s">
        <v>2168</v>
      </c>
      <c r="G498" s="5">
        <v>0.12</v>
      </c>
      <c r="H498" s="37">
        <f t="shared" si="23"/>
        <v>1</v>
      </c>
      <c r="I498" s="37" t="str">
        <f t="shared" si="24"/>
        <v>Small</v>
      </c>
      <c r="J498" s="4">
        <v>1</v>
      </c>
      <c r="K498" s="20">
        <v>0.99</v>
      </c>
      <c r="L498" s="5">
        <f>Table3[[#This Row],[Product_Amt]]+Table3[[#This Row],[Shipping_Amt]]</f>
        <v>1.1099999999999999</v>
      </c>
      <c r="M498" s="5">
        <f>(((Table3[[#This Row],[Total_Amt]] * 0.0558659217877095) + (Table3[[#This Row],[Total_Amt]])) *0.025 +0.3) + Table3[[#This Row],[Total_Amt]] * 0.1025</f>
        <v>0.44307527932960888</v>
      </c>
      <c r="N498" s="20">
        <f>Table3[[#This Row],[Total_Amt]]-Table3[[#This Row],[TCG_Fees]]-0.0225 - (0.088 *Table3[[#This Row],[Shipping_Shields]])- ($V$33 * Table3[[#This Row],[Quantity_Ordered]]) -0.68</f>
        <v>-0.15057171356098775</v>
      </c>
      <c r="O498" s="2" t="s">
        <v>1490</v>
      </c>
      <c r="P498" s="2" t="s">
        <v>923</v>
      </c>
      <c r="Q498" s="6">
        <v>98020</v>
      </c>
    </row>
    <row r="499" spans="1:17" x14ac:dyDescent="0.25">
      <c r="A499" s="1" t="s">
        <v>1442</v>
      </c>
      <c r="B499" s="2" t="s">
        <v>1443</v>
      </c>
      <c r="C499" s="3">
        <v>45292</v>
      </c>
      <c r="D499" s="4" t="str">
        <f t="shared" ca="1" si="25"/>
        <v>Completed</v>
      </c>
      <c r="E499" s="4" t="s">
        <v>3</v>
      </c>
      <c r="F499" s="4" t="s">
        <v>2168</v>
      </c>
      <c r="G499" s="5">
        <v>0.88</v>
      </c>
      <c r="H499" s="37">
        <f t="shared" si="23"/>
        <v>1</v>
      </c>
      <c r="I499" s="37" t="str">
        <f t="shared" si="24"/>
        <v>Small</v>
      </c>
      <c r="J499" s="4">
        <v>1</v>
      </c>
      <c r="K499" s="20">
        <v>0.99</v>
      </c>
      <c r="L499" s="5">
        <f>Table3[[#This Row],[Product_Amt]]+Table3[[#This Row],[Shipping_Amt]]</f>
        <v>1.87</v>
      </c>
      <c r="M499" s="5">
        <f>(((Table3[[#This Row],[Total_Amt]] * 0.0558659217877095) + (Table3[[#This Row],[Total_Amt]])) *0.025 +0.3) + Table3[[#This Row],[Total_Amt]] * 0.1025</f>
        <v>0.54103673184357548</v>
      </c>
      <c r="N499" s="20">
        <f>Table3[[#This Row],[Total_Amt]]-Table3[[#This Row],[TCG_Fees]]-0.0225 - (0.088 *Table3[[#This Row],[Shipping_Shields]])- ($V$33 * Table3[[#This Row],[Quantity_Ordered]]) -0.68</f>
        <v>0.51146683392504555</v>
      </c>
      <c r="O499" s="2" t="s">
        <v>1500</v>
      </c>
      <c r="P499" s="2" t="s">
        <v>966</v>
      </c>
      <c r="Q499" s="6">
        <v>1969</v>
      </c>
    </row>
    <row r="500" spans="1:17" x14ac:dyDescent="0.25">
      <c r="A500" s="1" t="s">
        <v>1446</v>
      </c>
      <c r="B500" s="2" t="s">
        <v>1447</v>
      </c>
      <c r="C500" s="3">
        <v>45292</v>
      </c>
      <c r="D500" s="4" t="str">
        <f t="shared" ca="1" si="25"/>
        <v>Completed</v>
      </c>
      <c r="E500" s="4" t="s">
        <v>3</v>
      </c>
      <c r="F500" s="4" t="s">
        <v>2168</v>
      </c>
      <c r="G500" s="5">
        <v>0.1</v>
      </c>
      <c r="H500" s="37">
        <f t="shared" si="23"/>
        <v>1</v>
      </c>
      <c r="I500" s="37" t="str">
        <f t="shared" si="24"/>
        <v>Small</v>
      </c>
      <c r="J500" s="4">
        <v>1</v>
      </c>
      <c r="K500" s="20">
        <v>0.99</v>
      </c>
      <c r="L500" s="5">
        <f>Table3[[#This Row],[Product_Amt]]+Table3[[#This Row],[Shipping_Amt]]</f>
        <v>1.0900000000000001</v>
      </c>
      <c r="M500" s="5">
        <f>(((Table3[[#This Row],[Total_Amt]] * 0.0558659217877095) + (Table3[[#This Row],[Total_Amt]])) *0.025 +0.3) + Table3[[#This Row],[Total_Amt]] * 0.1025</f>
        <v>0.44049734636871507</v>
      </c>
      <c r="N500" s="20">
        <f>Table3[[#This Row],[Total_Amt]]-Table3[[#This Row],[TCG_Fees]]-0.0225 - (0.088 *Table3[[#This Row],[Shipping_Shields]])- ($V$33 * Table3[[#This Row],[Quantity_Ordered]]) -0.68</f>
        <v>-0.16799378060009373</v>
      </c>
      <c r="O500" s="2" t="s">
        <v>1185</v>
      </c>
      <c r="P500" s="2" t="s">
        <v>919</v>
      </c>
      <c r="Q500" s="6">
        <v>75006</v>
      </c>
    </row>
    <row r="501" spans="1:17" x14ac:dyDescent="0.25">
      <c r="A501" s="1" t="s">
        <v>1440</v>
      </c>
      <c r="B501" s="2" t="s">
        <v>1441</v>
      </c>
      <c r="C501" s="3">
        <v>45292</v>
      </c>
      <c r="D501" s="4" t="str">
        <f t="shared" ca="1" si="25"/>
        <v>Completed</v>
      </c>
      <c r="E501" s="4" t="s">
        <v>3</v>
      </c>
      <c r="F501" s="4" t="s">
        <v>2168</v>
      </c>
      <c r="G501" s="5">
        <v>0.15</v>
      </c>
      <c r="H501" s="37">
        <f t="shared" si="23"/>
        <v>1</v>
      </c>
      <c r="I501" s="37" t="str">
        <f t="shared" si="24"/>
        <v>Small</v>
      </c>
      <c r="J501" s="4">
        <v>2</v>
      </c>
      <c r="K501" s="20">
        <v>0.99</v>
      </c>
      <c r="L501" s="5">
        <f>Table3[[#This Row],[Product_Amt]]+Table3[[#This Row],[Shipping_Amt]]</f>
        <v>1.1399999999999999</v>
      </c>
      <c r="M501" s="5">
        <f>(((Table3[[#This Row],[Total_Amt]] * 0.0558659217877095) + (Table3[[#This Row],[Total_Amt]])) *0.025 +0.3) + Table3[[#This Row],[Total_Amt]] * 0.1025</f>
        <v>0.44694217877094966</v>
      </c>
      <c r="N501" s="20">
        <f>Table3[[#This Row],[Total_Amt]]-Table3[[#This Row],[TCG_Fees]]-0.0225 - (0.088 *Table3[[#This Row],[Shipping_Shields]])- ($V$33 * Table3[[#This Row],[Quantity_Ordered]]) -0.68</f>
        <v>-0.15143504723370727</v>
      </c>
      <c r="O501" s="2" t="s">
        <v>1226</v>
      </c>
      <c r="P501" s="2" t="s">
        <v>926</v>
      </c>
      <c r="Q501" s="6">
        <v>97080</v>
      </c>
    </row>
    <row r="502" spans="1:17" x14ac:dyDescent="0.25">
      <c r="A502" s="1" t="s">
        <v>1444</v>
      </c>
      <c r="B502" s="2" t="s">
        <v>1445</v>
      </c>
      <c r="C502" s="3">
        <v>45292</v>
      </c>
      <c r="D502" s="4" t="str">
        <f t="shared" ca="1" si="25"/>
        <v>Completed</v>
      </c>
      <c r="E502" s="4" t="s">
        <v>3</v>
      </c>
      <c r="F502" s="4" t="s">
        <v>2168</v>
      </c>
      <c r="G502" s="5">
        <v>0.2</v>
      </c>
      <c r="H502" s="37">
        <f t="shared" si="23"/>
        <v>1</v>
      </c>
      <c r="I502" s="37" t="str">
        <f t="shared" si="24"/>
        <v>Small</v>
      </c>
      <c r="J502" s="4">
        <v>1</v>
      </c>
      <c r="K502" s="20">
        <v>0.99</v>
      </c>
      <c r="L502" s="5">
        <f>Table3[[#This Row],[Product_Amt]]+Table3[[#This Row],[Shipping_Amt]]</f>
        <v>1.19</v>
      </c>
      <c r="M502" s="5">
        <f>(((Table3[[#This Row],[Total_Amt]] * 0.0558659217877095) + (Table3[[#This Row],[Total_Amt]])) *0.025 +0.3) + Table3[[#This Row],[Total_Amt]] * 0.1025</f>
        <v>0.45338701117318436</v>
      </c>
      <c r="N502" s="20">
        <f>Table3[[#This Row],[Total_Amt]]-Table3[[#This Row],[TCG_Fees]]-0.0225 - (0.088 *Table3[[#This Row],[Shipping_Shields]])- ($V$33 * Table3[[#This Row],[Quantity_Ordered]]) -0.68</f>
        <v>-8.0883445404563159E-2</v>
      </c>
      <c r="O502" s="2" t="s">
        <v>1515</v>
      </c>
      <c r="P502" s="2" t="s">
        <v>985</v>
      </c>
      <c r="Q502" s="6">
        <v>30076</v>
      </c>
    </row>
    <row r="503" spans="1:17" x14ac:dyDescent="0.25">
      <c r="A503" s="1" t="s">
        <v>1438</v>
      </c>
      <c r="B503" s="2" t="s">
        <v>1439</v>
      </c>
      <c r="C503" s="3">
        <v>45292</v>
      </c>
      <c r="D503" s="4" t="str">
        <f t="shared" ca="1" si="25"/>
        <v>Completed</v>
      </c>
      <c r="E503" s="4" t="s">
        <v>3</v>
      </c>
      <c r="F503" s="4" t="s">
        <v>2168</v>
      </c>
      <c r="G503" s="5">
        <v>0.65</v>
      </c>
      <c r="H503" s="37">
        <f t="shared" si="23"/>
        <v>1</v>
      </c>
      <c r="I503" s="37" t="str">
        <f t="shared" si="24"/>
        <v>Small</v>
      </c>
      <c r="J503" s="4">
        <v>2</v>
      </c>
      <c r="K503" s="20">
        <v>0.99</v>
      </c>
      <c r="L503" s="5">
        <f>Table3[[#This Row],[Product_Amt]]+Table3[[#This Row],[Shipping_Amt]]</f>
        <v>1.6400000000000001</v>
      </c>
      <c r="M503" s="5">
        <f>(((Table3[[#This Row],[Total_Amt]] * 0.0558659217877095) + (Table3[[#This Row],[Total_Amt]])) *0.025 +0.3) + Table3[[#This Row],[Total_Amt]] * 0.1025</f>
        <v>0.51139050279329612</v>
      </c>
      <c r="N503" s="20">
        <f>Table3[[#This Row],[Total_Amt]]-Table3[[#This Row],[TCG_Fees]]-0.0225 - (0.088 *Table3[[#This Row],[Shipping_Shields]])- ($V$33 * Table3[[#This Row],[Quantity_Ordered]]) -0.68</f>
        <v>0.28411662874394639</v>
      </c>
      <c r="O503" s="2" t="s">
        <v>1516</v>
      </c>
      <c r="P503" s="2" t="s">
        <v>997</v>
      </c>
      <c r="Q503" s="6">
        <v>80303</v>
      </c>
    </row>
    <row r="504" spans="1:17" x14ac:dyDescent="0.25">
      <c r="A504" s="1" t="s">
        <v>1450</v>
      </c>
      <c r="B504" s="2" t="s">
        <v>1451</v>
      </c>
      <c r="C504" s="3">
        <v>45292</v>
      </c>
      <c r="D504" s="4" t="str">
        <f t="shared" ca="1" si="25"/>
        <v>Completed</v>
      </c>
      <c r="E504" s="4" t="s">
        <v>3</v>
      </c>
      <c r="F504" s="4" t="s">
        <v>2168</v>
      </c>
      <c r="G504" s="5">
        <v>0.27</v>
      </c>
      <c r="H504" s="37">
        <f t="shared" si="23"/>
        <v>1</v>
      </c>
      <c r="I504" s="37" t="str">
        <f t="shared" si="24"/>
        <v>Small</v>
      </c>
      <c r="J504" s="4">
        <v>1</v>
      </c>
      <c r="K504" s="20">
        <v>0.99</v>
      </c>
      <c r="L504" s="5">
        <f>Table3[[#This Row],[Product_Amt]]+Table3[[#This Row],[Shipping_Amt]]</f>
        <v>1.26</v>
      </c>
      <c r="M504" s="5">
        <f>(((Table3[[#This Row],[Total_Amt]] * 0.0558659217877095) + (Table3[[#This Row],[Total_Amt]])) *0.025 +0.3) + Table3[[#This Row],[Total_Amt]] * 0.1025</f>
        <v>0.46240977653631282</v>
      </c>
      <c r="N504" s="20">
        <f>Table3[[#This Row],[Total_Amt]]-Table3[[#This Row],[TCG_Fees]]-0.0225 - (0.088 *Table3[[#This Row],[Shipping_Shields]])- ($V$33 * Table3[[#This Row],[Quantity_Ordered]]) -0.68</f>
        <v>-1.9906210767691612E-2</v>
      </c>
      <c r="O504" s="2" t="s">
        <v>1519</v>
      </c>
      <c r="P504" s="2" t="s">
        <v>978</v>
      </c>
      <c r="Q504" s="6">
        <v>53012</v>
      </c>
    </row>
    <row r="505" spans="1:17" x14ac:dyDescent="0.25">
      <c r="A505" s="1" t="s">
        <v>1458</v>
      </c>
      <c r="B505" s="2" t="s">
        <v>1459</v>
      </c>
      <c r="C505" s="3">
        <v>45292</v>
      </c>
      <c r="D505" s="4" t="str">
        <f t="shared" ca="1" si="25"/>
        <v>Completed</v>
      </c>
      <c r="E505" s="4" t="s">
        <v>3</v>
      </c>
      <c r="F505" s="4" t="s">
        <v>2168</v>
      </c>
      <c r="G505" s="5">
        <v>0.19</v>
      </c>
      <c r="H505" s="37">
        <f t="shared" si="23"/>
        <v>1</v>
      </c>
      <c r="I505" s="37" t="str">
        <f t="shared" si="24"/>
        <v>Small</v>
      </c>
      <c r="J505" s="4">
        <v>1</v>
      </c>
      <c r="K505" s="20">
        <v>0.99</v>
      </c>
      <c r="L505" s="5">
        <f>Table3[[#This Row],[Product_Amt]]+Table3[[#This Row],[Shipping_Amt]]</f>
        <v>1.18</v>
      </c>
      <c r="M505" s="5">
        <f>(((Table3[[#This Row],[Total_Amt]] * 0.0558659217877095) + (Table3[[#This Row],[Total_Amt]])) *0.025 +0.3) + Table3[[#This Row],[Total_Amt]] * 0.1025</f>
        <v>0.4520980446927374</v>
      </c>
      <c r="N505" s="20">
        <f>Table3[[#This Row],[Total_Amt]]-Table3[[#This Row],[TCG_Fees]]-0.0225 - (0.088 *Table3[[#This Row],[Shipping_Shields]])- ($V$33 * Table3[[#This Row],[Quantity_Ordered]]) -0.68</f>
        <v>-8.9594478924116205E-2</v>
      </c>
      <c r="O505" s="2" t="s">
        <v>1079</v>
      </c>
      <c r="P505" s="2" t="s">
        <v>1054</v>
      </c>
      <c r="Q505" s="6">
        <v>39601</v>
      </c>
    </row>
    <row r="506" spans="1:17" x14ac:dyDescent="0.25">
      <c r="A506" s="1" t="s">
        <v>1448</v>
      </c>
      <c r="B506" s="2" t="s">
        <v>1449</v>
      </c>
      <c r="C506" s="3">
        <v>45292</v>
      </c>
      <c r="D506" s="4" t="str">
        <f t="shared" ca="1" si="25"/>
        <v>Completed</v>
      </c>
      <c r="E506" s="4" t="s">
        <v>3</v>
      </c>
      <c r="F506" s="4" t="s">
        <v>2168</v>
      </c>
      <c r="G506" s="5">
        <v>0.13</v>
      </c>
      <c r="H506" s="37">
        <f t="shared" si="23"/>
        <v>1</v>
      </c>
      <c r="I506" s="37" t="str">
        <f t="shared" si="24"/>
        <v>Small</v>
      </c>
      <c r="J506" s="4">
        <v>1</v>
      </c>
      <c r="K506" s="20">
        <v>0.99</v>
      </c>
      <c r="L506" s="5">
        <f>Table3[[#This Row],[Product_Amt]]+Table3[[#This Row],[Shipping_Amt]]</f>
        <v>1.1200000000000001</v>
      </c>
      <c r="M506" s="5">
        <f>(((Table3[[#This Row],[Total_Amt]] * 0.0558659217877095) + (Table3[[#This Row],[Total_Amt]])) *0.025 +0.3) + Table3[[#This Row],[Total_Amt]] * 0.1025</f>
        <v>0.44436424581005585</v>
      </c>
      <c r="N506" s="20">
        <f>Table3[[#This Row],[Total_Amt]]-Table3[[#This Row],[TCG_Fees]]-0.0225 - (0.088 *Table3[[#This Row],[Shipping_Shields]])- ($V$33 * Table3[[#This Row],[Quantity_Ordered]]) -0.68</f>
        <v>-0.14186068004143448</v>
      </c>
      <c r="O506" s="2" t="s">
        <v>1526</v>
      </c>
      <c r="P506" s="2" t="s">
        <v>954</v>
      </c>
      <c r="Q506" s="6">
        <v>32259</v>
      </c>
    </row>
    <row r="507" spans="1:17" x14ac:dyDescent="0.25">
      <c r="A507" s="1" t="s">
        <v>1454</v>
      </c>
      <c r="B507" s="2" t="s">
        <v>1455</v>
      </c>
      <c r="C507" s="3">
        <v>45292</v>
      </c>
      <c r="D507" s="4" t="str">
        <f t="shared" ca="1" si="25"/>
        <v>Completed</v>
      </c>
      <c r="E507" s="4" t="s">
        <v>3</v>
      </c>
      <c r="F507" s="4" t="s">
        <v>2168</v>
      </c>
      <c r="G507" s="5">
        <v>1.33</v>
      </c>
      <c r="H507" s="37">
        <f t="shared" si="23"/>
        <v>1</v>
      </c>
      <c r="I507" s="37" t="str">
        <f t="shared" si="24"/>
        <v>Small</v>
      </c>
      <c r="J507" s="4">
        <v>3</v>
      </c>
      <c r="K507" s="20">
        <v>0.99</v>
      </c>
      <c r="L507" s="5">
        <f>Table3[[#This Row],[Product_Amt]]+Table3[[#This Row],[Shipping_Amt]]</f>
        <v>2.3200000000000003</v>
      </c>
      <c r="M507" s="5">
        <f>(((Table3[[#This Row],[Total_Amt]] * 0.0558659217877095) + (Table3[[#This Row],[Total_Amt]])) *0.025 +0.3) + Table3[[#This Row],[Total_Amt]] * 0.1025</f>
        <v>0.59904022346368713</v>
      </c>
      <c r="N507" s="20">
        <f>Table3[[#This Row],[Total_Amt]]-Table3[[#This Row],[TCG_Fees]]-0.0225 - (0.088 *Table3[[#This Row],[Shipping_Shields]])- ($V$33 * Table3[[#This Row],[Quantity_Ordered]]) -0.68</f>
        <v>0.84947047384217689</v>
      </c>
      <c r="O507" s="2" t="s">
        <v>1529</v>
      </c>
      <c r="P507" s="2" t="s">
        <v>958</v>
      </c>
      <c r="Q507" s="6">
        <v>7090</v>
      </c>
    </row>
    <row r="508" spans="1:17" x14ac:dyDescent="0.25">
      <c r="A508" s="1" t="s">
        <v>1456</v>
      </c>
      <c r="B508" s="2" t="s">
        <v>1457</v>
      </c>
      <c r="C508" s="3">
        <v>45292</v>
      </c>
      <c r="D508" s="4" t="str">
        <f t="shared" ca="1" si="25"/>
        <v>Completed</v>
      </c>
      <c r="E508" s="4" t="s">
        <v>3</v>
      </c>
      <c r="F508" s="4" t="s">
        <v>2168</v>
      </c>
      <c r="G508" s="5">
        <v>0.45</v>
      </c>
      <c r="H508" s="37">
        <f t="shared" si="23"/>
        <v>1</v>
      </c>
      <c r="I508" s="37" t="str">
        <f t="shared" si="24"/>
        <v>Small</v>
      </c>
      <c r="J508" s="4">
        <v>2</v>
      </c>
      <c r="K508" s="20">
        <v>0.99</v>
      </c>
      <c r="L508" s="5">
        <f>Table3[[#This Row],[Product_Amt]]+Table3[[#This Row],[Shipping_Amt]]</f>
        <v>1.44</v>
      </c>
      <c r="M508" s="5">
        <f>(((Table3[[#This Row],[Total_Amt]] * 0.0558659217877095) + (Table3[[#This Row],[Total_Amt]])) *0.025 +0.3) + Table3[[#This Row],[Total_Amt]] * 0.1025</f>
        <v>0.48561117318435754</v>
      </c>
      <c r="N508" s="20">
        <f>Table3[[#This Row],[Total_Amt]]-Table3[[#This Row],[TCG_Fees]]-0.0225 - (0.088 *Table3[[#This Row],[Shipping_Shields]])- ($V$33 * Table3[[#This Row],[Quantity_Ordered]]) -0.68</f>
        <v>0.1098959583528849</v>
      </c>
      <c r="O508" s="2" t="s">
        <v>1536</v>
      </c>
      <c r="P508" s="2" t="s">
        <v>947</v>
      </c>
      <c r="Q508" s="6">
        <v>21286</v>
      </c>
    </row>
    <row r="509" spans="1:17" x14ac:dyDescent="0.25">
      <c r="A509" s="1" t="s">
        <v>1470</v>
      </c>
      <c r="B509" s="2" t="s">
        <v>1471</v>
      </c>
      <c r="C509" s="3">
        <v>45293</v>
      </c>
      <c r="D509" s="4" t="str">
        <f t="shared" ca="1" si="25"/>
        <v>Completed</v>
      </c>
      <c r="E509" s="4" t="s">
        <v>3</v>
      </c>
      <c r="F509" s="4" t="s">
        <v>2168</v>
      </c>
      <c r="G509" s="5">
        <v>0.35</v>
      </c>
      <c r="H509" s="37">
        <f t="shared" si="23"/>
        <v>1</v>
      </c>
      <c r="I509" s="37" t="str">
        <f t="shared" si="24"/>
        <v>Small</v>
      </c>
      <c r="J509" s="4">
        <v>2</v>
      </c>
      <c r="K509" s="20">
        <v>0.99</v>
      </c>
      <c r="L509" s="5">
        <f>Table3[[#This Row],[Product_Amt]]+Table3[[#This Row],[Shipping_Amt]]</f>
        <v>1.3399999999999999</v>
      </c>
      <c r="M509" s="5">
        <f>(((Table3[[#This Row],[Total_Amt]] * 0.0558659217877095) + (Table3[[#This Row],[Total_Amt]])) *0.025 +0.3) + Table3[[#This Row],[Total_Amt]] * 0.1025</f>
        <v>0.47272150837988824</v>
      </c>
      <c r="N509" s="20">
        <f>Table3[[#This Row],[Total_Amt]]-Table3[[#This Row],[TCG_Fees]]-0.0225 - (0.088 *Table3[[#This Row],[Shipping_Shields]])- ($V$33 * Table3[[#This Row],[Quantity_Ordered]]) -0.68</f>
        <v>2.2785623157354107E-2</v>
      </c>
      <c r="O509" s="2" t="s">
        <v>1501</v>
      </c>
      <c r="P509" s="2" t="s">
        <v>920</v>
      </c>
      <c r="Q509" s="6">
        <v>10960</v>
      </c>
    </row>
    <row r="510" spans="1:17" x14ac:dyDescent="0.25">
      <c r="A510" s="1" t="s">
        <v>1478</v>
      </c>
      <c r="B510" s="2" t="s">
        <v>1479</v>
      </c>
      <c r="C510" s="3">
        <v>45293</v>
      </c>
      <c r="D510" s="4" t="str">
        <f t="shared" ca="1" si="25"/>
        <v>Completed</v>
      </c>
      <c r="E510" s="4" t="s">
        <v>3</v>
      </c>
      <c r="F510" s="4" t="s">
        <v>2168</v>
      </c>
      <c r="G510" s="5">
        <v>1.28</v>
      </c>
      <c r="H510" s="37">
        <f t="shared" si="23"/>
        <v>1</v>
      </c>
      <c r="I510" s="37" t="str">
        <f t="shared" si="24"/>
        <v>Small</v>
      </c>
      <c r="J510" s="4">
        <v>3</v>
      </c>
      <c r="K510" s="20">
        <v>0.99</v>
      </c>
      <c r="L510" s="5">
        <f>Table3[[#This Row],[Product_Amt]]+Table3[[#This Row],[Shipping_Amt]]</f>
        <v>2.27</v>
      </c>
      <c r="M510" s="5">
        <f>(((Table3[[#This Row],[Total_Amt]] * 0.0558659217877095) + (Table3[[#This Row],[Total_Amt]])) *0.025 +0.3) + Table3[[#This Row],[Total_Amt]] * 0.1025</f>
        <v>0.59259539106145254</v>
      </c>
      <c r="N510" s="20">
        <f>Table3[[#This Row],[Total_Amt]]-Table3[[#This Row],[TCG_Fees]]-0.0225 - (0.088 *Table3[[#This Row],[Shipping_Shields]])- ($V$33 * Table3[[#This Row],[Quantity_Ordered]]) -0.68</f>
        <v>0.80591530624441099</v>
      </c>
      <c r="O510" s="2" t="s">
        <v>1495</v>
      </c>
      <c r="P510" s="2" t="s">
        <v>954</v>
      </c>
      <c r="Q510" s="6">
        <v>34221</v>
      </c>
    </row>
    <row r="511" spans="1:17" x14ac:dyDescent="0.25">
      <c r="A511" s="1" t="s">
        <v>1464</v>
      </c>
      <c r="B511" s="2" t="s">
        <v>1465</v>
      </c>
      <c r="C511" s="3">
        <v>45293</v>
      </c>
      <c r="D511" s="4" t="str">
        <f t="shared" ca="1" si="25"/>
        <v>Completed</v>
      </c>
      <c r="E511" s="4" t="s">
        <v>3</v>
      </c>
      <c r="F511" s="4" t="s">
        <v>2168</v>
      </c>
      <c r="G511" s="5">
        <v>0.3</v>
      </c>
      <c r="H511" s="37">
        <f t="shared" si="23"/>
        <v>1</v>
      </c>
      <c r="I511" s="37" t="str">
        <f t="shared" si="24"/>
        <v>Small</v>
      </c>
      <c r="J511" s="4">
        <v>1</v>
      </c>
      <c r="K511" s="20">
        <v>0.99</v>
      </c>
      <c r="L511" s="5">
        <f>Table3[[#This Row],[Product_Amt]]+Table3[[#This Row],[Shipping_Amt]]</f>
        <v>1.29</v>
      </c>
      <c r="M511" s="5">
        <f>(((Table3[[#This Row],[Total_Amt]] * 0.0558659217877095) + (Table3[[#This Row],[Total_Amt]])) *0.025 +0.3) + Table3[[#This Row],[Total_Amt]] * 0.1025</f>
        <v>0.46627667597765365</v>
      </c>
      <c r="N511" s="20">
        <f>Table3[[#This Row],[Total_Amt]]-Table3[[#This Row],[TCG_Fees]]-0.0225 - (0.088 *Table3[[#This Row],[Shipping_Shields]])- ($V$33 * Table3[[#This Row],[Quantity_Ordered]]) -0.68</f>
        <v>6.2268897909676379E-3</v>
      </c>
      <c r="O511" s="2" t="s">
        <v>1497</v>
      </c>
      <c r="P511" s="2" t="s">
        <v>919</v>
      </c>
      <c r="Q511" s="6">
        <v>75938</v>
      </c>
    </row>
    <row r="512" spans="1:17" x14ac:dyDescent="0.25">
      <c r="A512" s="1" t="s">
        <v>1466</v>
      </c>
      <c r="B512" s="2" t="s">
        <v>1467</v>
      </c>
      <c r="C512" s="3">
        <v>45293</v>
      </c>
      <c r="D512" s="4" t="str">
        <f t="shared" ca="1" si="25"/>
        <v>Completed</v>
      </c>
      <c r="E512" s="4" t="s">
        <v>3</v>
      </c>
      <c r="F512" s="4" t="s">
        <v>2168</v>
      </c>
      <c r="G512" s="5">
        <v>0.91</v>
      </c>
      <c r="H512" s="37">
        <f t="shared" si="23"/>
        <v>1</v>
      </c>
      <c r="I512" s="37" t="str">
        <f t="shared" si="24"/>
        <v>Small</v>
      </c>
      <c r="J512" s="4">
        <v>3</v>
      </c>
      <c r="K512" s="20">
        <v>0.99</v>
      </c>
      <c r="L512" s="5">
        <f>Table3[[#This Row],[Product_Amt]]+Table3[[#This Row],[Shipping_Amt]]</f>
        <v>1.9</v>
      </c>
      <c r="M512" s="5">
        <f>(((Table3[[#This Row],[Total_Amt]] * 0.0558659217877095) + (Table3[[#This Row],[Total_Amt]])) *0.025 +0.3) + Table3[[#This Row],[Total_Amt]] * 0.1025</f>
        <v>0.54490363128491615</v>
      </c>
      <c r="N512" s="20">
        <f>Table3[[#This Row],[Total_Amt]]-Table3[[#This Row],[TCG_Fees]]-0.0225 - (0.088 *Table3[[#This Row],[Shipping_Shields]])- ($V$33 * Table3[[#This Row],[Quantity_Ordered]]) -0.68</f>
        <v>0.48360706602094761</v>
      </c>
      <c r="O512" s="2" t="s">
        <v>1300</v>
      </c>
      <c r="P512" s="2" t="s">
        <v>982</v>
      </c>
      <c r="Q512" s="6">
        <v>55805</v>
      </c>
    </row>
    <row r="513" spans="1:17" x14ac:dyDescent="0.25">
      <c r="A513" s="1" t="s">
        <v>1480</v>
      </c>
      <c r="B513" s="2" t="s">
        <v>1481</v>
      </c>
      <c r="C513" s="3">
        <v>45293</v>
      </c>
      <c r="D513" s="4" t="str">
        <f t="shared" ca="1" si="25"/>
        <v>Completed</v>
      </c>
      <c r="E513" s="4" t="s">
        <v>3</v>
      </c>
      <c r="F513" s="4" t="s">
        <v>2168</v>
      </c>
      <c r="G513" s="5">
        <v>0.17</v>
      </c>
      <c r="H513" s="37">
        <f t="shared" si="23"/>
        <v>1</v>
      </c>
      <c r="I513" s="37" t="str">
        <f t="shared" si="24"/>
        <v>Small</v>
      </c>
      <c r="J513" s="4">
        <v>1</v>
      </c>
      <c r="K513" s="20">
        <v>0.99</v>
      </c>
      <c r="L513" s="5">
        <f>Table3[[#This Row],[Product_Amt]]+Table3[[#This Row],[Shipping_Amt]]</f>
        <v>1.1599999999999999</v>
      </c>
      <c r="M513" s="5">
        <f>(((Table3[[#This Row],[Total_Amt]] * 0.0558659217877095) + (Table3[[#This Row],[Total_Amt]])) *0.025 +0.3) + Table3[[#This Row],[Total_Amt]] * 0.1025</f>
        <v>0.44952011173184359</v>
      </c>
      <c r="N513" s="20">
        <f>Table3[[#This Row],[Total_Amt]]-Table3[[#This Row],[TCG_Fees]]-0.0225 - (0.088 *Table3[[#This Row],[Shipping_Shields]])- ($V$33 * Table3[[#This Row],[Quantity_Ordered]]) -0.68</f>
        <v>-0.10701654596322241</v>
      </c>
      <c r="O513" s="2" t="s">
        <v>1314</v>
      </c>
      <c r="P513" s="2" t="s">
        <v>945</v>
      </c>
      <c r="Q513" s="6">
        <v>45814</v>
      </c>
    </row>
    <row r="514" spans="1:17" x14ac:dyDescent="0.25">
      <c r="A514" s="1" t="s">
        <v>1462</v>
      </c>
      <c r="B514" s="2" t="s">
        <v>1463</v>
      </c>
      <c r="C514" s="3">
        <v>45293</v>
      </c>
      <c r="D514" s="4" t="str">
        <f t="shared" ca="1" si="25"/>
        <v>Completed</v>
      </c>
      <c r="E514" s="4" t="s">
        <v>3</v>
      </c>
      <c r="F514" s="4" t="s">
        <v>2168</v>
      </c>
      <c r="G514" s="5">
        <v>0.27</v>
      </c>
      <c r="H514" s="37">
        <f t="shared" ref="H514:H577" si="26">IF(J514&gt;=7,2,IF(J514&lt;7,1))</f>
        <v>1</v>
      </c>
      <c r="I514" s="37" t="str">
        <f t="shared" ref="I514:I577" si="27">IF(H514 &gt; 1, "Large", "Small")</f>
        <v>Small</v>
      </c>
      <c r="J514" s="4">
        <v>1</v>
      </c>
      <c r="K514" s="20">
        <v>0.99</v>
      </c>
      <c r="L514" s="5">
        <f>Table3[[#This Row],[Product_Amt]]+Table3[[#This Row],[Shipping_Amt]]</f>
        <v>1.26</v>
      </c>
      <c r="M514" s="5">
        <f>(((Table3[[#This Row],[Total_Amt]] * 0.0558659217877095) + (Table3[[#This Row],[Total_Amt]])) *0.025 +0.3) + Table3[[#This Row],[Total_Amt]] * 0.1025</f>
        <v>0.46240977653631282</v>
      </c>
      <c r="N514" s="20">
        <f>Table3[[#This Row],[Total_Amt]]-Table3[[#This Row],[TCG_Fees]]-0.0225 - (0.088 *Table3[[#This Row],[Shipping_Shields]])- ($V$33 * Table3[[#This Row],[Quantity_Ordered]]) -0.68</f>
        <v>-1.9906210767691612E-2</v>
      </c>
      <c r="O514" s="2" t="s">
        <v>1102</v>
      </c>
      <c r="P514" s="2" t="s">
        <v>962</v>
      </c>
      <c r="Q514" s="6">
        <v>60502</v>
      </c>
    </row>
    <row r="515" spans="1:17" x14ac:dyDescent="0.25">
      <c r="A515" s="1" t="s">
        <v>1474</v>
      </c>
      <c r="B515" s="2" t="s">
        <v>1475</v>
      </c>
      <c r="C515" s="3">
        <v>45293</v>
      </c>
      <c r="D515" s="4" t="str">
        <f t="shared" ca="1" si="25"/>
        <v>Completed</v>
      </c>
      <c r="E515" s="4" t="s">
        <v>3</v>
      </c>
      <c r="F515" s="4" t="s">
        <v>2168</v>
      </c>
      <c r="G515" s="5">
        <v>0.12</v>
      </c>
      <c r="H515" s="37">
        <f t="shared" si="26"/>
        <v>1</v>
      </c>
      <c r="I515" s="37" t="str">
        <f t="shared" si="27"/>
        <v>Small</v>
      </c>
      <c r="J515" s="4">
        <v>1</v>
      </c>
      <c r="K515" s="20">
        <v>0.99</v>
      </c>
      <c r="L515" s="5">
        <f>Table3[[#This Row],[Product_Amt]]+Table3[[#This Row],[Shipping_Amt]]</f>
        <v>1.1099999999999999</v>
      </c>
      <c r="M515" s="5">
        <f>(((Table3[[#This Row],[Total_Amt]] * 0.0558659217877095) + (Table3[[#This Row],[Total_Amt]])) *0.025 +0.3) + Table3[[#This Row],[Total_Amt]] * 0.1025</f>
        <v>0.44307527932960888</v>
      </c>
      <c r="N515" s="20">
        <f>Table3[[#This Row],[Total_Amt]]-Table3[[#This Row],[TCG_Fees]]-0.0225 - (0.088 *Table3[[#This Row],[Shipping_Shields]])- ($V$33 * Table3[[#This Row],[Quantity_Ordered]]) -0.68</f>
        <v>-0.15057171356098775</v>
      </c>
      <c r="O515" s="2" t="s">
        <v>1513</v>
      </c>
      <c r="P515" s="2" t="s">
        <v>941</v>
      </c>
      <c r="Q515" s="6">
        <v>36606</v>
      </c>
    </row>
    <row r="516" spans="1:17" x14ac:dyDescent="0.25">
      <c r="A516" s="1" t="s">
        <v>1460</v>
      </c>
      <c r="B516" s="2" t="s">
        <v>1461</v>
      </c>
      <c r="C516" s="3">
        <v>45293</v>
      </c>
      <c r="D516" s="4" t="str">
        <f t="shared" ca="1" si="25"/>
        <v>Completed</v>
      </c>
      <c r="E516" s="4" t="s">
        <v>3</v>
      </c>
      <c r="F516" s="4" t="s">
        <v>2168</v>
      </c>
      <c r="G516" s="5">
        <v>0.59</v>
      </c>
      <c r="H516" s="37">
        <f t="shared" si="26"/>
        <v>1</v>
      </c>
      <c r="I516" s="37" t="str">
        <f t="shared" si="27"/>
        <v>Small</v>
      </c>
      <c r="J516" s="4">
        <v>2</v>
      </c>
      <c r="K516" s="20">
        <v>0.99</v>
      </c>
      <c r="L516" s="5">
        <f>Table3[[#This Row],[Product_Amt]]+Table3[[#This Row],[Shipping_Amt]]</f>
        <v>1.58</v>
      </c>
      <c r="M516" s="5">
        <f>(((Table3[[#This Row],[Total_Amt]] * 0.0558659217877095) + (Table3[[#This Row],[Total_Amt]])) *0.025 +0.3) + Table3[[#This Row],[Total_Amt]] * 0.1025</f>
        <v>0.50365670391061457</v>
      </c>
      <c r="N516" s="20">
        <f>Table3[[#This Row],[Total_Amt]]-Table3[[#This Row],[TCG_Fees]]-0.0225 - (0.088 *Table3[[#This Row],[Shipping_Shields]])- ($V$33 * Table3[[#This Row],[Quantity_Ordered]]) -0.68</f>
        <v>0.231850427626628</v>
      </c>
      <c r="O516" s="2" t="s">
        <v>1028</v>
      </c>
      <c r="P516" s="2" t="s">
        <v>920</v>
      </c>
      <c r="Q516" s="6">
        <v>11236</v>
      </c>
    </row>
    <row r="517" spans="1:17" x14ac:dyDescent="0.25">
      <c r="A517" s="1" t="s">
        <v>1476</v>
      </c>
      <c r="B517" s="2" t="s">
        <v>1477</v>
      </c>
      <c r="C517" s="3">
        <v>45293</v>
      </c>
      <c r="D517" s="4" t="str">
        <f t="shared" ca="1" si="25"/>
        <v>Completed</v>
      </c>
      <c r="E517" s="4" t="s">
        <v>3</v>
      </c>
      <c r="F517" s="4" t="s">
        <v>2168</v>
      </c>
      <c r="G517" s="5">
        <v>0.52</v>
      </c>
      <c r="H517" s="37">
        <f t="shared" si="26"/>
        <v>1</v>
      </c>
      <c r="I517" s="37" t="str">
        <f t="shared" si="27"/>
        <v>Small</v>
      </c>
      <c r="J517" s="4">
        <v>1</v>
      </c>
      <c r="K517" s="20">
        <v>0.99</v>
      </c>
      <c r="L517" s="5">
        <f>Table3[[#This Row],[Product_Amt]]+Table3[[#This Row],[Shipping_Amt]]</f>
        <v>1.51</v>
      </c>
      <c r="M517" s="5">
        <f>(((Table3[[#This Row],[Total_Amt]] * 0.0558659217877095) + (Table3[[#This Row],[Total_Amt]])) *0.025 +0.3) + Table3[[#This Row],[Total_Amt]] * 0.1025</f>
        <v>0.49463393854748605</v>
      </c>
      <c r="N517" s="20">
        <f>Table3[[#This Row],[Total_Amt]]-Table3[[#This Row],[TCG_Fees]]-0.0225 - (0.088 *Table3[[#This Row],[Shipping_Shields]])- ($V$33 * Table3[[#This Row],[Quantity_Ordered]]) -0.68</f>
        <v>0.19786962722113521</v>
      </c>
      <c r="O517" s="2" t="s">
        <v>1524</v>
      </c>
      <c r="P517" s="2" t="s">
        <v>938</v>
      </c>
      <c r="Q517" s="6">
        <v>92582</v>
      </c>
    </row>
    <row r="518" spans="1:17" x14ac:dyDescent="0.25">
      <c r="A518" s="1" t="s">
        <v>1472</v>
      </c>
      <c r="B518" s="2" t="s">
        <v>1473</v>
      </c>
      <c r="C518" s="3">
        <v>45293</v>
      </c>
      <c r="D518" s="4" t="str">
        <f t="shared" ca="1" si="25"/>
        <v>Completed</v>
      </c>
      <c r="E518" s="4" t="s">
        <v>3</v>
      </c>
      <c r="F518" s="4" t="s">
        <v>2168</v>
      </c>
      <c r="G518" s="5">
        <v>0.37</v>
      </c>
      <c r="H518" s="37">
        <f t="shared" si="26"/>
        <v>1</v>
      </c>
      <c r="I518" s="37" t="str">
        <f t="shared" si="27"/>
        <v>Small</v>
      </c>
      <c r="J518" s="4">
        <v>3</v>
      </c>
      <c r="K518" s="20">
        <v>0.99</v>
      </c>
      <c r="L518" s="5">
        <f>Table3[[#This Row],[Product_Amt]]+Table3[[#This Row],[Shipping_Amt]]</f>
        <v>1.3599999999999999</v>
      </c>
      <c r="M518" s="5">
        <f>(((Table3[[#This Row],[Total_Amt]] * 0.0558659217877095) + (Table3[[#This Row],[Total_Amt]])) *0.025 +0.3) + Table3[[#This Row],[Total_Amt]] * 0.1025</f>
        <v>0.47529944134078206</v>
      </c>
      <c r="N518" s="20">
        <f>Table3[[#This Row],[Total_Amt]]-Table3[[#This Row],[TCG_Fees]]-0.0225 - (0.088 *Table3[[#This Row],[Shipping_Shields]])- ($V$33 * Table3[[#This Row],[Quantity_Ordered]]) -0.68</f>
        <v>1.3211255965081548E-2</v>
      </c>
      <c r="O518" s="2" t="s">
        <v>1525</v>
      </c>
      <c r="P518" s="2" t="s">
        <v>988</v>
      </c>
      <c r="Q518" s="6">
        <v>63841</v>
      </c>
    </row>
    <row r="519" spans="1:17" x14ac:dyDescent="0.25">
      <c r="A519" s="1" t="s">
        <v>1468</v>
      </c>
      <c r="B519" s="2" t="s">
        <v>1469</v>
      </c>
      <c r="C519" s="3">
        <v>45293</v>
      </c>
      <c r="D519" s="4" t="str">
        <f t="shared" ca="1" si="25"/>
        <v>Completed</v>
      </c>
      <c r="E519" s="4" t="s">
        <v>3</v>
      </c>
      <c r="F519" s="4" t="s">
        <v>2168</v>
      </c>
      <c r="G519" s="5">
        <v>0.28000000000000003</v>
      </c>
      <c r="H519" s="37">
        <f t="shared" si="26"/>
        <v>1</v>
      </c>
      <c r="I519" s="37" t="str">
        <f t="shared" si="27"/>
        <v>Small</v>
      </c>
      <c r="J519" s="4">
        <v>1</v>
      </c>
      <c r="K519" s="20">
        <v>0.99</v>
      </c>
      <c r="L519" s="5">
        <f>Table3[[#This Row],[Product_Amt]]+Table3[[#This Row],[Shipping_Amt]]</f>
        <v>1.27</v>
      </c>
      <c r="M519" s="5">
        <f>(((Table3[[#This Row],[Total_Amt]] * 0.0558659217877095) + (Table3[[#This Row],[Total_Amt]])) *0.025 +0.3) + Table3[[#This Row],[Total_Amt]] * 0.1025</f>
        <v>0.46369874301675973</v>
      </c>
      <c r="N519" s="20">
        <f>Table3[[#This Row],[Total_Amt]]-Table3[[#This Row],[TCG_Fees]]-0.0225 - (0.088 *Table3[[#This Row],[Shipping_Shields]])- ($V$33 * Table3[[#This Row],[Quantity_Ordered]]) -0.68</f>
        <v>-1.1195177248138455E-2</v>
      </c>
      <c r="O519" s="2" t="s">
        <v>1527</v>
      </c>
      <c r="P519" s="2" t="s">
        <v>958</v>
      </c>
      <c r="Q519" s="6">
        <v>8691</v>
      </c>
    </row>
    <row r="520" spans="1:17" x14ac:dyDescent="0.25">
      <c r="A520" s="1" t="s">
        <v>1484</v>
      </c>
      <c r="B520" s="2" t="s">
        <v>1485</v>
      </c>
      <c r="C520" s="3">
        <v>45294</v>
      </c>
      <c r="D520" s="4" t="str">
        <f t="shared" ca="1" si="25"/>
        <v>Completed</v>
      </c>
      <c r="E520" s="4" t="s">
        <v>3</v>
      </c>
      <c r="F520" s="4" t="s">
        <v>2168</v>
      </c>
      <c r="G520" s="5">
        <v>0.45</v>
      </c>
      <c r="H520" s="37">
        <f t="shared" si="26"/>
        <v>1</v>
      </c>
      <c r="I520" s="37" t="str">
        <f t="shared" si="27"/>
        <v>Small</v>
      </c>
      <c r="J520" s="4">
        <v>3</v>
      </c>
      <c r="K520" s="20">
        <v>0.99</v>
      </c>
      <c r="L520" s="5">
        <f>Table3[[#This Row],[Product_Amt]]+Table3[[#This Row],[Shipping_Amt]]</f>
        <v>1.44</v>
      </c>
      <c r="M520" s="5">
        <f>(((Table3[[#This Row],[Total_Amt]] * 0.0558659217877095) + (Table3[[#This Row],[Total_Amt]])) *0.025 +0.3) + Table3[[#This Row],[Total_Amt]] * 0.1025</f>
        <v>0.48561117318435754</v>
      </c>
      <c r="N520" s="20">
        <f>Table3[[#This Row],[Total_Amt]]-Table3[[#This Row],[TCG_Fees]]-0.0225 - (0.088 *Table3[[#This Row],[Shipping_Shields]])- ($V$33 * Table3[[#This Row],[Quantity_Ordered]]) -0.68</f>
        <v>8.2899524121506141E-2</v>
      </c>
      <c r="O520" s="2" t="s">
        <v>1493</v>
      </c>
      <c r="P520" s="2" t="s">
        <v>982</v>
      </c>
      <c r="Q520" s="6">
        <v>55344</v>
      </c>
    </row>
    <row r="521" spans="1:17" x14ac:dyDescent="0.25">
      <c r="A521" s="1" t="s">
        <v>1544</v>
      </c>
      <c r="B521" s="2" t="s">
        <v>1545</v>
      </c>
      <c r="C521" s="3">
        <v>45294</v>
      </c>
      <c r="D521" s="4" t="str">
        <f t="shared" ca="1" si="25"/>
        <v>Completed</v>
      </c>
      <c r="E521" s="4" t="s">
        <v>3</v>
      </c>
      <c r="F521" s="4" t="s">
        <v>2168</v>
      </c>
      <c r="G521" s="5">
        <v>0.28999999999999998</v>
      </c>
      <c r="H521" s="37">
        <f t="shared" si="26"/>
        <v>1</v>
      </c>
      <c r="I521" s="37" t="str">
        <f t="shared" si="27"/>
        <v>Small</v>
      </c>
      <c r="J521" s="4">
        <v>1</v>
      </c>
      <c r="K521" s="20">
        <v>0.99</v>
      </c>
      <c r="L521" s="5">
        <f>Table3[[#This Row],[Product_Amt]]+Table3[[#This Row],[Shipping_Amt]]</f>
        <v>1.28</v>
      </c>
      <c r="M521" s="5">
        <f>(((Table3[[#This Row],[Total_Amt]] * 0.0558659217877095) + (Table3[[#This Row],[Total_Amt]])) *0.025 +0.3) + Table3[[#This Row],[Total_Amt]] * 0.1025</f>
        <v>0.46498770949720669</v>
      </c>
      <c r="N521" s="20">
        <f>Table3[[#This Row],[Total_Amt]]-Table3[[#This Row],[TCG_Fees]]-0.0225 - (0.088 *Table3[[#This Row],[Shipping_Shields]])- ($V$33 * Table3[[#This Row],[Quantity_Ordered]]) -0.68</f>
        <v>-2.4841437285854084E-3</v>
      </c>
      <c r="O521" s="2" t="s">
        <v>1551</v>
      </c>
      <c r="P521" s="2" t="s">
        <v>958</v>
      </c>
      <c r="Q521" s="6">
        <v>8021</v>
      </c>
    </row>
    <row r="522" spans="1:17" x14ac:dyDescent="0.25">
      <c r="A522" s="1" t="s">
        <v>1542</v>
      </c>
      <c r="B522" s="2" t="s">
        <v>1543</v>
      </c>
      <c r="C522" s="3">
        <v>45294</v>
      </c>
      <c r="D522" s="4" t="str">
        <f t="shared" ca="1" si="25"/>
        <v>Completed</v>
      </c>
      <c r="E522" s="4" t="s">
        <v>3</v>
      </c>
      <c r="F522" s="4" t="s">
        <v>2168</v>
      </c>
      <c r="G522" s="5">
        <v>0.42</v>
      </c>
      <c r="H522" s="37">
        <f t="shared" si="26"/>
        <v>1</v>
      </c>
      <c r="I522" s="37" t="str">
        <f t="shared" si="27"/>
        <v>Small</v>
      </c>
      <c r="J522" s="4">
        <v>2</v>
      </c>
      <c r="K522" s="20">
        <v>0.99</v>
      </c>
      <c r="L522" s="5">
        <f>Table3[[#This Row],[Product_Amt]]+Table3[[#This Row],[Shipping_Amt]]</f>
        <v>1.41</v>
      </c>
      <c r="M522" s="5">
        <f>(((Table3[[#This Row],[Total_Amt]] * 0.0558659217877095) + (Table3[[#This Row],[Total_Amt]])) *0.025 +0.3) + Table3[[#This Row],[Total_Amt]] * 0.1025</f>
        <v>0.48174427374301676</v>
      </c>
      <c r="N522" s="20">
        <f>Table3[[#This Row],[Total_Amt]]-Table3[[#This Row],[TCG_Fees]]-0.0225 - (0.088 *Table3[[#This Row],[Shipping_Shields]])- ($V$33 * Table3[[#This Row],[Quantity_Ordered]]) -0.68</f>
        <v>8.3762857794225654E-2</v>
      </c>
      <c r="O522" s="2" t="s">
        <v>1552</v>
      </c>
      <c r="P522" s="2" t="s">
        <v>943</v>
      </c>
      <c r="Q522" s="6">
        <v>86314</v>
      </c>
    </row>
    <row r="523" spans="1:17" x14ac:dyDescent="0.25">
      <c r="A523" s="1" t="s">
        <v>1548</v>
      </c>
      <c r="B523" s="2" t="s">
        <v>1549</v>
      </c>
      <c r="C523" s="3">
        <v>45294</v>
      </c>
      <c r="D523" s="4" t="str">
        <f t="shared" ca="1" si="25"/>
        <v>Completed</v>
      </c>
      <c r="E523" s="4" t="s">
        <v>3</v>
      </c>
      <c r="F523" s="4" t="s">
        <v>2168</v>
      </c>
      <c r="G523" s="5">
        <v>1.06</v>
      </c>
      <c r="H523" s="37">
        <f t="shared" si="26"/>
        <v>1</v>
      </c>
      <c r="I523" s="37" t="str">
        <f t="shared" si="27"/>
        <v>Small</v>
      </c>
      <c r="J523" s="4">
        <v>2</v>
      </c>
      <c r="K523" s="20">
        <v>0.99</v>
      </c>
      <c r="L523" s="5">
        <f>Table3[[#This Row],[Product_Amt]]+Table3[[#This Row],[Shipping_Amt]]</f>
        <v>2.0499999999999998</v>
      </c>
      <c r="M523" s="5">
        <f>(((Table3[[#This Row],[Total_Amt]] * 0.0558659217877095) + (Table3[[#This Row],[Total_Amt]])) *0.025 +0.3) + Table3[[#This Row],[Total_Amt]] * 0.1025</f>
        <v>0.56423812849162014</v>
      </c>
      <c r="N523" s="20">
        <f>Table3[[#This Row],[Total_Amt]]-Table3[[#This Row],[TCG_Fees]]-0.0225 - (0.088 *Table3[[#This Row],[Shipping_Shields]])- ($V$33 * Table3[[#This Row],[Quantity_Ordered]]) -0.68</f>
        <v>0.64126900304562218</v>
      </c>
      <c r="O523" s="2" t="s">
        <v>1553</v>
      </c>
      <c r="P523" s="2" t="s">
        <v>967</v>
      </c>
      <c r="Q523" s="6">
        <v>17314</v>
      </c>
    </row>
    <row r="524" spans="1:17" x14ac:dyDescent="0.25">
      <c r="A524" s="1" t="s">
        <v>1355</v>
      </c>
      <c r="B524" s="2" t="s">
        <v>1356</v>
      </c>
      <c r="C524" s="3">
        <v>45294</v>
      </c>
      <c r="D524" s="4" t="str">
        <f t="shared" ca="1" si="25"/>
        <v>Completed</v>
      </c>
      <c r="E524" s="4" t="s">
        <v>3</v>
      </c>
      <c r="F524" s="4" t="s">
        <v>2168</v>
      </c>
      <c r="G524" s="5">
        <v>0.69</v>
      </c>
      <c r="H524" s="37">
        <f t="shared" si="26"/>
        <v>1</v>
      </c>
      <c r="I524" s="37" t="str">
        <f t="shared" si="27"/>
        <v>Small</v>
      </c>
      <c r="J524" s="4">
        <v>2</v>
      </c>
      <c r="K524" s="20">
        <v>0.99</v>
      </c>
      <c r="L524" s="5">
        <f>Table3[[#This Row],[Product_Amt]]+Table3[[#This Row],[Shipping_Amt]]</f>
        <v>1.68</v>
      </c>
      <c r="M524" s="5">
        <f>(((Table3[[#This Row],[Total_Amt]] * 0.0558659217877095) + (Table3[[#This Row],[Total_Amt]])) *0.025 +0.3) + Table3[[#This Row],[Total_Amt]] * 0.1025</f>
        <v>0.51654636871508375</v>
      </c>
      <c r="N524" s="20">
        <f>Table3[[#This Row],[Total_Amt]]-Table3[[#This Row],[TCG_Fees]]-0.0225 - (0.088 *Table3[[#This Row],[Shipping_Shields]])- ($V$33 * Table3[[#This Row],[Quantity_Ordered]]) -0.68</f>
        <v>0.31896076282215857</v>
      </c>
      <c r="O524" s="2" t="s">
        <v>1504</v>
      </c>
      <c r="P524" s="2" t="s">
        <v>938</v>
      </c>
      <c r="Q524" s="6">
        <v>92312</v>
      </c>
    </row>
    <row r="525" spans="1:17" x14ac:dyDescent="0.25">
      <c r="A525" s="1" t="s">
        <v>1486</v>
      </c>
      <c r="B525" s="2" t="s">
        <v>1487</v>
      </c>
      <c r="C525" s="3">
        <v>45294</v>
      </c>
      <c r="D525" s="4" t="str">
        <f t="shared" ca="1" si="25"/>
        <v>Completed</v>
      </c>
      <c r="E525" s="4" t="s">
        <v>3</v>
      </c>
      <c r="F525" s="4" t="s">
        <v>2168</v>
      </c>
      <c r="G525" s="5">
        <v>3.06</v>
      </c>
      <c r="H525" s="37">
        <f t="shared" si="26"/>
        <v>1</v>
      </c>
      <c r="I525" s="37" t="str">
        <f t="shared" si="27"/>
        <v>Small</v>
      </c>
      <c r="J525" s="4">
        <v>2</v>
      </c>
      <c r="K525" s="20">
        <v>0.99</v>
      </c>
      <c r="L525" s="5">
        <f>Table3[[#This Row],[Product_Amt]]+Table3[[#This Row],[Shipping_Amt]]</f>
        <v>4.05</v>
      </c>
      <c r="M525" s="5">
        <f>(((Table3[[#This Row],[Total_Amt]] * 0.0558659217877095) + (Table3[[#This Row],[Total_Amt]])) *0.025 +0.3) + Table3[[#This Row],[Total_Amt]] * 0.1025</f>
        <v>0.82203142458100553</v>
      </c>
      <c r="N525" s="20">
        <f>Table3[[#This Row],[Total_Amt]]-Table3[[#This Row],[TCG_Fees]]-0.0225 - (0.088 *Table3[[#This Row],[Shipping_Shields]])- ($V$33 * Table3[[#This Row],[Quantity_Ordered]]) -0.68</f>
        <v>2.3834757069562369</v>
      </c>
      <c r="O525" s="2" t="s">
        <v>1510</v>
      </c>
      <c r="P525" s="2" t="s">
        <v>1143</v>
      </c>
      <c r="Q525" s="6">
        <v>70663</v>
      </c>
    </row>
    <row r="526" spans="1:17" x14ac:dyDescent="0.25">
      <c r="A526" s="9" t="s">
        <v>1546</v>
      </c>
      <c r="B526" s="10" t="s">
        <v>1547</v>
      </c>
      <c r="C526" s="11">
        <v>45294</v>
      </c>
      <c r="D526" s="4" t="str">
        <f t="shared" ca="1" si="25"/>
        <v>Completed</v>
      </c>
      <c r="E526" s="12" t="s">
        <v>3</v>
      </c>
      <c r="F526" s="4" t="s">
        <v>2168</v>
      </c>
      <c r="G526" s="13">
        <v>0.21</v>
      </c>
      <c r="H526" s="39">
        <f t="shared" si="26"/>
        <v>1</v>
      </c>
      <c r="I526" s="39" t="str">
        <f t="shared" si="27"/>
        <v>Small</v>
      </c>
      <c r="J526" s="12">
        <v>1</v>
      </c>
      <c r="K526" s="21">
        <v>0.99</v>
      </c>
      <c r="L526" s="5">
        <f>Table3[[#This Row],[Product_Amt]]+Table3[[#This Row],[Shipping_Amt]]</f>
        <v>1.2</v>
      </c>
      <c r="M526" s="5">
        <f>(((Table3[[#This Row],[Total_Amt]] * 0.0558659217877095) + (Table3[[#This Row],[Total_Amt]])) *0.025 +0.3) + Table3[[#This Row],[Total_Amt]] * 0.1025</f>
        <v>0.45467597765363127</v>
      </c>
      <c r="N526" s="20">
        <f>Table3[[#This Row],[Total_Amt]]-Table3[[#This Row],[TCG_Fees]]-0.0225 - (0.088 *Table3[[#This Row],[Shipping_Shields]])- ($V$33 * Table3[[#This Row],[Quantity_Ordered]]) -0.68</f>
        <v>-7.2172411885010113E-2</v>
      </c>
      <c r="O526" s="10" t="s">
        <v>1554</v>
      </c>
      <c r="P526" s="10" t="s">
        <v>920</v>
      </c>
      <c r="Q526" s="8">
        <v>12853</v>
      </c>
    </row>
    <row r="527" spans="1:17" x14ac:dyDescent="0.25">
      <c r="A527" s="1" t="s">
        <v>1538</v>
      </c>
      <c r="B527" s="2" t="s">
        <v>1539</v>
      </c>
      <c r="C527" s="3">
        <v>45294</v>
      </c>
      <c r="D527" s="4" t="str">
        <f t="shared" ca="1" si="25"/>
        <v>Completed</v>
      </c>
      <c r="E527" s="4" t="s">
        <v>3</v>
      </c>
      <c r="F527" s="4" t="s">
        <v>2168</v>
      </c>
      <c r="G527" s="5">
        <v>0.18</v>
      </c>
      <c r="H527" s="37">
        <f t="shared" si="26"/>
        <v>1</v>
      </c>
      <c r="I527" s="37" t="str">
        <f t="shared" si="27"/>
        <v>Small</v>
      </c>
      <c r="J527" s="4">
        <v>1</v>
      </c>
      <c r="K527" s="20">
        <v>0.99</v>
      </c>
      <c r="L527" s="5">
        <f>Table3[[#This Row],[Product_Amt]]+Table3[[#This Row],[Shipping_Amt]]</f>
        <v>1.17</v>
      </c>
      <c r="M527" s="5">
        <f>(((Table3[[#This Row],[Total_Amt]] * 0.0558659217877095) + (Table3[[#This Row],[Total_Amt]])) *0.025 +0.3) + Table3[[#This Row],[Total_Amt]] * 0.1025</f>
        <v>0.45080907821229049</v>
      </c>
      <c r="N527" s="20">
        <f>Table3[[#This Row],[Total_Amt]]-Table3[[#This Row],[TCG_Fees]]-0.0225 - (0.088 *Table3[[#This Row],[Shipping_Shields]])- ($V$33 * Table3[[#This Row],[Quantity_Ordered]]) -0.68</f>
        <v>-9.8305512443669252E-2</v>
      </c>
      <c r="O527" s="2" t="s">
        <v>1555</v>
      </c>
      <c r="P527" s="2" t="s">
        <v>920</v>
      </c>
      <c r="Q527" s="6">
        <v>11577</v>
      </c>
    </row>
    <row r="528" spans="1:17" x14ac:dyDescent="0.25">
      <c r="A528" s="1" t="s">
        <v>1482</v>
      </c>
      <c r="B528" s="2" t="s">
        <v>1483</v>
      </c>
      <c r="C528" s="3">
        <v>45294</v>
      </c>
      <c r="D528" s="4" t="str">
        <f t="shared" ca="1" si="25"/>
        <v>Completed</v>
      </c>
      <c r="E528" s="4" t="s">
        <v>3</v>
      </c>
      <c r="F528" s="4" t="s">
        <v>2168</v>
      </c>
      <c r="G528" s="5">
        <v>0.25</v>
      </c>
      <c r="H528" s="37">
        <f t="shared" si="26"/>
        <v>1</v>
      </c>
      <c r="I528" s="37" t="str">
        <f t="shared" si="27"/>
        <v>Small</v>
      </c>
      <c r="J528" s="4">
        <v>2</v>
      </c>
      <c r="K528" s="20">
        <v>0.99</v>
      </c>
      <c r="L528" s="5">
        <f>Table3[[#This Row],[Product_Amt]]+Table3[[#This Row],[Shipping_Amt]]</f>
        <v>1.24</v>
      </c>
      <c r="M528" s="5">
        <f>(((Table3[[#This Row],[Total_Amt]] * 0.0558659217877095) + (Table3[[#This Row],[Total_Amt]])) *0.025 +0.3) + Table3[[#This Row],[Total_Amt]] * 0.1025</f>
        <v>0.45983184357541895</v>
      </c>
      <c r="N528" s="20">
        <f>Table3[[#This Row],[Total_Amt]]-Table3[[#This Row],[TCG_Fees]]-0.0225 - (0.088 *Table3[[#This Row],[Shipping_Shields]])- ($V$33 * Table3[[#This Row],[Quantity_Ordered]]) -0.68</f>
        <v>-6.4324712038176468E-2</v>
      </c>
      <c r="O528" s="2" t="s">
        <v>1535</v>
      </c>
      <c r="P528" s="2" t="s">
        <v>938</v>
      </c>
      <c r="Q528" s="6">
        <v>95926</v>
      </c>
    </row>
    <row r="529" spans="1:17" x14ac:dyDescent="0.25">
      <c r="A529" s="1" t="s">
        <v>1540</v>
      </c>
      <c r="B529" s="2" t="s">
        <v>1541</v>
      </c>
      <c r="C529" s="3">
        <v>45295</v>
      </c>
      <c r="D529" s="4" t="str">
        <f t="shared" ca="1" si="25"/>
        <v>Completed</v>
      </c>
      <c r="E529" s="4" t="s">
        <v>3</v>
      </c>
      <c r="F529" s="4" t="s">
        <v>2168</v>
      </c>
      <c r="G529" s="5">
        <v>0.45</v>
      </c>
      <c r="H529" s="37">
        <f t="shared" si="26"/>
        <v>1</v>
      </c>
      <c r="I529" s="37" t="str">
        <f t="shared" si="27"/>
        <v>Small</v>
      </c>
      <c r="J529" s="4">
        <v>4</v>
      </c>
      <c r="K529" s="20">
        <v>0.99</v>
      </c>
      <c r="L529" s="5">
        <f>Table3[[#This Row],[Product_Amt]]+Table3[[#This Row],[Shipping_Amt]]</f>
        <v>1.44</v>
      </c>
      <c r="M529" s="5">
        <f>(((Table3[[#This Row],[Total_Amt]] * 0.0558659217877095) + (Table3[[#This Row],[Total_Amt]])) *0.025 +0.3) + Table3[[#This Row],[Total_Amt]] * 0.1025</f>
        <v>0.48561117318435754</v>
      </c>
      <c r="N529" s="20">
        <f>Table3[[#This Row],[Total_Amt]]-Table3[[#This Row],[TCG_Fees]]-0.0225 - (0.088 *Table3[[#This Row],[Shipping_Shields]])- ($V$33 * Table3[[#This Row],[Quantity_Ordered]]) -0.68</f>
        <v>5.5903089890127378E-2</v>
      </c>
      <c r="O529" s="2" t="s">
        <v>1550</v>
      </c>
      <c r="P529" s="2" t="s">
        <v>962</v>
      </c>
      <c r="Q529" s="6">
        <v>60970</v>
      </c>
    </row>
    <row r="530" spans="1:17" x14ac:dyDescent="0.25">
      <c r="A530" s="1" t="s">
        <v>1559</v>
      </c>
      <c r="B530" s="2" t="s">
        <v>1560</v>
      </c>
      <c r="C530" s="3">
        <v>45295</v>
      </c>
      <c r="D530" s="4" t="str">
        <f t="shared" ca="1" si="25"/>
        <v>Completed</v>
      </c>
      <c r="E530" s="4" t="s">
        <v>3</v>
      </c>
      <c r="F530" s="4" t="s">
        <v>2168</v>
      </c>
      <c r="G530" s="5">
        <v>1</v>
      </c>
      <c r="H530" s="37">
        <f t="shared" si="26"/>
        <v>1</v>
      </c>
      <c r="I530" s="37" t="str">
        <f t="shared" si="27"/>
        <v>Small</v>
      </c>
      <c r="J530" s="4">
        <v>2</v>
      </c>
      <c r="K530" s="20">
        <v>0.99</v>
      </c>
      <c r="L530" s="5">
        <f>Table3[[#This Row],[Product_Amt]]+Table3[[#This Row],[Shipping_Amt]]</f>
        <v>1.99</v>
      </c>
      <c r="M530" s="5">
        <f>(((Table3[[#This Row],[Total_Amt]] * 0.0558659217877095) + (Table3[[#This Row],[Total_Amt]])) *0.025 +0.3) + Table3[[#This Row],[Total_Amt]] * 0.1025</f>
        <v>0.55650432960893859</v>
      </c>
      <c r="N530" s="20">
        <f>Table3[[#This Row],[Total_Amt]]-Table3[[#This Row],[TCG_Fees]]-0.0225 - (0.088 *Table3[[#This Row],[Shipping_Shields]])- ($V$33 * Table3[[#This Row],[Quantity_Ordered]]) -0.68</f>
        <v>0.5890028019283039</v>
      </c>
      <c r="O530" s="2" t="s">
        <v>1561</v>
      </c>
      <c r="P530" s="2" t="s">
        <v>960</v>
      </c>
      <c r="Q530" s="6">
        <v>49677</v>
      </c>
    </row>
    <row r="531" spans="1:17" x14ac:dyDescent="0.25">
      <c r="A531" s="1" t="s">
        <v>1556</v>
      </c>
      <c r="B531" s="2" t="s">
        <v>1557</v>
      </c>
      <c r="C531" s="3">
        <v>45295</v>
      </c>
      <c r="D531" s="4" t="str">
        <f t="shared" ca="1" si="25"/>
        <v>Completed</v>
      </c>
      <c r="E531" s="4" t="s">
        <v>3</v>
      </c>
      <c r="F531" s="4" t="s">
        <v>2168</v>
      </c>
      <c r="G531" s="5">
        <v>0.33</v>
      </c>
      <c r="H531" s="37">
        <f t="shared" si="26"/>
        <v>1</v>
      </c>
      <c r="I531" s="37" t="str">
        <f t="shared" si="27"/>
        <v>Small</v>
      </c>
      <c r="J531" s="4">
        <v>2</v>
      </c>
      <c r="K531" s="20">
        <v>0.99</v>
      </c>
      <c r="L531" s="5">
        <f>Table3[[#This Row],[Product_Amt]]+Table3[[#This Row],[Shipping_Amt]]</f>
        <v>1.32</v>
      </c>
      <c r="M531" s="5">
        <f>(((Table3[[#This Row],[Total_Amt]] * 0.0558659217877095) + (Table3[[#This Row],[Total_Amt]])) *0.025 +0.3) + Table3[[#This Row],[Total_Amt]] * 0.1025</f>
        <v>0.47014357541899443</v>
      </c>
      <c r="N531" s="20">
        <f>Table3[[#This Row],[Total_Amt]]-Table3[[#This Row],[TCG_Fees]]-0.0225 - (0.088 *Table3[[#This Row],[Shipping_Shields]])- ($V$33 * Table3[[#This Row],[Quantity_Ordered]]) -0.68</f>
        <v>5.3635561182481251E-3</v>
      </c>
      <c r="O531" s="2" t="s">
        <v>1558</v>
      </c>
      <c r="P531" s="2" t="s">
        <v>997</v>
      </c>
      <c r="Q531" s="6">
        <v>80538</v>
      </c>
    </row>
    <row r="532" spans="1:17" x14ac:dyDescent="0.25">
      <c r="A532" s="1" t="s">
        <v>1562</v>
      </c>
      <c r="B532" s="2" t="s">
        <v>1563</v>
      </c>
      <c r="C532" s="3">
        <v>45296</v>
      </c>
      <c r="D532" s="4" t="str">
        <f t="shared" ca="1" si="25"/>
        <v>Completed</v>
      </c>
      <c r="E532" s="4" t="s">
        <v>3</v>
      </c>
      <c r="F532" s="4" t="s">
        <v>2168</v>
      </c>
      <c r="G532" s="5">
        <v>0.62</v>
      </c>
      <c r="H532" s="37">
        <f t="shared" si="26"/>
        <v>1</v>
      </c>
      <c r="I532" s="37" t="str">
        <f t="shared" si="27"/>
        <v>Small</v>
      </c>
      <c r="J532" s="4">
        <v>5</v>
      </c>
      <c r="K532" s="20">
        <v>0.99</v>
      </c>
      <c r="L532" s="5">
        <f>Table3[[#This Row],[Product_Amt]]+Table3[[#This Row],[Shipping_Amt]]</f>
        <v>1.6099999999999999</v>
      </c>
      <c r="M532" s="5">
        <f>(((Table3[[#This Row],[Total_Amt]] * 0.0558659217877095) + (Table3[[#This Row],[Total_Amt]])) *0.025 +0.3) + Table3[[#This Row],[Total_Amt]] * 0.1025</f>
        <v>0.50752360335195523</v>
      </c>
      <c r="N532" s="20">
        <f>Table3[[#This Row],[Total_Amt]]-Table3[[#This Row],[TCG_Fees]]-0.0225 - (0.088 *Table3[[#This Row],[Shipping_Shields]])- ($V$33 * Table3[[#This Row],[Quantity_Ordered]]) -0.68</f>
        <v>0.17699422549115085</v>
      </c>
      <c r="O532" s="2" t="s">
        <v>1564</v>
      </c>
      <c r="P532" s="2" t="s">
        <v>947</v>
      </c>
      <c r="Q532" s="6">
        <v>21409</v>
      </c>
    </row>
    <row r="533" spans="1:17" x14ac:dyDescent="0.25">
      <c r="A533" s="1" t="s">
        <v>1565</v>
      </c>
      <c r="B533" s="2" t="s">
        <v>1566</v>
      </c>
      <c r="C533" s="3">
        <v>45297</v>
      </c>
      <c r="D533" s="4" t="str">
        <f t="shared" ca="1" si="25"/>
        <v>Completed</v>
      </c>
      <c r="E533" s="4" t="s">
        <v>3</v>
      </c>
      <c r="F533" s="4" t="s">
        <v>2168</v>
      </c>
      <c r="G533" s="5">
        <v>1.1000000000000001</v>
      </c>
      <c r="H533" s="37">
        <f t="shared" si="26"/>
        <v>1</v>
      </c>
      <c r="I533" s="37" t="str">
        <f t="shared" si="27"/>
        <v>Small</v>
      </c>
      <c r="J533" s="4">
        <v>3</v>
      </c>
      <c r="K533" s="20">
        <v>0.99</v>
      </c>
      <c r="L533" s="5">
        <f>Table3[[#This Row],[Product_Amt]]+Table3[[#This Row],[Shipping_Amt]]</f>
        <v>2.09</v>
      </c>
      <c r="M533" s="5">
        <f>(((Table3[[#This Row],[Total_Amt]] * 0.0558659217877095) + (Table3[[#This Row],[Total_Amt]])) *0.025 +0.3) + Table3[[#This Row],[Total_Amt]] * 0.1025</f>
        <v>0.56939399441340777</v>
      </c>
      <c r="N533" s="20">
        <f>Table3[[#This Row],[Total_Amt]]-Table3[[#This Row],[TCG_Fees]]-0.0225 - (0.088 *Table3[[#This Row],[Shipping_Shields]])- ($V$33 * Table3[[#This Row],[Quantity_Ordered]]) -0.68</f>
        <v>0.64911670289245571</v>
      </c>
      <c r="O533" s="2" t="s">
        <v>1583</v>
      </c>
      <c r="P533" s="2" t="s">
        <v>979</v>
      </c>
      <c r="Q533" s="6">
        <v>47558</v>
      </c>
    </row>
    <row r="534" spans="1:17" x14ac:dyDescent="0.25">
      <c r="A534" s="1" t="s">
        <v>1567</v>
      </c>
      <c r="B534" s="2" t="s">
        <v>1568</v>
      </c>
      <c r="C534" s="3">
        <v>45297</v>
      </c>
      <c r="D534" s="4" t="str">
        <f t="shared" ca="1" si="25"/>
        <v>Completed</v>
      </c>
      <c r="E534" s="4" t="s">
        <v>3</v>
      </c>
      <c r="F534" s="4" t="s">
        <v>2168</v>
      </c>
      <c r="G534" s="5">
        <v>0.44</v>
      </c>
      <c r="H534" s="37">
        <f t="shared" si="26"/>
        <v>1</v>
      </c>
      <c r="I534" s="37" t="str">
        <f t="shared" si="27"/>
        <v>Small</v>
      </c>
      <c r="J534" s="4">
        <v>2</v>
      </c>
      <c r="K534" s="20">
        <v>0.99</v>
      </c>
      <c r="L534" s="5">
        <f>Table3[[#This Row],[Product_Amt]]+Table3[[#This Row],[Shipping_Amt]]</f>
        <v>1.43</v>
      </c>
      <c r="M534" s="5">
        <f>(((Table3[[#This Row],[Total_Amt]] * 0.0558659217877095) + (Table3[[#This Row],[Total_Amt]])) *0.025 +0.3) + Table3[[#This Row],[Total_Amt]] * 0.1025</f>
        <v>0.48432220670391057</v>
      </c>
      <c r="N534" s="20">
        <f>Table3[[#This Row],[Total_Amt]]-Table3[[#This Row],[TCG_Fees]]-0.0225 - (0.088 *Table3[[#This Row],[Shipping_Shields]])- ($V$33 * Table3[[#This Row],[Quantity_Ordered]]) -0.68</f>
        <v>0.10118492483333186</v>
      </c>
      <c r="O534" s="2" t="s">
        <v>1584</v>
      </c>
      <c r="P534" s="2" t="s">
        <v>928</v>
      </c>
      <c r="Q534" s="6">
        <v>59925</v>
      </c>
    </row>
    <row r="535" spans="1:17" x14ac:dyDescent="0.25">
      <c r="A535" s="1" t="s">
        <v>1575</v>
      </c>
      <c r="B535" s="2" t="s">
        <v>1576</v>
      </c>
      <c r="C535" s="3">
        <v>45298</v>
      </c>
      <c r="D535" s="4" t="str">
        <f t="shared" ca="1" si="25"/>
        <v>Completed</v>
      </c>
      <c r="E535" s="4" t="s">
        <v>3</v>
      </c>
      <c r="F535" s="4" t="s">
        <v>2168</v>
      </c>
      <c r="G535" s="5">
        <v>0.23</v>
      </c>
      <c r="H535" s="37">
        <f t="shared" si="26"/>
        <v>1</v>
      </c>
      <c r="I535" s="37" t="str">
        <f t="shared" si="27"/>
        <v>Small</v>
      </c>
      <c r="J535" s="4">
        <v>1</v>
      </c>
      <c r="K535" s="20">
        <v>0.99</v>
      </c>
      <c r="L535" s="5">
        <f>Table3[[#This Row],[Product_Amt]]+Table3[[#This Row],[Shipping_Amt]]</f>
        <v>1.22</v>
      </c>
      <c r="M535" s="5">
        <f>(((Table3[[#This Row],[Total_Amt]] * 0.0558659217877095) + (Table3[[#This Row],[Total_Amt]])) *0.025 +0.3) + Table3[[#This Row],[Total_Amt]] * 0.1025</f>
        <v>0.45725391061452514</v>
      </c>
      <c r="N535" s="20">
        <f>Table3[[#This Row],[Total_Amt]]-Table3[[#This Row],[TCG_Fees]]-0.0225 - (0.088 *Table3[[#This Row],[Shipping_Shields]])- ($V$33 * Table3[[#This Row],[Quantity_Ordered]]) -0.68</f>
        <v>-5.4750344845903909E-2</v>
      </c>
      <c r="O535" s="2" t="s">
        <v>1028</v>
      </c>
      <c r="P535" s="2" t="s">
        <v>920</v>
      </c>
      <c r="Q535" s="6">
        <v>11201</v>
      </c>
    </row>
    <row r="536" spans="1:17" x14ac:dyDescent="0.25">
      <c r="A536" s="1" t="s">
        <v>1594</v>
      </c>
      <c r="B536" s="2" t="s">
        <v>1595</v>
      </c>
      <c r="C536" s="3">
        <v>45298</v>
      </c>
      <c r="D536" s="4" t="str">
        <f t="shared" ca="1" si="25"/>
        <v>Completed</v>
      </c>
      <c r="E536" s="4" t="s">
        <v>3</v>
      </c>
      <c r="F536" s="4" t="s">
        <v>2168</v>
      </c>
      <c r="G536" s="5">
        <v>0.18</v>
      </c>
      <c r="H536" s="37">
        <f t="shared" si="26"/>
        <v>1</v>
      </c>
      <c r="I536" s="37" t="str">
        <f t="shared" si="27"/>
        <v>Small</v>
      </c>
      <c r="J536" s="4">
        <v>1</v>
      </c>
      <c r="K536" s="20">
        <v>0.99</v>
      </c>
      <c r="L536" s="5">
        <f>Table3[[#This Row],[Product_Amt]]+Table3[[#This Row],[Shipping_Amt]]</f>
        <v>1.17</v>
      </c>
      <c r="M536" s="5">
        <f>(((Table3[[#This Row],[Total_Amt]] * 0.0558659217877095) + (Table3[[#This Row],[Total_Amt]])) *0.025 +0.3) + Table3[[#This Row],[Total_Amt]] * 0.1025</f>
        <v>0.45080907821229049</v>
      </c>
      <c r="N536" s="20">
        <f>Table3[[#This Row],[Total_Amt]]-Table3[[#This Row],[TCG_Fees]]-0.0225 - (0.088 *Table3[[#This Row],[Shipping_Shields]])- ($V$33 * Table3[[#This Row],[Quantity_Ordered]]) -0.68</f>
        <v>-9.8305512443669252E-2</v>
      </c>
      <c r="O536" s="2" t="s">
        <v>1596</v>
      </c>
      <c r="P536" s="2" t="s">
        <v>919</v>
      </c>
      <c r="Q536" s="6">
        <v>76182</v>
      </c>
    </row>
    <row r="537" spans="1:17" x14ac:dyDescent="0.25">
      <c r="A537" s="1" t="s">
        <v>1569</v>
      </c>
      <c r="B537" s="2" t="s">
        <v>1570</v>
      </c>
      <c r="C537" s="3">
        <v>45298</v>
      </c>
      <c r="D537" s="4" t="str">
        <f t="shared" ca="1" si="25"/>
        <v>Completed</v>
      </c>
      <c r="E537" s="4" t="s">
        <v>3</v>
      </c>
      <c r="F537" s="4" t="s">
        <v>2168</v>
      </c>
      <c r="G537" s="5">
        <v>0.48</v>
      </c>
      <c r="H537" s="37">
        <f t="shared" si="26"/>
        <v>1</v>
      </c>
      <c r="I537" s="37" t="str">
        <f t="shared" si="27"/>
        <v>Small</v>
      </c>
      <c r="J537" s="4">
        <v>3</v>
      </c>
      <c r="K537" s="20">
        <v>0.99</v>
      </c>
      <c r="L537" s="5">
        <f>Table3[[#This Row],[Product_Amt]]+Table3[[#This Row],[Shipping_Amt]]</f>
        <v>1.47</v>
      </c>
      <c r="M537" s="5">
        <f>(((Table3[[#This Row],[Total_Amt]] * 0.0558659217877095) + (Table3[[#This Row],[Total_Amt]])) *0.025 +0.3) + Table3[[#This Row],[Total_Amt]] * 0.1025</f>
        <v>0.48947807262569831</v>
      </c>
      <c r="N537" s="20">
        <f>Table3[[#This Row],[Total_Amt]]-Table3[[#This Row],[TCG_Fees]]-0.0225 - (0.088 *Table3[[#This Row],[Shipping_Shields]])- ($V$33 * Table3[[#This Row],[Quantity_Ordered]]) -0.68</f>
        <v>0.10903262468016539</v>
      </c>
      <c r="O537" s="2" t="s">
        <v>1585</v>
      </c>
      <c r="P537" s="2" t="s">
        <v>938</v>
      </c>
      <c r="Q537" s="6">
        <v>95624</v>
      </c>
    </row>
    <row r="538" spans="1:17" x14ac:dyDescent="0.25">
      <c r="A538" s="1" t="s">
        <v>1591</v>
      </c>
      <c r="B538" s="2" t="s">
        <v>1592</v>
      </c>
      <c r="C538" s="3">
        <v>45298</v>
      </c>
      <c r="D538" s="4" t="str">
        <f t="shared" ca="1" si="25"/>
        <v>Completed</v>
      </c>
      <c r="E538" s="4" t="s">
        <v>3</v>
      </c>
      <c r="F538" s="4" t="s">
        <v>2168</v>
      </c>
      <c r="G538" s="5">
        <v>1.17</v>
      </c>
      <c r="H538" s="37">
        <f t="shared" si="26"/>
        <v>1</v>
      </c>
      <c r="I538" s="37" t="str">
        <f t="shared" si="27"/>
        <v>Small</v>
      </c>
      <c r="J538" s="4">
        <v>2</v>
      </c>
      <c r="K538" s="20">
        <v>0.99</v>
      </c>
      <c r="L538" s="5">
        <f>Table3[[#This Row],[Product_Amt]]+Table3[[#This Row],[Shipping_Amt]]</f>
        <v>2.16</v>
      </c>
      <c r="M538" s="5">
        <f>(((Table3[[#This Row],[Total_Amt]] * 0.0558659217877095) + (Table3[[#This Row],[Total_Amt]])) *0.025 +0.3) + Table3[[#This Row],[Total_Amt]] * 0.1025</f>
        <v>0.57841675977653628</v>
      </c>
      <c r="N538" s="20">
        <f>Table3[[#This Row],[Total_Amt]]-Table3[[#This Row],[TCG_Fees]]-0.0225 - (0.088 *Table3[[#This Row],[Shipping_Shields]])- ($V$33 * Table3[[#This Row],[Quantity_Ordered]]) -0.68</f>
        <v>0.73709037176070635</v>
      </c>
      <c r="O538" s="2" t="s">
        <v>1593</v>
      </c>
      <c r="P538" s="2" t="s">
        <v>1064</v>
      </c>
      <c r="Q538" s="6">
        <v>4401</v>
      </c>
    </row>
    <row r="539" spans="1:17" x14ac:dyDescent="0.25">
      <c r="A539" s="1" t="s">
        <v>1573</v>
      </c>
      <c r="B539" s="2" t="s">
        <v>1574</v>
      </c>
      <c r="C539" s="3">
        <v>45298</v>
      </c>
      <c r="D539" s="4" t="str">
        <f t="shared" ca="1" si="25"/>
        <v>Completed</v>
      </c>
      <c r="E539" s="4" t="s">
        <v>3</v>
      </c>
      <c r="F539" s="4" t="s">
        <v>2168</v>
      </c>
      <c r="G539" s="5">
        <v>0.36</v>
      </c>
      <c r="H539" s="37">
        <f t="shared" si="26"/>
        <v>1</v>
      </c>
      <c r="I539" s="37" t="str">
        <f t="shared" si="27"/>
        <v>Small</v>
      </c>
      <c r="J539" s="4">
        <v>1</v>
      </c>
      <c r="K539" s="20">
        <v>0.99</v>
      </c>
      <c r="L539" s="5">
        <f>Table3[[#This Row],[Product_Amt]]+Table3[[#This Row],[Shipping_Amt]]</f>
        <v>1.35</v>
      </c>
      <c r="M539" s="5">
        <f>(((Table3[[#This Row],[Total_Amt]] * 0.0558659217877095) + (Table3[[#This Row],[Total_Amt]])) *0.025 +0.3) + Table3[[#This Row],[Total_Amt]] * 0.1025</f>
        <v>0.47401047486033521</v>
      </c>
      <c r="N539" s="20">
        <f>Table3[[#This Row],[Total_Amt]]-Table3[[#This Row],[TCG_Fees]]-0.0225 - (0.088 *Table3[[#This Row],[Shipping_Shields]])- ($V$33 * Table3[[#This Row],[Quantity_Ordered]]) -0.68</f>
        <v>5.8493090908286138E-2</v>
      </c>
      <c r="O539" s="2" t="s">
        <v>1587</v>
      </c>
      <c r="P539" s="2" t="s">
        <v>941</v>
      </c>
      <c r="Q539" s="6">
        <v>35673</v>
      </c>
    </row>
    <row r="540" spans="1:17" x14ac:dyDescent="0.25">
      <c r="A540" s="1" t="s">
        <v>1577</v>
      </c>
      <c r="B540" s="2" t="s">
        <v>1578</v>
      </c>
      <c r="C540" s="3">
        <v>45298</v>
      </c>
      <c r="D540" s="4" t="str">
        <f t="shared" ca="1" si="25"/>
        <v>Completed</v>
      </c>
      <c r="E540" s="4" t="s">
        <v>3</v>
      </c>
      <c r="F540" s="4" t="s">
        <v>2168</v>
      </c>
      <c r="G540" s="5">
        <v>0.6</v>
      </c>
      <c r="H540" s="37">
        <f t="shared" si="26"/>
        <v>1</v>
      </c>
      <c r="I540" s="37" t="str">
        <f t="shared" si="27"/>
        <v>Small</v>
      </c>
      <c r="J540" s="4">
        <v>2</v>
      </c>
      <c r="K540" s="20">
        <v>0.99</v>
      </c>
      <c r="L540" s="5">
        <f>Table3[[#This Row],[Product_Amt]]+Table3[[#This Row],[Shipping_Amt]]</f>
        <v>1.5899999999999999</v>
      </c>
      <c r="M540" s="5">
        <f>(((Table3[[#This Row],[Total_Amt]] * 0.0558659217877095) + (Table3[[#This Row],[Total_Amt]])) *0.025 +0.3) + Table3[[#This Row],[Total_Amt]] * 0.1025</f>
        <v>0.50494567039106142</v>
      </c>
      <c r="N540" s="20">
        <f>Table3[[#This Row],[Total_Amt]]-Table3[[#This Row],[TCG_Fees]]-0.0225 - (0.088 *Table3[[#This Row],[Shipping_Shields]])- ($V$33 * Table3[[#This Row],[Quantity_Ordered]]) -0.68</f>
        <v>0.24056146114618082</v>
      </c>
      <c r="O540" s="2" t="s">
        <v>1588</v>
      </c>
      <c r="P540" s="2" t="s">
        <v>954</v>
      </c>
      <c r="Q540" s="6">
        <v>32578</v>
      </c>
    </row>
    <row r="541" spans="1:17" x14ac:dyDescent="0.25">
      <c r="A541" s="1" t="s">
        <v>1579</v>
      </c>
      <c r="B541" s="2" t="s">
        <v>1580</v>
      </c>
      <c r="C541" s="3">
        <v>45298</v>
      </c>
      <c r="D541" s="4" t="str">
        <f t="shared" ca="1" si="25"/>
        <v>Completed</v>
      </c>
      <c r="E541" s="4" t="s">
        <v>3</v>
      </c>
      <c r="F541" s="4" t="s">
        <v>2168</v>
      </c>
      <c r="G541" s="5">
        <v>0.8</v>
      </c>
      <c r="H541" s="37">
        <f t="shared" si="26"/>
        <v>1</v>
      </c>
      <c r="I541" s="37" t="str">
        <f t="shared" si="27"/>
        <v>Small</v>
      </c>
      <c r="J541" s="4">
        <v>1</v>
      </c>
      <c r="K541" s="20">
        <v>0.99</v>
      </c>
      <c r="L541" s="5">
        <f>Table3[[#This Row],[Product_Amt]]+Table3[[#This Row],[Shipping_Amt]]</f>
        <v>1.79</v>
      </c>
      <c r="M541" s="5">
        <f>(((Table3[[#This Row],[Total_Amt]] * 0.0558659217877095) + (Table3[[#This Row],[Total_Amt]])) *0.025 +0.3) + Table3[[#This Row],[Total_Amt]] * 0.1025</f>
        <v>0.530725</v>
      </c>
      <c r="N541" s="20">
        <f>Table3[[#This Row],[Total_Amt]]-Table3[[#This Row],[TCG_Fees]]-0.0225 - (0.088 *Table3[[#This Row],[Shipping_Shields]])- ($V$33 * Table3[[#This Row],[Quantity_Ordered]]) -0.68</f>
        <v>0.44177856576862118</v>
      </c>
      <c r="O541" s="2" t="s">
        <v>1589</v>
      </c>
      <c r="P541" s="2" t="s">
        <v>1005</v>
      </c>
      <c r="Q541" s="6">
        <v>28214</v>
      </c>
    </row>
    <row r="542" spans="1:17" x14ac:dyDescent="0.25">
      <c r="A542" s="1" t="s">
        <v>1581</v>
      </c>
      <c r="B542" s="2" t="s">
        <v>1582</v>
      </c>
      <c r="C542" s="3">
        <v>45298</v>
      </c>
      <c r="D542" s="4" t="str">
        <f t="shared" ca="1" si="25"/>
        <v>Completed</v>
      </c>
      <c r="E542" s="4" t="s">
        <v>3</v>
      </c>
      <c r="F542" s="4" t="s">
        <v>2168</v>
      </c>
      <c r="G542" s="5">
        <v>0.43</v>
      </c>
      <c r="H542" s="37">
        <f t="shared" si="26"/>
        <v>1</v>
      </c>
      <c r="I542" s="37" t="str">
        <f t="shared" si="27"/>
        <v>Small</v>
      </c>
      <c r="J542" s="4">
        <v>1</v>
      </c>
      <c r="K542" s="20">
        <v>0.99</v>
      </c>
      <c r="L542" s="5">
        <f>Table3[[#This Row],[Product_Amt]]+Table3[[#This Row],[Shipping_Amt]]</f>
        <v>1.42</v>
      </c>
      <c r="M542" s="5">
        <f>(((Table3[[#This Row],[Total_Amt]] * 0.0558659217877095) + (Table3[[#This Row],[Total_Amt]])) *0.025 +0.3) + Table3[[#This Row],[Total_Amt]] * 0.1025</f>
        <v>0.48303324022346361</v>
      </c>
      <c r="N542" s="20">
        <f>Table3[[#This Row],[Total_Amt]]-Table3[[#This Row],[TCG_Fees]]-0.0225 - (0.088 *Table3[[#This Row],[Shipping_Shields]])- ($V$33 * Table3[[#This Row],[Quantity_Ordered]]) -0.68</f>
        <v>0.11947032554515757</v>
      </c>
      <c r="O542" s="2" t="s">
        <v>1590</v>
      </c>
      <c r="P542" s="2" t="s">
        <v>938</v>
      </c>
      <c r="Q542" s="6">
        <v>94063</v>
      </c>
    </row>
    <row r="543" spans="1:17" x14ac:dyDescent="0.25">
      <c r="A543" s="1" t="s">
        <v>1571</v>
      </c>
      <c r="B543" s="2" t="s">
        <v>1572</v>
      </c>
      <c r="C543" s="3">
        <v>45298</v>
      </c>
      <c r="D543" s="4" t="str">
        <f t="shared" ca="1" si="25"/>
        <v>Completed</v>
      </c>
      <c r="E543" s="4" t="s">
        <v>3</v>
      </c>
      <c r="F543" s="4" t="s">
        <v>2168</v>
      </c>
      <c r="G543" s="5">
        <v>0.43</v>
      </c>
      <c r="H543" s="37">
        <f t="shared" si="26"/>
        <v>1</v>
      </c>
      <c r="I543" s="37" t="str">
        <f t="shared" si="27"/>
        <v>Small</v>
      </c>
      <c r="J543" s="4">
        <v>1</v>
      </c>
      <c r="K543" s="20">
        <v>0.99</v>
      </c>
      <c r="L543" s="5">
        <f>Table3[[#This Row],[Product_Amt]]+Table3[[#This Row],[Shipping_Amt]]</f>
        <v>1.42</v>
      </c>
      <c r="M543" s="5">
        <f>(((Table3[[#This Row],[Total_Amt]] * 0.0558659217877095) + (Table3[[#This Row],[Total_Amt]])) *0.025 +0.3) + Table3[[#This Row],[Total_Amt]] * 0.1025</f>
        <v>0.48303324022346361</v>
      </c>
      <c r="N543" s="20">
        <f>Table3[[#This Row],[Total_Amt]]-Table3[[#This Row],[TCG_Fees]]-0.0225 - (0.088 *Table3[[#This Row],[Shipping_Shields]])- ($V$33 * Table3[[#This Row],[Quantity_Ordered]]) -0.68</f>
        <v>0.11947032554515757</v>
      </c>
      <c r="O543" s="2" t="s">
        <v>1586</v>
      </c>
      <c r="P543" s="2" t="s">
        <v>919</v>
      </c>
      <c r="Q543" s="6">
        <v>76107</v>
      </c>
    </row>
    <row r="544" spans="1:17" x14ac:dyDescent="0.25">
      <c r="A544" s="1" t="s">
        <v>1601</v>
      </c>
      <c r="B544" s="2" t="s">
        <v>1602</v>
      </c>
      <c r="C544" s="3">
        <v>45299</v>
      </c>
      <c r="D544" s="4" t="str">
        <f t="shared" ca="1" si="25"/>
        <v>Completed</v>
      </c>
      <c r="E544" s="4" t="s">
        <v>3</v>
      </c>
      <c r="F544" s="4" t="s">
        <v>2168</v>
      </c>
      <c r="G544" s="5">
        <v>1.7</v>
      </c>
      <c r="H544" s="37">
        <f t="shared" si="26"/>
        <v>1</v>
      </c>
      <c r="I544" s="37" t="str">
        <f t="shared" si="27"/>
        <v>Small</v>
      </c>
      <c r="J544" s="4">
        <v>2</v>
      </c>
      <c r="K544" s="20">
        <v>0.99</v>
      </c>
      <c r="L544" s="5">
        <f>Table3[[#This Row],[Product_Amt]]+Table3[[#This Row],[Shipping_Amt]]</f>
        <v>2.69</v>
      </c>
      <c r="M544" s="5">
        <f>(((Table3[[#This Row],[Total_Amt]] * 0.0558659217877095) + (Table3[[#This Row],[Total_Amt]])) *0.025 +0.3) + Table3[[#This Row],[Total_Amt]] * 0.1025</f>
        <v>0.64673198324022341</v>
      </c>
      <c r="N544" s="20">
        <f>Table3[[#This Row],[Total_Amt]]-Table3[[#This Row],[TCG_Fees]]-0.0225 - (0.088 *Table3[[#This Row],[Shipping_Shields]])- ($V$33 * Table3[[#This Row],[Quantity_Ordered]]) -0.68</f>
        <v>1.198775148297019</v>
      </c>
      <c r="O544" s="2" t="s">
        <v>936</v>
      </c>
      <c r="P544" s="2" t="s">
        <v>919</v>
      </c>
      <c r="Q544" s="6">
        <v>78245</v>
      </c>
    </row>
    <row r="545" spans="1:17" x14ac:dyDescent="0.25">
      <c r="A545" s="1" t="s">
        <v>1597</v>
      </c>
      <c r="B545" s="2" t="s">
        <v>1598</v>
      </c>
      <c r="C545" s="3">
        <v>45299</v>
      </c>
      <c r="D545" s="4" t="str">
        <f t="shared" ca="1" si="25"/>
        <v>Completed</v>
      </c>
      <c r="E545" s="4" t="s">
        <v>3</v>
      </c>
      <c r="F545" s="4" t="s">
        <v>2168</v>
      </c>
      <c r="G545" s="5">
        <v>0.5</v>
      </c>
      <c r="H545" s="37">
        <f t="shared" si="26"/>
        <v>1</v>
      </c>
      <c r="I545" s="37" t="str">
        <f t="shared" si="27"/>
        <v>Small</v>
      </c>
      <c r="J545" s="4">
        <v>2</v>
      </c>
      <c r="K545" s="20">
        <v>0.99</v>
      </c>
      <c r="L545" s="5">
        <f>Table3[[#This Row],[Product_Amt]]+Table3[[#This Row],[Shipping_Amt]]</f>
        <v>1.49</v>
      </c>
      <c r="M545" s="5">
        <f>(((Table3[[#This Row],[Total_Amt]] * 0.0558659217877095) + (Table3[[#This Row],[Total_Amt]])) *0.025 +0.3) + Table3[[#This Row],[Total_Amt]] * 0.1025</f>
        <v>0.49205600558659218</v>
      </c>
      <c r="N545" s="20">
        <f>Table3[[#This Row],[Total_Amt]]-Table3[[#This Row],[TCG_Fees]]-0.0225 - (0.088 *Table3[[#This Row],[Shipping_Shields]])- ($V$33 * Table3[[#This Row],[Quantity_Ordered]]) -0.68</f>
        <v>0.15345112595065036</v>
      </c>
      <c r="O545" s="2" t="s">
        <v>1672</v>
      </c>
      <c r="P545" s="2" t="s">
        <v>945</v>
      </c>
      <c r="Q545" s="6">
        <v>45764</v>
      </c>
    </row>
    <row r="546" spans="1:17" x14ac:dyDescent="0.25">
      <c r="A546" s="1" t="s">
        <v>1603</v>
      </c>
      <c r="B546" s="2" t="s">
        <v>1604</v>
      </c>
      <c r="C546" s="3">
        <v>45299</v>
      </c>
      <c r="D546" s="4" t="str">
        <f t="shared" ca="1" si="25"/>
        <v>Completed</v>
      </c>
      <c r="E546" s="4" t="s">
        <v>3</v>
      </c>
      <c r="F546" s="4" t="s">
        <v>2168</v>
      </c>
      <c r="G546" s="5">
        <v>0.2</v>
      </c>
      <c r="H546" s="37">
        <f t="shared" si="26"/>
        <v>1</v>
      </c>
      <c r="I546" s="37" t="str">
        <f t="shared" si="27"/>
        <v>Small</v>
      </c>
      <c r="J546" s="4">
        <v>1</v>
      </c>
      <c r="K546" s="20">
        <v>0.99</v>
      </c>
      <c r="L546" s="5">
        <f>Table3[[#This Row],[Product_Amt]]+Table3[[#This Row],[Shipping_Amt]]</f>
        <v>1.19</v>
      </c>
      <c r="M546" s="5">
        <f>(((Table3[[#This Row],[Total_Amt]] * 0.0558659217877095) + (Table3[[#This Row],[Total_Amt]])) *0.025 +0.3) + Table3[[#This Row],[Total_Amt]] * 0.1025</f>
        <v>0.45338701117318436</v>
      </c>
      <c r="N546" s="20">
        <f>Table3[[#This Row],[Total_Amt]]-Table3[[#This Row],[TCG_Fees]]-0.0225 - (0.088 *Table3[[#This Row],[Shipping_Shields]])- ($V$33 * Table3[[#This Row],[Quantity_Ordered]]) -0.68</f>
        <v>-8.0883445404563159E-2</v>
      </c>
      <c r="O546" s="2" t="s">
        <v>1674</v>
      </c>
      <c r="P546" s="2" t="s">
        <v>1015</v>
      </c>
      <c r="Q546" s="6">
        <v>26301</v>
      </c>
    </row>
    <row r="547" spans="1:17" x14ac:dyDescent="0.25">
      <c r="A547" s="1" t="s">
        <v>1599</v>
      </c>
      <c r="B547" s="2" t="s">
        <v>1600</v>
      </c>
      <c r="C547" s="3">
        <v>45299</v>
      </c>
      <c r="D547" s="4" t="str">
        <f t="shared" ca="1" si="25"/>
        <v>Completed</v>
      </c>
      <c r="E547" s="4" t="s">
        <v>3</v>
      </c>
      <c r="F547" s="4" t="s">
        <v>2168</v>
      </c>
      <c r="G547" s="5">
        <v>0.1</v>
      </c>
      <c r="H547" s="37">
        <f t="shared" si="26"/>
        <v>1</v>
      </c>
      <c r="I547" s="37" t="str">
        <f t="shared" si="27"/>
        <v>Small</v>
      </c>
      <c r="J547" s="4">
        <v>1</v>
      </c>
      <c r="K547" s="20">
        <v>0.99</v>
      </c>
      <c r="L547" s="5">
        <f>Table3[[#This Row],[Product_Amt]]+Table3[[#This Row],[Shipping_Amt]]</f>
        <v>1.0900000000000001</v>
      </c>
      <c r="M547" s="5">
        <f>(((Table3[[#This Row],[Total_Amt]] * 0.0558659217877095) + (Table3[[#This Row],[Total_Amt]])) *0.025 +0.3) + Table3[[#This Row],[Total_Amt]] * 0.1025</f>
        <v>0.44049734636871507</v>
      </c>
      <c r="N547" s="20">
        <f>Table3[[#This Row],[Total_Amt]]-Table3[[#This Row],[TCG_Fees]]-0.0225 - (0.088 *Table3[[#This Row],[Shipping_Shields]])- ($V$33 * Table3[[#This Row],[Quantity_Ordered]]) -0.68</f>
        <v>-0.16799378060009373</v>
      </c>
      <c r="O547" s="2" t="s">
        <v>1673</v>
      </c>
      <c r="P547" s="2" t="s">
        <v>920</v>
      </c>
      <c r="Q547" s="6">
        <v>11103</v>
      </c>
    </row>
    <row r="548" spans="1:17" x14ac:dyDescent="0.25">
      <c r="A548" s="1" t="s">
        <v>1629</v>
      </c>
      <c r="B548" s="2" t="s">
        <v>1630</v>
      </c>
      <c r="C548" s="3">
        <v>45300</v>
      </c>
      <c r="D548" s="4" t="str">
        <f t="shared" ca="1" si="25"/>
        <v>Completed</v>
      </c>
      <c r="E548" s="4" t="s">
        <v>3</v>
      </c>
      <c r="F548" s="4" t="s">
        <v>2168</v>
      </c>
      <c r="G548" s="5">
        <v>6.24</v>
      </c>
      <c r="H548" s="37">
        <f t="shared" si="26"/>
        <v>1</v>
      </c>
      <c r="I548" s="37" t="str">
        <f t="shared" si="27"/>
        <v>Small</v>
      </c>
      <c r="J548" s="4">
        <v>1</v>
      </c>
      <c r="K548" s="20">
        <v>0.99</v>
      </c>
      <c r="L548" s="5">
        <f>Table3[[#This Row],[Product_Amt]]+Table3[[#This Row],[Shipping_Amt]]</f>
        <v>7.23</v>
      </c>
      <c r="M548" s="5">
        <f>(((Table3[[#This Row],[Total_Amt]] * 0.0558659217877095) + (Table3[[#This Row],[Total_Amt]])) *0.025 +0.3) + Table3[[#This Row],[Total_Amt]] * 0.1025</f>
        <v>1.2319227653631286</v>
      </c>
      <c r="N548" s="20">
        <f>Table3[[#This Row],[Total_Amt]]-Table3[[#This Row],[TCG_Fees]]-0.0225 - (0.088 *Table3[[#This Row],[Shipping_Shields]])- ($V$33 * Table3[[#This Row],[Quantity_Ordered]]) -0.68</f>
        <v>5.1805808004054938</v>
      </c>
      <c r="O548" s="2" t="s">
        <v>1681</v>
      </c>
      <c r="P548" s="2" t="s">
        <v>938</v>
      </c>
      <c r="Q548" s="6">
        <v>94545</v>
      </c>
    </row>
    <row r="549" spans="1:17" x14ac:dyDescent="0.25">
      <c r="A549" s="1" t="s">
        <v>1652</v>
      </c>
      <c r="B549" s="2" t="s">
        <v>1653</v>
      </c>
      <c r="C549" s="3">
        <v>45300</v>
      </c>
      <c r="D549" s="4" t="str">
        <f t="shared" ca="1" si="25"/>
        <v>Completed</v>
      </c>
      <c r="E549" s="4" t="s">
        <v>3</v>
      </c>
      <c r="F549" s="4" t="s">
        <v>2168</v>
      </c>
      <c r="G549" s="5">
        <v>16.850000000000001</v>
      </c>
      <c r="H549" s="37">
        <f t="shared" si="26"/>
        <v>1</v>
      </c>
      <c r="I549" s="37" t="str">
        <f t="shared" si="27"/>
        <v>Small</v>
      </c>
      <c r="J549" s="4">
        <v>1</v>
      </c>
      <c r="K549" s="20">
        <v>0.99</v>
      </c>
      <c r="L549" s="5">
        <f>Table3[[#This Row],[Product_Amt]]+Table3[[#This Row],[Shipping_Amt]]</f>
        <v>17.84</v>
      </c>
      <c r="M549" s="5">
        <f>(((Table3[[#This Row],[Total_Amt]] * 0.0558659217877095) + (Table3[[#This Row],[Total_Amt]])) *0.025 +0.3) + Table3[[#This Row],[Total_Amt]] * 0.1025</f>
        <v>2.5995162011173183</v>
      </c>
      <c r="N549" s="20">
        <f>Table3[[#This Row],[Total_Amt]]-Table3[[#This Row],[TCG_Fees]]-0.0225 - (0.088 *Table3[[#This Row],[Shipping_Shields]])- ($V$33 * Table3[[#This Row],[Quantity_Ordered]]) -0.68</f>
        <v>14.422987364651304</v>
      </c>
      <c r="O549" s="2" t="s">
        <v>1687</v>
      </c>
      <c r="P549" s="2" t="s">
        <v>920</v>
      </c>
      <c r="Q549" s="6">
        <v>10512</v>
      </c>
    </row>
    <row r="550" spans="1:17" x14ac:dyDescent="0.25">
      <c r="A550" s="1" t="s">
        <v>1664</v>
      </c>
      <c r="B550" s="2" t="s">
        <v>1665</v>
      </c>
      <c r="C550" s="3">
        <v>45300</v>
      </c>
      <c r="D550" s="4" t="str">
        <f t="shared" ca="1" si="25"/>
        <v>Completed</v>
      </c>
      <c r="E550" s="4" t="s">
        <v>3</v>
      </c>
      <c r="F550" s="4" t="s">
        <v>2168</v>
      </c>
      <c r="G550" s="5">
        <v>9.9499999999999993</v>
      </c>
      <c r="H550" s="37">
        <f t="shared" si="26"/>
        <v>1</v>
      </c>
      <c r="I550" s="37" t="str">
        <f t="shared" si="27"/>
        <v>Small</v>
      </c>
      <c r="J550" s="4">
        <v>1</v>
      </c>
      <c r="K550" s="20">
        <v>0.99</v>
      </c>
      <c r="L550" s="5">
        <f>Table3[[#This Row],[Product_Amt]]+Table3[[#This Row],[Shipping_Amt]]</f>
        <v>10.94</v>
      </c>
      <c r="M550" s="5">
        <f>(((Table3[[#This Row],[Total_Amt]] * 0.0558659217877095) + (Table3[[#This Row],[Total_Amt]])) *0.025 +0.3) + Table3[[#This Row],[Total_Amt]] * 0.1025</f>
        <v>1.7101293296089384</v>
      </c>
      <c r="N550" s="20">
        <f>Table3[[#This Row],[Total_Amt]]-Table3[[#This Row],[TCG_Fees]]-0.0225 - (0.088 *Table3[[#This Row],[Shipping_Shields]])- ($V$33 * Table3[[#This Row],[Quantity_Ordered]]) -0.68</f>
        <v>8.4123742361596836</v>
      </c>
      <c r="O550" s="2" t="s">
        <v>1690</v>
      </c>
      <c r="P550" s="2" t="s">
        <v>943</v>
      </c>
      <c r="Q550" s="6">
        <v>85350</v>
      </c>
    </row>
    <row r="551" spans="1:17" x14ac:dyDescent="0.25">
      <c r="A551" s="1" t="s">
        <v>1623</v>
      </c>
      <c r="B551" s="2" t="s">
        <v>1624</v>
      </c>
      <c r="C551" s="3">
        <v>45300</v>
      </c>
      <c r="D551" s="4" t="str">
        <f t="shared" ca="1" si="25"/>
        <v>Completed</v>
      </c>
      <c r="E551" s="4" t="s">
        <v>3</v>
      </c>
      <c r="F551" s="4" t="s">
        <v>2168</v>
      </c>
      <c r="G551" s="5">
        <v>0.98</v>
      </c>
      <c r="H551" s="37">
        <f t="shared" si="26"/>
        <v>1</v>
      </c>
      <c r="I551" s="37" t="str">
        <f t="shared" si="27"/>
        <v>Small</v>
      </c>
      <c r="J551" s="4">
        <v>1</v>
      </c>
      <c r="K551" s="20">
        <v>0.99</v>
      </c>
      <c r="L551" s="5">
        <f>Table3[[#This Row],[Product_Amt]]+Table3[[#This Row],[Shipping_Amt]]</f>
        <v>1.97</v>
      </c>
      <c r="M551" s="5">
        <f>(((Table3[[#This Row],[Total_Amt]] * 0.0558659217877095) + (Table3[[#This Row],[Total_Amt]])) *0.025 +0.3) + Table3[[#This Row],[Total_Amt]] * 0.1025</f>
        <v>0.55392639664804466</v>
      </c>
      <c r="N551" s="20">
        <f>Table3[[#This Row],[Total_Amt]]-Table3[[#This Row],[TCG_Fees]]-0.0225 - (0.088 *Table3[[#This Row],[Shipping_Shields]])- ($V$33 * Table3[[#This Row],[Quantity_Ordered]]) -0.68</f>
        <v>0.59857716912057646</v>
      </c>
      <c r="O551" s="2" t="s">
        <v>1122</v>
      </c>
      <c r="P551" s="2" t="s">
        <v>1123</v>
      </c>
      <c r="Q551" s="6">
        <v>84604</v>
      </c>
    </row>
    <row r="552" spans="1:17" x14ac:dyDescent="0.25">
      <c r="A552" s="1" t="s">
        <v>1631</v>
      </c>
      <c r="B552" s="2" t="s">
        <v>1632</v>
      </c>
      <c r="C552" s="3">
        <v>45300</v>
      </c>
      <c r="D552" s="4" t="str">
        <f t="shared" ca="1" si="25"/>
        <v>Completed</v>
      </c>
      <c r="E552" s="4" t="s">
        <v>3</v>
      </c>
      <c r="F552" s="4" t="s">
        <v>2168</v>
      </c>
      <c r="G552" s="5">
        <v>20.22</v>
      </c>
      <c r="H552" s="37">
        <f t="shared" si="26"/>
        <v>1</v>
      </c>
      <c r="I552" s="37" t="str">
        <f t="shared" si="27"/>
        <v>Small</v>
      </c>
      <c r="J552" s="4">
        <v>4</v>
      </c>
      <c r="K552" s="20">
        <v>0.99</v>
      </c>
      <c r="L552" s="5">
        <f>Table3[[#This Row],[Product_Amt]]+Table3[[#This Row],[Shipping_Amt]]</f>
        <v>21.209999999999997</v>
      </c>
      <c r="M552" s="5">
        <f>(((Table3[[#This Row],[Total_Amt]] * 0.0558659217877095) + (Table3[[#This Row],[Total_Amt]])) *0.025 +0.3) + Table3[[#This Row],[Total_Amt]] * 0.1025</f>
        <v>3.0338979050279322</v>
      </c>
      <c r="N552" s="20">
        <f>Table3[[#This Row],[Total_Amt]]-Table3[[#This Row],[TCG_Fees]]-0.0225 - (0.088 *Table3[[#This Row],[Shipping_Shields]])- ($V$33 * Table3[[#This Row],[Quantity_Ordered]]) -0.68</f>
        <v>17.277616358046551</v>
      </c>
      <c r="O552" s="2" t="s">
        <v>1313</v>
      </c>
      <c r="P552" s="2" t="s">
        <v>932</v>
      </c>
      <c r="Q552" s="6">
        <v>68137</v>
      </c>
    </row>
    <row r="553" spans="1:17" x14ac:dyDescent="0.25">
      <c r="A553" s="1" t="s">
        <v>1656</v>
      </c>
      <c r="B553" s="2" t="s">
        <v>1657</v>
      </c>
      <c r="C553" s="3">
        <v>45300</v>
      </c>
      <c r="D553" s="4" t="str">
        <f t="shared" ca="1" si="25"/>
        <v>Completed</v>
      </c>
      <c r="E553" s="4" t="s">
        <v>3</v>
      </c>
      <c r="F553" s="4" t="s">
        <v>2168</v>
      </c>
      <c r="G553" s="5">
        <v>0.99</v>
      </c>
      <c r="H553" s="37">
        <f t="shared" si="26"/>
        <v>1</v>
      </c>
      <c r="I553" s="37" t="str">
        <f t="shared" si="27"/>
        <v>Small</v>
      </c>
      <c r="J553" s="4">
        <v>1</v>
      </c>
      <c r="K553" s="20">
        <v>0.99</v>
      </c>
      <c r="L553" s="5">
        <f>Table3[[#This Row],[Product_Amt]]+Table3[[#This Row],[Shipping_Amt]]</f>
        <v>1.98</v>
      </c>
      <c r="M553" s="5">
        <f>(((Table3[[#This Row],[Total_Amt]] * 0.0558659217877095) + (Table3[[#This Row],[Total_Amt]])) *0.025 +0.3) + Table3[[#This Row],[Total_Amt]] * 0.1025</f>
        <v>0.55521536312849162</v>
      </c>
      <c r="N553" s="20">
        <f>Table3[[#This Row],[Total_Amt]]-Table3[[#This Row],[TCG_Fees]]-0.0225 - (0.088 *Table3[[#This Row],[Shipping_Shields]])- ($V$33 * Table3[[#This Row],[Quantity_Ordered]]) -0.68</f>
        <v>0.60728820264012928</v>
      </c>
      <c r="O553" s="2" t="s">
        <v>1344</v>
      </c>
      <c r="P553" s="2" t="s">
        <v>952</v>
      </c>
      <c r="Q553" s="6">
        <v>38351</v>
      </c>
    </row>
    <row r="554" spans="1:17" x14ac:dyDescent="0.25">
      <c r="A554" s="1" t="s">
        <v>1696</v>
      </c>
      <c r="B554" s="2" t="s">
        <v>1697</v>
      </c>
      <c r="C554" s="3">
        <v>45300</v>
      </c>
      <c r="D554" s="4" t="str">
        <f t="shared" ca="1" si="25"/>
        <v>Completed</v>
      </c>
      <c r="E554" s="4" t="s">
        <v>3</v>
      </c>
      <c r="F554" s="4" t="s">
        <v>2168</v>
      </c>
      <c r="G554" s="5">
        <v>4.1500000000000004</v>
      </c>
      <c r="H554" s="37">
        <f t="shared" si="26"/>
        <v>1</v>
      </c>
      <c r="I554" s="37" t="str">
        <f t="shared" si="27"/>
        <v>Small</v>
      </c>
      <c r="J554" s="4">
        <v>1</v>
      </c>
      <c r="K554" s="20">
        <v>0.99</v>
      </c>
      <c r="L554" s="5">
        <f>Table3[[#This Row],[Product_Amt]]+Table3[[#This Row],[Shipping_Amt]]</f>
        <v>5.1400000000000006</v>
      </c>
      <c r="M554" s="5">
        <f>(((Table3[[#This Row],[Total_Amt]] * 0.0558659217877095) + (Table3[[#This Row],[Total_Amt]])) *0.025 +0.3) + Table3[[#This Row],[Total_Amt]] * 0.1025</f>
        <v>0.96252877094972078</v>
      </c>
      <c r="N554" s="20">
        <f>Table3[[#This Row],[Total_Amt]]-Table3[[#This Row],[TCG_Fees]]-0.0225 - (0.088 *Table3[[#This Row],[Shipping_Shields]])- ($V$33 * Table3[[#This Row],[Quantity_Ordered]]) -0.68</f>
        <v>3.3599747948189012</v>
      </c>
      <c r="O554" s="2" t="s">
        <v>1081</v>
      </c>
      <c r="P554" s="2" t="s">
        <v>978</v>
      </c>
      <c r="Q554" s="6">
        <v>54311</v>
      </c>
    </row>
    <row r="555" spans="1:17" x14ac:dyDescent="0.25">
      <c r="A555" s="1" t="s">
        <v>1706</v>
      </c>
      <c r="B555" s="2" t="s">
        <v>1707</v>
      </c>
      <c r="C555" s="3">
        <v>45300</v>
      </c>
      <c r="D555" s="4" t="str">
        <f t="shared" ref="D555:D590" ca="1" si="28">IF(C555&gt;=TODAY()-7,"Shipped","Completed")</f>
        <v>Completed</v>
      </c>
      <c r="E555" s="4" t="s">
        <v>3</v>
      </c>
      <c r="F555" s="4" t="s">
        <v>2168</v>
      </c>
      <c r="G555" s="5">
        <v>1.8</v>
      </c>
      <c r="H555" s="37">
        <f t="shared" si="26"/>
        <v>1</v>
      </c>
      <c r="I555" s="37" t="str">
        <f t="shared" si="27"/>
        <v>Small</v>
      </c>
      <c r="J555" s="4">
        <v>1</v>
      </c>
      <c r="K555" s="20">
        <v>0.99</v>
      </c>
      <c r="L555" s="5">
        <f>Table3[[#This Row],[Product_Amt]]+Table3[[#This Row],[Shipping_Amt]]</f>
        <v>2.79</v>
      </c>
      <c r="M555" s="5">
        <f>(((Table3[[#This Row],[Total_Amt]] * 0.0558659217877095) + (Table3[[#This Row],[Total_Amt]])) *0.025 +0.3) + Table3[[#This Row],[Total_Amt]] * 0.1025</f>
        <v>0.6596216480446927</v>
      </c>
      <c r="N555" s="20">
        <f>Table3[[#This Row],[Total_Amt]]-Table3[[#This Row],[TCG_Fees]]-0.0225 - (0.088 *Table3[[#This Row],[Shipping_Shields]])- ($V$33 * Table3[[#This Row],[Quantity_Ordered]]) -0.68</f>
        <v>1.3128819177239284</v>
      </c>
      <c r="O555" s="2" t="s">
        <v>1503</v>
      </c>
      <c r="P555" s="2" t="s">
        <v>938</v>
      </c>
      <c r="Q555" s="6">
        <v>94609</v>
      </c>
    </row>
    <row r="556" spans="1:17" x14ac:dyDescent="0.25">
      <c r="A556" s="1" t="s">
        <v>1627</v>
      </c>
      <c r="B556" s="2" t="s">
        <v>1628</v>
      </c>
      <c r="C556" s="3">
        <v>45300</v>
      </c>
      <c r="D556" s="4" t="str">
        <f t="shared" ca="1" si="28"/>
        <v>Completed</v>
      </c>
      <c r="E556" s="4" t="s">
        <v>3</v>
      </c>
      <c r="F556" s="4" t="s">
        <v>2168</v>
      </c>
      <c r="G556" s="5">
        <v>1.95</v>
      </c>
      <c r="H556" s="37">
        <f t="shared" si="26"/>
        <v>1</v>
      </c>
      <c r="I556" s="37" t="str">
        <f t="shared" si="27"/>
        <v>Small</v>
      </c>
      <c r="J556" s="4">
        <v>1</v>
      </c>
      <c r="K556" s="20">
        <v>0.99</v>
      </c>
      <c r="L556" s="5">
        <f>Table3[[#This Row],[Product_Amt]]+Table3[[#This Row],[Shipping_Amt]]</f>
        <v>2.94</v>
      </c>
      <c r="M556" s="5">
        <f>(((Table3[[#This Row],[Total_Amt]] * 0.0558659217877095) + (Table3[[#This Row],[Total_Amt]])) *0.025 +0.3) + Table3[[#This Row],[Total_Amt]] * 0.1025</f>
        <v>0.67895614525139658</v>
      </c>
      <c r="N556" s="20">
        <f>Table3[[#This Row],[Total_Amt]]-Table3[[#This Row],[TCG_Fees]]-0.0225 - (0.088 *Table3[[#This Row],[Shipping_Shields]])- ($V$33 * Table3[[#This Row],[Quantity_Ordered]]) -0.68</f>
        <v>1.4435474205172243</v>
      </c>
      <c r="O556" s="2" t="s">
        <v>1003</v>
      </c>
      <c r="P556" s="2" t="s">
        <v>920</v>
      </c>
      <c r="Q556" s="6">
        <v>13202</v>
      </c>
    </row>
    <row r="557" spans="1:17" x14ac:dyDescent="0.25">
      <c r="A557" s="1" t="s">
        <v>1613</v>
      </c>
      <c r="B557" s="2" t="s">
        <v>1614</v>
      </c>
      <c r="C557" s="3">
        <v>45300</v>
      </c>
      <c r="D557" s="4" t="str">
        <f t="shared" ca="1" si="28"/>
        <v>Completed</v>
      </c>
      <c r="E557" s="4" t="s">
        <v>3</v>
      </c>
      <c r="F557" s="4" t="s">
        <v>2168</v>
      </c>
      <c r="G557" s="5">
        <v>4.2300000000000004</v>
      </c>
      <c r="H557" s="37">
        <f t="shared" si="26"/>
        <v>1</v>
      </c>
      <c r="I557" s="37" t="str">
        <f t="shared" si="27"/>
        <v>Small</v>
      </c>
      <c r="J557" s="4">
        <v>1</v>
      </c>
      <c r="K557" s="20">
        <v>0.99</v>
      </c>
      <c r="L557" s="5">
        <f>Table3[[#This Row],[Product_Amt]]+Table3[[#This Row],[Shipping_Amt]]</f>
        <v>5.2200000000000006</v>
      </c>
      <c r="M557" s="5">
        <f>(((Table3[[#This Row],[Total_Amt]] * 0.0558659217877095) + (Table3[[#This Row],[Total_Amt]])) *0.025 +0.3) + Table3[[#This Row],[Total_Amt]] * 0.1025</f>
        <v>0.97284050279329615</v>
      </c>
      <c r="N557" s="20">
        <f>Table3[[#This Row],[Total_Amt]]-Table3[[#This Row],[TCG_Fees]]-0.0225 - (0.088 *Table3[[#This Row],[Shipping_Shields]])- ($V$33 * Table3[[#This Row],[Quantity_Ordered]]) -0.68</f>
        <v>3.4296630629753255</v>
      </c>
      <c r="O557" s="2" t="s">
        <v>1528</v>
      </c>
      <c r="P557" s="2" t="s">
        <v>938</v>
      </c>
      <c r="Q557" s="6">
        <v>92614</v>
      </c>
    </row>
    <row r="558" spans="1:17" x14ac:dyDescent="0.25">
      <c r="A558" s="1" t="s">
        <v>1644</v>
      </c>
      <c r="B558" s="2" t="s">
        <v>1645</v>
      </c>
      <c r="C558" s="3">
        <v>45300</v>
      </c>
      <c r="D558" s="4" t="str">
        <f t="shared" ca="1" si="28"/>
        <v>Completed</v>
      </c>
      <c r="E558" s="4" t="s">
        <v>3</v>
      </c>
      <c r="F558" s="4" t="s">
        <v>2168</v>
      </c>
      <c r="G558" s="5">
        <v>9.98</v>
      </c>
      <c r="H558" s="37">
        <f t="shared" si="26"/>
        <v>1</v>
      </c>
      <c r="I558" s="37" t="str">
        <f t="shared" si="27"/>
        <v>Small</v>
      </c>
      <c r="J558" s="4">
        <v>1</v>
      </c>
      <c r="K558" s="20">
        <v>0.99</v>
      </c>
      <c r="L558" s="5">
        <f>Table3[[#This Row],[Product_Amt]]+Table3[[#This Row],[Shipping_Amt]]</f>
        <v>10.97</v>
      </c>
      <c r="M558" s="5">
        <f>(((Table3[[#This Row],[Total_Amt]] * 0.0558659217877095) + (Table3[[#This Row],[Total_Amt]])) *0.025 +0.3) + Table3[[#This Row],[Total_Amt]] * 0.1025</f>
        <v>1.7139962290502795</v>
      </c>
      <c r="N558" s="20">
        <f>Table3[[#This Row],[Total_Amt]]-Table3[[#This Row],[TCG_Fees]]-0.0225 - (0.088 *Table3[[#This Row],[Shipping_Shields]])- ($V$33 * Table3[[#This Row],[Quantity_Ordered]]) -0.68</f>
        <v>8.4385073367183434</v>
      </c>
      <c r="O558" s="2" t="s">
        <v>955</v>
      </c>
      <c r="P558" s="2" t="s">
        <v>923</v>
      </c>
      <c r="Q558" s="6">
        <v>99301</v>
      </c>
    </row>
    <row r="559" spans="1:17" x14ac:dyDescent="0.25">
      <c r="A559" s="1" t="s">
        <v>1668</v>
      </c>
      <c r="B559" s="2" t="s">
        <v>1669</v>
      </c>
      <c r="C559" s="3">
        <v>45300</v>
      </c>
      <c r="D559" s="4" t="str">
        <f t="shared" ca="1" si="28"/>
        <v>Completed</v>
      </c>
      <c r="E559" s="4" t="s">
        <v>3</v>
      </c>
      <c r="F559" s="4" t="s">
        <v>2168</v>
      </c>
      <c r="G559" s="5">
        <v>8.5</v>
      </c>
      <c r="H559" s="37">
        <f t="shared" si="26"/>
        <v>1</v>
      </c>
      <c r="I559" s="37" t="str">
        <f t="shared" si="27"/>
        <v>Small</v>
      </c>
      <c r="J559" s="4">
        <v>1</v>
      </c>
      <c r="K559" s="20">
        <v>0.99</v>
      </c>
      <c r="L559" s="5">
        <f>Table3[[#This Row],[Product_Amt]]+Table3[[#This Row],[Shipping_Amt]]</f>
        <v>9.49</v>
      </c>
      <c r="M559" s="5">
        <f>(((Table3[[#This Row],[Total_Amt]] * 0.0558659217877095) + (Table3[[#This Row],[Total_Amt]])) *0.025 +0.3) + Table3[[#This Row],[Total_Amt]] * 0.1025</f>
        <v>1.5232291899441339</v>
      </c>
      <c r="N559" s="20">
        <f>Table3[[#This Row],[Total_Amt]]-Table3[[#This Row],[TCG_Fees]]-0.0225 - (0.088 *Table3[[#This Row],[Shipping_Shields]])- ($V$33 * Table3[[#This Row],[Quantity_Ordered]]) -0.68</f>
        <v>7.1492743758244881</v>
      </c>
      <c r="O559" s="2" t="s">
        <v>1691</v>
      </c>
      <c r="P559" s="2" t="s">
        <v>1005</v>
      </c>
      <c r="Q559" s="6">
        <v>28450</v>
      </c>
    </row>
    <row r="560" spans="1:17" x14ac:dyDescent="0.25">
      <c r="A560" s="1" t="s">
        <v>1704</v>
      </c>
      <c r="B560" s="2" t="s">
        <v>1705</v>
      </c>
      <c r="C560" s="3">
        <v>45300</v>
      </c>
      <c r="D560" s="4" t="str">
        <f t="shared" ca="1" si="28"/>
        <v>Completed</v>
      </c>
      <c r="E560" s="4" t="s">
        <v>3</v>
      </c>
      <c r="F560" s="4" t="s">
        <v>2168</v>
      </c>
      <c r="G560" s="5">
        <v>0.88</v>
      </c>
      <c r="H560" s="37">
        <f t="shared" si="26"/>
        <v>1</v>
      </c>
      <c r="I560" s="37" t="str">
        <f t="shared" si="27"/>
        <v>Small</v>
      </c>
      <c r="J560" s="4">
        <v>1</v>
      </c>
      <c r="K560" s="20">
        <v>0.99</v>
      </c>
      <c r="L560" s="5">
        <f>Table3[[#This Row],[Product_Amt]]+Table3[[#This Row],[Shipping_Amt]]</f>
        <v>1.87</v>
      </c>
      <c r="M560" s="5">
        <f>(((Table3[[#This Row],[Total_Amt]] * 0.0558659217877095) + (Table3[[#This Row],[Total_Amt]])) *0.025 +0.3) + Table3[[#This Row],[Total_Amt]] * 0.1025</f>
        <v>0.54103673184357548</v>
      </c>
      <c r="N560" s="20">
        <f>Table3[[#This Row],[Total_Amt]]-Table3[[#This Row],[TCG_Fees]]-0.0225 - (0.088 *Table3[[#This Row],[Shipping_Shields]])- ($V$33 * Table3[[#This Row],[Quantity_Ordered]]) -0.68</f>
        <v>0.51146683392504555</v>
      </c>
      <c r="O560" s="2" t="s">
        <v>1529</v>
      </c>
      <c r="P560" s="2" t="s">
        <v>966</v>
      </c>
      <c r="Q560" s="6">
        <v>1085</v>
      </c>
    </row>
    <row r="561" spans="1:17" x14ac:dyDescent="0.25">
      <c r="A561" s="1" t="s">
        <v>1607</v>
      </c>
      <c r="B561" s="2" t="s">
        <v>1608</v>
      </c>
      <c r="C561" s="3">
        <v>45300</v>
      </c>
      <c r="D561" s="4" t="str">
        <f t="shared" ca="1" si="28"/>
        <v>Completed</v>
      </c>
      <c r="E561" s="4" t="s">
        <v>3</v>
      </c>
      <c r="F561" s="4" t="s">
        <v>2168</v>
      </c>
      <c r="G561" s="5">
        <v>0.75</v>
      </c>
      <c r="H561" s="37">
        <f t="shared" si="26"/>
        <v>1</v>
      </c>
      <c r="I561" s="37" t="str">
        <f t="shared" si="27"/>
        <v>Small</v>
      </c>
      <c r="J561" s="4">
        <v>1</v>
      </c>
      <c r="K561" s="20">
        <v>0.99</v>
      </c>
      <c r="L561" s="5">
        <f>Table3[[#This Row],[Product_Amt]]+Table3[[#This Row],[Shipping_Amt]]</f>
        <v>1.74</v>
      </c>
      <c r="M561" s="5">
        <f>(((Table3[[#This Row],[Total_Amt]] * 0.0558659217877095) + (Table3[[#This Row],[Total_Amt]])) *0.025 +0.3) + Table3[[#This Row],[Total_Amt]] * 0.1025</f>
        <v>0.5242801675977653</v>
      </c>
      <c r="N561" s="20">
        <f>Table3[[#This Row],[Total_Amt]]-Table3[[#This Row],[TCG_Fees]]-0.0225 - (0.088 *Table3[[#This Row],[Shipping_Shields]])- ($V$33 * Table3[[#This Row],[Quantity_Ordered]]) -0.68</f>
        <v>0.39822339817085572</v>
      </c>
      <c r="O561" s="2" t="s">
        <v>1286</v>
      </c>
      <c r="P561" s="2" t="s">
        <v>938</v>
      </c>
      <c r="Q561" s="6">
        <v>94531</v>
      </c>
    </row>
    <row r="562" spans="1:17" x14ac:dyDescent="0.25">
      <c r="A562" s="1" t="s">
        <v>1639</v>
      </c>
      <c r="B562" s="2" t="s">
        <v>1608</v>
      </c>
      <c r="C562" s="3">
        <v>45300</v>
      </c>
      <c r="D562" s="4" t="str">
        <f t="shared" ca="1" si="28"/>
        <v>Completed</v>
      </c>
      <c r="E562" s="4" t="s">
        <v>3</v>
      </c>
      <c r="F562" s="4" t="s">
        <v>2168</v>
      </c>
      <c r="G562" s="5">
        <v>2.65</v>
      </c>
      <c r="H562" s="37">
        <f t="shared" si="26"/>
        <v>1</v>
      </c>
      <c r="I562" s="37" t="str">
        <f t="shared" si="27"/>
        <v>Small</v>
      </c>
      <c r="J562" s="4">
        <v>1</v>
      </c>
      <c r="K562" s="20">
        <v>0.99</v>
      </c>
      <c r="L562" s="5">
        <f>Table3[[#This Row],[Product_Amt]]+Table3[[#This Row],[Shipping_Amt]]</f>
        <v>3.6399999999999997</v>
      </c>
      <c r="M562" s="5">
        <f>(((Table3[[#This Row],[Total_Amt]] * 0.0558659217877095) + (Table3[[#This Row],[Total_Amt]])) *0.025 +0.3) + Table3[[#This Row],[Total_Amt]] * 0.1025</f>
        <v>0.76918379888268151</v>
      </c>
      <c r="N562" s="20">
        <f>Table3[[#This Row],[Total_Amt]]-Table3[[#This Row],[TCG_Fees]]-0.0225 - (0.088 *Table3[[#This Row],[Shipping_Shields]])- ($V$33 * Table3[[#This Row],[Quantity_Ordered]]) -0.68</f>
        <v>2.0533197668859389</v>
      </c>
      <c r="O562" s="2" t="s">
        <v>1683</v>
      </c>
      <c r="P562" s="2" t="s">
        <v>938</v>
      </c>
      <c r="Q562" s="6">
        <v>94565</v>
      </c>
    </row>
    <row r="563" spans="1:17" x14ac:dyDescent="0.25">
      <c r="A563" s="1" t="s">
        <v>1660</v>
      </c>
      <c r="B563" s="2" t="s">
        <v>1661</v>
      </c>
      <c r="C563" s="3">
        <v>45300</v>
      </c>
      <c r="D563" s="4" t="str">
        <f t="shared" ca="1" si="28"/>
        <v>Completed</v>
      </c>
      <c r="E563" s="4" t="s">
        <v>3</v>
      </c>
      <c r="F563" s="4" t="s">
        <v>2168</v>
      </c>
      <c r="G563" s="5">
        <v>39.75</v>
      </c>
      <c r="H563" s="37">
        <f t="shared" si="26"/>
        <v>1</v>
      </c>
      <c r="I563" s="37" t="str">
        <f t="shared" si="27"/>
        <v>Small</v>
      </c>
      <c r="J563" s="4">
        <v>1</v>
      </c>
      <c r="K563" s="20">
        <v>0.99</v>
      </c>
      <c r="L563" s="5">
        <f>Table3[[#This Row],[Product_Amt]]+Table3[[#This Row],[Shipping_Amt]]</f>
        <v>40.74</v>
      </c>
      <c r="M563" s="5">
        <f>(((Table3[[#This Row],[Total_Amt]] * 0.0558659217877095) + (Table3[[#This Row],[Total_Amt]])) *0.025 +0.3) + Table3[[#This Row],[Total_Amt]] * 0.1025</f>
        <v>5.551249441340782</v>
      </c>
      <c r="N563" s="20">
        <f>Table3[[#This Row],[Total_Amt]]-Table3[[#This Row],[TCG_Fees]]-0.0225 - (0.088 *Table3[[#This Row],[Shipping_Shields]])- ($V$33 * Table3[[#This Row],[Quantity_Ordered]]) -0.68</f>
        <v>34.371254124427843</v>
      </c>
      <c r="O563" s="2" t="s">
        <v>1688</v>
      </c>
      <c r="P563" s="2" t="s">
        <v>931</v>
      </c>
      <c r="Q563" s="6">
        <v>87547</v>
      </c>
    </row>
    <row r="564" spans="1:17" x14ac:dyDescent="0.25">
      <c r="A564" s="1" t="s">
        <v>1710</v>
      </c>
      <c r="B564" s="2" t="s">
        <v>1711</v>
      </c>
      <c r="C564" s="3">
        <v>45300</v>
      </c>
      <c r="D564" s="4" t="str">
        <f t="shared" ca="1" si="28"/>
        <v>Completed</v>
      </c>
      <c r="E564" s="4" t="s">
        <v>3</v>
      </c>
      <c r="F564" s="4" t="s">
        <v>2168</v>
      </c>
      <c r="G564" s="5">
        <v>7.85</v>
      </c>
      <c r="H564" s="37">
        <f t="shared" si="26"/>
        <v>1</v>
      </c>
      <c r="I564" s="37" t="str">
        <f t="shared" si="27"/>
        <v>Small</v>
      </c>
      <c r="J564" s="4">
        <v>1</v>
      </c>
      <c r="K564" s="20">
        <v>0.99</v>
      </c>
      <c r="L564" s="5">
        <f>Table3[[#This Row],[Product_Amt]]+Table3[[#This Row],[Shipping_Amt]]</f>
        <v>8.84</v>
      </c>
      <c r="M564" s="5">
        <f>(((Table3[[#This Row],[Total_Amt]] * 0.0558659217877095) + (Table3[[#This Row],[Total_Amt]])) *0.025 +0.3) + Table3[[#This Row],[Total_Amt]] * 0.1025</f>
        <v>1.4394463687150836</v>
      </c>
      <c r="N564" s="20">
        <f>Table3[[#This Row],[Total_Amt]]-Table3[[#This Row],[TCG_Fees]]-0.0225 - (0.088 *Table3[[#This Row],[Shipping_Shields]])- ($V$33 * Table3[[#This Row],[Quantity_Ordered]]) -0.68</f>
        <v>6.5830571970535381</v>
      </c>
      <c r="O564" s="2" t="s">
        <v>1335</v>
      </c>
      <c r="P564" s="2" t="s">
        <v>943</v>
      </c>
      <c r="Q564" s="6">
        <v>85201</v>
      </c>
    </row>
    <row r="565" spans="1:17" x14ac:dyDescent="0.25">
      <c r="A565" s="1" t="s">
        <v>1617</v>
      </c>
      <c r="B565" s="2" t="s">
        <v>1618</v>
      </c>
      <c r="C565" s="3">
        <v>45300</v>
      </c>
      <c r="D565" s="4" t="str">
        <f t="shared" ca="1" si="28"/>
        <v>Completed</v>
      </c>
      <c r="E565" s="4" t="s">
        <v>3</v>
      </c>
      <c r="F565" s="4" t="s">
        <v>2168</v>
      </c>
      <c r="G565" s="5">
        <v>13.35</v>
      </c>
      <c r="H565" s="37">
        <f t="shared" si="26"/>
        <v>1</v>
      </c>
      <c r="I565" s="37" t="str">
        <f t="shared" si="27"/>
        <v>Small</v>
      </c>
      <c r="J565" s="4">
        <v>1</v>
      </c>
      <c r="K565" s="20">
        <v>0.99</v>
      </c>
      <c r="L565" s="5">
        <f>Table3[[#This Row],[Product_Amt]]+Table3[[#This Row],[Shipping_Amt]]</f>
        <v>14.34</v>
      </c>
      <c r="M565" s="5">
        <f>(((Table3[[#This Row],[Total_Amt]] * 0.0558659217877095) + (Table3[[#This Row],[Total_Amt]])) *0.025 +0.3) + Table3[[#This Row],[Total_Amt]] * 0.1025</f>
        <v>2.1483779329608939</v>
      </c>
      <c r="N565" s="20">
        <f>Table3[[#This Row],[Total_Amt]]-Table3[[#This Row],[TCG_Fees]]-0.0225 - (0.088 *Table3[[#This Row],[Shipping_Shields]])- ($V$33 * Table3[[#This Row],[Quantity_Ordered]]) -0.68</f>
        <v>11.374125632807727</v>
      </c>
      <c r="O565" s="2" t="s">
        <v>1678</v>
      </c>
      <c r="P565" s="2" t="s">
        <v>962</v>
      </c>
      <c r="Q565" s="6">
        <v>62025</v>
      </c>
    </row>
    <row r="566" spans="1:17" x14ac:dyDescent="0.25">
      <c r="A566" s="1" t="s">
        <v>1654</v>
      </c>
      <c r="B566" s="2" t="s">
        <v>1655</v>
      </c>
      <c r="C566" s="3">
        <v>45300</v>
      </c>
      <c r="D566" s="4" t="str">
        <f t="shared" ca="1" si="28"/>
        <v>Completed</v>
      </c>
      <c r="E566" s="4" t="s">
        <v>3</v>
      </c>
      <c r="F566" s="4" t="s">
        <v>2168</v>
      </c>
      <c r="G566" s="5">
        <v>4.1500000000000004</v>
      </c>
      <c r="H566" s="37">
        <f t="shared" si="26"/>
        <v>1</v>
      </c>
      <c r="I566" s="37" t="str">
        <f t="shared" si="27"/>
        <v>Small</v>
      </c>
      <c r="J566" s="4">
        <v>1</v>
      </c>
      <c r="K566" s="20">
        <v>0.99</v>
      </c>
      <c r="L566" s="5">
        <f>Table3[[#This Row],[Product_Amt]]+Table3[[#This Row],[Shipping_Amt]]</f>
        <v>5.1400000000000006</v>
      </c>
      <c r="M566" s="5">
        <f>(((Table3[[#This Row],[Total_Amt]] * 0.0558659217877095) + (Table3[[#This Row],[Total_Amt]])) *0.025 +0.3) + Table3[[#This Row],[Total_Amt]] * 0.1025</f>
        <v>0.96252877094972078</v>
      </c>
      <c r="N566" s="20">
        <f>Table3[[#This Row],[Total_Amt]]-Table3[[#This Row],[TCG_Fees]]-0.0225 - (0.088 *Table3[[#This Row],[Shipping_Shields]])- ($V$33 * Table3[[#This Row],[Quantity_Ordered]]) -0.68</f>
        <v>3.3599747948189012</v>
      </c>
      <c r="O566" s="2" t="s">
        <v>983</v>
      </c>
      <c r="P566" s="2" t="s">
        <v>978</v>
      </c>
      <c r="Q566" s="6">
        <v>54494</v>
      </c>
    </row>
    <row r="567" spans="1:17" x14ac:dyDescent="0.25">
      <c r="A567" s="1" t="s">
        <v>1666</v>
      </c>
      <c r="B567" s="2" t="s">
        <v>1667</v>
      </c>
      <c r="C567" s="3">
        <v>45300</v>
      </c>
      <c r="D567" s="4" t="str">
        <f t="shared" ca="1" si="28"/>
        <v>Completed</v>
      </c>
      <c r="E567" s="4" t="s">
        <v>3</v>
      </c>
      <c r="F567" s="4" t="s">
        <v>2168</v>
      </c>
      <c r="G567" s="5">
        <v>2.73</v>
      </c>
      <c r="H567" s="37">
        <f t="shared" si="26"/>
        <v>1</v>
      </c>
      <c r="I567" s="37" t="str">
        <f t="shared" si="27"/>
        <v>Small</v>
      </c>
      <c r="J567" s="4">
        <v>1</v>
      </c>
      <c r="K567" s="20">
        <v>0.99</v>
      </c>
      <c r="L567" s="5">
        <f>Table3[[#This Row],[Product_Amt]]+Table3[[#This Row],[Shipping_Amt]]</f>
        <v>3.7199999999999998</v>
      </c>
      <c r="M567" s="5">
        <f>(((Table3[[#This Row],[Total_Amt]] * 0.0558659217877095) + (Table3[[#This Row],[Total_Amt]])) *0.025 +0.3) + Table3[[#This Row],[Total_Amt]] * 0.1025</f>
        <v>0.77949553072625699</v>
      </c>
      <c r="N567" s="20">
        <f>Table3[[#This Row],[Total_Amt]]-Table3[[#This Row],[TCG_Fees]]-0.0225 - (0.088 *Table3[[#This Row],[Shipping_Shields]])- ($V$33 * Table3[[#This Row],[Quantity_Ordered]]) -0.68</f>
        <v>2.1230080350423637</v>
      </c>
      <c r="O567" s="2" t="s">
        <v>1590</v>
      </c>
      <c r="P567" s="2" t="s">
        <v>938</v>
      </c>
      <c r="Q567" s="6">
        <v>94063</v>
      </c>
    </row>
    <row r="568" spans="1:17" x14ac:dyDescent="0.25">
      <c r="A568" s="1" t="s">
        <v>1621</v>
      </c>
      <c r="B568" s="2" t="s">
        <v>1622</v>
      </c>
      <c r="C568" s="3">
        <v>45300</v>
      </c>
      <c r="D568" s="4" t="str">
        <f t="shared" ca="1" si="28"/>
        <v>Completed</v>
      </c>
      <c r="E568" s="4" t="s">
        <v>3</v>
      </c>
      <c r="F568" s="4" t="s">
        <v>2168</v>
      </c>
      <c r="G568" s="5">
        <v>2.98</v>
      </c>
      <c r="H568" s="37">
        <f t="shared" si="26"/>
        <v>1</v>
      </c>
      <c r="I568" s="37" t="str">
        <f t="shared" si="27"/>
        <v>Small</v>
      </c>
      <c r="J568" s="4">
        <v>1</v>
      </c>
      <c r="K568" s="20">
        <v>0.99</v>
      </c>
      <c r="L568" s="5">
        <f>Table3[[#This Row],[Product_Amt]]+Table3[[#This Row],[Shipping_Amt]]</f>
        <v>3.9699999999999998</v>
      </c>
      <c r="M568" s="5">
        <f>(((Table3[[#This Row],[Total_Amt]] * 0.0558659217877095) + (Table3[[#This Row],[Total_Amt]])) *0.025 +0.3) + Table3[[#This Row],[Total_Amt]] * 0.1025</f>
        <v>0.81171969273743017</v>
      </c>
      <c r="N568" s="20">
        <f>Table3[[#This Row],[Total_Amt]]-Table3[[#This Row],[TCG_Fees]]-0.0225 - (0.088 *Table3[[#This Row],[Shipping_Shields]])- ($V$33 * Table3[[#This Row],[Quantity_Ordered]]) -0.68</f>
        <v>2.3407838730311905</v>
      </c>
      <c r="O568" s="2" t="s">
        <v>1186</v>
      </c>
      <c r="P568" s="2" t="s">
        <v>926</v>
      </c>
      <c r="Q568" s="6">
        <v>97301</v>
      </c>
    </row>
    <row r="569" spans="1:17" x14ac:dyDescent="0.25">
      <c r="A569" s="1" t="s">
        <v>1619</v>
      </c>
      <c r="B569" s="2" t="s">
        <v>1620</v>
      </c>
      <c r="C569" s="3">
        <v>45300</v>
      </c>
      <c r="D569" s="4" t="str">
        <f t="shared" ca="1" si="28"/>
        <v>Completed</v>
      </c>
      <c r="E569" s="4" t="s">
        <v>3</v>
      </c>
      <c r="F569" s="4" t="s">
        <v>2168</v>
      </c>
      <c r="G569" s="5">
        <v>1.84</v>
      </c>
      <c r="H569" s="37">
        <f t="shared" si="26"/>
        <v>1</v>
      </c>
      <c r="I569" s="37" t="str">
        <f t="shared" si="27"/>
        <v>Small</v>
      </c>
      <c r="J569" s="4">
        <v>2</v>
      </c>
      <c r="K569" s="20">
        <v>0.99</v>
      </c>
      <c r="L569" s="5">
        <f>Table3[[#This Row],[Product_Amt]]+Table3[[#This Row],[Shipping_Amt]]</f>
        <v>2.83</v>
      </c>
      <c r="M569" s="5">
        <f>(((Table3[[#This Row],[Total_Amt]] * 0.0558659217877095) + (Table3[[#This Row],[Total_Amt]])) *0.025 +0.3) + Table3[[#This Row],[Total_Amt]] * 0.1025</f>
        <v>0.66477751396648044</v>
      </c>
      <c r="N569" s="20">
        <f>Table3[[#This Row],[Total_Amt]]-Table3[[#This Row],[TCG_Fees]]-0.0225 - (0.088 *Table3[[#This Row],[Shipping_Shields]])- ($V$33 * Table3[[#This Row],[Quantity_Ordered]]) -0.68</f>
        <v>1.3207296175707621</v>
      </c>
      <c r="O569" s="2" t="s">
        <v>1679</v>
      </c>
      <c r="P569" s="2" t="s">
        <v>926</v>
      </c>
      <c r="Q569" s="6">
        <v>97386</v>
      </c>
    </row>
    <row r="570" spans="1:17" x14ac:dyDescent="0.25">
      <c r="A570" s="1" t="s">
        <v>1650</v>
      </c>
      <c r="B570" s="2" t="s">
        <v>1651</v>
      </c>
      <c r="C570" s="3">
        <v>45300</v>
      </c>
      <c r="D570" s="4" t="str">
        <f t="shared" ca="1" si="28"/>
        <v>Completed</v>
      </c>
      <c r="E570" s="4" t="s">
        <v>3</v>
      </c>
      <c r="F570" s="4" t="s">
        <v>2168</v>
      </c>
      <c r="G570" s="5">
        <v>1.71</v>
      </c>
      <c r="H570" s="37">
        <f t="shared" si="26"/>
        <v>1</v>
      </c>
      <c r="I570" s="37" t="str">
        <f t="shared" si="27"/>
        <v>Small</v>
      </c>
      <c r="J570" s="4">
        <v>2</v>
      </c>
      <c r="K570" s="20">
        <v>0.99</v>
      </c>
      <c r="L570" s="5">
        <f>Table3[[#This Row],[Product_Amt]]+Table3[[#This Row],[Shipping_Amt]]</f>
        <v>2.7</v>
      </c>
      <c r="M570" s="5">
        <f>(((Table3[[#This Row],[Total_Amt]] * 0.0558659217877095) + (Table3[[#This Row],[Total_Amt]])) *0.025 +0.3) + Table3[[#This Row],[Total_Amt]] * 0.1025</f>
        <v>0.64802094972067037</v>
      </c>
      <c r="N570" s="20">
        <f>Table3[[#This Row],[Total_Amt]]-Table3[[#This Row],[TCG_Fees]]-0.0225 - (0.088 *Table3[[#This Row],[Shipping_Shields]])- ($V$33 * Table3[[#This Row],[Quantity_Ordered]]) -0.68</f>
        <v>1.2074861818165723</v>
      </c>
      <c r="O570" s="2" t="s">
        <v>1686</v>
      </c>
      <c r="P570" s="2" t="s">
        <v>919</v>
      </c>
      <c r="Q570" s="6">
        <v>76504</v>
      </c>
    </row>
    <row r="571" spans="1:17" x14ac:dyDescent="0.25">
      <c r="A571" s="1" t="s">
        <v>1611</v>
      </c>
      <c r="B571" s="2" t="s">
        <v>1612</v>
      </c>
      <c r="C571" s="3">
        <v>45300</v>
      </c>
      <c r="D571" s="4" t="str">
        <f t="shared" ca="1" si="28"/>
        <v>Completed</v>
      </c>
      <c r="E571" s="4" t="s">
        <v>3</v>
      </c>
      <c r="F571" s="4" t="s">
        <v>2168</v>
      </c>
      <c r="G571" s="5">
        <v>7.98</v>
      </c>
      <c r="H571" s="37">
        <f t="shared" si="26"/>
        <v>1</v>
      </c>
      <c r="I571" s="37" t="str">
        <f t="shared" si="27"/>
        <v>Small</v>
      </c>
      <c r="J571" s="4">
        <v>1</v>
      </c>
      <c r="K571" s="20">
        <v>0.99</v>
      </c>
      <c r="L571" s="5">
        <f>Table3[[#This Row],[Product_Amt]]+Table3[[#This Row],[Shipping_Amt]]</f>
        <v>8.9700000000000006</v>
      </c>
      <c r="M571" s="5">
        <f>(((Table3[[#This Row],[Total_Amt]] * 0.0558659217877095) + (Table3[[#This Row],[Total_Amt]])) *0.025 +0.3) + Table3[[#This Row],[Total_Amt]] * 0.1025</f>
        <v>1.4562029329608941</v>
      </c>
      <c r="N571" s="20">
        <f>Table3[[#This Row],[Total_Amt]]-Table3[[#This Row],[TCG_Fees]]-0.0225 - (0.088 *Table3[[#This Row],[Shipping_Shields]])- ($V$33 * Table3[[#This Row],[Quantity_Ordered]]) -0.68</f>
        <v>6.6963006328077288</v>
      </c>
      <c r="O571" s="2" t="s">
        <v>1677</v>
      </c>
      <c r="P571" s="2" t="s">
        <v>920</v>
      </c>
      <c r="Q571" s="6">
        <v>11101</v>
      </c>
    </row>
    <row r="572" spans="1:17" x14ac:dyDescent="0.25">
      <c r="A572" s="1" t="s">
        <v>1670</v>
      </c>
      <c r="B572" s="2" t="s">
        <v>1671</v>
      </c>
      <c r="C572" s="3">
        <v>45300</v>
      </c>
      <c r="D572" s="4" t="str">
        <f t="shared" ca="1" si="28"/>
        <v>Completed</v>
      </c>
      <c r="E572" s="4" t="s">
        <v>3</v>
      </c>
      <c r="F572" s="4" t="s">
        <v>2168</v>
      </c>
      <c r="G572" s="5">
        <v>2.4500000000000002</v>
      </c>
      <c r="H572" s="37">
        <f t="shared" si="26"/>
        <v>1</v>
      </c>
      <c r="I572" s="37" t="str">
        <f t="shared" si="27"/>
        <v>Small</v>
      </c>
      <c r="J572" s="4">
        <v>1</v>
      </c>
      <c r="K572" s="20">
        <v>0.99</v>
      </c>
      <c r="L572" s="5">
        <f>Table3[[#This Row],[Product_Amt]]+Table3[[#This Row],[Shipping_Amt]]</f>
        <v>3.4400000000000004</v>
      </c>
      <c r="M572" s="5">
        <f>(((Table3[[#This Row],[Total_Amt]] * 0.0558659217877095) + (Table3[[#This Row],[Total_Amt]])) *0.025 +0.3) + Table3[[#This Row],[Total_Amt]] * 0.1025</f>
        <v>0.74340446927374304</v>
      </c>
      <c r="N572" s="20">
        <f>Table3[[#This Row],[Total_Amt]]-Table3[[#This Row],[TCG_Fees]]-0.0225 - (0.088 *Table3[[#This Row],[Shipping_Shields]])- ($V$33 * Table3[[#This Row],[Quantity_Ordered]]) -0.68</f>
        <v>1.8790990964948784</v>
      </c>
      <c r="O572" s="2" t="s">
        <v>1692</v>
      </c>
      <c r="P572" s="2" t="s">
        <v>968</v>
      </c>
      <c r="Q572" s="6">
        <v>22801</v>
      </c>
    </row>
    <row r="573" spans="1:17" x14ac:dyDescent="0.25">
      <c r="A573" s="1" t="s">
        <v>1716</v>
      </c>
      <c r="B573" s="2" t="s">
        <v>1717</v>
      </c>
      <c r="C573" s="3">
        <v>45300</v>
      </c>
      <c r="D573" s="4" t="str">
        <f t="shared" ca="1" si="28"/>
        <v>Completed</v>
      </c>
      <c r="E573" s="4" t="s">
        <v>3</v>
      </c>
      <c r="F573" s="4" t="s">
        <v>2168</v>
      </c>
      <c r="G573" s="5">
        <v>1.82</v>
      </c>
      <c r="H573" s="37">
        <f t="shared" si="26"/>
        <v>1</v>
      </c>
      <c r="I573" s="37" t="str">
        <f t="shared" si="27"/>
        <v>Small</v>
      </c>
      <c r="J573" s="4">
        <v>2</v>
      </c>
      <c r="K573" s="20">
        <v>0.99</v>
      </c>
      <c r="L573" s="5">
        <f>Table3[[#This Row],[Product_Amt]]+Table3[[#This Row],[Shipping_Amt]]</f>
        <v>2.81</v>
      </c>
      <c r="M573" s="5">
        <f>(((Table3[[#This Row],[Total_Amt]] * 0.0558659217877095) + (Table3[[#This Row],[Total_Amt]])) *0.025 +0.3) + Table3[[#This Row],[Total_Amt]] * 0.1025</f>
        <v>0.66219958100558651</v>
      </c>
      <c r="N573" s="20">
        <f>Table3[[#This Row],[Total_Amt]]-Table3[[#This Row],[TCG_Fees]]-0.0225 - (0.088 *Table3[[#This Row],[Shipping_Shields]])- ($V$33 * Table3[[#This Row],[Quantity_Ordered]]) -0.68</f>
        <v>1.303307550531656</v>
      </c>
      <c r="O573" s="2" t="s">
        <v>1793</v>
      </c>
      <c r="P573" s="2" t="s">
        <v>945</v>
      </c>
      <c r="Q573" s="6">
        <v>44504</v>
      </c>
    </row>
    <row r="574" spans="1:17" x14ac:dyDescent="0.25">
      <c r="A574" s="1" t="s">
        <v>1640</v>
      </c>
      <c r="B574" s="2" t="s">
        <v>1641</v>
      </c>
      <c r="C574" s="3">
        <v>45300</v>
      </c>
      <c r="D574" s="4" t="str">
        <f t="shared" ca="1" si="28"/>
        <v>Completed</v>
      </c>
      <c r="E574" s="4" t="s">
        <v>3</v>
      </c>
      <c r="F574" s="4" t="s">
        <v>2168</v>
      </c>
      <c r="G574" s="5">
        <v>7.55</v>
      </c>
      <c r="H574" s="37">
        <f t="shared" si="26"/>
        <v>1</v>
      </c>
      <c r="I574" s="37" t="str">
        <f t="shared" si="27"/>
        <v>Small</v>
      </c>
      <c r="J574" s="4">
        <v>2</v>
      </c>
      <c r="K574" s="20">
        <v>0.99</v>
      </c>
      <c r="L574" s="5">
        <f>Table3[[#This Row],[Product_Amt]]+Table3[[#This Row],[Shipping_Amt]]</f>
        <v>8.5399999999999991</v>
      </c>
      <c r="M574" s="5">
        <f>(((Table3[[#This Row],[Total_Amt]] * 0.0558659217877095) + (Table3[[#This Row],[Total_Amt]])) *0.025 +0.3) + Table3[[#This Row],[Total_Amt]] * 0.1025</f>
        <v>1.4007773743016758</v>
      </c>
      <c r="N574" s="20">
        <f>Table3[[#This Row],[Total_Amt]]-Table3[[#This Row],[TCG_Fees]]-0.0225 - (0.088 *Table3[[#This Row],[Shipping_Shields]])- ($V$33 * Table3[[#This Row],[Quantity_Ordered]]) -0.68</f>
        <v>6.294729757235566</v>
      </c>
      <c r="O574" s="2" t="s">
        <v>1142</v>
      </c>
      <c r="P574" s="2" t="s">
        <v>1143</v>
      </c>
      <c r="Q574" s="6">
        <v>70119</v>
      </c>
    </row>
    <row r="575" spans="1:17" x14ac:dyDescent="0.25">
      <c r="A575" s="1" t="s">
        <v>1708</v>
      </c>
      <c r="B575" s="2" t="s">
        <v>1709</v>
      </c>
      <c r="C575" s="3">
        <v>45300</v>
      </c>
      <c r="D575" s="4" t="str">
        <f t="shared" ca="1" si="28"/>
        <v>Completed</v>
      </c>
      <c r="E575" s="4" t="s">
        <v>3</v>
      </c>
      <c r="F575" s="4" t="s">
        <v>2168</v>
      </c>
      <c r="G575" s="5">
        <v>6.18</v>
      </c>
      <c r="H575" s="37">
        <f t="shared" si="26"/>
        <v>1</v>
      </c>
      <c r="I575" s="37" t="str">
        <f t="shared" si="27"/>
        <v>Small</v>
      </c>
      <c r="J575" s="4">
        <v>2</v>
      </c>
      <c r="K575" s="20">
        <v>0.99</v>
      </c>
      <c r="L575" s="5">
        <f>Table3[[#This Row],[Product_Amt]]+Table3[[#This Row],[Shipping_Amt]]</f>
        <v>7.17</v>
      </c>
      <c r="M575" s="5">
        <f>(((Table3[[#This Row],[Total_Amt]] * 0.0558659217877095) + (Table3[[#This Row],[Total_Amt]])) *0.025 +0.3) + Table3[[#This Row],[Total_Amt]] * 0.1025</f>
        <v>1.2241889664804468</v>
      </c>
      <c r="N575" s="20">
        <f>Table3[[#This Row],[Total_Amt]]-Table3[[#This Row],[TCG_Fees]]-0.0225 - (0.088 *Table3[[#This Row],[Shipping_Shields]])- ($V$33 * Table3[[#This Row],[Quantity_Ordered]]) -0.68</f>
        <v>5.1013181650567958</v>
      </c>
      <c r="O575" s="2" t="s">
        <v>1077</v>
      </c>
      <c r="P575" s="2" t="s">
        <v>945</v>
      </c>
      <c r="Q575" s="6">
        <v>45227</v>
      </c>
    </row>
    <row r="576" spans="1:17" x14ac:dyDescent="0.25">
      <c r="A576" s="1" t="s">
        <v>1662</v>
      </c>
      <c r="B576" s="2" t="s">
        <v>1663</v>
      </c>
      <c r="C576" s="3">
        <v>45300</v>
      </c>
      <c r="D576" s="4" t="str">
        <f t="shared" ca="1" si="28"/>
        <v>Completed</v>
      </c>
      <c r="E576" s="4" t="s">
        <v>3</v>
      </c>
      <c r="F576" s="4" t="s">
        <v>2168</v>
      </c>
      <c r="G576" s="5">
        <v>0.96</v>
      </c>
      <c r="H576" s="37">
        <f t="shared" si="26"/>
        <v>1</v>
      </c>
      <c r="I576" s="37" t="str">
        <f t="shared" si="27"/>
        <v>Small</v>
      </c>
      <c r="J576" s="4">
        <v>1</v>
      </c>
      <c r="K576" s="20">
        <v>0.99</v>
      </c>
      <c r="L576" s="5">
        <f>Table3[[#This Row],[Product_Amt]]+Table3[[#This Row],[Shipping_Amt]]</f>
        <v>1.95</v>
      </c>
      <c r="M576" s="5">
        <f>(((Table3[[#This Row],[Total_Amt]] * 0.0558659217877095) + (Table3[[#This Row],[Total_Amt]])) *0.025 +0.3) + Table3[[#This Row],[Total_Amt]] * 0.1025</f>
        <v>0.55134846368715085</v>
      </c>
      <c r="N576" s="20">
        <f>Table3[[#This Row],[Total_Amt]]-Table3[[#This Row],[TCG_Fees]]-0.0225 - (0.088 *Table3[[#This Row],[Shipping_Shields]])- ($V$33 * Table3[[#This Row],[Quantity_Ordered]]) -0.68</f>
        <v>0.58115510208147036</v>
      </c>
      <c r="O576" s="2" t="s">
        <v>1689</v>
      </c>
      <c r="P576" s="2" t="s">
        <v>938</v>
      </c>
      <c r="Q576" s="6">
        <v>92307</v>
      </c>
    </row>
    <row r="577" spans="1:17" x14ac:dyDescent="0.25">
      <c r="A577" s="1" t="s">
        <v>1605</v>
      </c>
      <c r="B577" s="2" t="s">
        <v>1606</v>
      </c>
      <c r="C577" s="3">
        <v>45300</v>
      </c>
      <c r="D577" s="4" t="str">
        <f t="shared" ca="1" si="28"/>
        <v>Completed</v>
      </c>
      <c r="E577" s="4" t="s">
        <v>3</v>
      </c>
      <c r="F577" s="4" t="s">
        <v>2168</v>
      </c>
      <c r="G577" s="5">
        <v>17</v>
      </c>
      <c r="H577" s="37">
        <f t="shared" si="26"/>
        <v>1</v>
      </c>
      <c r="I577" s="37" t="str">
        <f t="shared" si="27"/>
        <v>Small</v>
      </c>
      <c r="J577" s="4">
        <v>1</v>
      </c>
      <c r="K577" s="20">
        <v>0.99</v>
      </c>
      <c r="L577" s="5">
        <f>Table3[[#This Row],[Product_Amt]]+Table3[[#This Row],[Shipping_Amt]]</f>
        <v>17.989999999999998</v>
      </c>
      <c r="M577" s="5">
        <f>(((Table3[[#This Row],[Total_Amt]] * 0.0558659217877095) + (Table3[[#This Row],[Total_Amt]])) *0.025 +0.3) + Table3[[#This Row],[Total_Amt]] * 0.1025</f>
        <v>2.6188506983240218</v>
      </c>
      <c r="N577" s="20">
        <f>Table3[[#This Row],[Total_Amt]]-Table3[[#This Row],[TCG_Fees]]-0.0225 - (0.088 *Table3[[#This Row],[Shipping_Shields]])- ($V$33 * Table3[[#This Row],[Quantity_Ordered]]) -0.68</f>
        <v>14.553652867444599</v>
      </c>
      <c r="O577" s="2" t="s">
        <v>1675</v>
      </c>
      <c r="P577" s="2" t="s">
        <v>958</v>
      </c>
      <c r="Q577" s="6">
        <v>8753</v>
      </c>
    </row>
    <row r="578" spans="1:17" x14ac:dyDescent="0.25">
      <c r="A578" s="1" t="s">
        <v>1700</v>
      </c>
      <c r="B578" s="2" t="s">
        <v>176</v>
      </c>
      <c r="C578" s="3">
        <v>45300</v>
      </c>
      <c r="D578" s="4" t="str">
        <f t="shared" ca="1" si="28"/>
        <v>Completed</v>
      </c>
      <c r="E578" s="4" t="s">
        <v>3</v>
      </c>
      <c r="F578" s="4" t="s">
        <v>2168</v>
      </c>
      <c r="G578" s="5">
        <v>1.28</v>
      </c>
      <c r="H578" s="37">
        <f t="shared" ref="H578:H641" si="29">IF(J578&gt;=7,2,IF(J578&lt;7,1))</f>
        <v>1</v>
      </c>
      <c r="I578" s="37" t="str">
        <f t="shared" ref="I578:I641" si="30">IF(H578 &gt; 1, "Large", "Small")</f>
        <v>Small</v>
      </c>
      <c r="J578" s="4">
        <v>1</v>
      </c>
      <c r="K578" s="20">
        <v>0.99</v>
      </c>
      <c r="L578" s="5">
        <f>Table3[[#This Row],[Product_Amt]]+Table3[[#This Row],[Shipping_Amt]]</f>
        <v>2.27</v>
      </c>
      <c r="M578" s="5">
        <f>(((Table3[[#This Row],[Total_Amt]] * 0.0558659217877095) + (Table3[[#This Row],[Total_Amt]])) *0.025 +0.3) + Table3[[#This Row],[Total_Amt]] * 0.1025</f>
        <v>0.59259539106145254</v>
      </c>
      <c r="N578" s="20">
        <f>Table3[[#This Row],[Total_Amt]]-Table3[[#This Row],[TCG_Fees]]-0.0225 - (0.088 *Table3[[#This Row],[Shipping_Shields]])- ($V$33 * Table3[[#This Row],[Quantity_Ordered]]) -0.68</f>
        <v>0.85990817470716874</v>
      </c>
      <c r="O578" s="2" t="s">
        <v>1203</v>
      </c>
      <c r="P578" s="2" t="s">
        <v>985</v>
      </c>
      <c r="Q578" s="6">
        <v>30741</v>
      </c>
    </row>
    <row r="579" spans="1:17" x14ac:dyDescent="0.25">
      <c r="A579" s="1" t="s">
        <v>1658</v>
      </c>
      <c r="B579" s="2" t="s">
        <v>1659</v>
      </c>
      <c r="C579" s="3">
        <v>45300</v>
      </c>
      <c r="D579" s="4" t="str">
        <f t="shared" ca="1" si="28"/>
        <v>Completed</v>
      </c>
      <c r="E579" s="4" t="s">
        <v>3</v>
      </c>
      <c r="F579" s="4" t="s">
        <v>2168</v>
      </c>
      <c r="G579" s="5">
        <v>4</v>
      </c>
      <c r="H579" s="37">
        <f t="shared" si="29"/>
        <v>1</v>
      </c>
      <c r="I579" s="37" t="str">
        <f t="shared" si="30"/>
        <v>Small</v>
      </c>
      <c r="J579" s="4">
        <v>1</v>
      </c>
      <c r="K579" s="20">
        <v>0.99</v>
      </c>
      <c r="L579" s="5">
        <f>Table3[[#This Row],[Product_Amt]]+Table3[[#This Row],[Shipping_Amt]]</f>
        <v>4.99</v>
      </c>
      <c r="M579" s="5">
        <f>(((Table3[[#This Row],[Total_Amt]] * 0.0558659217877095) + (Table3[[#This Row],[Total_Amt]])) *0.025 +0.3) + Table3[[#This Row],[Total_Amt]] * 0.1025</f>
        <v>0.94319427374301679</v>
      </c>
      <c r="N579" s="20">
        <f>Table3[[#This Row],[Total_Amt]]-Table3[[#This Row],[TCG_Fees]]-0.0225 - (0.088 *Table3[[#This Row],[Shipping_Shields]])- ($V$33 * Table3[[#This Row],[Quantity_Ordered]]) -0.68</f>
        <v>3.2293092920256043</v>
      </c>
      <c r="O579" s="2" t="s">
        <v>1006</v>
      </c>
      <c r="P579" s="2" t="s">
        <v>1007</v>
      </c>
      <c r="Q579" s="6">
        <v>89135</v>
      </c>
    </row>
    <row r="580" spans="1:17" x14ac:dyDescent="0.25">
      <c r="A580" s="1" t="s">
        <v>1712</v>
      </c>
      <c r="B580" s="2" t="s">
        <v>1713</v>
      </c>
      <c r="C580" s="3">
        <v>45300</v>
      </c>
      <c r="D580" s="4" t="str">
        <f t="shared" ca="1" si="28"/>
        <v>Completed</v>
      </c>
      <c r="E580" s="4" t="s">
        <v>3</v>
      </c>
      <c r="F580" s="4" t="s">
        <v>2168</v>
      </c>
      <c r="G580" s="5">
        <v>0.99</v>
      </c>
      <c r="H580" s="37">
        <f t="shared" si="29"/>
        <v>1</v>
      </c>
      <c r="I580" s="37" t="str">
        <f t="shared" si="30"/>
        <v>Small</v>
      </c>
      <c r="J580" s="4">
        <v>1</v>
      </c>
      <c r="K580" s="20">
        <v>0.99</v>
      </c>
      <c r="L580" s="5">
        <f>Table3[[#This Row],[Product_Amt]]+Table3[[#This Row],[Shipping_Amt]]</f>
        <v>1.98</v>
      </c>
      <c r="M580" s="5">
        <f>(((Table3[[#This Row],[Total_Amt]] * 0.0558659217877095) + (Table3[[#This Row],[Total_Amt]])) *0.025 +0.3) + Table3[[#This Row],[Total_Amt]] * 0.1025</f>
        <v>0.55521536312849162</v>
      </c>
      <c r="N580" s="20">
        <f>Table3[[#This Row],[Total_Amt]]-Table3[[#This Row],[TCG_Fees]]-0.0225 - (0.088 *Table3[[#This Row],[Shipping_Shields]])- ($V$33 * Table3[[#This Row],[Quantity_Ordered]]) -0.68</f>
        <v>0.60728820264012928</v>
      </c>
      <c r="O580" s="2" t="s">
        <v>1008</v>
      </c>
      <c r="P580" s="2" t="s">
        <v>1005</v>
      </c>
      <c r="Q580" s="6">
        <v>27616</v>
      </c>
    </row>
    <row r="581" spans="1:17" x14ac:dyDescent="0.25">
      <c r="A581" s="1" t="s">
        <v>1714</v>
      </c>
      <c r="B581" s="2" t="s">
        <v>1715</v>
      </c>
      <c r="C581" s="3">
        <v>45300</v>
      </c>
      <c r="D581" s="4" t="str">
        <f t="shared" ca="1" si="28"/>
        <v>Completed</v>
      </c>
      <c r="E581" s="4" t="s">
        <v>3</v>
      </c>
      <c r="F581" s="4" t="s">
        <v>2168</v>
      </c>
      <c r="G581" s="5">
        <v>6.18</v>
      </c>
      <c r="H581" s="37">
        <f t="shared" si="29"/>
        <v>1</v>
      </c>
      <c r="I581" s="37" t="str">
        <f t="shared" si="30"/>
        <v>Small</v>
      </c>
      <c r="J581" s="4">
        <v>3</v>
      </c>
      <c r="K581" s="20">
        <v>0.99</v>
      </c>
      <c r="L581" s="5">
        <f>Table3[[#This Row],[Product_Amt]]+Table3[[#This Row],[Shipping_Amt]]</f>
        <v>7.17</v>
      </c>
      <c r="M581" s="5">
        <f>(((Table3[[#This Row],[Total_Amt]] * 0.0558659217877095) + (Table3[[#This Row],[Total_Amt]])) *0.025 +0.3) + Table3[[#This Row],[Total_Amt]] * 0.1025</f>
        <v>1.2241889664804468</v>
      </c>
      <c r="N581" s="20">
        <f>Table3[[#This Row],[Total_Amt]]-Table3[[#This Row],[TCG_Fees]]-0.0225 - (0.088 *Table3[[#This Row],[Shipping_Shields]])- ($V$33 * Table3[[#This Row],[Quantity_Ordered]]) -0.68</f>
        <v>5.0743217308254174</v>
      </c>
      <c r="O581" s="2" t="s">
        <v>1781</v>
      </c>
      <c r="P581" s="2" t="s">
        <v>954</v>
      </c>
      <c r="Q581" s="6">
        <v>33467</v>
      </c>
    </row>
    <row r="582" spans="1:17" x14ac:dyDescent="0.25">
      <c r="A582" s="1" t="s">
        <v>1693</v>
      </c>
      <c r="B582" s="2" t="s">
        <v>1694</v>
      </c>
      <c r="C582" s="3">
        <v>45300</v>
      </c>
      <c r="D582" s="4" t="str">
        <f t="shared" ca="1" si="28"/>
        <v>Completed</v>
      </c>
      <c r="E582" s="4" t="s">
        <v>3</v>
      </c>
      <c r="F582" s="4" t="s">
        <v>2168</v>
      </c>
      <c r="G582" s="5">
        <v>1.22</v>
      </c>
      <c r="H582" s="37">
        <f t="shared" si="29"/>
        <v>1</v>
      </c>
      <c r="I582" s="37" t="str">
        <f t="shared" si="30"/>
        <v>Small</v>
      </c>
      <c r="J582" s="4">
        <v>2</v>
      </c>
      <c r="K582" s="20">
        <v>0.99</v>
      </c>
      <c r="L582" s="5">
        <f>Table3[[#This Row],[Product_Amt]]+Table3[[#This Row],[Shipping_Amt]]</f>
        <v>2.21</v>
      </c>
      <c r="M582" s="5">
        <f>(((Table3[[#This Row],[Total_Amt]] * 0.0558659217877095) + (Table3[[#This Row],[Total_Amt]])) *0.025 +0.3) + Table3[[#This Row],[Total_Amt]] * 0.1025</f>
        <v>0.58486159217877098</v>
      </c>
      <c r="N582" s="20">
        <f>Table3[[#This Row],[Total_Amt]]-Table3[[#This Row],[TCG_Fees]]-0.0225 - (0.088 *Table3[[#This Row],[Shipping_Shields]])- ($V$33 * Table3[[#This Row],[Quantity_Ordered]]) -0.68</f>
        <v>0.78064553935847136</v>
      </c>
      <c r="O582" s="2" t="s">
        <v>1695</v>
      </c>
      <c r="P582" s="2" t="s">
        <v>919</v>
      </c>
      <c r="Q582" s="6">
        <v>78516</v>
      </c>
    </row>
    <row r="583" spans="1:17" x14ac:dyDescent="0.25">
      <c r="A583" s="1" t="s">
        <v>1615</v>
      </c>
      <c r="B583" s="2" t="s">
        <v>1616</v>
      </c>
      <c r="C583" s="3">
        <v>45300</v>
      </c>
      <c r="D583" s="4" t="str">
        <f t="shared" ca="1" si="28"/>
        <v>Completed</v>
      </c>
      <c r="E583" s="4" t="s">
        <v>3</v>
      </c>
      <c r="F583" s="4" t="s">
        <v>2168</v>
      </c>
      <c r="G583" s="5">
        <v>2.98</v>
      </c>
      <c r="H583" s="37">
        <f t="shared" si="29"/>
        <v>1</v>
      </c>
      <c r="I583" s="37" t="str">
        <f t="shared" si="30"/>
        <v>Small</v>
      </c>
      <c r="J583" s="4">
        <v>1</v>
      </c>
      <c r="K583" s="20">
        <v>0.99</v>
      </c>
      <c r="L583" s="5">
        <f>Table3[[#This Row],[Product_Amt]]+Table3[[#This Row],[Shipping_Amt]]</f>
        <v>3.9699999999999998</v>
      </c>
      <c r="M583" s="5">
        <f>(((Table3[[#This Row],[Total_Amt]] * 0.0558659217877095) + (Table3[[#This Row],[Total_Amt]])) *0.025 +0.3) + Table3[[#This Row],[Total_Amt]] * 0.1025</f>
        <v>0.81171969273743017</v>
      </c>
      <c r="N583" s="20">
        <f>Table3[[#This Row],[Total_Amt]]-Table3[[#This Row],[TCG_Fees]]-0.0225 - (0.088 *Table3[[#This Row],[Shipping_Shields]])- ($V$33 * Table3[[#This Row],[Quantity_Ordered]]) -0.68</f>
        <v>2.3407838730311905</v>
      </c>
      <c r="O583" s="2" t="s">
        <v>992</v>
      </c>
      <c r="P583" s="2" t="s">
        <v>962</v>
      </c>
      <c r="Q583" s="6">
        <v>60618</v>
      </c>
    </row>
    <row r="584" spans="1:17" x14ac:dyDescent="0.25">
      <c r="A584" s="1" t="s">
        <v>1701</v>
      </c>
      <c r="B584" s="2" t="s">
        <v>1702</v>
      </c>
      <c r="C584" s="3">
        <v>45300</v>
      </c>
      <c r="D584" s="4" t="str">
        <f t="shared" ca="1" si="28"/>
        <v>Completed</v>
      </c>
      <c r="E584" s="4" t="s">
        <v>3</v>
      </c>
      <c r="F584" s="4" t="s">
        <v>2168</v>
      </c>
      <c r="G584" s="5">
        <v>2.0699999999999998</v>
      </c>
      <c r="H584" s="37">
        <f t="shared" si="29"/>
        <v>1</v>
      </c>
      <c r="I584" s="37" t="str">
        <f t="shared" si="30"/>
        <v>Small</v>
      </c>
      <c r="J584" s="4">
        <v>2</v>
      </c>
      <c r="K584" s="20">
        <v>0.99</v>
      </c>
      <c r="L584" s="5">
        <f>Table3[[#This Row],[Product_Amt]]+Table3[[#This Row],[Shipping_Amt]]</f>
        <v>3.0599999999999996</v>
      </c>
      <c r="M584" s="5">
        <f>(((Table3[[#This Row],[Total_Amt]] * 0.0558659217877095) + (Table3[[#This Row],[Total_Amt]])) *0.025 +0.3) + Table3[[#This Row],[Total_Amt]] * 0.1025</f>
        <v>0.69442374301675969</v>
      </c>
      <c r="N584" s="20">
        <f>Table3[[#This Row],[Total_Amt]]-Table3[[#This Row],[TCG_Fees]]-0.0225 - (0.088 *Table3[[#This Row],[Shipping_Shields]])- ($V$33 * Table3[[#This Row],[Quantity_Ordered]]) -0.68</f>
        <v>1.521083388520482</v>
      </c>
      <c r="O584" s="2" t="s">
        <v>1703</v>
      </c>
      <c r="P584" s="2" t="s">
        <v>966</v>
      </c>
      <c r="Q584" s="6">
        <v>2148</v>
      </c>
    </row>
    <row r="585" spans="1:17" x14ac:dyDescent="0.25">
      <c r="A585" s="1" t="s">
        <v>1698</v>
      </c>
      <c r="B585" s="2" t="s">
        <v>1699</v>
      </c>
      <c r="C585" s="3">
        <v>45300</v>
      </c>
      <c r="D585" s="4" t="str">
        <f t="shared" ca="1" si="28"/>
        <v>Completed</v>
      </c>
      <c r="E585" s="4" t="s">
        <v>3</v>
      </c>
      <c r="F585" s="4" t="s">
        <v>2168</v>
      </c>
      <c r="G585" s="5">
        <v>0.99</v>
      </c>
      <c r="H585" s="37">
        <f t="shared" si="29"/>
        <v>1</v>
      </c>
      <c r="I585" s="37" t="str">
        <f t="shared" si="30"/>
        <v>Small</v>
      </c>
      <c r="J585" s="4">
        <v>1</v>
      </c>
      <c r="K585" s="20">
        <v>0.99</v>
      </c>
      <c r="L585" s="5">
        <f>Table3[[#This Row],[Product_Amt]]+Table3[[#This Row],[Shipping_Amt]]</f>
        <v>1.98</v>
      </c>
      <c r="M585" s="5">
        <f>(((Table3[[#This Row],[Total_Amt]] * 0.0558659217877095) + (Table3[[#This Row],[Total_Amt]])) *0.025 +0.3) + Table3[[#This Row],[Total_Amt]] * 0.1025</f>
        <v>0.55521536312849162</v>
      </c>
      <c r="N585" s="20">
        <f>Table3[[#This Row],[Total_Amt]]-Table3[[#This Row],[TCG_Fees]]-0.0225 - (0.088 *Table3[[#This Row],[Shipping_Shields]])- ($V$33 * Table3[[#This Row],[Quantity_Ordered]]) -0.68</f>
        <v>0.60728820264012928</v>
      </c>
      <c r="O585" s="2" t="s">
        <v>1052</v>
      </c>
      <c r="P585" s="2" t="s">
        <v>943</v>
      </c>
      <c r="Q585" s="6">
        <v>85719</v>
      </c>
    </row>
    <row r="586" spans="1:17" x14ac:dyDescent="0.25">
      <c r="A586" s="1" t="s">
        <v>1625</v>
      </c>
      <c r="B586" s="2" t="s">
        <v>1626</v>
      </c>
      <c r="C586" s="3">
        <v>45300</v>
      </c>
      <c r="D586" s="4" t="str">
        <f t="shared" ca="1" si="28"/>
        <v>Completed</v>
      </c>
      <c r="E586" s="4" t="s">
        <v>3</v>
      </c>
      <c r="F586" s="4" t="s">
        <v>2168</v>
      </c>
      <c r="G586" s="5">
        <v>2.95</v>
      </c>
      <c r="H586" s="37">
        <f t="shared" si="29"/>
        <v>1</v>
      </c>
      <c r="I586" s="37" t="str">
        <f t="shared" si="30"/>
        <v>Small</v>
      </c>
      <c r="J586" s="4">
        <v>1</v>
      </c>
      <c r="K586" s="20">
        <v>0.99</v>
      </c>
      <c r="L586" s="5">
        <f>Table3[[#This Row],[Product_Amt]]+Table3[[#This Row],[Shipping_Amt]]</f>
        <v>3.9400000000000004</v>
      </c>
      <c r="M586" s="5">
        <f>(((Table3[[#This Row],[Total_Amt]] * 0.0558659217877095) + (Table3[[#This Row],[Total_Amt]])) *0.025 +0.3) + Table3[[#This Row],[Total_Amt]] * 0.1025</f>
        <v>0.8078527932960895</v>
      </c>
      <c r="N586" s="20">
        <f>Table3[[#This Row],[Total_Amt]]-Table3[[#This Row],[TCG_Fees]]-0.0225 - (0.088 *Table3[[#This Row],[Shipping_Shields]])- ($V$33 * Table3[[#This Row],[Quantity_Ordered]]) -0.68</f>
        <v>2.3146507724725316</v>
      </c>
      <c r="O586" s="2" t="s">
        <v>1680</v>
      </c>
      <c r="P586" s="2" t="s">
        <v>919</v>
      </c>
      <c r="Q586" s="6">
        <v>77612</v>
      </c>
    </row>
    <row r="587" spans="1:17" x14ac:dyDescent="0.25">
      <c r="A587" s="1" t="s">
        <v>1646</v>
      </c>
      <c r="B587" s="2" t="s">
        <v>1647</v>
      </c>
      <c r="C587" s="3">
        <v>45300</v>
      </c>
      <c r="D587" s="4" t="str">
        <f t="shared" ca="1" si="28"/>
        <v>Completed</v>
      </c>
      <c r="E587" s="4" t="s">
        <v>3</v>
      </c>
      <c r="F587" s="4" t="s">
        <v>2168</v>
      </c>
      <c r="G587" s="5">
        <v>0.94</v>
      </c>
      <c r="H587" s="37">
        <f t="shared" si="29"/>
        <v>1</v>
      </c>
      <c r="I587" s="37" t="str">
        <f t="shared" si="30"/>
        <v>Small</v>
      </c>
      <c r="J587" s="4">
        <v>1</v>
      </c>
      <c r="K587" s="20">
        <v>0.99</v>
      </c>
      <c r="L587" s="5">
        <f>Table3[[#This Row],[Product_Amt]]+Table3[[#This Row],[Shipping_Amt]]</f>
        <v>1.93</v>
      </c>
      <c r="M587" s="5">
        <f>(((Table3[[#This Row],[Total_Amt]] * 0.0558659217877095) + (Table3[[#This Row],[Total_Amt]])) *0.025 +0.3) + Table3[[#This Row],[Total_Amt]] * 0.1025</f>
        <v>0.54877053072625692</v>
      </c>
      <c r="N587" s="20">
        <f>Table3[[#This Row],[Total_Amt]]-Table3[[#This Row],[TCG_Fees]]-0.0225 - (0.088 *Table3[[#This Row],[Shipping_Shields]])- ($V$33 * Table3[[#This Row],[Quantity_Ordered]]) -0.68</f>
        <v>0.56373303504236427</v>
      </c>
      <c r="O587" s="2" t="s">
        <v>1685</v>
      </c>
      <c r="P587" s="2" t="s">
        <v>923</v>
      </c>
      <c r="Q587" s="6">
        <v>99019</v>
      </c>
    </row>
    <row r="588" spans="1:17" x14ac:dyDescent="0.25">
      <c r="A588" s="1" t="s">
        <v>1718</v>
      </c>
      <c r="B588" s="2" t="s">
        <v>1719</v>
      </c>
      <c r="C588" s="3">
        <v>45300</v>
      </c>
      <c r="D588" s="4" t="str">
        <f t="shared" ca="1" si="28"/>
        <v>Completed</v>
      </c>
      <c r="E588" s="4" t="s">
        <v>3</v>
      </c>
      <c r="F588" s="4" t="s">
        <v>2168</v>
      </c>
      <c r="G588" s="5">
        <v>3.31</v>
      </c>
      <c r="H588" s="37">
        <f t="shared" si="29"/>
        <v>1</v>
      </c>
      <c r="I588" s="37" t="str">
        <f t="shared" si="30"/>
        <v>Small</v>
      </c>
      <c r="J588" s="4">
        <v>2</v>
      </c>
      <c r="K588" s="20">
        <v>0.99</v>
      </c>
      <c r="L588" s="5">
        <f>Table3[[#This Row],[Product_Amt]]+Table3[[#This Row],[Shipping_Amt]]</f>
        <v>4.3</v>
      </c>
      <c r="M588" s="5">
        <f>(((Table3[[#This Row],[Total_Amt]] * 0.0558659217877095) + (Table3[[#This Row],[Total_Amt]])) *0.025 +0.3) + Table3[[#This Row],[Total_Amt]] * 0.1025</f>
        <v>0.85425558659217882</v>
      </c>
      <c r="N588" s="20">
        <f>Table3[[#This Row],[Total_Amt]]-Table3[[#This Row],[TCG_Fees]]-0.0225 - (0.088 *Table3[[#This Row],[Shipping_Shields]])- ($V$33 * Table3[[#This Row],[Quantity_Ordered]]) -0.68</f>
        <v>2.6012515449450633</v>
      </c>
      <c r="O588" s="2" t="s">
        <v>1779</v>
      </c>
      <c r="P588" s="2" t="s">
        <v>960</v>
      </c>
      <c r="Q588" s="6">
        <v>49401</v>
      </c>
    </row>
    <row r="589" spans="1:17" x14ac:dyDescent="0.25">
      <c r="A589" s="1" t="s">
        <v>1633</v>
      </c>
      <c r="B589" s="2" t="s">
        <v>1634</v>
      </c>
      <c r="C589" s="3">
        <v>45300</v>
      </c>
      <c r="D589" s="4" t="str">
        <f t="shared" ca="1" si="28"/>
        <v>Completed</v>
      </c>
      <c r="E589" s="4" t="s">
        <v>3</v>
      </c>
      <c r="F589" s="4" t="s">
        <v>2168</v>
      </c>
      <c r="G589" s="5">
        <v>1.95</v>
      </c>
      <c r="H589" s="37">
        <f t="shared" si="29"/>
        <v>1</v>
      </c>
      <c r="I589" s="37" t="str">
        <f t="shared" si="30"/>
        <v>Small</v>
      </c>
      <c r="J589" s="4">
        <v>1</v>
      </c>
      <c r="K589" s="20">
        <v>0.99</v>
      </c>
      <c r="L589" s="5">
        <f>Table3[[#This Row],[Product_Amt]]+Table3[[#This Row],[Shipping_Amt]]</f>
        <v>2.94</v>
      </c>
      <c r="M589" s="5">
        <f>(((Table3[[#This Row],[Total_Amt]] * 0.0558659217877095) + (Table3[[#This Row],[Total_Amt]])) *0.025 +0.3) + Table3[[#This Row],[Total_Amt]] * 0.1025</f>
        <v>0.67895614525139658</v>
      </c>
      <c r="N589" s="20">
        <f>Table3[[#This Row],[Total_Amt]]-Table3[[#This Row],[TCG_Fees]]-0.0225 - (0.088 *Table3[[#This Row],[Shipping_Shields]])- ($V$33 * Table3[[#This Row],[Quantity_Ordered]]) -0.68</f>
        <v>1.4435474205172243</v>
      </c>
      <c r="O589" s="2" t="s">
        <v>1251</v>
      </c>
      <c r="P589" s="2" t="s">
        <v>938</v>
      </c>
      <c r="Q589" s="6">
        <v>91106</v>
      </c>
    </row>
    <row r="590" spans="1:17" x14ac:dyDescent="0.25">
      <c r="A590" s="1" t="s">
        <v>1609</v>
      </c>
      <c r="B590" s="2" t="s">
        <v>1610</v>
      </c>
      <c r="C590" s="3">
        <v>45300</v>
      </c>
      <c r="D590" s="4" t="str">
        <f t="shared" ca="1" si="28"/>
        <v>Completed</v>
      </c>
      <c r="E590" s="4" t="s">
        <v>3</v>
      </c>
      <c r="F590" s="4" t="s">
        <v>2168</v>
      </c>
      <c r="G590" s="5">
        <v>18.18</v>
      </c>
      <c r="H590" s="37">
        <f t="shared" si="29"/>
        <v>1</v>
      </c>
      <c r="I590" s="37" t="str">
        <f t="shared" si="30"/>
        <v>Small</v>
      </c>
      <c r="J590" s="4">
        <v>2</v>
      </c>
      <c r="K590" s="20">
        <v>0.99</v>
      </c>
      <c r="L590" s="5">
        <f>Table3[[#This Row],[Product_Amt]]+Table3[[#This Row],[Shipping_Amt]]</f>
        <v>19.169999999999998</v>
      </c>
      <c r="M590" s="5">
        <f>(((Table3[[#This Row],[Total_Amt]] * 0.0558659217877095) + (Table3[[#This Row],[Total_Amt]])) *0.025 +0.3) + Table3[[#This Row],[Total_Amt]] * 0.1025</f>
        <v>2.7709487430167594</v>
      </c>
      <c r="N590" s="20">
        <f>Table3[[#This Row],[Total_Amt]]-Table3[[#This Row],[TCG_Fees]]-0.0225 - (0.088 *Table3[[#This Row],[Shipping_Shields]])- ($V$33 * Table3[[#This Row],[Quantity_Ordered]]) -0.68</f>
        <v>15.55455838852048</v>
      </c>
      <c r="O590" s="2" t="s">
        <v>1676</v>
      </c>
      <c r="P590" s="2" t="s">
        <v>938</v>
      </c>
      <c r="Q590" s="6">
        <v>95404</v>
      </c>
    </row>
    <row r="591" spans="1:17" x14ac:dyDescent="0.25">
      <c r="A591" s="30" t="s">
        <v>1776</v>
      </c>
      <c r="B591" s="31" t="s">
        <v>1777</v>
      </c>
      <c r="C591" s="32">
        <v>45300</v>
      </c>
      <c r="D591" s="33" t="s">
        <v>2010</v>
      </c>
      <c r="E591" s="33" t="s">
        <v>3</v>
      </c>
      <c r="F591" s="33" t="s">
        <v>2168</v>
      </c>
      <c r="G591" s="34">
        <v>3.45</v>
      </c>
      <c r="H591" s="38">
        <f t="shared" si="29"/>
        <v>1</v>
      </c>
      <c r="I591" s="38" t="str">
        <f t="shared" si="30"/>
        <v>Small</v>
      </c>
      <c r="J591" s="33">
        <v>1</v>
      </c>
      <c r="K591" s="35">
        <v>0.99</v>
      </c>
      <c r="L591" s="34">
        <f>Table3[[#This Row],[Product_Amt]]+Table3[[#This Row],[Shipping_Amt]]</f>
        <v>4.4400000000000004</v>
      </c>
      <c r="M591" s="34">
        <f>(((Table3[[#This Row],[Total_Amt]] * 0.0558659217877095) + (Table3[[#This Row],[Total_Amt]])) *0.025 +0.3) + Table3[[#This Row],[Total_Amt]] * 0.1025</f>
        <v>0.87230111731843585</v>
      </c>
      <c r="N591" s="35">
        <f>Table3[[#This Row],[Total_Amt]]-Table3[[#This Row],[TCG_Fees]]-0.0225 - (0.088 *Table3[[#This Row],[Shipping_Shields]])- ($V$33 * Table3[[#This Row],[Quantity_Ordered]]) -0.68</f>
        <v>2.7502024484501852</v>
      </c>
      <c r="O591" s="31" t="s">
        <v>1175</v>
      </c>
      <c r="P591" s="31" t="s">
        <v>968</v>
      </c>
      <c r="Q591" s="36">
        <v>23223</v>
      </c>
    </row>
    <row r="592" spans="1:17" x14ac:dyDescent="0.25">
      <c r="A592" s="1" t="s">
        <v>1635</v>
      </c>
      <c r="B592" s="2" t="s">
        <v>1636</v>
      </c>
      <c r="C592" s="3">
        <v>45300</v>
      </c>
      <c r="D592" s="4" t="str">
        <f t="shared" ref="D592:D623" ca="1" si="31">IF(C592&gt;=TODAY()-7,"Shipped","Completed")</f>
        <v>Completed</v>
      </c>
      <c r="E592" s="4" t="s">
        <v>3</v>
      </c>
      <c r="F592" s="4" t="s">
        <v>2168</v>
      </c>
      <c r="G592" s="5">
        <v>0.48</v>
      </c>
      <c r="H592" s="37">
        <f t="shared" si="29"/>
        <v>1</v>
      </c>
      <c r="I592" s="37" t="str">
        <f t="shared" si="30"/>
        <v>Small</v>
      </c>
      <c r="J592" s="4">
        <v>1</v>
      </c>
      <c r="K592" s="20">
        <v>0.99</v>
      </c>
      <c r="L592" s="5">
        <f>Table3[[#This Row],[Product_Amt]]+Table3[[#This Row],[Shipping_Amt]]</f>
        <v>1.47</v>
      </c>
      <c r="M592" s="5">
        <f>(((Table3[[#This Row],[Total_Amt]] * 0.0558659217877095) + (Table3[[#This Row],[Total_Amt]])) *0.025 +0.3) + Table3[[#This Row],[Total_Amt]] * 0.1025</f>
        <v>0.48947807262569831</v>
      </c>
      <c r="N592" s="20">
        <f>Table3[[#This Row],[Total_Amt]]-Table3[[#This Row],[TCG_Fees]]-0.0225 - (0.088 *Table3[[#This Row],[Shipping_Shields]])- ($V$33 * Table3[[#This Row],[Quantity_Ordered]]) -0.68</f>
        <v>0.16302549314292292</v>
      </c>
      <c r="O592" s="2" t="s">
        <v>1097</v>
      </c>
      <c r="P592" s="2" t="s">
        <v>982</v>
      </c>
      <c r="Q592" s="6">
        <v>55105</v>
      </c>
    </row>
    <row r="593" spans="1:17" x14ac:dyDescent="0.25">
      <c r="A593" s="1" t="s">
        <v>1648</v>
      </c>
      <c r="B593" s="2" t="s">
        <v>1649</v>
      </c>
      <c r="C593" s="3">
        <v>45300</v>
      </c>
      <c r="D593" s="4" t="str">
        <f t="shared" ca="1" si="31"/>
        <v>Completed</v>
      </c>
      <c r="E593" s="4" t="s">
        <v>3</v>
      </c>
      <c r="F593" s="4" t="s">
        <v>2168</v>
      </c>
      <c r="G593" s="5">
        <v>3.34</v>
      </c>
      <c r="H593" s="37">
        <f t="shared" si="29"/>
        <v>1</v>
      </c>
      <c r="I593" s="37" t="str">
        <f t="shared" si="30"/>
        <v>Small</v>
      </c>
      <c r="J593" s="4">
        <v>3</v>
      </c>
      <c r="K593" s="20">
        <v>0.99</v>
      </c>
      <c r="L593" s="5">
        <f>Table3[[#This Row],[Product_Amt]]+Table3[[#This Row],[Shipping_Amt]]</f>
        <v>4.33</v>
      </c>
      <c r="M593" s="5">
        <f>(((Table3[[#This Row],[Total_Amt]] * 0.0558659217877095) + (Table3[[#This Row],[Total_Amt]])) *0.025 +0.3) + Table3[[#This Row],[Total_Amt]] * 0.1025</f>
        <v>0.85812248603351948</v>
      </c>
      <c r="N593" s="20">
        <f>Table3[[#This Row],[Total_Amt]]-Table3[[#This Row],[TCG_Fees]]-0.0225 - (0.088 *Table3[[#This Row],[Shipping_Shields]])- ($V$33 * Table3[[#This Row],[Quantity_Ordered]]) -0.68</f>
        <v>2.6003882112723442</v>
      </c>
      <c r="O593" s="2" t="s">
        <v>1122</v>
      </c>
      <c r="P593" s="2" t="s">
        <v>1123</v>
      </c>
      <c r="Q593" s="6">
        <v>84604</v>
      </c>
    </row>
    <row r="594" spans="1:17" x14ac:dyDescent="0.25">
      <c r="A594" s="1" t="s">
        <v>1642</v>
      </c>
      <c r="B594" s="2" t="s">
        <v>1643</v>
      </c>
      <c r="C594" s="3">
        <v>45300</v>
      </c>
      <c r="D594" s="4" t="str">
        <f t="shared" ca="1" si="31"/>
        <v>Completed</v>
      </c>
      <c r="E594" s="4" t="s">
        <v>3</v>
      </c>
      <c r="F594" s="4" t="s">
        <v>2168</v>
      </c>
      <c r="G594" s="5">
        <v>11</v>
      </c>
      <c r="H594" s="37">
        <f t="shared" si="29"/>
        <v>1</v>
      </c>
      <c r="I594" s="37" t="str">
        <f t="shared" si="30"/>
        <v>Small</v>
      </c>
      <c r="J594" s="4">
        <v>1</v>
      </c>
      <c r="K594" s="20">
        <v>0.99</v>
      </c>
      <c r="L594" s="5">
        <f>Table3[[#This Row],[Product_Amt]]+Table3[[#This Row],[Shipping_Amt]]</f>
        <v>11.99</v>
      </c>
      <c r="M594" s="5">
        <f>(((Table3[[#This Row],[Total_Amt]] * 0.0558659217877095) + (Table3[[#This Row],[Total_Amt]])) *0.025 +0.3) + Table3[[#This Row],[Total_Amt]] * 0.1025</f>
        <v>1.8454708100558659</v>
      </c>
      <c r="N594" s="20">
        <f>Table3[[#This Row],[Total_Amt]]-Table3[[#This Row],[TCG_Fees]]-0.0225 - (0.088 *Table3[[#This Row],[Shipping_Shields]])- ($V$33 * Table3[[#This Row],[Quantity_Ordered]]) -0.68</f>
        <v>9.3270327557127555</v>
      </c>
      <c r="O594" s="2" t="s">
        <v>1684</v>
      </c>
      <c r="P594" s="2" t="s">
        <v>952</v>
      </c>
      <c r="Q594" s="6">
        <v>38483</v>
      </c>
    </row>
    <row r="595" spans="1:17" x14ac:dyDescent="0.25">
      <c r="A595" s="1" t="s">
        <v>1637</v>
      </c>
      <c r="B595" s="2" t="s">
        <v>1638</v>
      </c>
      <c r="C595" s="3">
        <v>45300</v>
      </c>
      <c r="D595" s="4" t="str">
        <f t="shared" ca="1" si="31"/>
        <v>Completed</v>
      </c>
      <c r="E595" s="4" t="s">
        <v>3</v>
      </c>
      <c r="F595" s="4" t="s">
        <v>2168</v>
      </c>
      <c r="G595" s="5">
        <v>10.86</v>
      </c>
      <c r="H595" s="37">
        <f t="shared" si="29"/>
        <v>1</v>
      </c>
      <c r="I595" s="37" t="str">
        <f t="shared" si="30"/>
        <v>Small</v>
      </c>
      <c r="J595" s="4">
        <v>1</v>
      </c>
      <c r="K595" s="20">
        <v>0.99</v>
      </c>
      <c r="L595" s="5">
        <f>Table3[[#This Row],[Product_Amt]]+Table3[[#This Row],[Shipping_Amt]]</f>
        <v>11.85</v>
      </c>
      <c r="M595" s="5">
        <f>(((Table3[[#This Row],[Total_Amt]] * 0.0558659217877095) + (Table3[[#This Row],[Total_Amt]])) *0.025 +0.3) + Table3[[#This Row],[Total_Amt]] * 0.1025</f>
        <v>1.8274252793296089</v>
      </c>
      <c r="N595" s="20">
        <f>Table3[[#This Row],[Total_Amt]]-Table3[[#This Row],[TCG_Fees]]-0.0225 - (0.088 *Table3[[#This Row],[Shipping_Shields]])- ($V$33 * Table3[[#This Row],[Quantity_Ordered]]) -0.68</f>
        <v>9.2050782864390133</v>
      </c>
      <c r="O595" s="2" t="s">
        <v>1682</v>
      </c>
      <c r="P595" s="2" t="s">
        <v>962</v>
      </c>
      <c r="Q595" s="6">
        <v>60013</v>
      </c>
    </row>
    <row r="596" spans="1:17" x14ac:dyDescent="0.25">
      <c r="A596" s="1" t="s">
        <v>1720</v>
      </c>
      <c r="B596" s="2" t="s">
        <v>1721</v>
      </c>
      <c r="C596" s="3">
        <v>45301</v>
      </c>
      <c r="D596" s="4" t="str">
        <f t="shared" ca="1" si="31"/>
        <v>Completed</v>
      </c>
      <c r="E596" s="4" t="s">
        <v>3</v>
      </c>
      <c r="F596" s="4" t="s">
        <v>2168</v>
      </c>
      <c r="G596" s="5">
        <v>5.75</v>
      </c>
      <c r="H596" s="37">
        <f t="shared" si="29"/>
        <v>1</v>
      </c>
      <c r="I596" s="37" t="str">
        <f t="shared" si="30"/>
        <v>Small</v>
      </c>
      <c r="J596" s="4">
        <v>1</v>
      </c>
      <c r="K596" s="20">
        <v>0.99</v>
      </c>
      <c r="L596" s="5">
        <f>Table3[[#This Row],[Product_Amt]]+Table3[[#This Row],[Shipping_Amt]]</f>
        <v>6.74</v>
      </c>
      <c r="M596" s="5">
        <f>(((Table3[[#This Row],[Total_Amt]] * 0.0558659217877095) + (Table3[[#This Row],[Total_Amt]])) *0.025 +0.3) + Table3[[#This Row],[Total_Amt]] * 0.1025</f>
        <v>1.168763407821229</v>
      </c>
      <c r="N596" s="20">
        <f>Table3[[#This Row],[Total_Amt]]-Table3[[#This Row],[TCG_Fees]]-0.0225 - (0.088 *Table3[[#This Row],[Shipping_Shields]])- ($V$33 * Table3[[#This Row],[Quantity_Ordered]]) -0.68</f>
        <v>4.7537401579473926</v>
      </c>
      <c r="O596" s="2" t="s">
        <v>1782</v>
      </c>
      <c r="P596" s="2" t="s">
        <v>1064</v>
      </c>
      <c r="Q596" s="6">
        <v>4260</v>
      </c>
    </row>
    <row r="597" spans="1:17" x14ac:dyDescent="0.25">
      <c r="A597" s="1" t="s">
        <v>1722</v>
      </c>
      <c r="B597" s="2" t="s">
        <v>1723</v>
      </c>
      <c r="C597" s="3">
        <v>45301</v>
      </c>
      <c r="D597" s="4" t="str">
        <f t="shared" ca="1" si="31"/>
        <v>Completed</v>
      </c>
      <c r="E597" s="4" t="s">
        <v>3</v>
      </c>
      <c r="F597" s="4" t="s">
        <v>2168</v>
      </c>
      <c r="G597" s="5">
        <v>4.75</v>
      </c>
      <c r="H597" s="37">
        <f t="shared" si="29"/>
        <v>1</v>
      </c>
      <c r="I597" s="37" t="str">
        <f t="shared" si="30"/>
        <v>Small</v>
      </c>
      <c r="J597" s="4">
        <v>2</v>
      </c>
      <c r="K597" s="20">
        <v>0.99</v>
      </c>
      <c r="L597" s="5">
        <f>Table3[[#This Row],[Product_Amt]]+Table3[[#This Row],[Shipping_Amt]]</f>
        <v>5.74</v>
      </c>
      <c r="M597" s="5">
        <f>(((Table3[[#This Row],[Total_Amt]] * 0.0558659217877095) + (Table3[[#This Row],[Total_Amt]])) *0.025 +0.3) + Table3[[#This Row],[Total_Amt]] * 0.1025</f>
        <v>1.0398667597765363</v>
      </c>
      <c r="N597" s="20">
        <f>Table3[[#This Row],[Total_Amt]]-Table3[[#This Row],[TCG_Fees]]-0.0225 - (0.088 *Table3[[#This Row],[Shipping_Shields]])- ($V$33 * Table3[[#This Row],[Quantity_Ordered]]) -0.68</f>
        <v>3.8556403717607055</v>
      </c>
      <c r="O597" s="2" t="s">
        <v>1147</v>
      </c>
      <c r="P597" s="2" t="s">
        <v>919</v>
      </c>
      <c r="Q597" s="6">
        <v>75024</v>
      </c>
    </row>
    <row r="598" spans="1:17" x14ac:dyDescent="0.25">
      <c r="A598" s="1" t="s">
        <v>1746</v>
      </c>
      <c r="B598" s="2" t="s">
        <v>1747</v>
      </c>
      <c r="C598" s="3">
        <v>45301</v>
      </c>
      <c r="D598" s="4" t="str">
        <f t="shared" ca="1" si="31"/>
        <v>Completed</v>
      </c>
      <c r="E598" s="4" t="s">
        <v>3</v>
      </c>
      <c r="F598" s="4" t="s">
        <v>2168</v>
      </c>
      <c r="G598" s="5">
        <v>3.46</v>
      </c>
      <c r="H598" s="37">
        <f t="shared" si="29"/>
        <v>1</v>
      </c>
      <c r="I598" s="37" t="str">
        <f t="shared" si="30"/>
        <v>Small</v>
      </c>
      <c r="J598" s="4">
        <v>1</v>
      </c>
      <c r="K598" s="20">
        <v>0.99</v>
      </c>
      <c r="L598" s="5">
        <f>Table3[[#This Row],[Product_Amt]]+Table3[[#This Row],[Shipping_Amt]]</f>
        <v>4.45</v>
      </c>
      <c r="M598" s="5">
        <f>(((Table3[[#This Row],[Total_Amt]] * 0.0558659217877095) + (Table3[[#This Row],[Total_Amt]])) *0.025 +0.3) + Table3[[#This Row],[Total_Amt]] * 0.1025</f>
        <v>0.8735900837988827</v>
      </c>
      <c r="N598" s="20">
        <f>Table3[[#This Row],[Total_Amt]]-Table3[[#This Row],[TCG_Fees]]-0.0225 - (0.088 *Table3[[#This Row],[Shipping_Shields]])- ($V$33 * Table3[[#This Row],[Quantity_Ordered]]) -0.68</f>
        <v>2.7589134819697385</v>
      </c>
      <c r="O598" s="2" t="s">
        <v>936</v>
      </c>
      <c r="P598" s="2" t="s">
        <v>919</v>
      </c>
      <c r="Q598" s="6">
        <v>78249</v>
      </c>
    </row>
    <row r="599" spans="1:17" x14ac:dyDescent="0.25">
      <c r="A599" s="1" t="s">
        <v>1742</v>
      </c>
      <c r="B599" s="2" t="s">
        <v>1743</v>
      </c>
      <c r="C599" s="3">
        <v>45301</v>
      </c>
      <c r="D599" s="4" t="str">
        <f t="shared" ca="1" si="31"/>
        <v>Completed</v>
      </c>
      <c r="E599" s="4" t="s">
        <v>3</v>
      </c>
      <c r="F599" s="4" t="s">
        <v>2168</v>
      </c>
      <c r="G599" s="5">
        <v>0.1</v>
      </c>
      <c r="H599" s="37">
        <f t="shared" si="29"/>
        <v>1</v>
      </c>
      <c r="I599" s="37" t="str">
        <f t="shared" si="30"/>
        <v>Small</v>
      </c>
      <c r="J599" s="4">
        <v>1</v>
      </c>
      <c r="K599" s="20">
        <v>0.99</v>
      </c>
      <c r="L599" s="5">
        <f>Table3[[#This Row],[Product_Amt]]+Table3[[#This Row],[Shipping_Amt]]</f>
        <v>1.0900000000000001</v>
      </c>
      <c r="M599" s="5">
        <f>(((Table3[[#This Row],[Total_Amt]] * 0.0558659217877095) + (Table3[[#This Row],[Total_Amt]])) *0.025 +0.3) + Table3[[#This Row],[Total_Amt]] * 0.1025</f>
        <v>0.44049734636871507</v>
      </c>
      <c r="N599" s="20">
        <f>Table3[[#This Row],[Total_Amt]]-Table3[[#This Row],[TCG_Fees]]-0.0225 - (0.088 *Table3[[#This Row],[Shipping_Shields]])- ($V$33 * Table3[[#This Row],[Quantity_Ordered]]) -0.68</f>
        <v>-0.16799378060009373</v>
      </c>
      <c r="O599" s="2" t="s">
        <v>1269</v>
      </c>
      <c r="P599" s="2" t="s">
        <v>962</v>
      </c>
      <c r="Q599" s="6">
        <v>61615</v>
      </c>
    </row>
    <row r="600" spans="1:17" x14ac:dyDescent="0.25">
      <c r="A600" s="1" t="s">
        <v>1738</v>
      </c>
      <c r="B600" s="2" t="s">
        <v>1739</v>
      </c>
      <c r="C600" s="3">
        <v>45301</v>
      </c>
      <c r="D600" s="4" t="str">
        <f t="shared" ca="1" si="31"/>
        <v>Completed</v>
      </c>
      <c r="E600" s="4" t="s">
        <v>3</v>
      </c>
      <c r="F600" s="4" t="s">
        <v>2168</v>
      </c>
      <c r="G600" s="5">
        <v>34.200000000000003</v>
      </c>
      <c r="H600" s="37">
        <f t="shared" si="29"/>
        <v>1</v>
      </c>
      <c r="I600" s="37" t="str">
        <f t="shared" si="30"/>
        <v>Small</v>
      </c>
      <c r="J600" s="4">
        <v>2</v>
      </c>
      <c r="K600" s="20">
        <v>0.99</v>
      </c>
      <c r="L600" s="5">
        <f>Table3[[#This Row],[Product_Amt]]+Table3[[#This Row],[Shipping_Amt]]</f>
        <v>35.190000000000005</v>
      </c>
      <c r="M600" s="5">
        <f>(((Table3[[#This Row],[Total_Amt]] * 0.0558659217877095) + (Table3[[#This Row],[Total_Amt]])) *0.025 +0.3) + Table3[[#This Row],[Total_Amt]] * 0.1025</f>
        <v>4.8358730446927378</v>
      </c>
      <c r="N600" s="20">
        <f>Table3[[#This Row],[Total_Amt]]-Table3[[#This Row],[TCG_Fees]]-0.0225 - (0.088 *Table3[[#This Row],[Shipping_Shields]])- ($V$33 * Table3[[#This Row],[Quantity_Ordered]]) -0.68</f>
        <v>29.509634086844507</v>
      </c>
      <c r="O600" s="2" t="s">
        <v>1787</v>
      </c>
      <c r="P600" s="2" t="s">
        <v>952</v>
      </c>
      <c r="Q600" s="6">
        <v>37327</v>
      </c>
    </row>
    <row r="601" spans="1:17" x14ac:dyDescent="0.25">
      <c r="A601" s="1" t="s">
        <v>1730</v>
      </c>
      <c r="B601" s="2" t="s">
        <v>1731</v>
      </c>
      <c r="C601" s="3">
        <v>45301</v>
      </c>
      <c r="D601" s="4" t="str">
        <f t="shared" ca="1" si="31"/>
        <v>Completed</v>
      </c>
      <c r="E601" s="4" t="s">
        <v>3</v>
      </c>
      <c r="F601" s="4" t="s">
        <v>2168</v>
      </c>
      <c r="G601" s="5">
        <v>2.35</v>
      </c>
      <c r="H601" s="37">
        <f t="shared" si="29"/>
        <v>1</v>
      </c>
      <c r="I601" s="37" t="str">
        <f t="shared" si="30"/>
        <v>Small</v>
      </c>
      <c r="J601" s="4">
        <v>2</v>
      </c>
      <c r="K601" s="20">
        <v>0.99</v>
      </c>
      <c r="L601" s="5">
        <f>Table3[[#This Row],[Product_Amt]]+Table3[[#This Row],[Shipping_Amt]]</f>
        <v>3.34</v>
      </c>
      <c r="M601" s="5">
        <f>(((Table3[[#This Row],[Total_Amt]] * 0.0558659217877095) + (Table3[[#This Row],[Total_Amt]])) *0.025 +0.3) + Table3[[#This Row],[Total_Amt]] * 0.1025</f>
        <v>0.73051480446927375</v>
      </c>
      <c r="N601" s="20">
        <f>Table3[[#This Row],[Total_Amt]]-Table3[[#This Row],[TCG_Fees]]-0.0225 - (0.088 *Table3[[#This Row],[Shipping_Shields]])- ($V$33 * Table3[[#This Row],[Quantity_Ordered]]) -0.68</f>
        <v>1.7649923270679682</v>
      </c>
      <c r="O601" s="2" t="s">
        <v>1786</v>
      </c>
      <c r="P601" s="2" t="s">
        <v>919</v>
      </c>
      <c r="Q601" s="6">
        <v>77840</v>
      </c>
    </row>
    <row r="602" spans="1:17" x14ac:dyDescent="0.25">
      <c r="A602" s="1" t="s">
        <v>1740</v>
      </c>
      <c r="B602" s="2" t="s">
        <v>1741</v>
      </c>
      <c r="C602" s="3">
        <v>45301</v>
      </c>
      <c r="D602" s="4" t="str">
        <f t="shared" ca="1" si="31"/>
        <v>Completed</v>
      </c>
      <c r="E602" s="4" t="s">
        <v>3</v>
      </c>
      <c r="F602" s="4" t="s">
        <v>2168</v>
      </c>
      <c r="G602" s="5">
        <v>4.8499999999999996</v>
      </c>
      <c r="H602" s="37">
        <f t="shared" si="29"/>
        <v>1</v>
      </c>
      <c r="I602" s="37" t="str">
        <f t="shared" si="30"/>
        <v>Small</v>
      </c>
      <c r="J602" s="4">
        <v>1</v>
      </c>
      <c r="K602" s="20">
        <v>0.99</v>
      </c>
      <c r="L602" s="5">
        <f>Table3[[#This Row],[Product_Amt]]+Table3[[#This Row],[Shipping_Amt]]</f>
        <v>5.84</v>
      </c>
      <c r="M602" s="5">
        <f>(((Table3[[#This Row],[Total_Amt]] * 0.0558659217877095) + (Table3[[#This Row],[Total_Amt]])) *0.025 +0.3) + Table3[[#This Row],[Total_Amt]] * 0.1025</f>
        <v>1.0527564245810055</v>
      </c>
      <c r="N602" s="20">
        <f>Table3[[#This Row],[Total_Amt]]-Table3[[#This Row],[TCG_Fees]]-0.0225 - (0.088 *Table3[[#This Row],[Shipping_Shields]])- ($V$33 * Table3[[#This Row],[Quantity_Ordered]]) -0.68</f>
        <v>3.9697471411876157</v>
      </c>
      <c r="O602" s="2" t="s">
        <v>1584</v>
      </c>
      <c r="P602" s="2" t="s">
        <v>979</v>
      </c>
      <c r="Q602" s="6">
        <v>46953</v>
      </c>
    </row>
    <row r="603" spans="1:17" x14ac:dyDescent="0.25">
      <c r="A603" s="1" t="s">
        <v>1726</v>
      </c>
      <c r="B603" s="2" t="s">
        <v>1727</v>
      </c>
      <c r="C603" s="3">
        <v>45301</v>
      </c>
      <c r="D603" s="4" t="str">
        <f t="shared" ca="1" si="31"/>
        <v>Completed</v>
      </c>
      <c r="E603" s="4" t="s">
        <v>3</v>
      </c>
      <c r="F603" s="4" t="s">
        <v>2168</v>
      </c>
      <c r="G603" s="5">
        <v>5.41</v>
      </c>
      <c r="H603" s="37">
        <f t="shared" si="29"/>
        <v>1</v>
      </c>
      <c r="I603" s="37" t="str">
        <f t="shared" si="30"/>
        <v>Small</v>
      </c>
      <c r="J603" s="4">
        <v>1</v>
      </c>
      <c r="K603" s="20">
        <v>0.99</v>
      </c>
      <c r="L603" s="5">
        <f>Table3[[#This Row],[Product_Amt]]+Table3[[#This Row],[Shipping_Amt]]</f>
        <v>6.4</v>
      </c>
      <c r="M603" s="5">
        <f>(((Table3[[#This Row],[Total_Amt]] * 0.0558659217877095) + (Table3[[#This Row],[Total_Amt]])) *0.025 +0.3) + Table3[[#This Row],[Total_Amt]] * 0.1025</f>
        <v>1.1249385474860336</v>
      </c>
      <c r="N603" s="20">
        <f>Table3[[#This Row],[Total_Amt]]-Table3[[#This Row],[TCG_Fees]]-0.0225 - (0.088 *Table3[[#This Row],[Shipping_Shields]])- ($V$33 * Table3[[#This Row],[Quantity_Ordered]]) -0.68</f>
        <v>4.4575650182825886</v>
      </c>
      <c r="O603" s="2" t="s">
        <v>1792</v>
      </c>
      <c r="P603" s="2" t="s">
        <v>962</v>
      </c>
      <c r="Q603" s="6">
        <v>62863</v>
      </c>
    </row>
    <row r="604" spans="1:17" x14ac:dyDescent="0.25">
      <c r="A604" s="1" t="s">
        <v>1728</v>
      </c>
      <c r="B604" s="2" t="s">
        <v>1729</v>
      </c>
      <c r="C604" s="3">
        <v>45301</v>
      </c>
      <c r="D604" s="4" t="str">
        <f t="shared" ca="1" si="31"/>
        <v>Completed</v>
      </c>
      <c r="E604" s="4" t="s">
        <v>3</v>
      </c>
      <c r="F604" s="4" t="s">
        <v>2168</v>
      </c>
      <c r="G604" s="5">
        <v>9.6199999999999992</v>
      </c>
      <c r="H604" s="37">
        <f t="shared" si="29"/>
        <v>1</v>
      </c>
      <c r="I604" s="37" t="str">
        <f t="shared" si="30"/>
        <v>Small</v>
      </c>
      <c r="J604" s="4">
        <v>3</v>
      </c>
      <c r="K604" s="20">
        <v>0.99</v>
      </c>
      <c r="L604" s="5">
        <f>Table3[[#This Row],[Product_Amt]]+Table3[[#This Row],[Shipping_Amt]]</f>
        <v>10.61</v>
      </c>
      <c r="M604" s="5">
        <f>(((Table3[[#This Row],[Total_Amt]] * 0.0558659217877095) + (Table3[[#This Row],[Total_Amt]])) *0.025 +0.3) + Table3[[#This Row],[Total_Amt]] * 0.1025</f>
        <v>1.6675934357541897</v>
      </c>
      <c r="N604" s="20">
        <f>Table3[[#This Row],[Total_Amt]]-Table3[[#This Row],[TCG_Fees]]-0.0225 - (0.088 *Table3[[#This Row],[Shipping_Shields]])- ($V$33 * Table3[[#This Row],[Quantity_Ordered]]) -0.68</f>
        <v>8.0709172615516724</v>
      </c>
      <c r="O604" s="2" t="s">
        <v>1794</v>
      </c>
      <c r="P604" s="2" t="s">
        <v>938</v>
      </c>
      <c r="Q604" s="6">
        <v>92708</v>
      </c>
    </row>
    <row r="605" spans="1:17" x14ac:dyDescent="0.25">
      <c r="A605" s="1" t="s">
        <v>1736</v>
      </c>
      <c r="B605" s="2" t="s">
        <v>1737</v>
      </c>
      <c r="C605" s="3">
        <v>45301</v>
      </c>
      <c r="D605" s="4" t="str">
        <f t="shared" ca="1" si="31"/>
        <v>Completed</v>
      </c>
      <c r="E605" s="4" t="s">
        <v>3</v>
      </c>
      <c r="F605" s="4" t="s">
        <v>2168</v>
      </c>
      <c r="G605" s="5">
        <v>14.15</v>
      </c>
      <c r="H605" s="37">
        <f t="shared" si="29"/>
        <v>1</v>
      </c>
      <c r="I605" s="37" t="str">
        <f t="shared" si="30"/>
        <v>Small</v>
      </c>
      <c r="J605" s="4">
        <v>1</v>
      </c>
      <c r="K605" s="20">
        <v>0.99</v>
      </c>
      <c r="L605" s="5">
        <f>Table3[[#This Row],[Product_Amt]]+Table3[[#This Row],[Shipping_Amt]]</f>
        <v>15.14</v>
      </c>
      <c r="M605" s="5">
        <f>(((Table3[[#This Row],[Total_Amt]] * 0.0558659217877095) + (Table3[[#This Row],[Total_Amt]])) *0.025 +0.3) + Table3[[#This Row],[Total_Amt]] * 0.1025</f>
        <v>2.2514952513966477</v>
      </c>
      <c r="N605" s="20">
        <f>Table3[[#This Row],[Total_Amt]]-Table3[[#This Row],[TCG_Fees]]-0.0225 - (0.088 *Table3[[#This Row],[Shipping_Shields]])- ($V$33 * Table3[[#This Row],[Quantity_Ordered]]) -0.68</f>
        <v>12.071008314371975</v>
      </c>
      <c r="O605" s="2" t="s">
        <v>1795</v>
      </c>
      <c r="P605" s="2" t="s">
        <v>958</v>
      </c>
      <c r="Q605" s="6">
        <v>8846</v>
      </c>
    </row>
    <row r="606" spans="1:17" x14ac:dyDescent="0.25">
      <c r="A606" s="1" t="s">
        <v>1724</v>
      </c>
      <c r="B606" s="2" t="s">
        <v>1725</v>
      </c>
      <c r="C606" s="3">
        <v>45301</v>
      </c>
      <c r="D606" s="4" t="str">
        <f t="shared" ca="1" si="31"/>
        <v>Completed</v>
      </c>
      <c r="E606" s="4" t="s">
        <v>3</v>
      </c>
      <c r="F606" s="4" t="s">
        <v>2168</v>
      </c>
      <c r="G606" s="5">
        <v>3.95</v>
      </c>
      <c r="H606" s="37">
        <f t="shared" si="29"/>
        <v>1</v>
      </c>
      <c r="I606" s="37" t="str">
        <f t="shared" si="30"/>
        <v>Small</v>
      </c>
      <c r="J606" s="4">
        <v>1</v>
      </c>
      <c r="K606" s="20">
        <v>0.99</v>
      </c>
      <c r="L606" s="5">
        <f>Table3[[#This Row],[Product_Amt]]+Table3[[#This Row],[Shipping_Amt]]</f>
        <v>4.9400000000000004</v>
      </c>
      <c r="M606" s="5">
        <f>(((Table3[[#This Row],[Total_Amt]] * 0.0558659217877095) + (Table3[[#This Row],[Total_Amt]])) *0.025 +0.3) + Table3[[#This Row],[Total_Amt]] * 0.1025</f>
        <v>0.93674944134078209</v>
      </c>
      <c r="N606" s="20">
        <f>Table3[[#This Row],[Total_Amt]]-Table3[[#This Row],[TCG_Fees]]-0.0225 - (0.088 *Table3[[#This Row],[Shipping_Shields]])- ($V$33 * Table3[[#This Row],[Quantity_Ordered]]) -0.68</f>
        <v>3.1857541244278389</v>
      </c>
      <c r="O606" s="2" t="s">
        <v>1796</v>
      </c>
      <c r="P606" s="2" t="s">
        <v>1123</v>
      </c>
      <c r="Q606" s="6">
        <v>84101</v>
      </c>
    </row>
    <row r="607" spans="1:17" x14ac:dyDescent="0.25">
      <c r="A607" s="1" t="s">
        <v>1732</v>
      </c>
      <c r="B607" s="2" t="s">
        <v>1733</v>
      </c>
      <c r="C607" s="3">
        <v>45301</v>
      </c>
      <c r="D607" s="4" t="str">
        <f t="shared" ca="1" si="31"/>
        <v>Completed</v>
      </c>
      <c r="E607" s="4" t="s">
        <v>3</v>
      </c>
      <c r="F607" s="4" t="s">
        <v>2168</v>
      </c>
      <c r="G607" s="5">
        <v>0.99</v>
      </c>
      <c r="H607" s="37">
        <f t="shared" si="29"/>
        <v>1</v>
      </c>
      <c r="I607" s="37" t="str">
        <f t="shared" si="30"/>
        <v>Small</v>
      </c>
      <c r="J607" s="4">
        <v>1</v>
      </c>
      <c r="K607" s="20">
        <v>0.99</v>
      </c>
      <c r="L607" s="5">
        <f>Table3[[#This Row],[Product_Amt]]+Table3[[#This Row],[Shipping_Amt]]</f>
        <v>1.98</v>
      </c>
      <c r="M607" s="5">
        <f>(((Table3[[#This Row],[Total_Amt]] * 0.0558659217877095) + (Table3[[#This Row],[Total_Amt]])) *0.025 +0.3) + Table3[[#This Row],[Total_Amt]] * 0.1025</f>
        <v>0.55521536312849162</v>
      </c>
      <c r="N607" s="20">
        <f>Table3[[#This Row],[Total_Amt]]-Table3[[#This Row],[TCG_Fees]]-0.0225 - (0.088 *Table3[[#This Row],[Shipping_Shields]])- ($V$33 * Table3[[#This Row],[Quantity_Ordered]]) -0.68</f>
        <v>0.60728820264012928</v>
      </c>
      <c r="O607" s="2" t="s">
        <v>1799</v>
      </c>
      <c r="P607" s="2" t="s">
        <v>966</v>
      </c>
      <c r="Q607" s="6">
        <v>1027</v>
      </c>
    </row>
    <row r="608" spans="1:17" x14ac:dyDescent="0.25">
      <c r="A608" s="1" t="s">
        <v>1744</v>
      </c>
      <c r="B608" s="2" t="s">
        <v>1745</v>
      </c>
      <c r="C608" s="3">
        <v>45301</v>
      </c>
      <c r="D608" s="4" t="str">
        <f t="shared" ca="1" si="31"/>
        <v>Completed</v>
      </c>
      <c r="E608" s="4" t="s">
        <v>3</v>
      </c>
      <c r="F608" s="4" t="s">
        <v>2168</v>
      </c>
      <c r="G608" s="5">
        <v>1.29</v>
      </c>
      <c r="H608" s="37">
        <f t="shared" si="29"/>
        <v>1</v>
      </c>
      <c r="I608" s="37" t="str">
        <f t="shared" si="30"/>
        <v>Small</v>
      </c>
      <c r="J608" s="4">
        <v>4</v>
      </c>
      <c r="K608" s="20">
        <v>0.99</v>
      </c>
      <c r="L608" s="5">
        <f>Table3[[#This Row],[Product_Amt]]+Table3[[#This Row],[Shipping_Amt]]</f>
        <v>2.2800000000000002</v>
      </c>
      <c r="M608" s="5">
        <f>(((Table3[[#This Row],[Total_Amt]] * 0.0558659217877095) + (Table3[[#This Row],[Total_Amt]])) *0.025 +0.3) + Table3[[#This Row],[Total_Amt]] * 0.1025</f>
        <v>0.5938843575418995</v>
      </c>
      <c r="N608" s="20">
        <f>Table3[[#This Row],[Total_Amt]]-Table3[[#This Row],[TCG_Fees]]-0.0225 - (0.088 *Table3[[#This Row],[Shipping_Shields]])- ($V$33 * Table3[[#This Row],[Quantity_Ordered]]) -0.68</f>
        <v>0.78762990553258561</v>
      </c>
      <c r="O608" s="2" t="s">
        <v>1801</v>
      </c>
      <c r="P608" s="2" t="s">
        <v>997</v>
      </c>
      <c r="Q608" s="6">
        <v>80132</v>
      </c>
    </row>
    <row r="609" spans="1:17" x14ac:dyDescent="0.25">
      <c r="A609" s="1" t="s">
        <v>1734</v>
      </c>
      <c r="B609" s="2" t="s">
        <v>1735</v>
      </c>
      <c r="C609" s="3">
        <v>45301</v>
      </c>
      <c r="D609" s="4" t="str">
        <f t="shared" ca="1" si="31"/>
        <v>Completed</v>
      </c>
      <c r="E609" s="4" t="s">
        <v>3</v>
      </c>
      <c r="F609" s="4" t="s">
        <v>2168</v>
      </c>
      <c r="G609" s="5">
        <v>1.23</v>
      </c>
      <c r="H609" s="37">
        <f t="shared" si="29"/>
        <v>1</v>
      </c>
      <c r="I609" s="37" t="str">
        <f t="shared" si="30"/>
        <v>Small</v>
      </c>
      <c r="J609" s="4">
        <v>2</v>
      </c>
      <c r="K609" s="20">
        <v>0.99</v>
      </c>
      <c r="L609" s="5">
        <f>Table3[[#This Row],[Product_Amt]]+Table3[[#This Row],[Shipping_Amt]]</f>
        <v>2.2199999999999998</v>
      </c>
      <c r="M609" s="5">
        <f>(((Table3[[#This Row],[Total_Amt]] * 0.0558659217877095) + (Table3[[#This Row],[Total_Amt]])) *0.025 +0.3) + Table3[[#This Row],[Total_Amt]] * 0.1025</f>
        <v>0.58615055865921784</v>
      </c>
      <c r="N609" s="20">
        <f>Table3[[#This Row],[Total_Amt]]-Table3[[#This Row],[TCG_Fees]]-0.0225 - (0.088 *Table3[[#This Row],[Shipping_Shields]])- ($V$33 * Table3[[#This Row],[Quantity_Ordered]]) -0.68</f>
        <v>0.78935657287802419</v>
      </c>
      <c r="O609" s="2" t="s">
        <v>1780</v>
      </c>
      <c r="P609" s="2" t="s">
        <v>1005</v>
      </c>
      <c r="Q609" s="6">
        <v>27703</v>
      </c>
    </row>
    <row r="610" spans="1:17" x14ac:dyDescent="0.25">
      <c r="A610" s="1" t="s">
        <v>1748</v>
      </c>
      <c r="B610" s="2" t="s">
        <v>1749</v>
      </c>
      <c r="C610" s="3">
        <v>45301</v>
      </c>
      <c r="D610" s="4" t="str">
        <f t="shared" ca="1" si="31"/>
        <v>Completed</v>
      </c>
      <c r="E610" s="4" t="s">
        <v>3</v>
      </c>
      <c r="F610" s="4" t="s">
        <v>2168</v>
      </c>
      <c r="G610" s="5">
        <v>1.25</v>
      </c>
      <c r="H610" s="37">
        <f t="shared" si="29"/>
        <v>1</v>
      </c>
      <c r="I610" s="37" t="str">
        <f t="shared" si="30"/>
        <v>Small</v>
      </c>
      <c r="J610" s="4">
        <v>1</v>
      </c>
      <c r="K610" s="20">
        <v>0.99</v>
      </c>
      <c r="L610" s="5">
        <f>Table3[[#This Row],[Product_Amt]]+Table3[[#This Row],[Shipping_Amt]]</f>
        <v>2.2400000000000002</v>
      </c>
      <c r="M610" s="5">
        <f>(((Table3[[#This Row],[Total_Amt]] * 0.0558659217877095) + (Table3[[#This Row],[Total_Amt]])) *0.025 +0.3) + Table3[[#This Row],[Total_Amt]] * 0.1025</f>
        <v>0.58872849162011176</v>
      </c>
      <c r="N610" s="20">
        <f>Table3[[#This Row],[Total_Amt]]-Table3[[#This Row],[TCG_Fees]]-0.0225 - (0.088 *Table3[[#This Row],[Shipping_Shields]])- ($V$33 * Table3[[#This Row],[Quantity_Ordered]]) -0.68</f>
        <v>0.83377507414850938</v>
      </c>
      <c r="O610" s="2" t="s">
        <v>1148</v>
      </c>
      <c r="P610" s="2" t="s">
        <v>988</v>
      </c>
      <c r="Q610" s="6">
        <v>63123</v>
      </c>
    </row>
    <row r="611" spans="1:17" x14ac:dyDescent="0.25">
      <c r="A611" s="1" t="s">
        <v>1805</v>
      </c>
      <c r="B611" s="2" t="s">
        <v>1806</v>
      </c>
      <c r="C611" s="3">
        <v>45302</v>
      </c>
      <c r="D611" s="4" t="str">
        <f t="shared" ca="1" si="31"/>
        <v>Completed</v>
      </c>
      <c r="E611" s="4" t="s">
        <v>3</v>
      </c>
      <c r="F611" s="4" t="s">
        <v>2168</v>
      </c>
      <c r="G611" s="5">
        <v>5.41</v>
      </c>
      <c r="H611" s="37">
        <f t="shared" si="29"/>
        <v>1</v>
      </c>
      <c r="I611" s="37" t="str">
        <f t="shared" si="30"/>
        <v>Small</v>
      </c>
      <c r="J611" s="4">
        <v>1</v>
      </c>
      <c r="K611" s="20">
        <v>0.99</v>
      </c>
      <c r="L611" s="5">
        <f>Table3[[#This Row],[Product_Amt]]+Table3[[#This Row],[Shipping_Amt]]</f>
        <v>6.4</v>
      </c>
      <c r="M611" s="5">
        <f>(((Table3[[#This Row],[Total_Amt]] * 0.0558659217877095) + (Table3[[#This Row],[Total_Amt]])) *0.025 +0.3) + Table3[[#This Row],[Total_Amt]] * 0.1025</f>
        <v>1.1249385474860336</v>
      </c>
      <c r="N611" s="20">
        <f>Table3[[#This Row],[Total_Amt]]-Table3[[#This Row],[TCG_Fees]]-0.0225 - (0.088 *Table3[[#This Row],[Shipping_Shields]])- ($V$33 * Table3[[#This Row],[Quantity_Ordered]]) -0.68</f>
        <v>4.4575650182825886</v>
      </c>
      <c r="O611" s="2" t="s">
        <v>1077</v>
      </c>
      <c r="P611" s="2" t="s">
        <v>945</v>
      </c>
      <c r="Q611" s="6">
        <v>45213</v>
      </c>
    </row>
    <row r="612" spans="1:17" x14ac:dyDescent="0.25">
      <c r="A612" s="1" t="s">
        <v>1762</v>
      </c>
      <c r="B612" s="2" t="s">
        <v>1763</v>
      </c>
      <c r="C612" s="3">
        <v>45302</v>
      </c>
      <c r="D612" s="4" t="str">
        <f t="shared" ca="1" si="31"/>
        <v>Completed</v>
      </c>
      <c r="E612" s="4" t="s">
        <v>3</v>
      </c>
      <c r="F612" s="4" t="s">
        <v>2168</v>
      </c>
      <c r="G612" s="5">
        <v>7.25</v>
      </c>
      <c r="H612" s="37">
        <f t="shared" si="29"/>
        <v>1</v>
      </c>
      <c r="I612" s="37" t="str">
        <f t="shared" si="30"/>
        <v>Small</v>
      </c>
      <c r="J612" s="4">
        <v>1</v>
      </c>
      <c r="K612" s="20">
        <v>0.99</v>
      </c>
      <c r="L612" s="5">
        <f>Table3[[#This Row],[Product_Amt]]+Table3[[#This Row],[Shipping_Amt]]</f>
        <v>8.24</v>
      </c>
      <c r="M612" s="5">
        <f>(((Table3[[#This Row],[Total_Amt]] * 0.0558659217877095) + (Table3[[#This Row],[Total_Amt]])) *0.025 +0.3) + Table3[[#This Row],[Total_Amt]] * 0.1025</f>
        <v>1.3621083798882681</v>
      </c>
      <c r="N612" s="20">
        <f>Table3[[#This Row],[Total_Amt]]-Table3[[#This Row],[TCG_Fees]]-0.0225 - (0.088 *Table3[[#This Row],[Shipping_Shields]])- ($V$33 * Table3[[#This Row],[Quantity_Ordered]]) -0.68</f>
        <v>6.0603951858803544</v>
      </c>
      <c r="O612" s="2" t="s">
        <v>1783</v>
      </c>
      <c r="P612" s="2" t="s">
        <v>960</v>
      </c>
      <c r="Q612" s="6">
        <v>48326</v>
      </c>
    </row>
    <row r="613" spans="1:17" x14ac:dyDescent="0.25">
      <c r="A613" s="1" t="s">
        <v>1768</v>
      </c>
      <c r="B613" s="2" t="s">
        <v>1769</v>
      </c>
      <c r="C613" s="3">
        <v>45302</v>
      </c>
      <c r="D613" s="4" t="str">
        <f t="shared" ca="1" si="31"/>
        <v>Completed</v>
      </c>
      <c r="E613" s="4" t="s">
        <v>3</v>
      </c>
      <c r="F613" s="4" t="s">
        <v>2168</v>
      </c>
      <c r="G613" s="5">
        <v>1.95</v>
      </c>
      <c r="H613" s="37">
        <f t="shared" si="29"/>
        <v>1</v>
      </c>
      <c r="I613" s="37" t="str">
        <f t="shared" si="30"/>
        <v>Small</v>
      </c>
      <c r="J613" s="4">
        <v>1</v>
      </c>
      <c r="K613" s="20">
        <v>0.99</v>
      </c>
      <c r="L613" s="5">
        <f>Table3[[#This Row],[Product_Amt]]+Table3[[#This Row],[Shipping_Amt]]</f>
        <v>2.94</v>
      </c>
      <c r="M613" s="5">
        <f>(((Table3[[#This Row],[Total_Amt]] * 0.0558659217877095) + (Table3[[#This Row],[Total_Amt]])) *0.025 +0.3) + Table3[[#This Row],[Total_Amt]] * 0.1025</f>
        <v>0.67895614525139658</v>
      </c>
      <c r="N613" s="20">
        <f>Table3[[#This Row],[Total_Amt]]-Table3[[#This Row],[TCG_Fees]]-0.0225 - (0.088 *Table3[[#This Row],[Shipping_Shields]])- ($V$33 * Table3[[#This Row],[Quantity_Ordered]]) -0.68</f>
        <v>1.4435474205172243</v>
      </c>
      <c r="O613" s="2" t="s">
        <v>1784</v>
      </c>
      <c r="P613" s="2" t="s">
        <v>952</v>
      </c>
      <c r="Q613" s="6">
        <v>38585</v>
      </c>
    </row>
    <row r="614" spans="1:17" x14ac:dyDescent="0.25">
      <c r="A614" s="1" t="s">
        <v>1774</v>
      </c>
      <c r="B614" s="2" t="s">
        <v>1775</v>
      </c>
      <c r="C614" s="3">
        <v>45302</v>
      </c>
      <c r="D614" s="4" t="str">
        <f t="shared" ca="1" si="31"/>
        <v>Completed</v>
      </c>
      <c r="E614" s="4" t="s">
        <v>3</v>
      </c>
      <c r="F614" s="4" t="s">
        <v>2168</v>
      </c>
      <c r="G614" s="5">
        <v>10.97</v>
      </c>
      <c r="H614" s="37">
        <f t="shared" si="29"/>
        <v>1</v>
      </c>
      <c r="I614" s="37" t="str">
        <f t="shared" si="30"/>
        <v>Small</v>
      </c>
      <c r="J614" s="4">
        <v>1</v>
      </c>
      <c r="K614" s="20">
        <v>0.99</v>
      </c>
      <c r="L614" s="5">
        <f>Table3[[#This Row],[Product_Amt]]+Table3[[#This Row],[Shipping_Amt]]</f>
        <v>11.96</v>
      </c>
      <c r="M614" s="5">
        <f>(((Table3[[#This Row],[Total_Amt]] * 0.0558659217877095) + (Table3[[#This Row],[Total_Amt]])) *0.025 +0.3) + Table3[[#This Row],[Total_Amt]] * 0.1025</f>
        <v>1.8416039106145252</v>
      </c>
      <c r="N614" s="20">
        <f>Table3[[#This Row],[Total_Amt]]-Table3[[#This Row],[TCG_Fees]]-0.0225 - (0.088 *Table3[[#This Row],[Shipping_Shields]])- ($V$33 * Table3[[#This Row],[Quantity_Ordered]]) -0.68</f>
        <v>9.3008996551540974</v>
      </c>
      <c r="O614" s="2" t="s">
        <v>1788</v>
      </c>
      <c r="P614" s="2" t="s">
        <v>963</v>
      </c>
      <c r="Q614" s="6">
        <v>51521</v>
      </c>
    </row>
    <row r="615" spans="1:17" x14ac:dyDescent="0.25">
      <c r="A615" s="1" t="s">
        <v>1770</v>
      </c>
      <c r="B615" s="2" t="s">
        <v>1771</v>
      </c>
      <c r="C615" s="3">
        <v>45302</v>
      </c>
      <c r="D615" s="4" t="str">
        <f t="shared" ca="1" si="31"/>
        <v>Completed</v>
      </c>
      <c r="E615" s="4" t="s">
        <v>3</v>
      </c>
      <c r="F615" s="4" t="s">
        <v>2168</v>
      </c>
      <c r="G615" s="5">
        <v>4.45</v>
      </c>
      <c r="H615" s="37">
        <f t="shared" si="29"/>
        <v>1</v>
      </c>
      <c r="I615" s="37" t="str">
        <f t="shared" si="30"/>
        <v>Small</v>
      </c>
      <c r="J615" s="4">
        <v>2</v>
      </c>
      <c r="K615" s="20">
        <v>0.99</v>
      </c>
      <c r="L615" s="5">
        <f>Table3[[#This Row],[Product_Amt]]+Table3[[#This Row],[Shipping_Amt]]</f>
        <v>5.44</v>
      </c>
      <c r="M615" s="5">
        <f>(((Table3[[#This Row],[Total_Amt]] * 0.0558659217877095) + (Table3[[#This Row],[Total_Amt]])) *0.025 +0.3) + Table3[[#This Row],[Total_Amt]] * 0.1025</f>
        <v>1.0011977653631283</v>
      </c>
      <c r="N615" s="20">
        <f>Table3[[#This Row],[Total_Amt]]-Table3[[#This Row],[TCG_Fees]]-0.0225 - (0.088 *Table3[[#This Row],[Shipping_Shields]])- ($V$33 * Table3[[#This Row],[Quantity_Ordered]]) -0.68</f>
        <v>3.5943093661741146</v>
      </c>
      <c r="O615" s="2" t="s">
        <v>1785</v>
      </c>
      <c r="P615" s="2" t="s">
        <v>938</v>
      </c>
      <c r="Q615" s="6">
        <v>92571</v>
      </c>
    </row>
    <row r="616" spans="1:17" x14ac:dyDescent="0.25">
      <c r="A616" s="1" t="s">
        <v>1756</v>
      </c>
      <c r="B616" s="2" t="s">
        <v>1757</v>
      </c>
      <c r="C616" s="3">
        <v>45302</v>
      </c>
      <c r="D616" s="4" t="str">
        <f t="shared" ca="1" si="31"/>
        <v>Completed</v>
      </c>
      <c r="E616" s="4" t="s">
        <v>3</v>
      </c>
      <c r="F616" s="4" t="s">
        <v>2168</v>
      </c>
      <c r="G616" s="5">
        <v>1.38</v>
      </c>
      <c r="H616" s="37">
        <f t="shared" si="29"/>
        <v>1</v>
      </c>
      <c r="I616" s="37" t="str">
        <f t="shared" si="30"/>
        <v>Small</v>
      </c>
      <c r="J616" s="4">
        <v>1</v>
      </c>
      <c r="K616" s="20">
        <v>0.99</v>
      </c>
      <c r="L616" s="5">
        <f>Table3[[#This Row],[Product_Amt]]+Table3[[#This Row],[Shipping_Amt]]</f>
        <v>2.37</v>
      </c>
      <c r="M616" s="5">
        <f>(((Table3[[#This Row],[Total_Amt]] * 0.0558659217877095) + (Table3[[#This Row],[Total_Amt]])) *0.025 +0.3) + Table3[[#This Row],[Total_Amt]] * 0.1025</f>
        <v>0.60548505586592172</v>
      </c>
      <c r="N616" s="20">
        <f>Table3[[#This Row],[Total_Amt]]-Table3[[#This Row],[TCG_Fees]]-0.0225 - (0.088 *Table3[[#This Row],[Shipping_Shields]])- ($V$33 * Table3[[#This Row],[Quantity_Ordered]]) -0.68</f>
        <v>0.94701850990269965</v>
      </c>
      <c r="O616" s="2" t="s">
        <v>1789</v>
      </c>
      <c r="P616" s="2" t="s">
        <v>919</v>
      </c>
      <c r="Q616" s="6">
        <v>75070</v>
      </c>
    </row>
    <row r="617" spans="1:17" x14ac:dyDescent="0.25">
      <c r="A617" s="1" t="s">
        <v>1758</v>
      </c>
      <c r="B617" s="2" t="s">
        <v>1759</v>
      </c>
      <c r="C617" s="3">
        <v>45302</v>
      </c>
      <c r="D617" s="4" t="str">
        <f t="shared" ca="1" si="31"/>
        <v>Completed</v>
      </c>
      <c r="E617" s="4" t="s">
        <v>3</v>
      </c>
      <c r="F617" s="4" t="s">
        <v>2168</v>
      </c>
      <c r="G617" s="5">
        <v>14.15</v>
      </c>
      <c r="H617" s="37">
        <f t="shared" si="29"/>
        <v>1</v>
      </c>
      <c r="I617" s="37" t="str">
        <f t="shared" si="30"/>
        <v>Small</v>
      </c>
      <c r="J617" s="4">
        <v>1</v>
      </c>
      <c r="K617" s="20">
        <v>0.99</v>
      </c>
      <c r="L617" s="5">
        <f>Table3[[#This Row],[Product_Amt]]+Table3[[#This Row],[Shipping_Amt]]</f>
        <v>15.14</v>
      </c>
      <c r="M617" s="5">
        <f>(((Table3[[#This Row],[Total_Amt]] * 0.0558659217877095) + (Table3[[#This Row],[Total_Amt]])) *0.025 +0.3) + Table3[[#This Row],[Total_Amt]] * 0.1025</f>
        <v>2.2514952513966477</v>
      </c>
      <c r="N617" s="20">
        <f>Table3[[#This Row],[Total_Amt]]-Table3[[#This Row],[TCG_Fees]]-0.0225 - (0.088 *Table3[[#This Row],[Shipping_Shields]])- ($V$33 * Table3[[#This Row],[Quantity_Ordered]]) -0.68</f>
        <v>12.071008314371975</v>
      </c>
      <c r="O617" s="2" t="s">
        <v>1790</v>
      </c>
      <c r="P617" s="2" t="s">
        <v>978</v>
      </c>
      <c r="Q617" s="6">
        <v>53545</v>
      </c>
    </row>
    <row r="618" spans="1:17" x14ac:dyDescent="0.25">
      <c r="A618" s="1" t="s">
        <v>1760</v>
      </c>
      <c r="B618" s="2" t="s">
        <v>1761</v>
      </c>
      <c r="C618" s="3">
        <v>45302</v>
      </c>
      <c r="D618" s="4" t="str">
        <f t="shared" ca="1" si="31"/>
        <v>Completed</v>
      </c>
      <c r="E618" s="4" t="s">
        <v>3</v>
      </c>
      <c r="F618" s="4" t="s">
        <v>2168</v>
      </c>
      <c r="G618" s="5">
        <v>5.12</v>
      </c>
      <c r="H618" s="37">
        <f t="shared" si="29"/>
        <v>1</v>
      </c>
      <c r="I618" s="37" t="str">
        <f t="shared" si="30"/>
        <v>Small</v>
      </c>
      <c r="J618" s="4">
        <v>1</v>
      </c>
      <c r="K618" s="20">
        <v>0.99</v>
      </c>
      <c r="L618" s="5">
        <f>Table3[[#This Row],[Product_Amt]]+Table3[[#This Row],[Shipping_Amt]]</f>
        <v>6.11</v>
      </c>
      <c r="M618" s="5">
        <f>(((Table3[[#This Row],[Total_Amt]] * 0.0558659217877095) + (Table3[[#This Row],[Total_Amt]])) *0.025 +0.3) + Table3[[#This Row],[Total_Amt]] * 0.1025</f>
        <v>1.0875585195530726</v>
      </c>
      <c r="N618" s="20">
        <f>Table3[[#This Row],[Total_Amt]]-Table3[[#This Row],[TCG_Fees]]-0.0225 - (0.088 *Table3[[#This Row],[Shipping_Shields]])- ($V$33 * Table3[[#This Row],[Quantity_Ordered]]) -0.68</f>
        <v>4.2049450462155491</v>
      </c>
      <c r="O618" s="2" t="s">
        <v>1703</v>
      </c>
      <c r="P618" s="2" t="s">
        <v>966</v>
      </c>
      <c r="Q618" s="6">
        <v>2148</v>
      </c>
    </row>
    <row r="619" spans="1:17" x14ac:dyDescent="0.25">
      <c r="A619" s="1" t="s">
        <v>1766</v>
      </c>
      <c r="B619" s="2" t="s">
        <v>1767</v>
      </c>
      <c r="C619" s="3">
        <v>45302</v>
      </c>
      <c r="D619" s="4" t="str">
        <f t="shared" ca="1" si="31"/>
        <v>Completed</v>
      </c>
      <c r="E619" s="4" t="s">
        <v>3</v>
      </c>
      <c r="F619" s="4" t="s">
        <v>2168</v>
      </c>
      <c r="G619" s="5">
        <v>1.68</v>
      </c>
      <c r="H619" s="37">
        <f t="shared" si="29"/>
        <v>1</v>
      </c>
      <c r="I619" s="37" t="str">
        <f t="shared" si="30"/>
        <v>Small</v>
      </c>
      <c r="J619" s="4">
        <v>1</v>
      </c>
      <c r="K619" s="20">
        <v>0.99</v>
      </c>
      <c r="L619" s="5">
        <f>Table3[[#This Row],[Product_Amt]]+Table3[[#This Row],[Shipping_Amt]]</f>
        <v>2.67</v>
      </c>
      <c r="M619" s="5">
        <f>(((Table3[[#This Row],[Total_Amt]] * 0.0558659217877095) + (Table3[[#This Row],[Total_Amt]])) *0.025 +0.3) + Table3[[#This Row],[Total_Amt]] * 0.1025</f>
        <v>0.64415405027932959</v>
      </c>
      <c r="N619" s="20">
        <f>Table3[[#This Row],[Total_Amt]]-Table3[[#This Row],[TCG_Fees]]-0.0225 - (0.088 *Table3[[#This Row],[Shipping_Shields]])- ($V$33 * Table3[[#This Row],[Quantity_Ordered]]) -0.68</f>
        <v>1.2083495154892914</v>
      </c>
      <c r="O619" s="2" t="s">
        <v>1791</v>
      </c>
      <c r="P619" s="2" t="s">
        <v>960</v>
      </c>
      <c r="Q619" s="6">
        <v>49855</v>
      </c>
    </row>
    <row r="620" spans="1:17" x14ac:dyDescent="0.25">
      <c r="A620" s="1" t="s">
        <v>1754</v>
      </c>
      <c r="B620" s="2" t="s">
        <v>1755</v>
      </c>
      <c r="C620" s="3">
        <v>45302</v>
      </c>
      <c r="D620" s="4" t="str">
        <f t="shared" ca="1" si="31"/>
        <v>Completed</v>
      </c>
      <c r="E620" s="4" t="s">
        <v>3</v>
      </c>
      <c r="F620" s="4" t="s">
        <v>2168</v>
      </c>
      <c r="G620" s="5">
        <v>1.25</v>
      </c>
      <c r="H620" s="37">
        <f t="shared" si="29"/>
        <v>1</v>
      </c>
      <c r="I620" s="37" t="str">
        <f t="shared" si="30"/>
        <v>Small</v>
      </c>
      <c r="J620" s="4">
        <v>1</v>
      </c>
      <c r="K620" s="20">
        <v>0.99</v>
      </c>
      <c r="L620" s="5">
        <f>Table3[[#This Row],[Product_Amt]]+Table3[[#This Row],[Shipping_Amt]]</f>
        <v>2.2400000000000002</v>
      </c>
      <c r="M620" s="5">
        <f>(((Table3[[#This Row],[Total_Amt]] * 0.0558659217877095) + (Table3[[#This Row],[Total_Amt]])) *0.025 +0.3) + Table3[[#This Row],[Total_Amt]] * 0.1025</f>
        <v>0.58872849162011176</v>
      </c>
      <c r="N620" s="20">
        <f>Table3[[#This Row],[Total_Amt]]-Table3[[#This Row],[TCG_Fees]]-0.0225 - (0.088 *Table3[[#This Row],[Shipping_Shields]])- ($V$33 * Table3[[#This Row],[Quantity_Ordered]]) -0.68</f>
        <v>0.83377507414850938</v>
      </c>
      <c r="O620" s="2" t="s">
        <v>1797</v>
      </c>
      <c r="P620" s="2" t="s">
        <v>938</v>
      </c>
      <c r="Q620" s="6">
        <v>92235</v>
      </c>
    </row>
    <row r="621" spans="1:17" x14ac:dyDescent="0.25">
      <c r="A621" s="1" t="s">
        <v>1750</v>
      </c>
      <c r="B621" s="2" t="s">
        <v>1751</v>
      </c>
      <c r="C621" s="3">
        <v>45302</v>
      </c>
      <c r="D621" s="4" t="str">
        <f t="shared" ca="1" si="31"/>
        <v>Completed</v>
      </c>
      <c r="E621" s="4" t="s">
        <v>3</v>
      </c>
      <c r="F621" s="4" t="s">
        <v>2168</v>
      </c>
      <c r="G621" s="5">
        <v>1.3</v>
      </c>
      <c r="H621" s="37">
        <f t="shared" si="29"/>
        <v>1</v>
      </c>
      <c r="I621" s="37" t="str">
        <f t="shared" si="30"/>
        <v>Small</v>
      </c>
      <c r="J621" s="4">
        <v>1</v>
      </c>
      <c r="K621" s="20">
        <v>0.99</v>
      </c>
      <c r="L621" s="5">
        <f>Table3[[#This Row],[Product_Amt]]+Table3[[#This Row],[Shipping_Amt]]</f>
        <v>2.29</v>
      </c>
      <c r="M621" s="5">
        <f>(((Table3[[#This Row],[Total_Amt]] * 0.0558659217877095) + (Table3[[#This Row],[Total_Amt]])) *0.025 +0.3) + Table3[[#This Row],[Total_Amt]] * 0.1025</f>
        <v>0.59517332402234635</v>
      </c>
      <c r="N621" s="20">
        <f>Table3[[#This Row],[Total_Amt]]-Table3[[#This Row],[TCG_Fees]]-0.0225 - (0.088 *Table3[[#This Row],[Shipping_Shields]])- ($V$33 * Table3[[#This Row],[Quantity_Ordered]]) -0.68</f>
        <v>0.87733024174627483</v>
      </c>
      <c r="O621" s="2" t="s">
        <v>1798</v>
      </c>
      <c r="P621" s="2" t="s">
        <v>938</v>
      </c>
      <c r="Q621" s="6">
        <v>92646</v>
      </c>
    </row>
    <row r="622" spans="1:17" x14ac:dyDescent="0.25">
      <c r="A622" s="1" t="s">
        <v>1752</v>
      </c>
      <c r="B622" s="2" t="s">
        <v>1753</v>
      </c>
      <c r="C622" s="3">
        <v>45302</v>
      </c>
      <c r="D622" s="4" t="str">
        <f t="shared" ca="1" si="31"/>
        <v>Completed</v>
      </c>
      <c r="E622" s="4" t="s">
        <v>3</v>
      </c>
      <c r="F622" s="4" t="s">
        <v>2168</v>
      </c>
      <c r="G622" s="5">
        <v>12.16</v>
      </c>
      <c r="H622" s="37">
        <f t="shared" si="29"/>
        <v>1</v>
      </c>
      <c r="I622" s="37" t="str">
        <f t="shared" si="30"/>
        <v>Small</v>
      </c>
      <c r="J622" s="4">
        <v>2</v>
      </c>
      <c r="K622" s="20">
        <v>0.99</v>
      </c>
      <c r="L622" s="5">
        <f>Table3[[#This Row],[Product_Amt]]+Table3[[#This Row],[Shipping_Amt]]</f>
        <v>13.15</v>
      </c>
      <c r="M622" s="5">
        <f>(((Table3[[#This Row],[Total_Amt]] * 0.0558659217877095) + (Table3[[#This Row],[Total_Amt]])) *0.025 +0.3) + Table3[[#This Row],[Total_Amt]] * 0.1025</f>
        <v>1.9949909217877095</v>
      </c>
      <c r="N622" s="20">
        <f>Table3[[#This Row],[Total_Amt]]-Table3[[#This Row],[TCG_Fees]]-0.0225 - (0.088 *Table3[[#This Row],[Shipping_Shields]])- ($V$33 * Table3[[#This Row],[Quantity_Ordered]]) -0.68</f>
        <v>10.310516209749535</v>
      </c>
      <c r="O622" s="2" t="s">
        <v>1109</v>
      </c>
      <c r="P622" s="2" t="s">
        <v>926</v>
      </c>
      <c r="Q622" s="6">
        <v>97404</v>
      </c>
    </row>
    <row r="623" spans="1:17" x14ac:dyDescent="0.25">
      <c r="A623" s="1" t="s">
        <v>1802</v>
      </c>
      <c r="B623" s="2" t="s">
        <v>1803</v>
      </c>
      <c r="C623" s="3">
        <v>45302</v>
      </c>
      <c r="D623" s="4" t="str">
        <f t="shared" ca="1" si="31"/>
        <v>Completed</v>
      </c>
      <c r="E623" s="4" t="s">
        <v>3</v>
      </c>
      <c r="F623" s="4" t="s">
        <v>2168</v>
      </c>
      <c r="G623" s="5">
        <v>0.56999999999999995</v>
      </c>
      <c r="H623" s="37">
        <f t="shared" si="29"/>
        <v>1</v>
      </c>
      <c r="I623" s="37" t="str">
        <f t="shared" si="30"/>
        <v>Small</v>
      </c>
      <c r="J623" s="4">
        <v>1</v>
      </c>
      <c r="K623" s="20">
        <v>0.99</v>
      </c>
      <c r="L623" s="5">
        <f>Table3[[#This Row],[Product_Amt]]+Table3[[#This Row],[Shipping_Amt]]</f>
        <v>1.56</v>
      </c>
      <c r="M623" s="5">
        <f>(((Table3[[#This Row],[Total_Amt]] * 0.0558659217877095) + (Table3[[#This Row],[Total_Amt]])) *0.025 +0.3) + Table3[[#This Row],[Total_Amt]] * 0.1025</f>
        <v>0.50107877094972064</v>
      </c>
      <c r="N623" s="20">
        <f>Table3[[#This Row],[Total_Amt]]-Table3[[#This Row],[TCG_Fees]]-0.0225 - (0.088 *Table3[[#This Row],[Shipping_Shields]])- ($V$33 * Table3[[#This Row],[Quantity_Ordered]]) -0.68</f>
        <v>0.24142479481890067</v>
      </c>
      <c r="O623" s="2" t="s">
        <v>1804</v>
      </c>
      <c r="P623" s="2" t="s">
        <v>943</v>
      </c>
      <c r="Q623" s="6">
        <v>85053</v>
      </c>
    </row>
    <row r="624" spans="1:17" x14ac:dyDescent="0.25">
      <c r="A624" s="1" t="s">
        <v>1764</v>
      </c>
      <c r="B624" s="2" t="s">
        <v>1765</v>
      </c>
      <c r="C624" s="3">
        <v>45302</v>
      </c>
      <c r="D624" s="4" t="str">
        <f t="shared" ref="D624:D652" ca="1" si="32">IF(C624&gt;=TODAY()-7,"Shipped","Completed")</f>
        <v>Completed</v>
      </c>
      <c r="E624" s="4" t="s">
        <v>3</v>
      </c>
      <c r="F624" s="4" t="s">
        <v>2168</v>
      </c>
      <c r="G624" s="5">
        <v>0.14000000000000001</v>
      </c>
      <c r="H624" s="37">
        <f t="shared" si="29"/>
        <v>1</v>
      </c>
      <c r="I624" s="37" t="str">
        <f t="shared" si="30"/>
        <v>Small</v>
      </c>
      <c r="J624" s="4">
        <v>1</v>
      </c>
      <c r="K624" s="20">
        <v>0.99</v>
      </c>
      <c r="L624" s="5">
        <f>Table3[[#This Row],[Product_Amt]]+Table3[[#This Row],[Shipping_Amt]]</f>
        <v>1.1299999999999999</v>
      </c>
      <c r="M624" s="5">
        <f>(((Table3[[#This Row],[Total_Amt]] * 0.0558659217877095) + (Table3[[#This Row],[Total_Amt]])) *0.025 +0.3) + Table3[[#This Row],[Total_Amt]] * 0.1025</f>
        <v>0.44565321229050281</v>
      </c>
      <c r="N624" s="20">
        <f>Table3[[#This Row],[Total_Amt]]-Table3[[#This Row],[TCG_Fees]]-0.0225 - (0.088 *Table3[[#This Row],[Shipping_Shields]])- ($V$33 * Table3[[#This Row],[Quantity_Ordered]]) -0.68</f>
        <v>-0.13314964652188166</v>
      </c>
      <c r="O624" s="2" t="s">
        <v>1169</v>
      </c>
      <c r="P624" s="2" t="s">
        <v>954</v>
      </c>
      <c r="Q624" s="6">
        <v>32309</v>
      </c>
    </row>
    <row r="625" spans="1:17" x14ac:dyDescent="0.25">
      <c r="A625" s="14" t="s">
        <v>1772</v>
      </c>
      <c r="B625" s="15" t="s">
        <v>1773</v>
      </c>
      <c r="C625" s="16">
        <v>45302</v>
      </c>
      <c r="D625" s="4" t="str">
        <f t="shared" ca="1" si="32"/>
        <v>Completed</v>
      </c>
      <c r="E625" s="17" t="s">
        <v>3</v>
      </c>
      <c r="F625" s="4" t="s">
        <v>2168</v>
      </c>
      <c r="G625" s="18">
        <v>8.9499999999999993</v>
      </c>
      <c r="H625" s="40">
        <f t="shared" si="29"/>
        <v>1</v>
      </c>
      <c r="I625" s="40" t="str">
        <f t="shared" si="30"/>
        <v>Small</v>
      </c>
      <c r="J625" s="17">
        <v>1</v>
      </c>
      <c r="K625" s="22">
        <v>0.99</v>
      </c>
      <c r="L625" s="5">
        <f>Table3[[#This Row],[Product_Amt]]+Table3[[#This Row],[Shipping_Amt]]</f>
        <v>9.94</v>
      </c>
      <c r="M625" s="5">
        <f>(((Table3[[#This Row],[Total_Amt]] * 0.0558659217877095) + (Table3[[#This Row],[Total_Amt]])) *0.025 +0.3) + Table3[[#This Row],[Total_Amt]] * 0.1025</f>
        <v>1.5812326815642455</v>
      </c>
      <c r="N625" s="20">
        <f>Table3[[#This Row],[Total_Amt]]-Table3[[#This Row],[TCG_Fees]]-0.0225 - (0.088 *Table3[[#This Row],[Shipping_Shields]])- ($V$33 * Table3[[#This Row],[Quantity_Ordered]]) -0.68</f>
        <v>7.5412708842043763</v>
      </c>
      <c r="O625" s="15" t="s">
        <v>1778</v>
      </c>
      <c r="P625" s="15" t="s">
        <v>923</v>
      </c>
      <c r="Q625" s="19">
        <v>98367</v>
      </c>
    </row>
    <row r="626" spans="1:17" x14ac:dyDescent="0.25">
      <c r="A626" s="1" t="s">
        <v>1811</v>
      </c>
      <c r="B626" s="2" t="s">
        <v>1812</v>
      </c>
      <c r="C626" s="3">
        <v>45303</v>
      </c>
      <c r="D626" s="4" t="str">
        <f t="shared" ca="1" si="32"/>
        <v>Completed</v>
      </c>
      <c r="E626" s="4" t="s">
        <v>3</v>
      </c>
      <c r="F626" s="4" t="s">
        <v>2168</v>
      </c>
      <c r="G626" s="5">
        <v>0.99</v>
      </c>
      <c r="H626" s="37">
        <f t="shared" si="29"/>
        <v>1</v>
      </c>
      <c r="I626" s="37" t="str">
        <f t="shared" si="30"/>
        <v>Small</v>
      </c>
      <c r="J626" s="4">
        <v>1</v>
      </c>
      <c r="K626" s="20">
        <v>0.99</v>
      </c>
      <c r="L626" s="5">
        <f>Table3[[#This Row],[Product_Amt]]+Table3[[#This Row],[Shipping_Amt]]</f>
        <v>1.98</v>
      </c>
      <c r="M626" s="5">
        <f>(((Table3[[#This Row],[Total_Amt]] * 0.0558659217877095) + (Table3[[#This Row],[Total_Amt]])) *0.025 +0.3) + Table3[[#This Row],[Total_Amt]] * 0.1025</f>
        <v>0.55521536312849162</v>
      </c>
      <c r="N626" s="20">
        <f>Table3[[#This Row],[Total_Amt]]-Table3[[#This Row],[TCG_Fees]]-0.0225 - (0.088 *Table3[[#This Row],[Shipping_Shields]])- ($V$33 * Table3[[#This Row],[Quantity_Ordered]]) -0.68</f>
        <v>0.60728820264012928</v>
      </c>
      <c r="O626" s="2" t="s">
        <v>1170</v>
      </c>
      <c r="P626" s="2" t="s">
        <v>938</v>
      </c>
      <c r="Q626" s="6">
        <v>95827</v>
      </c>
    </row>
    <row r="627" spans="1:17" x14ac:dyDescent="0.25">
      <c r="A627" s="1" t="s">
        <v>1831</v>
      </c>
      <c r="B627" s="2" t="s">
        <v>1832</v>
      </c>
      <c r="C627" s="3">
        <v>45303</v>
      </c>
      <c r="D627" s="4" t="str">
        <f t="shared" ca="1" si="32"/>
        <v>Completed</v>
      </c>
      <c r="E627" s="4" t="s">
        <v>3</v>
      </c>
      <c r="F627" s="4" t="s">
        <v>2168</v>
      </c>
      <c r="G627" s="5">
        <v>4.95</v>
      </c>
      <c r="H627" s="37">
        <f t="shared" si="29"/>
        <v>1</v>
      </c>
      <c r="I627" s="37" t="str">
        <f t="shared" si="30"/>
        <v>Small</v>
      </c>
      <c r="J627" s="4">
        <v>2</v>
      </c>
      <c r="K627" s="20">
        <v>0.99</v>
      </c>
      <c r="L627" s="5">
        <f>Table3[[#This Row],[Product_Amt]]+Table3[[#This Row],[Shipping_Amt]]</f>
        <v>5.94</v>
      </c>
      <c r="M627" s="5">
        <f>(((Table3[[#This Row],[Total_Amt]] * 0.0558659217877095) + (Table3[[#This Row],[Total_Amt]])) *0.025 +0.3) + Table3[[#This Row],[Total_Amt]] * 0.1025</f>
        <v>1.0656460893854749</v>
      </c>
      <c r="N627" s="20">
        <f>Table3[[#This Row],[Total_Amt]]-Table3[[#This Row],[TCG_Fees]]-0.0225 - (0.088 *Table3[[#This Row],[Shipping_Shields]])- ($V$33 * Table3[[#This Row],[Quantity_Ordered]]) -0.68</f>
        <v>4.0298610421517678</v>
      </c>
      <c r="O627" s="2" t="s">
        <v>1833</v>
      </c>
      <c r="P627" s="2" t="s">
        <v>962</v>
      </c>
      <c r="Q627" s="6">
        <v>61761</v>
      </c>
    </row>
    <row r="628" spans="1:17" x14ac:dyDescent="0.25">
      <c r="A628" s="1" t="s">
        <v>1816</v>
      </c>
      <c r="B628" s="2" t="s">
        <v>1817</v>
      </c>
      <c r="C628" s="3">
        <v>45303</v>
      </c>
      <c r="D628" s="4" t="str">
        <f t="shared" ca="1" si="32"/>
        <v>Completed</v>
      </c>
      <c r="E628" s="4" t="s">
        <v>3</v>
      </c>
      <c r="F628" s="4" t="s">
        <v>2168</v>
      </c>
      <c r="G628" s="5">
        <v>0.67</v>
      </c>
      <c r="H628" s="37">
        <f t="shared" si="29"/>
        <v>1</v>
      </c>
      <c r="I628" s="37" t="str">
        <f t="shared" si="30"/>
        <v>Small</v>
      </c>
      <c r="J628" s="4">
        <v>1</v>
      </c>
      <c r="K628" s="20">
        <v>0.99</v>
      </c>
      <c r="L628" s="5">
        <f>Table3[[#This Row],[Product_Amt]]+Table3[[#This Row],[Shipping_Amt]]</f>
        <v>1.6600000000000001</v>
      </c>
      <c r="M628" s="5">
        <f>(((Table3[[#This Row],[Total_Amt]] * 0.0558659217877095) + (Table3[[#This Row],[Total_Amt]])) *0.025 +0.3) + Table3[[#This Row],[Total_Amt]] * 0.1025</f>
        <v>0.51396843575418993</v>
      </c>
      <c r="N628" s="20">
        <f>Table3[[#This Row],[Total_Amt]]-Table3[[#This Row],[TCG_Fees]]-0.0225 - (0.088 *Table3[[#This Row],[Shipping_Shields]])- ($V$33 * Table3[[#This Row],[Quantity_Ordered]]) -0.68</f>
        <v>0.32853513001443135</v>
      </c>
      <c r="O628" s="2" t="s">
        <v>1818</v>
      </c>
      <c r="P628" s="2" t="s">
        <v>982</v>
      </c>
      <c r="Q628" s="6">
        <v>55427</v>
      </c>
    </row>
    <row r="629" spans="1:17" x14ac:dyDescent="0.25">
      <c r="A629" s="1" t="s">
        <v>1809</v>
      </c>
      <c r="B629" s="2" t="s">
        <v>1810</v>
      </c>
      <c r="C629" s="3">
        <v>45303</v>
      </c>
      <c r="D629" s="4" t="str">
        <f t="shared" ca="1" si="32"/>
        <v>Completed</v>
      </c>
      <c r="E629" s="4" t="s">
        <v>3</v>
      </c>
      <c r="F629" s="4" t="s">
        <v>2168</v>
      </c>
      <c r="G629" s="5">
        <v>2.9</v>
      </c>
      <c r="H629" s="37">
        <f t="shared" si="29"/>
        <v>1</v>
      </c>
      <c r="I629" s="37" t="str">
        <f t="shared" si="30"/>
        <v>Small</v>
      </c>
      <c r="J629" s="4">
        <v>1</v>
      </c>
      <c r="K629" s="20">
        <v>0.99</v>
      </c>
      <c r="L629" s="5">
        <f>Table3[[#This Row],[Product_Amt]]+Table3[[#This Row],[Shipping_Amt]]</f>
        <v>3.8899999999999997</v>
      </c>
      <c r="M629" s="5">
        <f>(((Table3[[#This Row],[Total_Amt]] * 0.0558659217877095) + (Table3[[#This Row],[Total_Amt]])) *0.025 +0.3) + Table3[[#This Row],[Total_Amt]] * 0.1025</f>
        <v>0.80140796089385469</v>
      </c>
      <c r="N629" s="20">
        <f>Table3[[#This Row],[Total_Amt]]-Table3[[#This Row],[TCG_Fees]]-0.0225 - (0.088 *Table3[[#This Row],[Shipping_Shields]])- ($V$33 * Table3[[#This Row],[Quantity_Ordered]]) -0.68</f>
        <v>2.2710956048747661</v>
      </c>
      <c r="O629" s="2" t="s">
        <v>953</v>
      </c>
      <c r="P629" s="2" t="s">
        <v>954</v>
      </c>
      <c r="Q629" s="6">
        <v>32205</v>
      </c>
    </row>
    <row r="630" spans="1:17" x14ac:dyDescent="0.25">
      <c r="A630" s="1" t="s">
        <v>1834</v>
      </c>
      <c r="B630" s="2" t="s">
        <v>1835</v>
      </c>
      <c r="C630" s="3">
        <v>45303</v>
      </c>
      <c r="D630" s="4" t="str">
        <f t="shared" ca="1" si="32"/>
        <v>Completed</v>
      </c>
      <c r="E630" s="4" t="s">
        <v>3</v>
      </c>
      <c r="F630" s="4" t="s">
        <v>2168</v>
      </c>
      <c r="G630" s="5">
        <v>0.15</v>
      </c>
      <c r="H630" s="37">
        <f t="shared" si="29"/>
        <v>1</v>
      </c>
      <c r="I630" s="37" t="str">
        <f t="shared" si="30"/>
        <v>Small</v>
      </c>
      <c r="J630" s="4">
        <v>1</v>
      </c>
      <c r="K630" s="20">
        <v>0.99</v>
      </c>
      <c r="L630" s="5">
        <f>Table3[[#This Row],[Product_Amt]]+Table3[[#This Row],[Shipping_Amt]]</f>
        <v>1.1399999999999999</v>
      </c>
      <c r="M630" s="5">
        <f>(((Table3[[#This Row],[Total_Amt]] * 0.0558659217877095) + (Table3[[#This Row],[Total_Amt]])) *0.025 +0.3) + Table3[[#This Row],[Total_Amt]] * 0.1025</f>
        <v>0.44694217877094966</v>
      </c>
      <c r="N630" s="20">
        <f>Table3[[#This Row],[Total_Amt]]-Table3[[#This Row],[TCG_Fees]]-0.0225 - (0.088 *Table3[[#This Row],[Shipping_Shields]])- ($V$33 * Table3[[#This Row],[Quantity_Ordered]]) -0.68</f>
        <v>-0.1244386130023285</v>
      </c>
      <c r="O630" s="2" t="s">
        <v>1279</v>
      </c>
      <c r="P630" s="2" t="s">
        <v>1005</v>
      </c>
      <c r="Q630" s="6">
        <v>27013</v>
      </c>
    </row>
    <row r="631" spans="1:17" x14ac:dyDescent="0.25">
      <c r="A631" s="1" t="s">
        <v>1813</v>
      </c>
      <c r="B631" s="2" t="s">
        <v>1814</v>
      </c>
      <c r="C631" s="3">
        <v>45303</v>
      </c>
      <c r="D631" s="4" t="str">
        <f t="shared" ca="1" si="32"/>
        <v>Completed</v>
      </c>
      <c r="E631" s="4" t="s">
        <v>3</v>
      </c>
      <c r="F631" s="4" t="s">
        <v>2168</v>
      </c>
      <c r="G631" s="5">
        <v>5.12</v>
      </c>
      <c r="H631" s="37">
        <f t="shared" si="29"/>
        <v>1</v>
      </c>
      <c r="I631" s="37" t="str">
        <f t="shared" si="30"/>
        <v>Small</v>
      </c>
      <c r="J631" s="4">
        <v>1</v>
      </c>
      <c r="K631" s="20">
        <v>0.99</v>
      </c>
      <c r="L631" s="5">
        <f>Table3[[#This Row],[Product_Amt]]+Table3[[#This Row],[Shipping_Amt]]</f>
        <v>6.11</v>
      </c>
      <c r="M631" s="5">
        <f>(((Table3[[#This Row],[Total_Amt]] * 0.0558659217877095) + (Table3[[#This Row],[Total_Amt]])) *0.025 +0.3) + Table3[[#This Row],[Total_Amt]] * 0.1025</f>
        <v>1.0875585195530726</v>
      </c>
      <c r="N631" s="20">
        <f>Table3[[#This Row],[Total_Amt]]-Table3[[#This Row],[TCG_Fees]]-0.0225 - (0.088 *Table3[[#This Row],[Shipping_Shields]])- ($V$33 * Table3[[#This Row],[Quantity_Ordered]]) -0.68</f>
        <v>4.2049450462155491</v>
      </c>
      <c r="O631" s="2" t="s">
        <v>1815</v>
      </c>
      <c r="P631" s="2" t="s">
        <v>931</v>
      </c>
      <c r="Q631" s="6">
        <v>87801</v>
      </c>
    </row>
    <row r="632" spans="1:17" x14ac:dyDescent="0.25">
      <c r="A632" s="1" t="s">
        <v>1807</v>
      </c>
      <c r="B632" s="2" t="s">
        <v>1808</v>
      </c>
      <c r="C632" s="3">
        <v>45303</v>
      </c>
      <c r="D632" s="4" t="str">
        <f t="shared" ca="1" si="32"/>
        <v>Completed</v>
      </c>
      <c r="E632" s="4" t="s">
        <v>3</v>
      </c>
      <c r="F632" s="4" t="s">
        <v>2168</v>
      </c>
      <c r="G632" s="5">
        <v>2.97</v>
      </c>
      <c r="H632" s="37">
        <f t="shared" si="29"/>
        <v>1</v>
      </c>
      <c r="I632" s="37" t="str">
        <f t="shared" si="30"/>
        <v>Small</v>
      </c>
      <c r="J632" s="4">
        <v>2</v>
      </c>
      <c r="K632" s="20">
        <v>0.99</v>
      </c>
      <c r="L632" s="5">
        <f>Table3[[#This Row],[Product_Amt]]+Table3[[#This Row],[Shipping_Amt]]</f>
        <v>3.96</v>
      </c>
      <c r="M632" s="5">
        <f>(((Table3[[#This Row],[Total_Amt]] * 0.0558659217877095) + (Table3[[#This Row],[Total_Amt]])) *0.025 +0.3) + Table3[[#This Row],[Total_Amt]] * 0.1025</f>
        <v>0.8104307262569832</v>
      </c>
      <c r="N632" s="20">
        <f>Table3[[#This Row],[Total_Amt]]-Table3[[#This Row],[TCG_Fees]]-0.0225 - (0.088 *Table3[[#This Row],[Shipping_Shields]])- ($V$33 * Table3[[#This Row],[Quantity_Ordered]]) -0.68</f>
        <v>2.3050764052802593</v>
      </c>
      <c r="O632" s="2" t="s">
        <v>1021</v>
      </c>
      <c r="P632" s="2" t="s">
        <v>1022</v>
      </c>
      <c r="Q632" s="6">
        <v>29486</v>
      </c>
    </row>
    <row r="633" spans="1:17" x14ac:dyDescent="0.25">
      <c r="A633" s="1" t="s">
        <v>1829</v>
      </c>
      <c r="B633" s="2" t="s">
        <v>1830</v>
      </c>
      <c r="C633" s="3">
        <v>45303</v>
      </c>
      <c r="D633" s="4" t="str">
        <f t="shared" ca="1" si="32"/>
        <v>Completed</v>
      </c>
      <c r="E633" s="4" t="s">
        <v>3</v>
      </c>
      <c r="F633" s="4" t="s">
        <v>2168</v>
      </c>
      <c r="G633" s="5">
        <v>3.82</v>
      </c>
      <c r="H633" s="37">
        <f t="shared" si="29"/>
        <v>1</v>
      </c>
      <c r="I633" s="37" t="str">
        <f t="shared" si="30"/>
        <v>Small</v>
      </c>
      <c r="J633" s="4">
        <v>2</v>
      </c>
      <c r="K633" s="20">
        <v>0.99</v>
      </c>
      <c r="L633" s="5">
        <f>Table3[[#This Row],[Product_Amt]]+Table3[[#This Row],[Shipping_Amt]]</f>
        <v>4.8099999999999996</v>
      </c>
      <c r="M633" s="5">
        <f>(((Table3[[#This Row],[Total_Amt]] * 0.0558659217877095) + (Table3[[#This Row],[Total_Amt]])) *0.025 +0.3) + Table3[[#This Row],[Total_Amt]] * 0.1025</f>
        <v>0.91999287709497202</v>
      </c>
      <c r="N633" s="20">
        <f>Table3[[#This Row],[Total_Amt]]-Table3[[#This Row],[TCG_Fees]]-0.0225 - (0.088 *Table3[[#This Row],[Shipping_Shields]])- ($V$33 * Table3[[#This Row],[Quantity_Ordered]]) -0.68</f>
        <v>3.0455142544422702</v>
      </c>
      <c r="O633" s="2" t="s">
        <v>1828</v>
      </c>
      <c r="P633" s="2" t="s">
        <v>1022</v>
      </c>
      <c r="Q633" s="6">
        <v>29554</v>
      </c>
    </row>
    <row r="634" spans="1:17" x14ac:dyDescent="0.25">
      <c r="A634" s="1" t="s">
        <v>1824</v>
      </c>
      <c r="B634" s="2" t="s">
        <v>1823</v>
      </c>
      <c r="C634" s="3">
        <v>45303</v>
      </c>
      <c r="D634" s="4" t="str">
        <f t="shared" ca="1" si="32"/>
        <v>Completed</v>
      </c>
      <c r="E634" s="4" t="s">
        <v>3</v>
      </c>
      <c r="F634" s="4" t="s">
        <v>2168</v>
      </c>
      <c r="G634" s="5">
        <v>1.2</v>
      </c>
      <c r="H634" s="37">
        <f t="shared" si="29"/>
        <v>1</v>
      </c>
      <c r="I634" s="37" t="str">
        <f t="shared" si="30"/>
        <v>Small</v>
      </c>
      <c r="J634" s="4">
        <v>1</v>
      </c>
      <c r="K634" s="20">
        <v>0.99</v>
      </c>
      <c r="L634" s="5">
        <f>Table3[[#This Row],[Product_Amt]]+Table3[[#This Row],[Shipping_Amt]]</f>
        <v>2.19</v>
      </c>
      <c r="M634" s="5">
        <f>(((Table3[[#This Row],[Total_Amt]] * 0.0558659217877095) + (Table3[[#This Row],[Total_Amt]])) *0.025 +0.3) + Table3[[#This Row],[Total_Amt]] * 0.1025</f>
        <v>0.58228365921787706</v>
      </c>
      <c r="N634" s="20">
        <f>Table3[[#This Row],[Total_Amt]]-Table3[[#This Row],[TCG_Fees]]-0.0225 - (0.088 *Table3[[#This Row],[Shipping_Shields]])- ($V$33 * Table3[[#This Row],[Quantity_Ordered]]) -0.68</f>
        <v>0.79021990655074392</v>
      </c>
      <c r="O634" s="2" t="s">
        <v>1822</v>
      </c>
      <c r="P634" s="2" t="s">
        <v>1005</v>
      </c>
      <c r="Q634" s="6">
        <v>27310</v>
      </c>
    </row>
    <row r="635" spans="1:17" x14ac:dyDescent="0.25">
      <c r="A635" s="1" t="s">
        <v>1819</v>
      </c>
      <c r="B635" s="2" t="s">
        <v>1820</v>
      </c>
      <c r="C635" s="3">
        <v>45303</v>
      </c>
      <c r="D635" s="4" t="str">
        <f t="shared" ca="1" si="32"/>
        <v>Completed</v>
      </c>
      <c r="E635" s="4" t="s">
        <v>3</v>
      </c>
      <c r="F635" s="4" t="s">
        <v>2168</v>
      </c>
      <c r="G635" s="5">
        <v>0.99</v>
      </c>
      <c r="H635" s="37">
        <f t="shared" si="29"/>
        <v>1</v>
      </c>
      <c r="I635" s="37" t="str">
        <f t="shared" si="30"/>
        <v>Small</v>
      </c>
      <c r="J635" s="4">
        <v>1</v>
      </c>
      <c r="K635" s="20">
        <v>0.99</v>
      </c>
      <c r="L635" s="5">
        <f>Table3[[#This Row],[Product_Amt]]+Table3[[#This Row],[Shipping_Amt]]</f>
        <v>1.98</v>
      </c>
      <c r="M635" s="5">
        <f>(((Table3[[#This Row],[Total_Amt]] * 0.0558659217877095) + (Table3[[#This Row],[Total_Amt]])) *0.025 +0.3) + Table3[[#This Row],[Total_Amt]] * 0.1025</f>
        <v>0.55521536312849162</v>
      </c>
      <c r="N635" s="20">
        <f>Table3[[#This Row],[Total_Amt]]-Table3[[#This Row],[TCG_Fees]]-0.0225 - (0.088 *Table3[[#This Row],[Shipping_Shields]])- ($V$33 * Table3[[#This Row],[Quantity_Ordered]]) -0.68</f>
        <v>0.60728820264012928</v>
      </c>
      <c r="O635" s="2" t="s">
        <v>1821</v>
      </c>
      <c r="P635" s="2" t="s">
        <v>962</v>
      </c>
      <c r="Q635" s="6">
        <v>62024</v>
      </c>
    </row>
    <row r="636" spans="1:17" x14ac:dyDescent="0.25">
      <c r="A636" s="1" t="s">
        <v>1825</v>
      </c>
      <c r="B636" s="2" t="s">
        <v>1826</v>
      </c>
      <c r="C636" s="3">
        <v>45303</v>
      </c>
      <c r="D636" s="4" t="str">
        <f t="shared" ca="1" si="32"/>
        <v>Completed</v>
      </c>
      <c r="E636" s="4" t="s">
        <v>3</v>
      </c>
      <c r="F636" s="4" t="s">
        <v>2168</v>
      </c>
      <c r="G636" s="5">
        <v>0.21</v>
      </c>
      <c r="H636" s="37">
        <f t="shared" si="29"/>
        <v>1</v>
      </c>
      <c r="I636" s="37" t="str">
        <f t="shared" si="30"/>
        <v>Small</v>
      </c>
      <c r="J636" s="4">
        <v>1</v>
      </c>
      <c r="K636" s="20">
        <v>0.99</v>
      </c>
      <c r="L636" s="5">
        <f>Table3[[#This Row],[Product_Amt]]+Table3[[#This Row],[Shipping_Amt]]</f>
        <v>1.2</v>
      </c>
      <c r="M636" s="5">
        <f>(((Table3[[#This Row],[Total_Amt]] * 0.0558659217877095) + (Table3[[#This Row],[Total_Amt]])) *0.025 +0.3) + Table3[[#This Row],[Total_Amt]] * 0.1025</f>
        <v>0.45467597765363127</v>
      </c>
      <c r="N636" s="20">
        <f>Table3[[#This Row],[Total_Amt]]-Table3[[#This Row],[TCG_Fees]]-0.0225 - (0.088 *Table3[[#This Row],[Shipping_Shields]])- ($V$33 * Table3[[#This Row],[Quantity_Ordered]]) -0.68</f>
        <v>-7.2172411885010113E-2</v>
      </c>
      <c r="O636" s="2" t="s">
        <v>1827</v>
      </c>
      <c r="P636" s="2" t="s">
        <v>958</v>
      </c>
      <c r="Q636" s="6">
        <v>8035</v>
      </c>
    </row>
    <row r="637" spans="1:17" x14ac:dyDescent="0.25">
      <c r="A637" s="1" t="s">
        <v>1836</v>
      </c>
      <c r="B637" s="2" t="s">
        <v>1837</v>
      </c>
      <c r="C637" s="3">
        <v>45303</v>
      </c>
      <c r="D637" s="4" t="str">
        <f t="shared" ca="1" si="32"/>
        <v>Completed</v>
      </c>
      <c r="E637" s="4" t="s">
        <v>3</v>
      </c>
      <c r="F637" s="4" t="s">
        <v>2168</v>
      </c>
      <c r="G637" s="5">
        <v>0.59</v>
      </c>
      <c r="H637" s="37">
        <f t="shared" si="29"/>
        <v>1</v>
      </c>
      <c r="I637" s="37" t="str">
        <f t="shared" si="30"/>
        <v>Small</v>
      </c>
      <c r="J637" s="4">
        <v>2</v>
      </c>
      <c r="K637" s="20">
        <v>0.99</v>
      </c>
      <c r="L637" s="5">
        <f>Table3[[#This Row],[Product_Amt]]+Table3[[#This Row],[Shipping_Amt]]</f>
        <v>1.58</v>
      </c>
      <c r="M637" s="5">
        <f>(((Table3[[#This Row],[Total_Amt]] * 0.0558659217877095) + (Table3[[#This Row],[Total_Amt]])) *0.025 +0.3) + Table3[[#This Row],[Total_Amt]] * 0.1025</f>
        <v>0.50365670391061457</v>
      </c>
      <c r="N637" s="20">
        <f>Table3[[#This Row],[Total_Amt]]-Table3[[#This Row],[TCG_Fees]]-0.0225 - (0.088 *Table3[[#This Row],[Shipping_Shields]])- ($V$33 * Table3[[#This Row],[Quantity_Ordered]]) -0.68</f>
        <v>0.231850427626628</v>
      </c>
      <c r="O637" s="2" t="s">
        <v>1838</v>
      </c>
      <c r="P637" s="2" t="s">
        <v>920</v>
      </c>
      <c r="Q637" s="6">
        <v>12210</v>
      </c>
    </row>
    <row r="638" spans="1:17" x14ac:dyDescent="0.25">
      <c r="A638" s="1" t="s">
        <v>1845</v>
      </c>
      <c r="B638" s="2" t="s">
        <v>1846</v>
      </c>
      <c r="C638" s="3">
        <v>45304</v>
      </c>
      <c r="D638" s="4" t="str">
        <f t="shared" ca="1" si="32"/>
        <v>Completed</v>
      </c>
      <c r="E638" s="4" t="s">
        <v>3</v>
      </c>
      <c r="F638" s="4" t="s">
        <v>2168</v>
      </c>
      <c r="G638" s="5">
        <v>3.15</v>
      </c>
      <c r="H638" s="37">
        <f t="shared" si="29"/>
        <v>1</v>
      </c>
      <c r="I638" s="37" t="str">
        <f t="shared" si="30"/>
        <v>Small</v>
      </c>
      <c r="J638" s="4">
        <v>1</v>
      </c>
      <c r="K638" s="4">
        <v>0.99</v>
      </c>
      <c r="L638" s="5">
        <f>Table3[[#This Row],[Product_Amt]]+Table3[[#This Row],[Shipping_Amt]]</f>
        <v>4.1399999999999997</v>
      </c>
      <c r="M638" s="5">
        <f>(((Table3[[#This Row],[Total_Amt]] * 0.0558659217877095) + (Table3[[#This Row],[Total_Amt]])) *0.025 +0.3) + Table3[[#This Row],[Total_Amt]] * 0.1025</f>
        <v>0.83363212290502786</v>
      </c>
      <c r="N638" s="20">
        <f>Table3[[#This Row],[Total_Amt]]-Table3[[#This Row],[TCG_Fees]]-0.0225 - (0.088 *Table3[[#This Row],[Shipping_Shields]])- ($V$33 * Table3[[#This Row],[Quantity_Ordered]]) -0.68</f>
        <v>2.4888714428635925</v>
      </c>
      <c r="O638" s="2" t="s">
        <v>1882</v>
      </c>
      <c r="P638" s="2" t="s">
        <v>988</v>
      </c>
      <c r="Q638" s="6">
        <v>63301</v>
      </c>
    </row>
    <row r="639" spans="1:17" x14ac:dyDescent="0.25">
      <c r="A639" s="24" t="s">
        <v>1847</v>
      </c>
      <c r="B639" s="2" t="s">
        <v>1848</v>
      </c>
      <c r="C639" s="3">
        <v>45304</v>
      </c>
      <c r="D639" s="4" t="str">
        <f t="shared" ca="1" si="32"/>
        <v>Completed</v>
      </c>
      <c r="E639" s="4" t="s">
        <v>3</v>
      </c>
      <c r="F639" s="4" t="s">
        <v>2168</v>
      </c>
      <c r="G639" s="5">
        <v>4.45</v>
      </c>
      <c r="H639" s="37">
        <f t="shared" si="29"/>
        <v>1</v>
      </c>
      <c r="I639" s="37" t="str">
        <f t="shared" si="30"/>
        <v>Small</v>
      </c>
      <c r="J639" s="4">
        <v>1</v>
      </c>
      <c r="K639" s="20">
        <v>0.99</v>
      </c>
      <c r="L639" s="5">
        <f>Table3[[#This Row],[Product_Amt]]+Table3[[#This Row],[Shipping_Amt]]</f>
        <v>5.44</v>
      </c>
      <c r="M639" s="5">
        <f>(((Table3[[#This Row],[Total_Amt]] * 0.0558659217877095) + (Table3[[#This Row],[Total_Amt]])) *0.025 +0.3) + Table3[[#This Row],[Total_Amt]] * 0.1025</f>
        <v>1.0011977653631283</v>
      </c>
      <c r="N639" s="20">
        <f>Table3[[#This Row],[Total_Amt]]-Table3[[#This Row],[TCG_Fees]]-0.0225 - (0.088 *Table3[[#This Row],[Shipping_Shields]])- ($V$33 * Table3[[#This Row],[Quantity_Ordered]]) -0.68</f>
        <v>3.6213058004054939</v>
      </c>
      <c r="O639" s="2" t="s">
        <v>1883</v>
      </c>
      <c r="P639" s="2" t="s">
        <v>1005</v>
      </c>
      <c r="Q639" s="6">
        <v>28650</v>
      </c>
    </row>
    <row r="640" spans="1:17" x14ac:dyDescent="0.25">
      <c r="A640" s="1" t="s">
        <v>1843</v>
      </c>
      <c r="B640" s="2" t="s">
        <v>1844</v>
      </c>
      <c r="C640" s="3">
        <v>45304</v>
      </c>
      <c r="D640" s="4" t="str">
        <f t="shared" ca="1" si="32"/>
        <v>Completed</v>
      </c>
      <c r="E640" s="4" t="s">
        <v>3</v>
      </c>
      <c r="F640" s="4" t="s">
        <v>2168</v>
      </c>
      <c r="G640" s="5">
        <v>1.5</v>
      </c>
      <c r="H640" s="37">
        <f t="shared" si="29"/>
        <v>1</v>
      </c>
      <c r="I640" s="37" t="str">
        <f t="shared" si="30"/>
        <v>Small</v>
      </c>
      <c r="J640" s="4">
        <v>1</v>
      </c>
      <c r="K640" s="4">
        <v>0.99</v>
      </c>
      <c r="L640" s="5">
        <f>Table3[[#This Row],[Product_Amt]]+Table3[[#This Row],[Shipping_Amt]]</f>
        <v>2.4900000000000002</v>
      </c>
      <c r="M640" s="5">
        <f>(((Table3[[#This Row],[Total_Amt]] * 0.0558659217877095) + (Table3[[#This Row],[Total_Amt]])) *0.025 +0.3) + Table3[[#This Row],[Total_Amt]] * 0.1025</f>
        <v>0.62095265363128482</v>
      </c>
      <c r="N640" s="20">
        <f>Table3[[#This Row],[Total_Amt]]-Table3[[#This Row],[TCG_Fees]]-0.0225 - (0.088 *Table3[[#This Row],[Shipping_Shields]])- ($V$33 * Table3[[#This Row],[Quantity_Ordered]]) -0.68</f>
        <v>1.0515509121373365</v>
      </c>
      <c r="O640" s="2" t="s">
        <v>1881</v>
      </c>
      <c r="P640" s="2" t="s">
        <v>945</v>
      </c>
      <c r="Q640" s="6">
        <v>44446</v>
      </c>
    </row>
    <row r="641" spans="1:17" x14ac:dyDescent="0.25">
      <c r="A641" s="1" t="s">
        <v>1841</v>
      </c>
      <c r="B641" s="2" t="s">
        <v>1842</v>
      </c>
      <c r="C641" s="3">
        <v>45304</v>
      </c>
      <c r="D641" s="4" t="str">
        <f t="shared" ca="1" si="32"/>
        <v>Completed</v>
      </c>
      <c r="E641" s="4" t="s">
        <v>3</v>
      </c>
      <c r="F641" s="4" t="s">
        <v>2168</v>
      </c>
      <c r="G641" s="5">
        <v>2.82</v>
      </c>
      <c r="H641" s="37">
        <f t="shared" si="29"/>
        <v>1</v>
      </c>
      <c r="I641" s="37" t="str">
        <f t="shared" si="30"/>
        <v>Small</v>
      </c>
      <c r="J641" s="4">
        <v>3</v>
      </c>
      <c r="K641" s="4">
        <v>0.99</v>
      </c>
      <c r="L641" s="5">
        <f>Table3[[#This Row],[Product_Amt]]+Table3[[#This Row],[Shipping_Amt]]</f>
        <v>3.8099999999999996</v>
      </c>
      <c r="M641" s="5">
        <f>(((Table3[[#This Row],[Total_Amt]] * 0.0558659217877095) + (Table3[[#This Row],[Total_Amt]])) *0.025 +0.3) + Table3[[#This Row],[Total_Amt]] * 0.1025</f>
        <v>0.79109622905027921</v>
      </c>
      <c r="N641" s="20">
        <f>Table3[[#This Row],[Total_Amt]]-Table3[[#This Row],[TCG_Fees]]-0.0225 - (0.088 *Table3[[#This Row],[Shipping_Shields]])- ($V$33 * Table3[[#This Row],[Quantity_Ordered]]) -0.68</f>
        <v>2.147414468255584</v>
      </c>
      <c r="O641" s="2" t="s">
        <v>1880</v>
      </c>
      <c r="P641" s="2" t="s">
        <v>952</v>
      </c>
      <c r="Q641" s="6">
        <v>37179</v>
      </c>
    </row>
    <row r="642" spans="1:17" x14ac:dyDescent="0.25">
      <c r="A642" s="1" t="s">
        <v>1839</v>
      </c>
      <c r="B642" s="2" t="s">
        <v>1840</v>
      </c>
      <c r="C642" s="3">
        <v>45304</v>
      </c>
      <c r="D642" s="4" t="str">
        <f t="shared" ca="1" si="32"/>
        <v>Completed</v>
      </c>
      <c r="E642" s="4" t="s">
        <v>3</v>
      </c>
      <c r="F642" s="4" t="s">
        <v>2168</v>
      </c>
      <c r="G642" s="5">
        <v>0.12</v>
      </c>
      <c r="H642" s="37">
        <f t="shared" ref="H642:H710" si="33">IF(J642&gt;=7,2,IF(J642&lt;7,1))</f>
        <v>1</v>
      </c>
      <c r="I642" s="37" t="str">
        <f t="shared" ref="I642:I705" si="34">IF(H642 &gt; 1, "Large", "Small")</f>
        <v>Small</v>
      </c>
      <c r="J642" s="4">
        <v>1</v>
      </c>
      <c r="K642" s="4">
        <v>0.99</v>
      </c>
      <c r="L642" s="5">
        <f>Table3[[#This Row],[Product_Amt]]+Table3[[#This Row],[Shipping_Amt]]</f>
        <v>1.1099999999999999</v>
      </c>
      <c r="M642" s="5">
        <f>(((Table3[[#This Row],[Total_Amt]] * 0.0558659217877095) + (Table3[[#This Row],[Total_Amt]])) *0.025 +0.3) + Table3[[#This Row],[Total_Amt]] * 0.1025</f>
        <v>0.44307527932960888</v>
      </c>
      <c r="N642" s="20">
        <f>Table3[[#This Row],[Total_Amt]]-Table3[[#This Row],[TCG_Fees]]-0.0225 - (0.088 *Table3[[#This Row],[Shipping_Shields]])- ($V$33 * Table3[[#This Row],[Quantity_Ordered]]) -0.68</f>
        <v>-0.15057171356098775</v>
      </c>
      <c r="O642" s="2" t="s">
        <v>1879</v>
      </c>
      <c r="P642" s="2" t="s">
        <v>960</v>
      </c>
      <c r="Q642" s="6">
        <v>48184</v>
      </c>
    </row>
    <row r="643" spans="1:17" x14ac:dyDescent="0.25">
      <c r="A643" s="1" t="s">
        <v>1859</v>
      </c>
      <c r="B643" s="2" t="s">
        <v>1860</v>
      </c>
      <c r="C643" s="3">
        <v>45305</v>
      </c>
      <c r="D643" s="4" t="str">
        <f t="shared" ca="1" si="32"/>
        <v>Completed</v>
      </c>
      <c r="E643" s="4" t="s">
        <v>3</v>
      </c>
      <c r="F643" s="4" t="s">
        <v>2168</v>
      </c>
      <c r="G643" s="5">
        <v>0.2</v>
      </c>
      <c r="H643" s="37">
        <f t="shared" si="33"/>
        <v>1</v>
      </c>
      <c r="I643" s="37" t="str">
        <f t="shared" si="34"/>
        <v>Small</v>
      </c>
      <c r="J643" s="4">
        <v>1</v>
      </c>
      <c r="K643" s="4">
        <v>0.99</v>
      </c>
      <c r="L643" s="5">
        <f>Table3[[#This Row],[Product_Amt]]+Table3[[#This Row],[Shipping_Amt]]</f>
        <v>1.19</v>
      </c>
      <c r="M643" s="5">
        <f>(((Table3[[#This Row],[Total_Amt]] * 0.0558659217877095) + (Table3[[#This Row],[Total_Amt]])) *0.025 +0.3) + Table3[[#This Row],[Total_Amt]] * 0.1025</f>
        <v>0.45338701117318436</v>
      </c>
      <c r="N643" s="20">
        <f>Table3[[#This Row],[Total_Amt]]-Table3[[#This Row],[TCG_Fees]]-0.0225 - (0.088 *Table3[[#This Row],[Shipping_Shields]])- ($V$33 * Table3[[#This Row],[Quantity_Ordered]]) -0.68</f>
        <v>-8.0883445404563159E-2</v>
      </c>
      <c r="O643" s="2" t="s">
        <v>1889</v>
      </c>
      <c r="P643" s="2" t="s">
        <v>979</v>
      </c>
      <c r="Q643" s="6">
        <v>46815</v>
      </c>
    </row>
    <row r="644" spans="1:17" x14ac:dyDescent="0.25">
      <c r="A644" s="1" t="s">
        <v>1847</v>
      </c>
      <c r="B644" s="2" t="s">
        <v>1848</v>
      </c>
      <c r="C644" s="3">
        <v>45305</v>
      </c>
      <c r="D644" s="4" t="str">
        <f t="shared" ca="1" si="32"/>
        <v>Completed</v>
      </c>
      <c r="E644" s="4" t="s">
        <v>3</v>
      </c>
      <c r="F644" s="4" t="s">
        <v>2168</v>
      </c>
      <c r="G644" s="5">
        <v>4.45</v>
      </c>
      <c r="H644" s="37">
        <f t="shared" si="33"/>
        <v>1</v>
      </c>
      <c r="I644" s="37" t="str">
        <f t="shared" si="34"/>
        <v>Small</v>
      </c>
      <c r="J644" s="4">
        <v>1</v>
      </c>
      <c r="K644" s="4">
        <v>0.99</v>
      </c>
      <c r="L644" s="5">
        <f>Table3[[#This Row],[Product_Amt]]+Table3[[#This Row],[Shipping_Amt]]</f>
        <v>5.44</v>
      </c>
      <c r="M644" s="5">
        <f>(((Table3[[#This Row],[Total_Amt]] * 0.0558659217877095) + (Table3[[#This Row],[Total_Amt]])) *0.025 +0.3) + Table3[[#This Row],[Total_Amt]] * 0.1025</f>
        <v>1.0011977653631283</v>
      </c>
      <c r="N644" s="20">
        <f>Table3[[#This Row],[Total_Amt]]-Table3[[#This Row],[TCG_Fees]]-0.0225 - (0.088 *Table3[[#This Row],[Shipping_Shields]])- ($V$33 * Table3[[#This Row],[Quantity_Ordered]]) -0.68</f>
        <v>3.6213058004054939</v>
      </c>
      <c r="O644" s="2" t="s">
        <v>1883</v>
      </c>
      <c r="P644" s="2" t="s">
        <v>1005</v>
      </c>
      <c r="Q644" s="6">
        <v>28650</v>
      </c>
    </row>
    <row r="645" spans="1:17" x14ac:dyDescent="0.25">
      <c r="A645" s="1" t="s">
        <v>1857</v>
      </c>
      <c r="B645" s="2" t="s">
        <v>1858</v>
      </c>
      <c r="C645" s="3">
        <v>45305</v>
      </c>
      <c r="D645" s="4" t="str">
        <f t="shared" ca="1" si="32"/>
        <v>Completed</v>
      </c>
      <c r="E645" s="4" t="s">
        <v>3</v>
      </c>
      <c r="F645" s="4" t="s">
        <v>2168</v>
      </c>
      <c r="G645" s="5">
        <v>18.899999999999999</v>
      </c>
      <c r="H645" s="37">
        <f t="shared" si="33"/>
        <v>1</v>
      </c>
      <c r="I645" s="37" t="str">
        <f t="shared" si="34"/>
        <v>Small</v>
      </c>
      <c r="J645" s="4">
        <v>1</v>
      </c>
      <c r="K645" s="4">
        <v>0.99</v>
      </c>
      <c r="L645" s="5">
        <f>Table3[[#This Row],[Product_Amt]]+Table3[[#This Row],[Shipping_Amt]]</f>
        <v>19.889999999999997</v>
      </c>
      <c r="M645" s="5">
        <f>(((Table3[[#This Row],[Total_Amt]] * 0.0558659217877095) + (Table3[[#This Row],[Total_Amt]])) *0.025 +0.3) + Table3[[#This Row],[Total_Amt]] * 0.1025</f>
        <v>2.8637543296089381</v>
      </c>
      <c r="N645" s="20">
        <f>Table3[[#This Row],[Total_Amt]]-Table3[[#This Row],[TCG_Fees]]-0.0225 - (0.088 *Table3[[#This Row],[Shipping_Shields]])- ($V$33 * Table3[[#This Row],[Quantity_Ordered]]) -0.68</f>
        <v>16.208749236159679</v>
      </c>
      <c r="O645" s="2" t="s">
        <v>1888</v>
      </c>
      <c r="P645" s="2" t="s">
        <v>1005</v>
      </c>
      <c r="Q645" s="6">
        <v>28532</v>
      </c>
    </row>
    <row r="646" spans="1:17" x14ac:dyDescent="0.25">
      <c r="A646" s="1" t="s">
        <v>1865</v>
      </c>
      <c r="B646" s="2" t="s">
        <v>1866</v>
      </c>
      <c r="C646" s="3">
        <v>45305</v>
      </c>
      <c r="D646" s="4" t="str">
        <f t="shared" ca="1" si="32"/>
        <v>Completed</v>
      </c>
      <c r="E646" s="4" t="s">
        <v>3</v>
      </c>
      <c r="F646" s="4" t="s">
        <v>2168</v>
      </c>
      <c r="G646" s="5">
        <v>15.53</v>
      </c>
      <c r="H646" s="37">
        <f t="shared" si="33"/>
        <v>2</v>
      </c>
      <c r="I646" s="37" t="str">
        <f t="shared" si="34"/>
        <v>Large</v>
      </c>
      <c r="J646" s="4">
        <v>21</v>
      </c>
      <c r="K646" s="4">
        <v>0.99</v>
      </c>
      <c r="L646" s="5">
        <f>Table3[[#This Row],[Product_Amt]]+Table3[[#This Row],[Shipping_Amt]]</f>
        <v>16.52</v>
      </c>
      <c r="M646" s="5">
        <f>(((Table3[[#This Row],[Total_Amt]] * 0.0558659217877095) + (Table3[[#This Row],[Total_Amt]])) *0.025 +0.3) + Table3[[#This Row],[Total_Amt]] * 0.1025</f>
        <v>2.4293726256983237</v>
      </c>
      <c r="N646" s="20">
        <f>Table3[[#This Row],[Total_Amt]]-Table3[[#This Row],[TCG_Fees]]-0.0225 - (0.088 *Table3[[#This Row],[Shipping_Shields]])- ($V$33 * Table3[[#This Row],[Quantity_Ordered]]) -0.68</f>
        <v>12.645202255442721</v>
      </c>
      <c r="O646" s="2" t="s">
        <v>1516</v>
      </c>
      <c r="P646" s="2" t="s">
        <v>997</v>
      </c>
      <c r="Q646" s="6">
        <v>80303</v>
      </c>
    </row>
    <row r="647" spans="1:17" x14ac:dyDescent="0.25">
      <c r="A647" s="1" t="s">
        <v>1855</v>
      </c>
      <c r="B647" s="2" t="s">
        <v>1856</v>
      </c>
      <c r="C647" s="3">
        <v>45305</v>
      </c>
      <c r="D647" s="4" t="str">
        <f t="shared" ca="1" si="32"/>
        <v>Completed</v>
      </c>
      <c r="E647" s="4" t="s">
        <v>3</v>
      </c>
      <c r="F647" s="4" t="s">
        <v>2168</v>
      </c>
      <c r="G647" s="5">
        <v>0.1</v>
      </c>
      <c r="H647" s="37">
        <f t="shared" si="33"/>
        <v>1</v>
      </c>
      <c r="I647" s="37" t="str">
        <f t="shared" si="34"/>
        <v>Small</v>
      </c>
      <c r="J647" s="4">
        <v>1</v>
      </c>
      <c r="K647" s="4">
        <v>0.99</v>
      </c>
      <c r="L647" s="5">
        <f>Table3[[#This Row],[Product_Amt]]+Table3[[#This Row],[Shipping_Amt]]</f>
        <v>1.0900000000000001</v>
      </c>
      <c r="M647" s="5">
        <f>(((Table3[[#This Row],[Total_Amt]] * 0.0558659217877095) + (Table3[[#This Row],[Total_Amt]])) *0.025 +0.3) + Table3[[#This Row],[Total_Amt]] * 0.1025</f>
        <v>0.44049734636871507</v>
      </c>
      <c r="N647" s="20">
        <f>Table3[[#This Row],[Total_Amt]]-Table3[[#This Row],[TCG_Fees]]-0.0225 - (0.088 *Table3[[#This Row],[Shipping_Shields]])- ($V$33 * Table3[[#This Row],[Quantity_Ordered]]) -0.68</f>
        <v>-0.16799378060009373</v>
      </c>
      <c r="O647" s="2" t="s">
        <v>1008</v>
      </c>
      <c r="P647" s="2" t="s">
        <v>1005</v>
      </c>
      <c r="Q647" s="6">
        <v>27607</v>
      </c>
    </row>
    <row r="648" spans="1:17" x14ac:dyDescent="0.25">
      <c r="A648" s="1" t="s">
        <v>1861</v>
      </c>
      <c r="B648" s="2" t="s">
        <v>1862</v>
      </c>
      <c r="C648" s="3">
        <v>45305</v>
      </c>
      <c r="D648" s="4" t="str">
        <f t="shared" ca="1" si="32"/>
        <v>Completed</v>
      </c>
      <c r="E648" s="4" t="s">
        <v>3</v>
      </c>
      <c r="F648" s="4" t="s">
        <v>2168</v>
      </c>
      <c r="G648" s="5">
        <v>2</v>
      </c>
      <c r="H648" s="37">
        <f t="shared" si="33"/>
        <v>1</v>
      </c>
      <c r="I648" s="37" t="str">
        <f t="shared" si="34"/>
        <v>Small</v>
      </c>
      <c r="J648" s="4">
        <v>2</v>
      </c>
      <c r="K648" s="4">
        <v>0.99</v>
      </c>
      <c r="L648" s="5">
        <f>Table3[[#This Row],[Product_Amt]]+Table3[[#This Row],[Shipping_Amt]]</f>
        <v>2.99</v>
      </c>
      <c r="M648" s="5">
        <f>(((Table3[[#This Row],[Total_Amt]] * 0.0558659217877095) + (Table3[[#This Row],[Total_Amt]])) *0.025 +0.3) + Table3[[#This Row],[Total_Amt]] * 0.1025</f>
        <v>0.68540097765363128</v>
      </c>
      <c r="N648" s="20">
        <f>Table3[[#This Row],[Total_Amt]]-Table3[[#This Row],[TCG_Fees]]-0.0225 - (0.088 *Table3[[#This Row],[Shipping_Shields]])- ($V$33 * Table3[[#This Row],[Quantity_Ordered]]) -0.68</f>
        <v>1.4601061538836109</v>
      </c>
      <c r="O648" s="2" t="s">
        <v>1890</v>
      </c>
      <c r="P648" s="2" t="s">
        <v>960</v>
      </c>
      <c r="Q648" s="6">
        <v>48840</v>
      </c>
    </row>
    <row r="649" spans="1:17" x14ac:dyDescent="0.25">
      <c r="A649" s="1" t="s">
        <v>1863</v>
      </c>
      <c r="B649" s="2" t="s">
        <v>1864</v>
      </c>
      <c r="C649" s="3">
        <v>45305</v>
      </c>
      <c r="D649" s="4" t="str">
        <f t="shared" ca="1" si="32"/>
        <v>Completed</v>
      </c>
      <c r="E649" s="4" t="s">
        <v>3</v>
      </c>
      <c r="F649" s="4" t="s">
        <v>2168</v>
      </c>
      <c r="G649" s="5">
        <v>0.11</v>
      </c>
      <c r="H649" s="37">
        <f t="shared" si="33"/>
        <v>1</v>
      </c>
      <c r="I649" s="37" t="str">
        <f t="shared" si="34"/>
        <v>Small</v>
      </c>
      <c r="J649" s="4">
        <v>1</v>
      </c>
      <c r="K649" s="4">
        <v>0.99</v>
      </c>
      <c r="L649" s="5">
        <f>Table3[[#This Row],[Product_Amt]]+Table3[[#This Row],[Shipping_Amt]]</f>
        <v>1.1000000000000001</v>
      </c>
      <c r="M649" s="5">
        <f>(((Table3[[#This Row],[Total_Amt]] * 0.0558659217877095) + (Table3[[#This Row],[Total_Amt]])) *0.025 +0.3) + Table3[[#This Row],[Total_Amt]] * 0.1025</f>
        <v>0.44178631284916203</v>
      </c>
      <c r="N649" s="20">
        <f>Table3[[#This Row],[Total_Amt]]-Table3[[#This Row],[TCG_Fees]]-0.0225 - (0.088 *Table3[[#This Row],[Shipping_Shields]])- ($V$33 * Table3[[#This Row],[Quantity_Ordered]]) -0.68</f>
        <v>-0.15928274708054069</v>
      </c>
      <c r="O649" s="2" t="s">
        <v>1891</v>
      </c>
      <c r="P649" s="2" t="s">
        <v>1250</v>
      </c>
      <c r="Q649" s="6">
        <v>19709</v>
      </c>
    </row>
    <row r="650" spans="1:17" x14ac:dyDescent="0.25">
      <c r="A650" s="1" t="s">
        <v>1853</v>
      </c>
      <c r="B650" s="2" t="s">
        <v>1854</v>
      </c>
      <c r="C650" s="3">
        <v>45305</v>
      </c>
      <c r="D650" s="4" t="str">
        <f t="shared" ca="1" si="32"/>
        <v>Completed</v>
      </c>
      <c r="E650" s="4" t="s">
        <v>3</v>
      </c>
      <c r="F650" s="4" t="s">
        <v>2168</v>
      </c>
      <c r="G650" s="5">
        <v>0.32</v>
      </c>
      <c r="H650" s="37">
        <f t="shared" si="33"/>
        <v>1</v>
      </c>
      <c r="I650" s="37" t="str">
        <f t="shared" si="34"/>
        <v>Small</v>
      </c>
      <c r="J650" s="4">
        <v>1</v>
      </c>
      <c r="K650" s="4">
        <v>0.99</v>
      </c>
      <c r="L650" s="5">
        <f>Table3[[#This Row],[Product_Amt]]+Table3[[#This Row],[Shipping_Amt]]</f>
        <v>1.31</v>
      </c>
      <c r="M650" s="5">
        <f>(((Table3[[#This Row],[Total_Amt]] * 0.0558659217877095) + (Table3[[#This Row],[Total_Amt]])) *0.025 +0.3) + Table3[[#This Row],[Total_Amt]] * 0.1025</f>
        <v>0.46885460893854747</v>
      </c>
      <c r="N650" s="20">
        <f>Table3[[#This Row],[Total_Amt]]-Table3[[#This Row],[TCG_Fees]]-0.0225 - (0.088 *Table3[[#This Row],[Shipping_Shields]])- ($V$33 * Table3[[#This Row],[Quantity_Ordered]]) -0.68</f>
        <v>2.3648956830073842E-2</v>
      </c>
      <c r="O650" s="2" t="s">
        <v>1887</v>
      </c>
      <c r="P650" s="2" t="s">
        <v>1213</v>
      </c>
      <c r="Q650" s="6">
        <v>57401</v>
      </c>
    </row>
    <row r="651" spans="1:17" x14ac:dyDescent="0.25">
      <c r="A651" s="1" t="s">
        <v>1851</v>
      </c>
      <c r="B651" s="2" t="s">
        <v>1852</v>
      </c>
      <c r="C651" s="3">
        <v>45305</v>
      </c>
      <c r="D651" s="4" t="str">
        <f t="shared" ca="1" si="32"/>
        <v>Completed</v>
      </c>
      <c r="E651" s="4" t="s">
        <v>3</v>
      </c>
      <c r="F651" s="4" t="s">
        <v>2168</v>
      </c>
      <c r="G651" s="5">
        <v>7.0000000000000007E-2</v>
      </c>
      <c r="H651" s="37">
        <f t="shared" si="33"/>
        <v>1</v>
      </c>
      <c r="I651" s="37" t="str">
        <f t="shared" si="34"/>
        <v>Small</v>
      </c>
      <c r="J651" s="4">
        <v>1</v>
      </c>
      <c r="K651" s="4">
        <v>0.99</v>
      </c>
      <c r="L651" s="5">
        <f>Table3[[#This Row],[Product_Amt]]+Table3[[#This Row],[Shipping_Amt]]</f>
        <v>1.06</v>
      </c>
      <c r="M651" s="5">
        <f>(((Table3[[#This Row],[Total_Amt]] * 0.0558659217877095) + (Table3[[#This Row],[Total_Amt]])) *0.025 +0.3) + Table3[[#This Row],[Total_Amt]] * 0.1025</f>
        <v>0.43663044692737429</v>
      </c>
      <c r="N651" s="20">
        <f>Table3[[#This Row],[Total_Amt]]-Table3[[#This Row],[TCG_Fees]]-0.0225 - (0.088 *Table3[[#This Row],[Shipping_Shields]])- ($V$33 * Table3[[#This Row],[Quantity_Ordered]]) -0.68</f>
        <v>-0.19412688115875298</v>
      </c>
      <c r="O651" s="2" t="s">
        <v>1885</v>
      </c>
      <c r="P651" s="2" t="s">
        <v>1886</v>
      </c>
      <c r="Q651" s="6">
        <v>9708</v>
      </c>
    </row>
    <row r="652" spans="1:17" x14ac:dyDescent="0.25">
      <c r="A652" s="1" t="s">
        <v>1849</v>
      </c>
      <c r="B652" s="2" t="s">
        <v>1850</v>
      </c>
      <c r="C652" s="3">
        <v>45305</v>
      </c>
      <c r="D652" s="4" t="str">
        <f t="shared" ca="1" si="32"/>
        <v>Completed</v>
      </c>
      <c r="E652" s="4" t="s">
        <v>3</v>
      </c>
      <c r="F652" s="4" t="s">
        <v>2168</v>
      </c>
      <c r="G652" s="5">
        <v>0.99</v>
      </c>
      <c r="H652" s="37">
        <f t="shared" si="33"/>
        <v>1</v>
      </c>
      <c r="I652" s="37" t="str">
        <f t="shared" si="34"/>
        <v>Small</v>
      </c>
      <c r="J652" s="4">
        <v>1</v>
      </c>
      <c r="K652" s="4">
        <v>0.99</v>
      </c>
      <c r="L652" s="5">
        <f>Table3[[#This Row],[Product_Amt]]+Table3[[#This Row],[Shipping_Amt]]</f>
        <v>1.98</v>
      </c>
      <c r="M652" s="5">
        <f>(((Table3[[#This Row],[Total_Amt]] * 0.0558659217877095) + (Table3[[#This Row],[Total_Amt]])) *0.025 +0.3) + Table3[[#This Row],[Total_Amt]] * 0.1025</f>
        <v>0.55521536312849162</v>
      </c>
      <c r="N652" s="20">
        <f>Table3[[#This Row],[Total_Amt]]-Table3[[#This Row],[TCG_Fees]]-0.0225 - (0.088 *Table3[[#This Row],[Shipping_Shields]])- ($V$33 * Table3[[#This Row],[Quantity_Ordered]]) -0.68</f>
        <v>0.60728820264012928</v>
      </c>
      <c r="O652" s="2" t="s">
        <v>1884</v>
      </c>
      <c r="P652" s="2" t="s">
        <v>938</v>
      </c>
      <c r="Q652" s="6">
        <v>91755</v>
      </c>
    </row>
    <row r="653" spans="1:17" x14ac:dyDescent="0.25">
      <c r="A653" s="1" t="s">
        <v>1873</v>
      </c>
      <c r="B653" s="2" t="s">
        <v>1874</v>
      </c>
      <c r="C653" s="3">
        <v>45306</v>
      </c>
      <c r="D653" s="4" t="s">
        <v>2009</v>
      </c>
      <c r="E653" s="4" t="s">
        <v>3</v>
      </c>
      <c r="F653" s="4" t="s">
        <v>2168</v>
      </c>
      <c r="G653" s="5">
        <v>0.72</v>
      </c>
      <c r="H653" s="37">
        <f t="shared" si="33"/>
        <v>1</v>
      </c>
      <c r="I653" s="37" t="str">
        <f t="shared" si="34"/>
        <v>Small</v>
      </c>
      <c r="J653" s="4">
        <v>1</v>
      </c>
      <c r="K653" s="4">
        <v>0.99</v>
      </c>
      <c r="L653" s="5">
        <f>Table3[[#This Row],[Product_Amt]]+Table3[[#This Row],[Shipping_Amt]]</f>
        <v>1.71</v>
      </c>
      <c r="M653" s="5">
        <f>(((Table3[[#This Row],[Total_Amt]] * 0.0558659217877095) + (Table3[[#This Row],[Total_Amt]])) *0.025 +0.3) + Table3[[#This Row],[Total_Amt]] * 0.1025</f>
        <v>0.52041326815642452</v>
      </c>
      <c r="N653" s="20">
        <f>Table3[[#This Row],[Total_Amt]]-Table3[[#This Row],[TCG_Fees]]-0.0225 - (0.088 *Table3[[#This Row],[Shipping_Shields]])- ($V$33 * Table3[[#This Row],[Quantity_Ordered]]) -0.68</f>
        <v>0.37209029761219636</v>
      </c>
      <c r="O653" s="2" t="s">
        <v>1175</v>
      </c>
      <c r="P653" s="2" t="s">
        <v>938</v>
      </c>
      <c r="Q653" s="6">
        <v>94805</v>
      </c>
    </row>
    <row r="654" spans="1:17" x14ac:dyDescent="0.25">
      <c r="A654" s="1" t="s">
        <v>1900</v>
      </c>
      <c r="B654" s="2" t="s">
        <v>1901</v>
      </c>
      <c r="C654" s="3">
        <v>45306</v>
      </c>
      <c r="D654" s="4" t="s">
        <v>2009</v>
      </c>
      <c r="E654" s="4" t="s">
        <v>3</v>
      </c>
      <c r="F654" s="4" t="s">
        <v>2168</v>
      </c>
      <c r="G654" s="5">
        <v>2.39</v>
      </c>
      <c r="H654" s="37">
        <f t="shared" si="33"/>
        <v>1</v>
      </c>
      <c r="I654" s="37" t="str">
        <f t="shared" si="34"/>
        <v>Small</v>
      </c>
      <c r="J654" s="4">
        <v>1</v>
      </c>
      <c r="K654" s="20">
        <v>0.99</v>
      </c>
      <c r="L654" s="5">
        <f>Table3[[#This Row],[Product_Amt]]+Table3[[#This Row],[Shipping_Amt]]</f>
        <v>3.38</v>
      </c>
      <c r="M654" s="5">
        <f>(((Table3[[#This Row],[Total_Amt]] * 0.0558659217877095) + (Table3[[#This Row],[Total_Amt]])) *0.025 +0.3) + Table3[[#This Row],[Total_Amt]] * 0.1025</f>
        <v>0.73567067039106138</v>
      </c>
      <c r="N654" s="20">
        <f>Table3[[#This Row],[Total_Amt]]-Table3[[#This Row],[TCG_Fees]]-0.0225 - (0.088 *Table3[[#This Row],[Shipping_Shields]])- ($V$33 * Table3[[#This Row],[Quantity_Ordered]]) -0.68</f>
        <v>1.8268328953775592</v>
      </c>
      <c r="O654" s="2" t="s">
        <v>1902</v>
      </c>
      <c r="P654" s="2" t="s">
        <v>1005</v>
      </c>
      <c r="Q654" s="6">
        <v>28146</v>
      </c>
    </row>
    <row r="655" spans="1:17" x14ac:dyDescent="0.25">
      <c r="A655" s="1" t="s">
        <v>1867</v>
      </c>
      <c r="B655" s="2" t="s">
        <v>1868</v>
      </c>
      <c r="C655" s="3">
        <v>45306</v>
      </c>
      <c r="D655" s="4" t="s">
        <v>2009</v>
      </c>
      <c r="E655" s="4" t="s">
        <v>3</v>
      </c>
      <c r="F655" s="4" t="s">
        <v>2168</v>
      </c>
      <c r="G655" s="5">
        <v>0.92</v>
      </c>
      <c r="H655" s="37">
        <f t="shared" si="33"/>
        <v>1</v>
      </c>
      <c r="I655" s="37" t="str">
        <f t="shared" si="34"/>
        <v>Small</v>
      </c>
      <c r="J655" s="4">
        <v>1</v>
      </c>
      <c r="K655" s="4">
        <v>0.99</v>
      </c>
      <c r="L655" s="5">
        <f>Table3[[#This Row],[Product_Amt]]+Table3[[#This Row],[Shipping_Amt]]</f>
        <v>1.9100000000000001</v>
      </c>
      <c r="M655" s="5">
        <f>(((Table3[[#This Row],[Total_Amt]] * 0.0558659217877095) + (Table3[[#This Row],[Total_Amt]])) *0.025 +0.3) + Table3[[#This Row],[Total_Amt]] * 0.1025</f>
        <v>0.54619259776536311</v>
      </c>
      <c r="N655" s="20">
        <f>Table3[[#This Row],[Total_Amt]]-Table3[[#This Row],[TCG_Fees]]-0.0225 - (0.088 *Table3[[#This Row],[Shipping_Shields]])- ($V$33 * Table3[[#This Row],[Quantity_Ordered]]) -0.68</f>
        <v>0.54631096800325818</v>
      </c>
      <c r="O655" s="2" t="s">
        <v>1892</v>
      </c>
      <c r="P655" s="2" t="s">
        <v>1005</v>
      </c>
      <c r="Q655" s="6">
        <v>28803</v>
      </c>
    </row>
    <row r="656" spans="1:17" x14ac:dyDescent="0.25">
      <c r="A656" s="1" t="s">
        <v>1877</v>
      </c>
      <c r="B656" s="2" t="s">
        <v>1878</v>
      </c>
      <c r="C656" s="3">
        <v>45306</v>
      </c>
      <c r="D656" s="4" t="s">
        <v>2009</v>
      </c>
      <c r="E656" s="4" t="s">
        <v>3</v>
      </c>
      <c r="F656" s="4" t="s">
        <v>2168</v>
      </c>
      <c r="G656" s="5">
        <v>0.23</v>
      </c>
      <c r="H656" s="37">
        <f t="shared" si="33"/>
        <v>1</v>
      </c>
      <c r="I656" s="37" t="str">
        <f t="shared" si="34"/>
        <v>Small</v>
      </c>
      <c r="J656" s="4">
        <v>1</v>
      </c>
      <c r="K656" s="4">
        <v>0.99</v>
      </c>
      <c r="L656" s="5">
        <f>Table3[[#This Row],[Product_Amt]]+Table3[[#This Row],[Shipping_Amt]]</f>
        <v>1.22</v>
      </c>
      <c r="M656" s="5">
        <f>(((Table3[[#This Row],[Total_Amt]] * 0.0558659217877095) + (Table3[[#This Row],[Total_Amt]])) *0.025 +0.3) + Table3[[#This Row],[Total_Amt]] * 0.1025</f>
        <v>0.45725391061452514</v>
      </c>
      <c r="N656" s="20">
        <f>Table3[[#This Row],[Total_Amt]]-Table3[[#This Row],[TCG_Fees]]-0.0225 - (0.088 *Table3[[#This Row],[Shipping_Shields]])- ($V$33 * Table3[[#This Row],[Quantity_Ordered]]) -0.68</f>
        <v>-5.4750344845903909E-2</v>
      </c>
      <c r="O656" s="2" t="s">
        <v>1896</v>
      </c>
      <c r="P656" s="2" t="s">
        <v>945</v>
      </c>
      <c r="Q656" s="6">
        <v>43832</v>
      </c>
    </row>
    <row r="657" spans="1:17" x14ac:dyDescent="0.25">
      <c r="A657" s="1" t="s">
        <v>1869</v>
      </c>
      <c r="B657" s="2" t="s">
        <v>1870</v>
      </c>
      <c r="C657" s="3">
        <v>45306</v>
      </c>
      <c r="D657" s="4" t="s">
        <v>2009</v>
      </c>
      <c r="E657" s="4" t="s">
        <v>3</v>
      </c>
      <c r="F657" s="4" t="s">
        <v>2168</v>
      </c>
      <c r="G657" s="5">
        <v>30.74</v>
      </c>
      <c r="H657" s="37">
        <f t="shared" si="33"/>
        <v>1</v>
      </c>
      <c r="I657" s="37" t="str">
        <f t="shared" si="34"/>
        <v>Small</v>
      </c>
      <c r="J657" s="4">
        <v>1</v>
      </c>
      <c r="K657" s="4">
        <v>0.99</v>
      </c>
      <c r="L657" s="5">
        <f>Table3[[#This Row],[Product_Amt]]+Table3[[#This Row],[Shipping_Amt]]</f>
        <v>31.729999999999997</v>
      </c>
      <c r="M657" s="5">
        <f>(((Table3[[#This Row],[Total_Amt]] * 0.0558659217877095) + (Table3[[#This Row],[Total_Amt]])) *0.025 +0.3) + Table3[[#This Row],[Total_Amt]] * 0.1025</f>
        <v>4.3898906424581003</v>
      </c>
      <c r="N657" s="20">
        <f>Table3[[#This Row],[Total_Amt]]-Table3[[#This Row],[TCG_Fees]]-0.0225 - (0.088 *Table3[[#This Row],[Shipping_Shields]])- ($V$33 * Table3[[#This Row],[Quantity_Ordered]]) -0.68</f>
        <v>26.522612923310518</v>
      </c>
      <c r="O657" s="2" t="s">
        <v>1893</v>
      </c>
      <c r="P657" s="2" t="s">
        <v>954</v>
      </c>
      <c r="Q657" s="6">
        <v>32327</v>
      </c>
    </row>
    <row r="658" spans="1:17" x14ac:dyDescent="0.25">
      <c r="A658" s="23" t="s">
        <v>1903</v>
      </c>
      <c r="B658" s="2" t="s">
        <v>1904</v>
      </c>
      <c r="C658" s="3">
        <v>45306</v>
      </c>
      <c r="D658" s="4" t="s">
        <v>2009</v>
      </c>
      <c r="E658" s="4" t="s">
        <v>3</v>
      </c>
      <c r="F658" s="4" t="s">
        <v>2168</v>
      </c>
      <c r="G658" s="5">
        <v>0.1</v>
      </c>
      <c r="H658" s="37">
        <f t="shared" si="33"/>
        <v>1</v>
      </c>
      <c r="I658" s="37" t="str">
        <f t="shared" si="34"/>
        <v>Small</v>
      </c>
      <c r="J658" s="4">
        <v>1</v>
      </c>
      <c r="K658" s="20">
        <v>0.99</v>
      </c>
      <c r="L658" s="5">
        <f>Table3[[#This Row],[Product_Amt]]+Table3[[#This Row],[Shipping_Amt]]</f>
        <v>1.0900000000000001</v>
      </c>
      <c r="M658" s="5">
        <f>(((Table3[[#This Row],[Total_Amt]] * 0.0558659217877095) + (Table3[[#This Row],[Total_Amt]])) *0.025 +0.3) + Table3[[#This Row],[Total_Amt]] * 0.1025</f>
        <v>0.44049734636871507</v>
      </c>
      <c r="N658" s="20">
        <f>Table3[[#This Row],[Total_Amt]]-Table3[[#This Row],[TCG_Fees]]-0.0225 - (0.088 *Table3[[#This Row],[Shipping_Shields]])- ($V$33 * Table3[[#This Row],[Quantity_Ordered]]) -0.68</f>
        <v>-0.16799378060009373</v>
      </c>
      <c r="O658" s="2" t="s">
        <v>1028</v>
      </c>
      <c r="P658" s="2" t="s">
        <v>920</v>
      </c>
      <c r="Q658" s="6">
        <v>11249</v>
      </c>
    </row>
    <row r="659" spans="1:17" x14ac:dyDescent="0.25">
      <c r="A659" s="1" t="s">
        <v>1875</v>
      </c>
      <c r="B659" s="2" t="s">
        <v>1876</v>
      </c>
      <c r="C659" s="3">
        <v>45306</v>
      </c>
      <c r="D659" s="4" t="s">
        <v>2009</v>
      </c>
      <c r="E659" s="4" t="s">
        <v>3</v>
      </c>
      <c r="F659" s="4" t="s">
        <v>2168</v>
      </c>
      <c r="G659" s="5">
        <v>2.38</v>
      </c>
      <c r="H659" s="37">
        <f t="shared" si="33"/>
        <v>1</v>
      </c>
      <c r="I659" s="37" t="str">
        <f t="shared" si="34"/>
        <v>Small</v>
      </c>
      <c r="J659" s="4">
        <v>1</v>
      </c>
      <c r="K659" s="4">
        <v>0.99</v>
      </c>
      <c r="L659" s="5">
        <f>Table3[[#This Row],[Product_Amt]]+Table3[[#This Row],[Shipping_Amt]]</f>
        <v>3.37</v>
      </c>
      <c r="M659" s="5">
        <f>(((Table3[[#This Row],[Total_Amt]] * 0.0558659217877095) + (Table3[[#This Row],[Total_Amt]])) *0.025 +0.3) + Table3[[#This Row],[Total_Amt]] * 0.1025</f>
        <v>0.73438170391061453</v>
      </c>
      <c r="N659" s="20">
        <f>Table3[[#This Row],[Total_Amt]]-Table3[[#This Row],[TCG_Fees]]-0.0225 - (0.088 *Table3[[#This Row],[Shipping_Shields]])- ($V$33 * Table3[[#This Row],[Quantity_Ordered]]) -0.68</f>
        <v>1.8181218618580064</v>
      </c>
      <c r="O659" s="2" t="s">
        <v>1895</v>
      </c>
      <c r="P659" s="2" t="s">
        <v>1143</v>
      </c>
      <c r="Q659" s="6">
        <v>70607</v>
      </c>
    </row>
    <row r="660" spans="1:17" x14ac:dyDescent="0.25">
      <c r="A660" s="1" t="s">
        <v>1909</v>
      </c>
      <c r="B660" s="2" t="s">
        <v>1908</v>
      </c>
      <c r="C660" s="3">
        <v>45306</v>
      </c>
      <c r="D660" s="4" t="s">
        <v>2009</v>
      </c>
      <c r="E660" s="4" t="s">
        <v>3</v>
      </c>
      <c r="F660" s="4" t="s">
        <v>2168</v>
      </c>
      <c r="G660" s="5">
        <v>2.58</v>
      </c>
      <c r="H660" s="37">
        <f t="shared" si="33"/>
        <v>1</v>
      </c>
      <c r="I660" s="37" t="str">
        <f t="shared" si="34"/>
        <v>Small</v>
      </c>
      <c r="J660" s="4">
        <v>3</v>
      </c>
      <c r="K660" s="20">
        <v>0.99</v>
      </c>
      <c r="L660" s="5">
        <f>Table3[[#This Row],[Product_Amt]]+Table3[[#This Row],[Shipping_Amt]]</f>
        <v>3.5700000000000003</v>
      </c>
      <c r="M660" s="5">
        <f>(((Table3[[#This Row],[Total_Amt]] * 0.0558659217877095) + (Table3[[#This Row],[Total_Amt]])) *0.025 +0.3) + Table3[[#This Row],[Total_Amt]] * 0.1025</f>
        <v>0.760161033519553</v>
      </c>
      <c r="N660" s="20">
        <f>Table3[[#This Row],[Total_Amt]]-Table3[[#This Row],[TCG_Fees]]-0.0225 - (0.088 *Table3[[#This Row],[Shipping_Shields]])- ($V$33 * Table3[[#This Row],[Quantity_Ordered]]) -0.68</f>
        <v>1.9383496637863109</v>
      </c>
      <c r="O660" s="2" t="s">
        <v>1910</v>
      </c>
      <c r="P660" s="2" t="s">
        <v>982</v>
      </c>
      <c r="Q660" s="6">
        <v>55110</v>
      </c>
    </row>
    <row r="661" spans="1:17" x14ac:dyDescent="0.25">
      <c r="A661" s="1" t="s">
        <v>1897</v>
      </c>
      <c r="B661" s="2" t="s">
        <v>1898</v>
      </c>
      <c r="C661" s="3">
        <v>45306</v>
      </c>
      <c r="D661" s="4" t="s">
        <v>2009</v>
      </c>
      <c r="E661" s="4" t="s">
        <v>3</v>
      </c>
      <c r="F661" s="4" t="s">
        <v>2168</v>
      </c>
      <c r="G661" s="5">
        <v>0.95</v>
      </c>
      <c r="H661" s="37">
        <f t="shared" si="33"/>
        <v>1</v>
      </c>
      <c r="I661" s="37" t="str">
        <f t="shared" si="34"/>
        <v>Small</v>
      </c>
      <c r="J661" s="4">
        <v>1</v>
      </c>
      <c r="K661" s="20">
        <v>0.99</v>
      </c>
      <c r="L661" s="5">
        <f>Table3[[#This Row],[Product_Amt]]+Table3[[#This Row],[Shipping_Amt]]</f>
        <v>1.94</v>
      </c>
      <c r="M661" s="5">
        <f>(((Table3[[#This Row],[Total_Amt]] * 0.0558659217877095) + (Table3[[#This Row],[Total_Amt]])) *0.025 +0.3) + Table3[[#This Row],[Total_Amt]] * 0.1025</f>
        <v>0.55005949720670388</v>
      </c>
      <c r="N661" s="20">
        <f>Table3[[#This Row],[Total_Amt]]-Table3[[#This Row],[TCG_Fees]]-0.0225 - (0.088 *Table3[[#This Row],[Shipping_Shields]])- ($V$33 * Table3[[#This Row],[Quantity_Ordered]]) -0.68</f>
        <v>0.5724440685619171</v>
      </c>
      <c r="O661" s="2" t="s">
        <v>1899</v>
      </c>
      <c r="P661" s="2" t="s">
        <v>938</v>
      </c>
      <c r="Q661" s="6">
        <v>95630</v>
      </c>
    </row>
    <row r="662" spans="1:17" x14ac:dyDescent="0.25">
      <c r="A662" s="1" t="s">
        <v>1871</v>
      </c>
      <c r="B662" s="2" t="s">
        <v>1872</v>
      </c>
      <c r="C662" s="3">
        <v>45306</v>
      </c>
      <c r="D662" s="4" t="s">
        <v>2009</v>
      </c>
      <c r="E662" s="4" t="s">
        <v>3</v>
      </c>
      <c r="F662" s="4" t="s">
        <v>2168</v>
      </c>
      <c r="G662" s="5">
        <v>0.23</v>
      </c>
      <c r="H662" s="37">
        <f t="shared" si="33"/>
        <v>1</v>
      </c>
      <c r="I662" s="37" t="str">
        <f t="shared" si="34"/>
        <v>Small</v>
      </c>
      <c r="J662" s="4">
        <v>1</v>
      </c>
      <c r="K662" s="4">
        <v>0.99</v>
      </c>
      <c r="L662" s="5">
        <f>Table3[[#This Row],[Product_Amt]]+Table3[[#This Row],[Shipping_Amt]]</f>
        <v>1.22</v>
      </c>
      <c r="M662" s="5">
        <f>(((Table3[[#This Row],[Total_Amt]] * 0.0558659217877095) + (Table3[[#This Row],[Total_Amt]])) *0.025 +0.3) + Table3[[#This Row],[Total_Amt]] * 0.1025</f>
        <v>0.45725391061452514</v>
      </c>
      <c r="N662" s="20">
        <f>Table3[[#This Row],[Total_Amt]]-Table3[[#This Row],[TCG_Fees]]-0.0225 - (0.088 *Table3[[#This Row],[Shipping_Shields]])- ($V$33 * Table3[[#This Row],[Quantity_Ordered]]) -0.68</f>
        <v>-5.4750344845903909E-2</v>
      </c>
      <c r="O662" s="2" t="s">
        <v>1894</v>
      </c>
      <c r="P662" s="2" t="s">
        <v>919</v>
      </c>
      <c r="Q662" s="6">
        <v>78660</v>
      </c>
    </row>
    <row r="663" spans="1:17" x14ac:dyDescent="0.25">
      <c r="A663" s="1" t="s">
        <v>1906</v>
      </c>
      <c r="B663" s="2" t="s">
        <v>1905</v>
      </c>
      <c r="C663" s="3">
        <v>45306</v>
      </c>
      <c r="D663" s="4" t="s">
        <v>2009</v>
      </c>
      <c r="E663" s="4" t="s">
        <v>3</v>
      </c>
      <c r="F663" s="4" t="s">
        <v>2168</v>
      </c>
      <c r="G663" s="5">
        <v>1.1499999999999999</v>
      </c>
      <c r="H663" s="37">
        <f t="shared" si="33"/>
        <v>1</v>
      </c>
      <c r="I663" s="37" t="str">
        <f t="shared" si="34"/>
        <v>Small</v>
      </c>
      <c r="J663" s="4">
        <v>1</v>
      </c>
      <c r="K663" s="20">
        <v>0.99</v>
      </c>
      <c r="L663" s="5">
        <f>Table3[[#This Row],[Product_Amt]]+Table3[[#This Row],[Shipping_Amt]]</f>
        <v>2.1399999999999997</v>
      </c>
      <c r="M663" s="5">
        <f>(((Table3[[#This Row],[Total_Amt]] * 0.0558659217877095) + (Table3[[#This Row],[Total_Amt]])) *0.025 +0.3) + Table3[[#This Row],[Total_Amt]] * 0.1025</f>
        <v>0.57583882681564236</v>
      </c>
      <c r="N663" s="20">
        <f>Table3[[#This Row],[Total_Amt]]-Table3[[#This Row],[TCG_Fees]]-0.0225 - (0.088 *Table3[[#This Row],[Shipping_Shields]])- ($V$33 * Table3[[#This Row],[Quantity_Ordered]]) -0.68</f>
        <v>0.74666473895297847</v>
      </c>
      <c r="O663" s="2" t="s">
        <v>1907</v>
      </c>
      <c r="P663" s="2" t="s">
        <v>938</v>
      </c>
      <c r="Q663" s="6">
        <v>92374</v>
      </c>
    </row>
    <row r="664" spans="1:17" x14ac:dyDescent="0.25">
      <c r="A664" s="1" t="s">
        <v>1921</v>
      </c>
      <c r="B664" s="2" t="s">
        <v>1922</v>
      </c>
      <c r="C664" s="3">
        <v>45307</v>
      </c>
      <c r="D664" s="4" t="s">
        <v>2009</v>
      </c>
      <c r="E664" s="4" t="s">
        <v>3</v>
      </c>
      <c r="F664" s="4" t="s">
        <v>2168</v>
      </c>
      <c r="G664" s="5">
        <v>0.12</v>
      </c>
      <c r="H664" s="37">
        <f t="shared" si="33"/>
        <v>1</v>
      </c>
      <c r="I664" s="37" t="str">
        <f t="shared" si="34"/>
        <v>Small</v>
      </c>
      <c r="J664" s="4">
        <v>1</v>
      </c>
      <c r="K664" s="4">
        <v>0.99</v>
      </c>
      <c r="L664" s="5">
        <f>Table3[[#This Row],[Product_Amt]]+Table3[[#This Row],[Shipping_Amt]]</f>
        <v>1.1099999999999999</v>
      </c>
      <c r="M664" s="5">
        <f>(((Table3[[#This Row],[Total_Amt]] * 0.0558659217877095) + (Table3[[#This Row],[Total_Amt]])) *0.025 +0.3) + Table3[[#This Row],[Total_Amt]] * 0.1025</f>
        <v>0.44307527932960888</v>
      </c>
      <c r="N664" s="20">
        <f>Table3[[#This Row],[Total_Amt]]-Table3[[#This Row],[TCG_Fees]]-0.0225 - (0.088 *Table3[[#This Row],[Shipping_Shields]])- ($V$33 * Table3[[#This Row],[Quantity_Ordered]]) -0.68</f>
        <v>-0.15057171356098775</v>
      </c>
      <c r="O664" s="2" t="s">
        <v>1936</v>
      </c>
      <c r="P664" s="2" t="s">
        <v>928</v>
      </c>
      <c r="Q664" s="6">
        <v>59602</v>
      </c>
    </row>
    <row r="665" spans="1:17" x14ac:dyDescent="0.25">
      <c r="A665" s="1" t="s">
        <v>1917</v>
      </c>
      <c r="B665" s="2" t="s">
        <v>1918</v>
      </c>
      <c r="C665" s="3">
        <v>45307</v>
      </c>
      <c r="D665" s="4" t="s">
        <v>2009</v>
      </c>
      <c r="E665" s="4" t="s">
        <v>3</v>
      </c>
      <c r="F665" s="4" t="s">
        <v>2168</v>
      </c>
      <c r="G665" s="5">
        <v>2.95</v>
      </c>
      <c r="H665" s="37">
        <f t="shared" si="33"/>
        <v>1</v>
      </c>
      <c r="I665" s="37" t="str">
        <f t="shared" si="34"/>
        <v>Small</v>
      </c>
      <c r="J665" s="4">
        <v>4</v>
      </c>
      <c r="K665" s="4">
        <v>0.99</v>
      </c>
      <c r="L665" s="5">
        <f>Table3[[#This Row],[Product_Amt]]+Table3[[#This Row],[Shipping_Amt]]</f>
        <v>3.9400000000000004</v>
      </c>
      <c r="M665" s="5">
        <f>(((Table3[[#This Row],[Total_Amt]] * 0.0558659217877095) + (Table3[[#This Row],[Total_Amt]])) *0.025 +0.3) + Table3[[#This Row],[Total_Amt]] * 0.1025</f>
        <v>0.8078527932960895</v>
      </c>
      <c r="N665" s="20">
        <f>Table3[[#This Row],[Total_Amt]]-Table3[[#This Row],[TCG_Fees]]-0.0225 - (0.088 *Table3[[#This Row],[Shipping_Shields]])- ($V$33 * Table3[[#This Row],[Quantity_Ordered]]) -0.68</f>
        <v>2.2336614697783954</v>
      </c>
      <c r="O665" s="2" t="s">
        <v>1935</v>
      </c>
      <c r="P665" s="2" t="s">
        <v>923</v>
      </c>
      <c r="Q665" s="6">
        <v>98019</v>
      </c>
    </row>
    <row r="666" spans="1:17" x14ac:dyDescent="0.25">
      <c r="A666" s="1" t="s">
        <v>1919</v>
      </c>
      <c r="B666" s="2" t="s">
        <v>1920</v>
      </c>
      <c r="C666" s="3">
        <v>45307</v>
      </c>
      <c r="D666" s="4" t="s">
        <v>2009</v>
      </c>
      <c r="E666" s="4" t="s">
        <v>3</v>
      </c>
      <c r="F666" s="4" t="s">
        <v>2168</v>
      </c>
      <c r="G666" s="5">
        <v>0.17</v>
      </c>
      <c r="H666" s="37">
        <f t="shared" si="33"/>
        <v>1</v>
      </c>
      <c r="I666" s="37" t="str">
        <f t="shared" si="34"/>
        <v>Small</v>
      </c>
      <c r="J666" s="4">
        <v>1</v>
      </c>
      <c r="K666" s="4">
        <v>0.99</v>
      </c>
      <c r="L666" s="5">
        <f>Table3[[#This Row],[Product_Amt]]+Table3[[#This Row],[Shipping_Amt]]</f>
        <v>1.1599999999999999</v>
      </c>
      <c r="M666" s="5">
        <f>(((Table3[[#This Row],[Total_Amt]] * 0.0558659217877095) + (Table3[[#This Row],[Total_Amt]])) *0.025 +0.3) + Table3[[#This Row],[Total_Amt]] * 0.1025</f>
        <v>0.44952011173184359</v>
      </c>
      <c r="N666" s="20">
        <f>Table3[[#This Row],[Total_Amt]]-Table3[[#This Row],[TCG_Fees]]-0.0225 - (0.088 *Table3[[#This Row],[Shipping_Shields]])- ($V$33 * Table3[[#This Row],[Quantity_Ordered]]) -0.68</f>
        <v>-0.10701654596322241</v>
      </c>
      <c r="O666" s="2" t="s">
        <v>1804</v>
      </c>
      <c r="P666" s="2" t="s">
        <v>943</v>
      </c>
      <c r="Q666" s="6">
        <v>85012</v>
      </c>
    </row>
    <row r="667" spans="1:17" x14ac:dyDescent="0.25">
      <c r="A667" s="1" t="s">
        <v>1923</v>
      </c>
      <c r="B667" s="2" t="s">
        <v>1924</v>
      </c>
      <c r="C667" s="3">
        <v>45307</v>
      </c>
      <c r="D667" s="4" t="s">
        <v>2009</v>
      </c>
      <c r="E667" s="4" t="s">
        <v>3</v>
      </c>
      <c r="F667" s="4" t="s">
        <v>2168</v>
      </c>
      <c r="G667" s="5">
        <v>1.66</v>
      </c>
      <c r="H667" s="37">
        <f t="shared" si="33"/>
        <v>1</v>
      </c>
      <c r="I667" s="37" t="str">
        <f t="shared" si="34"/>
        <v>Small</v>
      </c>
      <c r="J667" s="4">
        <v>1</v>
      </c>
      <c r="K667" s="4">
        <v>0.99</v>
      </c>
      <c r="L667" s="5">
        <f>Table3[[#This Row],[Product_Amt]]+Table3[[#This Row],[Shipping_Amt]]</f>
        <v>2.65</v>
      </c>
      <c r="M667" s="5">
        <f>(((Table3[[#This Row],[Total_Amt]] * 0.0558659217877095) + (Table3[[#This Row],[Total_Amt]])) *0.025 +0.3) + Table3[[#This Row],[Total_Amt]] * 0.1025</f>
        <v>0.64157611731843578</v>
      </c>
      <c r="N667" s="20">
        <f>Table3[[#This Row],[Total_Amt]]-Table3[[#This Row],[TCG_Fees]]-0.0225 - (0.088 *Table3[[#This Row],[Shipping_Shields]])- ($V$33 * Table3[[#This Row],[Quantity_Ordered]]) -0.68</f>
        <v>1.1909274484501848</v>
      </c>
      <c r="O667" s="2" t="s">
        <v>1335</v>
      </c>
      <c r="P667" s="2" t="s">
        <v>943</v>
      </c>
      <c r="Q667" s="6">
        <v>85209</v>
      </c>
    </row>
    <row r="668" spans="1:17" x14ac:dyDescent="0.25">
      <c r="A668" s="1" t="s">
        <v>1925</v>
      </c>
      <c r="B668" s="2" t="s">
        <v>1926</v>
      </c>
      <c r="C668" s="3">
        <v>45307</v>
      </c>
      <c r="D668" s="4" t="s">
        <v>2009</v>
      </c>
      <c r="E668" s="4" t="s">
        <v>3</v>
      </c>
      <c r="F668" s="4" t="s">
        <v>2168</v>
      </c>
      <c r="G668" s="5">
        <v>0.08</v>
      </c>
      <c r="H668" s="37">
        <f t="shared" si="33"/>
        <v>1</v>
      </c>
      <c r="I668" s="37" t="str">
        <f t="shared" si="34"/>
        <v>Small</v>
      </c>
      <c r="J668" s="4">
        <v>1</v>
      </c>
      <c r="K668" s="4">
        <v>0.99</v>
      </c>
      <c r="L668" s="5">
        <f>Table3[[#This Row],[Product_Amt]]+Table3[[#This Row],[Shipping_Amt]]</f>
        <v>1.07</v>
      </c>
      <c r="M668" s="5">
        <f>(((Table3[[#This Row],[Total_Amt]] * 0.0558659217877095) + (Table3[[#This Row],[Total_Amt]])) *0.025 +0.3) + Table3[[#This Row],[Total_Amt]] * 0.1025</f>
        <v>0.43791941340782126</v>
      </c>
      <c r="N668" s="20">
        <f>Table3[[#This Row],[Total_Amt]]-Table3[[#This Row],[TCG_Fees]]-0.0225 - (0.088 *Table3[[#This Row],[Shipping_Shields]])- ($V$33 * Table3[[#This Row],[Quantity_Ordered]]) -0.68</f>
        <v>-0.18541584763919994</v>
      </c>
      <c r="O668" s="2" t="s">
        <v>1937</v>
      </c>
      <c r="P668" s="2" t="s">
        <v>985</v>
      </c>
      <c r="Q668" s="6">
        <v>31539</v>
      </c>
    </row>
    <row r="669" spans="1:17" x14ac:dyDescent="0.25">
      <c r="A669" s="1" t="s">
        <v>1942</v>
      </c>
      <c r="B669" s="2" t="s">
        <v>1943</v>
      </c>
      <c r="C669" s="3">
        <v>45307</v>
      </c>
      <c r="D669" s="4" t="s">
        <v>2009</v>
      </c>
      <c r="E669" s="4" t="s">
        <v>3</v>
      </c>
      <c r="F669" s="4" t="s">
        <v>2168</v>
      </c>
      <c r="G669" s="5">
        <v>0.32</v>
      </c>
      <c r="H669" s="37">
        <f t="shared" si="33"/>
        <v>1</v>
      </c>
      <c r="I669" s="37" t="str">
        <f t="shared" si="34"/>
        <v>Small</v>
      </c>
      <c r="J669" s="4">
        <v>2</v>
      </c>
      <c r="K669" s="20">
        <v>0.99</v>
      </c>
      <c r="L669" s="5">
        <f>Table3[[#This Row],[Product_Amt]]+Table3[[#This Row],[Shipping_Amt]]</f>
        <v>1.31</v>
      </c>
      <c r="M669" s="5">
        <f>(((Table3[[#This Row],[Total_Amt]] * 0.0558659217877095) + (Table3[[#This Row],[Total_Amt]])) *0.025 +0.3) + Table3[[#This Row],[Total_Amt]] * 0.1025</f>
        <v>0.46885460893854747</v>
      </c>
      <c r="N669" s="20">
        <f>Table3[[#This Row],[Total_Amt]]-Table3[[#This Row],[TCG_Fees]]-0.0225 - (0.088 *Table3[[#This Row],[Shipping_Shields]])- ($V$33 * Table3[[#This Row],[Quantity_Ordered]]) -0.68</f>
        <v>-3.3474774013049213E-3</v>
      </c>
      <c r="O669" s="2" t="s">
        <v>1258</v>
      </c>
      <c r="P669" s="2" t="s">
        <v>947</v>
      </c>
      <c r="Q669" s="6">
        <v>21045</v>
      </c>
    </row>
    <row r="670" spans="1:17" x14ac:dyDescent="0.25">
      <c r="A670" s="1" t="s">
        <v>1927</v>
      </c>
      <c r="B670" s="2" t="s">
        <v>1928</v>
      </c>
      <c r="C670" s="3">
        <v>45307</v>
      </c>
      <c r="D670" s="4" t="s">
        <v>2009</v>
      </c>
      <c r="E670" s="4" t="s">
        <v>3</v>
      </c>
      <c r="F670" s="4" t="s">
        <v>2168</v>
      </c>
      <c r="G670" s="5">
        <v>0.24</v>
      </c>
      <c r="H670" s="37">
        <f t="shared" si="33"/>
        <v>1</v>
      </c>
      <c r="I670" s="37" t="str">
        <f t="shared" si="34"/>
        <v>Small</v>
      </c>
      <c r="J670" s="4">
        <v>1</v>
      </c>
      <c r="K670" s="4">
        <v>0.99</v>
      </c>
      <c r="L670" s="5">
        <f>Table3[[#This Row],[Product_Amt]]+Table3[[#This Row],[Shipping_Amt]]</f>
        <v>1.23</v>
      </c>
      <c r="M670" s="5">
        <f>(((Table3[[#This Row],[Total_Amt]] * 0.0558659217877095) + (Table3[[#This Row],[Total_Amt]])) *0.025 +0.3) + Table3[[#This Row],[Total_Amt]] * 0.1025</f>
        <v>0.45854287709497205</v>
      </c>
      <c r="N670" s="20">
        <f>Table3[[#This Row],[Total_Amt]]-Table3[[#This Row],[TCG_Fees]]-0.0225 - (0.088 *Table3[[#This Row],[Shipping_Shields]])- ($V$33 * Table3[[#This Row],[Quantity_Ordered]]) -0.68</f>
        <v>-4.6039311326350751E-2</v>
      </c>
      <c r="O670" s="2" t="s">
        <v>975</v>
      </c>
      <c r="P670" s="2" t="s">
        <v>967</v>
      </c>
      <c r="Q670" s="6">
        <v>15206</v>
      </c>
    </row>
    <row r="671" spans="1:17" x14ac:dyDescent="0.25">
      <c r="A671" s="1" t="s">
        <v>1929</v>
      </c>
      <c r="B671" s="2" t="s">
        <v>1930</v>
      </c>
      <c r="C671" s="3">
        <v>45307</v>
      </c>
      <c r="D671" s="4" t="s">
        <v>2009</v>
      </c>
      <c r="E671" s="4" t="s">
        <v>3</v>
      </c>
      <c r="F671" s="4" t="s">
        <v>2168</v>
      </c>
      <c r="G671" s="5">
        <v>0.11</v>
      </c>
      <c r="H671" s="37">
        <f t="shared" si="33"/>
        <v>1</v>
      </c>
      <c r="I671" s="37" t="str">
        <f t="shared" si="34"/>
        <v>Small</v>
      </c>
      <c r="J671" s="4">
        <v>1</v>
      </c>
      <c r="K671" s="4">
        <v>0.99</v>
      </c>
      <c r="L671" s="5">
        <f>Table3[[#This Row],[Product_Amt]]+Table3[[#This Row],[Shipping_Amt]]</f>
        <v>1.1000000000000001</v>
      </c>
      <c r="M671" s="5">
        <f>(((Table3[[#This Row],[Total_Amt]] * 0.0558659217877095) + (Table3[[#This Row],[Total_Amt]])) *0.025 +0.3) + Table3[[#This Row],[Total_Amt]] * 0.1025</f>
        <v>0.44178631284916203</v>
      </c>
      <c r="N671" s="20">
        <f>Table3[[#This Row],[Total_Amt]]-Table3[[#This Row],[TCG_Fees]]-0.0225 - (0.088 *Table3[[#This Row],[Shipping_Shields]])- ($V$33 * Table3[[#This Row],[Quantity_Ordered]]) -0.68</f>
        <v>-0.15928274708054069</v>
      </c>
      <c r="O671" s="2" t="s">
        <v>1260</v>
      </c>
      <c r="P671" s="2" t="s">
        <v>960</v>
      </c>
      <c r="Q671" s="6">
        <v>48197</v>
      </c>
    </row>
    <row r="672" spans="1:17" x14ac:dyDescent="0.25">
      <c r="A672" s="25" t="s">
        <v>1940</v>
      </c>
      <c r="B672" s="2" t="s">
        <v>1941</v>
      </c>
      <c r="C672" s="3">
        <v>45307</v>
      </c>
      <c r="D672" s="4" t="s">
        <v>2009</v>
      </c>
      <c r="E672" s="4" t="s">
        <v>3</v>
      </c>
      <c r="F672" s="4" t="s">
        <v>2168</v>
      </c>
      <c r="G672" s="5">
        <v>0.33</v>
      </c>
      <c r="H672" s="37">
        <f t="shared" si="33"/>
        <v>1</v>
      </c>
      <c r="I672" s="37" t="str">
        <f t="shared" si="34"/>
        <v>Small</v>
      </c>
      <c r="J672" s="4">
        <v>1</v>
      </c>
      <c r="K672" s="20">
        <v>0.99</v>
      </c>
      <c r="L672" s="5">
        <f>Table3[[#This Row],[Product_Amt]]+Table3[[#This Row],[Shipping_Amt]]</f>
        <v>1.32</v>
      </c>
      <c r="M672" s="5">
        <f>(((Table3[[#This Row],[Total_Amt]] * 0.0558659217877095) + (Table3[[#This Row],[Total_Amt]])) *0.025 +0.3) + Table3[[#This Row],[Total_Amt]] * 0.1025</f>
        <v>0.47014357541899443</v>
      </c>
      <c r="N672" s="20">
        <f>Table3[[#This Row],[Total_Amt]]-Table3[[#This Row],[TCG_Fees]]-0.0225 - (0.088 *Table3[[#This Row],[Shipping_Shields]])- ($V$33 * Table3[[#This Row],[Quantity_Ordered]]) -0.68</f>
        <v>3.2359990349626888E-2</v>
      </c>
      <c r="O672" s="2" t="s">
        <v>1074</v>
      </c>
      <c r="P672" s="2" t="s">
        <v>938</v>
      </c>
      <c r="Q672" s="6">
        <v>95123</v>
      </c>
    </row>
    <row r="673" spans="1:17" x14ac:dyDescent="0.25">
      <c r="A673" s="26" t="s">
        <v>1944</v>
      </c>
      <c r="B673" s="2" t="s">
        <v>1945</v>
      </c>
      <c r="C673" s="3">
        <v>45307</v>
      </c>
      <c r="D673" s="4" t="s">
        <v>2009</v>
      </c>
      <c r="E673" s="4" t="s">
        <v>3</v>
      </c>
      <c r="F673" s="4" t="s">
        <v>2168</v>
      </c>
      <c r="G673" s="5">
        <v>0.09</v>
      </c>
      <c r="H673" s="37">
        <f t="shared" si="33"/>
        <v>1</v>
      </c>
      <c r="I673" s="37" t="str">
        <f t="shared" si="34"/>
        <v>Small</v>
      </c>
      <c r="J673" s="4">
        <v>1</v>
      </c>
      <c r="K673" s="20">
        <v>0.99</v>
      </c>
      <c r="L673" s="5">
        <f>Table3[[#This Row],[Product_Amt]]+Table3[[#This Row],[Shipping_Amt]]</f>
        <v>1.08</v>
      </c>
      <c r="M673" s="5">
        <f>(((Table3[[#This Row],[Total_Amt]] * 0.0558659217877095) + (Table3[[#This Row],[Total_Amt]])) *0.025 +0.3) + Table3[[#This Row],[Total_Amt]] * 0.1025</f>
        <v>0.43920837988826816</v>
      </c>
      <c r="N673" s="20">
        <f>Table3[[#This Row],[Total_Amt]]-Table3[[#This Row],[TCG_Fees]]-0.0225 - (0.088 *Table3[[#This Row],[Shipping_Shields]])- ($V$33 * Table3[[#This Row],[Quantity_Ordered]]) -0.68</f>
        <v>-0.17670481411964689</v>
      </c>
      <c r="O673" s="2" t="s">
        <v>1077</v>
      </c>
      <c r="P673" s="2" t="s">
        <v>945</v>
      </c>
      <c r="Q673" s="6">
        <v>45230</v>
      </c>
    </row>
    <row r="674" spans="1:17" x14ac:dyDescent="0.25">
      <c r="A674" s="1" t="s">
        <v>1946</v>
      </c>
      <c r="B674" s="2" t="s">
        <v>1947</v>
      </c>
      <c r="C674" s="3">
        <v>45307</v>
      </c>
      <c r="D674" s="4" t="s">
        <v>2009</v>
      </c>
      <c r="E674" s="4" t="s">
        <v>3</v>
      </c>
      <c r="F674" s="4" t="s">
        <v>2168</v>
      </c>
      <c r="G674" s="5">
        <v>12.68</v>
      </c>
      <c r="H674" s="37">
        <f t="shared" si="33"/>
        <v>1</v>
      </c>
      <c r="I674" s="37" t="str">
        <f t="shared" si="34"/>
        <v>Small</v>
      </c>
      <c r="J674" s="4">
        <v>1</v>
      </c>
      <c r="K674" s="20">
        <v>0.99</v>
      </c>
      <c r="L674" s="5">
        <f>Table3[[#This Row],[Product_Amt]]+Table3[[#This Row],[Shipping_Amt]]</f>
        <v>13.67</v>
      </c>
      <c r="M674" s="5">
        <f>(((Table3[[#This Row],[Total_Amt]] * 0.0558659217877095) + (Table3[[#This Row],[Total_Amt]])) *0.025 +0.3) + Table3[[#This Row],[Total_Amt]] * 0.1025</f>
        <v>2.0620171787709496</v>
      </c>
      <c r="N674" s="20">
        <f>Table3[[#This Row],[Total_Amt]]-Table3[[#This Row],[TCG_Fees]]-0.0225 - (0.088 *Table3[[#This Row],[Shipping_Shields]])- ($V$33 * Table3[[#This Row],[Quantity_Ordered]]) -0.68</f>
        <v>10.790486386997673</v>
      </c>
      <c r="O674" s="2" t="s">
        <v>1948</v>
      </c>
      <c r="P674" s="2" t="s">
        <v>1025</v>
      </c>
      <c r="Q674" s="6">
        <v>67037</v>
      </c>
    </row>
    <row r="675" spans="1:17" x14ac:dyDescent="0.25">
      <c r="A675" s="1" t="s">
        <v>1911</v>
      </c>
      <c r="B675" s="2" t="s">
        <v>1912</v>
      </c>
      <c r="C675" s="3">
        <v>45308</v>
      </c>
      <c r="D675" s="4" t="s">
        <v>2009</v>
      </c>
      <c r="E675" s="4" t="s">
        <v>3</v>
      </c>
      <c r="F675" s="4" t="s">
        <v>2168</v>
      </c>
      <c r="G675" s="5">
        <v>0.99</v>
      </c>
      <c r="H675" s="37">
        <f t="shared" si="33"/>
        <v>1</v>
      </c>
      <c r="I675" s="37" t="str">
        <f t="shared" si="34"/>
        <v>Small</v>
      </c>
      <c r="J675" s="4">
        <v>1</v>
      </c>
      <c r="K675" s="20">
        <v>0.99</v>
      </c>
      <c r="L675" s="5">
        <f>Table3[[#This Row],[Product_Amt]]+Table3[[#This Row],[Shipping_Amt]]</f>
        <v>1.98</v>
      </c>
      <c r="M675" s="5">
        <f>(((Table3[[#This Row],[Total_Amt]] * 0.0558659217877095) + (Table3[[#This Row],[Total_Amt]])) *0.025 +0.3) + Table3[[#This Row],[Total_Amt]] * 0.1025</f>
        <v>0.55521536312849162</v>
      </c>
      <c r="N675" s="20">
        <f>Table3[[#This Row],[Total_Amt]]-Table3[[#This Row],[TCG_Fees]]-0.0225 - (0.088 *Table3[[#This Row],[Shipping_Shields]])- ($V$33 * Table3[[#This Row],[Quantity_Ordered]]) -0.68</f>
        <v>0.60728820264012928</v>
      </c>
      <c r="O675" s="2" t="s">
        <v>1913</v>
      </c>
      <c r="P675" s="2" t="s">
        <v>938</v>
      </c>
      <c r="Q675" s="6">
        <v>95501</v>
      </c>
    </row>
    <row r="676" spans="1:17" x14ac:dyDescent="0.25">
      <c r="A676" s="1" t="s">
        <v>1914</v>
      </c>
      <c r="B676" s="2" t="s">
        <v>1915</v>
      </c>
      <c r="C676" s="3">
        <v>45308</v>
      </c>
      <c r="D676" s="4" t="s">
        <v>2009</v>
      </c>
      <c r="E676" s="4" t="s">
        <v>3</v>
      </c>
      <c r="F676" s="4" t="s">
        <v>2168</v>
      </c>
      <c r="G676" s="5">
        <v>0.12</v>
      </c>
      <c r="H676" s="37">
        <f t="shared" si="33"/>
        <v>1</v>
      </c>
      <c r="I676" s="37" t="str">
        <f t="shared" si="34"/>
        <v>Small</v>
      </c>
      <c r="J676" s="4">
        <v>1</v>
      </c>
      <c r="K676" s="20">
        <v>0.99</v>
      </c>
      <c r="L676" s="5">
        <f>Table3[[#This Row],[Product_Amt]]+Table3[[#This Row],[Shipping_Amt]]</f>
        <v>1.1099999999999999</v>
      </c>
      <c r="M676" s="5">
        <f>(((Table3[[#This Row],[Total_Amt]] * 0.0558659217877095) + (Table3[[#This Row],[Total_Amt]])) *0.025 +0.3) + Table3[[#This Row],[Total_Amt]] * 0.1025</f>
        <v>0.44307527932960888</v>
      </c>
      <c r="N676" s="20">
        <f>Table3[[#This Row],[Total_Amt]]-Table3[[#This Row],[TCG_Fees]]-0.0225 - (0.088 *Table3[[#This Row],[Shipping_Shields]])- ($V$33 * Table3[[#This Row],[Quantity_Ordered]]) -0.68</f>
        <v>-0.15057171356098775</v>
      </c>
      <c r="O676" s="2" t="s">
        <v>1916</v>
      </c>
      <c r="P676" s="2" t="s">
        <v>1025</v>
      </c>
      <c r="Q676" s="6">
        <v>66801</v>
      </c>
    </row>
    <row r="677" spans="1:17" x14ac:dyDescent="0.25">
      <c r="A677" s="28" t="s">
        <v>1949</v>
      </c>
      <c r="B677" s="2" t="s">
        <v>1950</v>
      </c>
      <c r="C677" s="3">
        <v>45308</v>
      </c>
      <c r="D677" s="4" t="s">
        <v>2009</v>
      </c>
      <c r="E677" s="4" t="s">
        <v>3</v>
      </c>
      <c r="F677" s="4" t="s">
        <v>2168</v>
      </c>
      <c r="G677" s="5">
        <v>3.1</v>
      </c>
      <c r="H677" s="37">
        <f t="shared" si="33"/>
        <v>1</v>
      </c>
      <c r="I677" s="37" t="str">
        <f t="shared" si="34"/>
        <v>Small</v>
      </c>
      <c r="J677" s="4">
        <v>1</v>
      </c>
      <c r="K677" s="20">
        <v>0.99</v>
      </c>
      <c r="L677" s="5">
        <f>Table3[[#This Row],[Product_Amt]]+Table3[[#This Row],[Shipping_Amt]]</f>
        <v>4.09</v>
      </c>
      <c r="M677" s="5">
        <f>(((Table3[[#This Row],[Total_Amt]] * 0.0558659217877095) + (Table3[[#This Row],[Total_Amt]])) *0.025 +0.3) + Table3[[#This Row],[Total_Amt]] * 0.1025</f>
        <v>0.82718729050279327</v>
      </c>
      <c r="N677" s="20">
        <f>Table3[[#This Row],[Total_Amt]]-Table3[[#This Row],[TCG_Fees]]-0.0225 - (0.088 *Table3[[#This Row],[Shipping_Shields]])- ($V$33 * Table3[[#This Row],[Quantity_Ordered]]) -0.68</f>
        <v>2.4453162752658275</v>
      </c>
      <c r="O677" s="2" t="s">
        <v>1951</v>
      </c>
      <c r="P677" s="2" t="s">
        <v>938</v>
      </c>
      <c r="Q677" s="6">
        <v>90245</v>
      </c>
    </row>
    <row r="678" spans="1:17" x14ac:dyDescent="0.25">
      <c r="A678" s="1" t="s">
        <v>1931</v>
      </c>
      <c r="B678" s="2" t="s">
        <v>1932</v>
      </c>
      <c r="C678" s="3">
        <v>45308</v>
      </c>
      <c r="D678" s="4" t="s">
        <v>2009</v>
      </c>
      <c r="E678" s="4" t="s">
        <v>3</v>
      </c>
      <c r="F678" s="4" t="s">
        <v>2168</v>
      </c>
      <c r="G678" s="5">
        <v>0.77</v>
      </c>
      <c r="H678" s="37">
        <f t="shared" si="33"/>
        <v>1</v>
      </c>
      <c r="I678" s="37" t="str">
        <f t="shared" si="34"/>
        <v>Small</v>
      </c>
      <c r="J678" s="4">
        <v>2</v>
      </c>
      <c r="K678" s="4">
        <v>0.99</v>
      </c>
      <c r="L678" s="5">
        <f>Table3[[#This Row],[Product_Amt]]+Table3[[#This Row],[Shipping_Amt]]</f>
        <v>1.76</v>
      </c>
      <c r="M678" s="5">
        <f>(((Table3[[#This Row],[Total_Amt]] * 0.0558659217877095) + (Table3[[#This Row],[Total_Amt]])) *0.025 +0.3) + Table3[[#This Row],[Total_Amt]] * 0.1025</f>
        <v>0.52685810055865923</v>
      </c>
      <c r="N678" s="20">
        <f>Table3[[#This Row],[Total_Amt]]-Table3[[#This Row],[TCG_Fees]]-0.0225 - (0.088 *Table3[[#This Row],[Shipping_Shields]])- ($V$33 * Table3[[#This Row],[Quantity_Ordered]]) -0.68</f>
        <v>0.38864903097858317</v>
      </c>
      <c r="O678" s="2" t="s">
        <v>1938</v>
      </c>
      <c r="P678" s="2" t="s">
        <v>978</v>
      </c>
      <c r="Q678" s="6">
        <v>53143</v>
      </c>
    </row>
    <row r="679" spans="1:17" x14ac:dyDescent="0.25">
      <c r="A679" s="1" t="s">
        <v>1952</v>
      </c>
      <c r="B679" s="2" t="s">
        <v>1953</v>
      </c>
      <c r="C679" s="3">
        <v>45308</v>
      </c>
      <c r="D679" s="4" t="s">
        <v>2009</v>
      </c>
      <c r="E679" s="4" t="s">
        <v>3</v>
      </c>
      <c r="F679" s="4" t="s">
        <v>2168</v>
      </c>
      <c r="G679" s="5">
        <v>0.1</v>
      </c>
      <c r="H679" s="37">
        <f t="shared" si="33"/>
        <v>1</v>
      </c>
      <c r="I679" s="37" t="str">
        <f t="shared" si="34"/>
        <v>Small</v>
      </c>
      <c r="J679" s="4">
        <v>1</v>
      </c>
      <c r="K679" s="20">
        <v>0.99</v>
      </c>
      <c r="L679" s="5">
        <f>Table3[[#This Row],[Product_Amt]]+Table3[[#This Row],[Shipping_Amt]]</f>
        <v>1.0900000000000001</v>
      </c>
      <c r="M679" s="5">
        <f>(((Table3[[#This Row],[Total_Amt]] * 0.0558659217877095) + (Table3[[#This Row],[Total_Amt]])) *0.025 +0.3) + Table3[[#This Row],[Total_Amt]] * 0.1025</f>
        <v>0.44049734636871507</v>
      </c>
      <c r="N679" s="20">
        <f>Table3[[#This Row],[Total_Amt]]-Table3[[#This Row],[TCG_Fees]]-0.0225 - (0.088 *Table3[[#This Row],[Shipping_Shields]])- ($V$33 * Table3[[#This Row],[Quantity_Ordered]]) -0.68</f>
        <v>-0.16799378060009373</v>
      </c>
      <c r="O679" s="2" t="s">
        <v>1122</v>
      </c>
      <c r="P679" s="2" t="s">
        <v>1123</v>
      </c>
      <c r="Q679" s="6">
        <v>84606</v>
      </c>
    </row>
    <row r="680" spans="1:17" x14ac:dyDescent="0.25">
      <c r="A680" s="1" t="s">
        <v>1933</v>
      </c>
      <c r="B680" s="2" t="s">
        <v>1934</v>
      </c>
      <c r="C680" s="3">
        <v>45308</v>
      </c>
      <c r="D680" s="4" t="s">
        <v>2009</v>
      </c>
      <c r="E680" s="4" t="s">
        <v>3</v>
      </c>
      <c r="F680" s="4" t="s">
        <v>2168</v>
      </c>
      <c r="G680" s="5">
        <v>0.05</v>
      </c>
      <c r="H680" s="37">
        <f t="shared" si="33"/>
        <v>1</v>
      </c>
      <c r="I680" s="37" t="str">
        <f t="shared" si="34"/>
        <v>Small</v>
      </c>
      <c r="J680" s="4">
        <v>1</v>
      </c>
      <c r="K680" s="4">
        <v>0.99</v>
      </c>
      <c r="L680" s="5">
        <f>Table3[[#This Row],[Product_Amt]]+Table3[[#This Row],[Shipping_Amt]]</f>
        <v>1.04</v>
      </c>
      <c r="M680" s="5">
        <f>(((Table3[[#This Row],[Total_Amt]] * 0.0558659217877095) + (Table3[[#This Row],[Total_Amt]])) *0.025 +0.3) + Table3[[#This Row],[Total_Amt]] * 0.1025</f>
        <v>0.43405251396648048</v>
      </c>
      <c r="N680" s="20">
        <f>Table3[[#This Row],[Total_Amt]]-Table3[[#This Row],[TCG_Fees]]-0.0225 - (0.088 *Table3[[#This Row],[Shipping_Shields]])- ($V$33 * Table3[[#This Row],[Quantity_Ordered]]) -0.68</f>
        <v>-0.21154894819785919</v>
      </c>
      <c r="O680" s="2" t="s">
        <v>1939</v>
      </c>
      <c r="P680" s="2" t="s">
        <v>962</v>
      </c>
      <c r="Q680" s="6">
        <v>60542</v>
      </c>
    </row>
    <row r="681" spans="1:17" x14ac:dyDescent="0.25">
      <c r="A681" s="1" t="s">
        <v>1954</v>
      </c>
      <c r="B681" s="2" t="s">
        <v>1955</v>
      </c>
      <c r="C681" s="3">
        <v>45309</v>
      </c>
      <c r="D681" s="4" t="str">
        <f ca="1">IF(C681&gt;=TODAY()-7,"Shipped","Completed")</f>
        <v>Completed</v>
      </c>
      <c r="E681" s="4" t="s">
        <v>3</v>
      </c>
      <c r="F681" s="4" t="s">
        <v>2168</v>
      </c>
      <c r="G681" s="5">
        <v>1.4</v>
      </c>
      <c r="H681" s="37">
        <f t="shared" si="33"/>
        <v>1</v>
      </c>
      <c r="I681" s="37" t="str">
        <f t="shared" si="34"/>
        <v>Small</v>
      </c>
      <c r="J681" s="4">
        <v>1</v>
      </c>
      <c r="K681" s="20">
        <v>0.99</v>
      </c>
      <c r="L681" s="5">
        <f>Table3[[#This Row],[Product_Amt]]+Table3[[#This Row],[Shipping_Amt]]</f>
        <v>2.3899999999999997</v>
      </c>
      <c r="M681" s="5">
        <f>(((Table3[[#This Row],[Total_Amt]] * 0.0558659217877095) + (Table3[[#This Row],[Total_Amt]])) *0.025 +0.3) + Table3[[#This Row],[Total_Amt]] * 0.1025</f>
        <v>0.60806298882681564</v>
      </c>
      <c r="N681" s="20">
        <f>Table3[[#This Row],[Total_Amt]]-Table3[[#This Row],[TCG_Fees]]-0.0225 - (0.088 *Table3[[#This Row],[Shipping_Shields]])- ($V$33 * Table3[[#This Row],[Quantity_Ordered]]) -0.68</f>
        <v>0.96444057694180529</v>
      </c>
      <c r="O681" s="2" t="s">
        <v>1956</v>
      </c>
      <c r="P681" s="2" t="s">
        <v>954</v>
      </c>
      <c r="Q681" s="6">
        <v>33312</v>
      </c>
    </row>
    <row r="682" spans="1:17" x14ac:dyDescent="0.25">
      <c r="A682" s="1" t="s">
        <v>1957</v>
      </c>
      <c r="B682" s="2" t="s">
        <v>1958</v>
      </c>
      <c r="C682" s="3">
        <v>45309</v>
      </c>
      <c r="D682" s="4" t="str">
        <f ca="1">IF(C682&gt;=TODAY()-7,"Shipped","Completed")</f>
        <v>Completed</v>
      </c>
      <c r="E682" s="4" t="s">
        <v>3</v>
      </c>
      <c r="F682" s="4" t="s">
        <v>2168</v>
      </c>
      <c r="G682" s="5">
        <v>0.17</v>
      </c>
      <c r="H682" s="37">
        <f t="shared" si="33"/>
        <v>1</v>
      </c>
      <c r="I682" s="37" t="str">
        <f t="shared" si="34"/>
        <v>Small</v>
      </c>
      <c r="J682" s="4">
        <v>1</v>
      </c>
      <c r="K682" s="20">
        <v>0.99</v>
      </c>
      <c r="L682" s="5">
        <f>Table3[[#This Row],[Product_Amt]]+Table3[[#This Row],[Shipping_Amt]]</f>
        <v>1.1599999999999999</v>
      </c>
      <c r="M682" s="5">
        <f>(((Table3[[#This Row],[Total_Amt]] * 0.0558659217877095) + (Table3[[#This Row],[Total_Amt]])) *0.025 +0.3) + Table3[[#This Row],[Total_Amt]] * 0.1025</f>
        <v>0.44952011173184359</v>
      </c>
      <c r="N682" s="20">
        <f>Table3[[#This Row],[Total_Amt]]-Table3[[#This Row],[TCG_Fees]]-0.0225 - (0.088 *Table3[[#This Row],[Shipping_Shields]])- ($V$33 * Table3[[#This Row],[Quantity_Ordered]]) -0.68</f>
        <v>-0.10701654596322241</v>
      </c>
      <c r="O682" s="2" t="s">
        <v>1959</v>
      </c>
      <c r="P682" s="2" t="s">
        <v>931</v>
      </c>
      <c r="Q682" s="6">
        <v>87111</v>
      </c>
    </row>
    <row r="683" spans="1:17" x14ac:dyDescent="0.25">
      <c r="A683" s="1" t="s">
        <v>1960</v>
      </c>
      <c r="B683" s="2" t="s">
        <v>1961</v>
      </c>
      <c r="C683" s="3">
        <v>45310</v>
      </c>
      <c r="D683" s="4" t="s">
        <v>2009</v>
      </c>
      <c r="E683" s="4" t="s">
        <v>3</v>
      </c>
      <c r="F683" s="4" t="s">
        <v>2168</v>
      </c>
      <c r="G683" s="5">
        <v>0.2</v>
      </c>
      <c r="H683" s="37">
        <f t="shared" si="33"/>
        <v>1</v>
      </c>
      <c r="I683" s="37" t="str">
        <f t="shared" si="34"/>
        <v>Small</v>
      </c>
      <c r="J683" s="4">
        <v>1</v>
      </c>
      <c r="K683" s="20">
        <v>0.99</v>
      </c>
      <c r="L683" s="5">
        <f>Table3[[#This Row],[Product_Amt]]+Table3[[#This Row],[Shipping_Amt]]</f>
        <v>1.19</v>
      </c>
      <c r="M683" s="5">
        <f>(((Table3[[#This Row],[Total_Amt]] * 0.0558659217877095) + (Table3[[#This Row],[Total_Amt]])) *0.025 +0.3) + Table3[[#This Row],[Total_Amt]] * 0.1025</f>
        <v>0.45338701117318436</v>
      </c>
      <c r="N683" s="20">
        <f>Table3[[#This Row],[Total_Amt]]-Table3[[#This Row],[TCG_Fees]]-0.0225 - (0.088 *Table3[[#This Row],[Shipping_Shields]])- ($V$33 * Table3[[#This Row],[Quantity_Ordered]]) -0.68</f>
        <v>-8.0883445404563159E-2</v>
      </c>
      <c r="O683" s="2" t="s">
        <v>1962</v>
      </c>
      <c r="P683" s="2" t="s">
        <v>962</v>
      </c>
      <c r="Q683" s="6">
        <v>62069</v>
      </c>
    </row>
    <row r="684" spans="1:17" x14ac:dyDescent="0.25">
      <c r="A684" s="1" t="s">
        <v>1976</v>
      </c>
      <c r="B684" s="2" t="s">
        <v>1977</v>
      </c>
      <c r="C684" s="3">
        <v>45310</v>
      </c>
      <c r="D684" s="4" t="s">
        <v>2009</v>
      </c>
      <c r="E684" s="4" t="s">
        <v>3</v>
      </c>
      <c r="F684" s="4" t="s">
        <v>2168</v>
      </c>
      <c r="G684" s="5">
        <v>2.65</v>
      </c>
      <c r="H684" s="37">
        <f t="shared" si="33"/>
        <v>1</v>
      </c>
      <c r="I684" s="37" t="str">
        <f t="shared" si="34"/>
        <v>Small</v>
      </c>
      <c r="J684" s="4">
        <v>1</v>
      </c>
      <c r="K684" s="20">
        <v>0.99</v>
      </c>
      <c r="L684" s="5">
        <f>Table3[[#This Row],[Product_Amt]]+Table3[[#This Row],[Shipping_Amt]]</f>
        <v>3.6399999999999997</v>
      </c>
      <c r="M684" s="5">
        <f>(((Table3[[#This Row],[Total_Amt]] * 0.0558659217877095) + (Table3[[#This Row],[Total_Amt]])) *0.025 +0.3) + Table3[[#This Row],[Total_Amt]] * 0.1025</f>
        <v>0.76918379888268151</v>
      </c>
      <c r="N684" s="20">
        <f>Table3[[#This Row],[Total_Amt]]-Table3[[#This Row],[TCG_Fees]]-0.0225 - (0.088 *Table3[[#This Row],[Shipping_Shields]])- ($V$33 * Table3[[#This Row],[Quantity_Ordered]]) -0.68</f>
        <v>2.0533197668859389</v>
      </c>
      <c r="O684" s="2" t="s">
        <v>1199</v>
      </c>
      <c r="P684" s="2" t="s">
        <v>960</v>
      </c>
      <c r="Q684" s="6">
        <v>48108</v>
      </c>
    </row>
    <row r="685" spans="1:17" x14ac:dyDescent="0.25">
      <c r="A685" s="1" t="s">
        <v>1971</v>
      </c>
      <c r="B685" s="2" t="s">
        <v>1972</v>
      </c>
      <c r="C685" s="3">
        <v>45310</v>
      </c>
      <c r="D685" s="4" t="s">
        <v>2009</v>
      </c>
      <c r="E685" s="4" t="s">
        <v>3</v>
      </c>
      <c r="F685" s="4" t="s">
        <v>2168</v>
      </c>
      <c r="G685" s="5">
        <v>3.48</v>
      </c>
      <c r="H685" s="37">
        <f t="shared" si="33"/>
        <v>1</v>
      </c>
      <c r="I685" s="37" t="str">
        <f t="shared" si="34"/>
        <v>Small</v>
      </c>
      <c r="J685" s="4">
        <v>1</v>
      </c>
      <c r="K685" s="20">
        <v>0.99</v>
      </c>
      <c r="L685" s="5">
        <f>Table3[[#This Row],[Product_Amt]]+Table3[[#This Row],[Shipping_Amt]]</f>
        <v>4.47</v>
      </c>
      <c r="M685" s="5">
        <f>(((Table3[[#This Row],[Total_Amt]] * 0.0558659217877095) + (Table3[[#This Row],[Total_Amt]])) *0.025 +0.3) + Table3[[#This Row],[Total_Amt]] * 0.1025</f>
        <v>0.87616801675977651</v>
      </c>
      <c r="N685" s="20">
        <f>Table3[[#This Row],[Total_Amt]]-Table3[[#This Row],[TCG_Fees]]-0.0225 - (0.088 *Table3[[#This Row],[Shipping_Shields]])- ($V$33 * Table3[[#This Row],[Quantity_Ordered]]) -0.68</f>
        <v>2.7763355490088442</v>
      </c>
      <c r="O685" s="2" t="s">
        <v>1110</v>
      </c>
      <c r="P685" s="2" t="s">
        <v>978</v>
      </c>
      <c r="Q685" s="6">
        <v>53219</v>
      </c>
    </row>
    <row r="686" spans="1:17" x14ac:dyDescent="0.25">
      <c r="A686" s="1" t="s">
        <v>1963</v>
      </c>
      <c r="B686" s="2" t="s">
        <v>1964</v>
      </c>
      <c r="C686" s="3">
        <v>45310</v>
      </c>
      <c r="D686" s="4" t="s">
        <v>2009</v>
      </c>
      <c r="E686" s="4" t="s">
        <v>3</v>
      </c>
      <c r="F686" s="4" t="s">
        <v>2168</v>
      </c>
      <c r="G686" s="5">
        <v>2.82</v>
      </c>
      <c r="H686" s="37">
        <f t="shared" si="33"/>
        <v>1</v>
      </c>
      <c r="I686" s="37" t="str">
        <f t="shared" si="34"/>
        <v>Small</v>
      </c>
      <c r="J686" s="4">
        <v>3</v>
      </c>
      <c r="K686" s="20">
        <v>0.99</v>
      </c>
      <c r="L686" s="5">
        <f>Table3[[#This Row],[Product_Amt]]+Table3[[#This Row],[Shipping_Amt]]</f>
        <v>3.8099999999999996</v>
      </c>
      <c r="M686" s="5">
        <f>(((Table3[[#This Row],[Total_Amt]] * 0.0558659217877095) + (Table3[[#This Row],[Total_Amt]])) *0.025 +0.3) + Table3[[#This Row],[Total_Amt]] * 0.1025</f>
        <v>0.79109622905027921</v>
      </c>
      <c r="N686" s="20">
        <f>Table3[[#This Row],[Total_Amt]]-Table3[[#This Row],[TCG_Fees]]-0.0225 - (0.088 *Table3[[#This Row],[Shipping_Shields]])- ($V$33 * Table3[[#This Row],[Quantity_Ordered]]) -0.68</f>
        <v>2.147414468255584</v>
      </c>
      <c r="O686" s="2" t="s">
        <v>1965</v>
      </c>
      <c r="P686" s="2" t="s">
        <v>978</v>
      </c>
      <c r="Q686" s="6">
        <v>54457</v>
      </c>
    </row>
    <row r="687" spans="1:17" x14ac:dyDescent="0.25">
      <c r="A687" s="1" t="s">
        <v>1966</v>
      </c>
      <c r="B687" s="2" t="s">
        <v>1967</v>
      </c>
      <c r="C687" s="3">
        <v>45310</v>
      </c>
      <c r="D687" s="4" t="s">
        <v>2009</v>
      </c>
      <c r="E687" s="4" t="s">
        <v>3</v>
      </c>
      <c r="F687" s="4" t="s">
        <v>2168</v>
      </c>
      <c r="G687" s="5">
        <v>0.1</v>
      </c>
      <c r="H687" s="37">
        <f t="shared" si="33"/>
        <v>1</v>
      </c>
      <c r="I687" s="37" t="str">
        <f t="shared" si="34"/>
        <v>Small</v>
      </c>
      <c r="J687" s="4">
        <v>1</v>
      </c>
      <c r="K687" s="20">
        <v>0.99</v>
      </c>
      <c r="L687" s="5">
        <f>Table3[[#This Row],[Product_Amt]]+Table3[[#This Row],[Shipping_Amt]]</f>
        <v>1.0900000000000001</v>
      </c>
      <c r="M687" s="5">
        <f>(((Table3[[#This Row],[Total_Amt]] * 0.0558659217877095) + (Table3[[#This Row],[Total_Amt]])) *0.025 +0.3) + Table3[[#This Row],[Total_Amt]] * 0.1025</f>
        <v>0.44049734636871507</v>
      </c>
      <c r="N687" s="20">
        <f>Table3[[#This Row],[Total_Amt]]-Table3[[#This Row],[TCG_Fees]]-0.0225 - (0.088 *Table3[[#This Row],[Shipping_Shields]])- ($V$33 * Table3[[#This Row],[Quantity_Ordered]]) -0.68</f>
        <v>-0.16799378060009373</v>
      </c>
      <c r="O687" s="2" t="s">
        <v>1968</v>
      </c>
      <c r="P687" s="2" t="s">
        <v>923</v>
      </c>
      <c r="Q687" s="6">
        <v>98052</v>
      </c>
    </row>
    <row r="688" spans="1:17" x14ac:dyDescent="0.25">
      <c r="A688" s="1" t="s">
        <v>1973</v>
      </c>
      <c r="B688" s="2" t="s">
        <v>1974</v>
      </c>
      <c r="C688" s="3">
        <v>45310</v>
      </c>
      <c r="D688" s="4" t="s">
        <v>2009</v>
      </c>
      <c r="E688" s="4" t="s">
        <v>3</v>
      </c>
      <c r="F688" s="4" t="s">
        <v>2168</v>
      </c>
      <c r="G688" s="5">
        <v>3.63</v>
      </c>
      <c r="H688" s="37">
        <f t="shared" si="33"/>
        <v>1</v>
      </c>
      <c r="I688" s="37" t="str">
        <f t="shared" si="34"/>
        <v>Small</v>
      </c>
      <c r="J688" s="4">
        <v>1</v>
      </c>
      <c r="K688" s="20">
        <v>0.99</v>
      </c>
      <c r="L688" s="5">
        <f>Table3[[#This Row],[Product_Amt]]+Table3[[#This Row],[Shipping_Amt]]</f>
        <v>4.62</v>
      </c>
      <c r="M688" s="5">
        <f>(((Table3[[#This Row],[Total_Amt]] * 0.0558659217877095) + (Table3[[#This Row],[Total_Amt]])) *0.025 +0.3) + Table3[[#This Row],[Total_Amt]] * 0.1025</f>
        <v>0.89550251396648051</v>
      </c>
      <c r="N688" s="20">
        <f>Table3[[#This Row],[Total_Amt]]-Table3[[#This Row],[TCG_Fees]]-0.0225 - (0.088 *Table3[[#This Row],[Shipping_Shields]])- ($V$33 * Table3[[#This Row],[Quantity_Ordered]]) -0.68</f>
        <v>2.9070010518021405</v>
      </c>
      <c r="O688" s="2" t="s">
        <v>1975</v>
      </c>
      <c r="P688" s="2" t="s">
        <v>920</v>
      </c>
      <c r="Q688" s="6">
        <v>14456</v>
      </c>
    </row>
    <row r="689" spans="1:17" x14ac:dyDescent="0.25">
      <c r="A689" s="1" t="s">
        <v>1984</v>
      </c>
      <c r="B689" s="2" t="s">
        <v>1985</v>
      </c>
      <c r="C689" s="3">
        <v>45311</v>
      </c>
      <c r="D689" s="4" t="str">
        <f t="shared" ref="D689:D702" ca="1" si="35">IF(C689&gt;=TODAY()-7,"Shipped","Completed")</f>
        <v>Completed</v>
      </c>
      <c r="E689" s="4" t="s">
        <v>3</v>
      </c>
      <c r="F689" s="4" t="s">
        <v>2168</v>
      </c>
      <c r="G689" s="5">
        <v>0.31</v>
      </c>
      <c r="H689" s="37">
        <f t="shared" si="33"/>
        <v>1</v>
      </c>
      <c r="I689" s="37" t="str">
        <f t="shared" si="34"/>
        <v>Small</v>
      </c>
      <c r="J689" s="4">
        <v>2</v>
      </c>
      <c r="K689" s="20">
        <v>0.99</v>
      </c>
      <c r="L689" s="5">
        <f>Table3[[#This Row],[Product_Amt]]+Table3[[#This Row],[Shipping_Amt]]</f>
        <v>1.3</v>
      </c>
      <c r="M689" s="5">
        <f>(((Table3[[#This Row],[Total_Amt]] * 0.0558659217877095) + (Table3[[#This Row],[Total_Amt]])) *0.025 +0.3) + Table3[[#This Row],[Total_Amt]] * 0.1025</f>
        <v>0.46756564245810051</v>
      </c>
      <c r="N689" s="20">
        <f>Table3[[#This Row],[Total_Amt]]-Table3[[#This Row],[TCG_Fees]]-0.0225 - (0.088 *Table3[[#This Row],[Shipping_Shields]])- ($V$33 * Table3[[#This Row],[Quantity_Ordered]]) -0.68</f>
        <v>-1.2058510920857968E-2</v>
      </c>
      <c r="O689" s="2" t="s">
        <v>1986</v>
      </c>
      <c r="P689" s="2" t="s">
        <v>938</v>
      </c>
      <c r="Q689" s="6">
        <v>92325</v>
      </c>
    </row>
    <row r="690" spans="1:17" x14ac:dyDescent="0.25">
      <c r="A690" s="1" t="s">
        <v>1981</v>
      </c>
      <c r="B690" s="2" t="s">
        <v>1982</v>
      </c>
      <c r="C690" s="3">
        <v>45311</v>
      </c>
      <c r="D690" s="4" t="str">
        <f t="shared" ca="1" si="35"/>
        <v>Completed</v>
      </c>
      <c r="E690" s="4" t="s">
        <v>3</v>
      </c>
      <c r="F690" s="4" t="s">
        <v>2168</v>
      </c>
      <c r="G690" s="5">
        <v>1.43</v>
      </c>
      <c r="H690" s="37">
        <f t="shared" si="33"/>
        <v>1</v>
      </c>
      <c r="I690" s="37" t="str">
        <f t="shared" si="34"/>
        <v>Small</v>
      </c>
      <c r="J690" s="4">
        <v>1</v>
      </c>
      <c r="K690" s="20">
        <v>0.99</v>
      </c>
      <c r="L690" s="5">
        <f>Table3[[#This Row],[Product_Amt]]+Table3[[#This Row],[Shipping_Amt]]</f>
        <v>2.42</v>
      </c>
      <c r="M690" s="5">
        <f>(((Table3[[#This Row],[Total_Amt]] * 0.0558659217877095) + (Table3[[#This Row],[Total_Amt]])) *0.025 +0.3) + Table3[[#This Row],[Total_Amt]] * 0.1025</f>
        <v>0.61192988826815642</v>
      </c>
      <c r="N690" s="20">
        <f>Table3[[#This Row],[Total_Amt]]-Table3[[#This Row],[TCG_Fees]]-0.0225 - (0.088 *Table3[[#This Row],[Shipping_Shields]])- ($V$33 * Table3[[#This Row],[Quantity_Ordered]]) -0.68</f>
        <v>0.99057367750046466</v>
      </c>
      <c r="O690" s="2" t="s">
        <v>1983</v>
      </c>
      <c r="P690" s="2" t="s">
        <v>938</v>
      </c>
      <c r="Q690" s="6">
        <v>91344</v>
      </c>
    </row>
    <row r="691" spans="1:17" x14ac:dyDescent="0.25">
      <c r="A691" s="1" t="s">
        <v>1987</v>
      </c>
      <c r="B691" s="2" t="s">
        <v>1988</v>
      </c>
      <c r="C691" s="3">
        <v>45311</v>
      </c>
      <c r="D691" s="4" t="str">
        <f t="shared" ca="1" si="35"/>
        <v>Completed</v>
      </c>
      <c r="E691" s="4" t="s">
        <v>3</v>
      </c>
      <c r="F691" s="4" t="s">
        <v>2168</v>
      </c>
      <c r="G691" s="5">
        <v>0.1</v>
      </c>
      <c r="H691" s="37">
        <f t="shared" si="33"/>
        <v>1</v>
      </c>
      <c r="I691" s="37" t="str">
        <f t="shared" si="34"/>
        <v>Small</v>
      </c>
      <c r="J691" s="4">
        <v>1</v>
      </c>
      <c r="K691" s="20">
        <v>0.99</v>
      </c>
      <c r="L691" s="5">
        <f>Table3[[#This Row],[Product_Amt]]+Table3[[#This Row],[Shipping_Amt]]</f>
        <v>1.0900000000000001</v>
      </c>
      <c r="M691" s="5">
        <f>(((Table3[[#This Row],[Total_Amt]] * 0.0558659217877095) + (Table3[[#This Row],[Total_Amt]])) *0.025 +0.3) + Table3[[#This Row],[Total_Amt]] * 0.1025</f>
        <v>0.44049734636871507</v>
      </c>
      <c r="N691" s="20">
        <f>Table3[[#This Row],[Total_Amt]]-Table3[[#This Row],[TCG_Fees]]-0.0225 - (0.088 *Table3[[#This Row],[Shipping_Shields]])- ($V$33 * Table3[[#This Row],[Quantity_Ordered]]) -0.68</f>
        <v>-0.16799378060009373</v>
      </c>
      <c r="O691" s="2" t="s">
        <v>1989</v>
      </c>
      <c r="P691" s="2" t="s">
        <v>967</v>
      </c>
      <c r="Q691" s="6">
        <v>17403</v>
      </c>
    </row>
    <row r="692" spans="1:17" x14ac:dyDescent="0.25">
      <c r="A692" s="1" t="s">
        <v>1978</v>
      </c>
      <c r="B692" s="2" t="s">
        <v>1979</v>
      </c>
      <c r="C692" s="3">
        <v>45311</v>
      </c>
      <c r="D692" s="4" t="str">
        <f t="shared" ca="1" si="35"/>
        <v>Completed</v>
      </c>
      <c r="E692" s="4" t="s">
        <v>3</v>
      </c>
      <c r="F692" s="4" t="s">
        <v>2168</v>
      </c>
      <c r="G692" s="5">
        <v>4.95</v>
      </c>
      <c r="H692" s="37">
        <f t="shared" si="33"/>
        <v>1</v>
      </c>
      <c r="I692" s="37" t="str">
        <f t="shared" si="34"/>
        <v>Small</v>
      </c>
      <c r="J692" s="4">
        <v>1</v>
      </c>
      <c r="K692" s="20">
        <v>0.99</v>
      </c>
      <c r="L692" s="5">
        <f>Table3[[#This Row],[Product_Amt]]+Table3[[#This Row],[Shipping_Amt]]</f>
        <v>5.94</v>
      </c>
      <c r="M692" s="5">
        <f>(((Table3[[#This Row],[Total_Amt]] * 0.0558659217877095) + (Table3[[#This Row],[Total_Amt]])) *0.025 +0.3) + Table3[[#This Row],[Total_Amt]] * 0.1025</f>
        <v>1.0656460893854749</v>
      </c>
      <c r="N692" s="20">
        <f>Table3[[#This Row],[Total_Amt]]-Table3[[#This Row],[TCG_Fees]]-0.0225 - (0.088 *Table3[[#This Row],[Shipping_Shields]])- ($V$33 * Table3[[#This Row],[Quantity_Ordered]]) -0.68</f>
        <v>4.0568574763831471</v>
      </c>
      <c r="O692" s="2" t="s">
        <v>1980</v>
      </c>
      <c r="P692" s="2" t="s">
        <v>968</v>
      </c>
      <c r="Q692" s="6">
        <v>23112</v>
      </c>
    </row>
    <row r="693" spans="1:17" x14ac:dyDescent="0.25">
      <c r="A693" s="1" t="s">
        <v>1990</v>
      </c>
      <c r="B693" s="2" t="s">
        <v>1991</v>
      </c>
      <c r="C693" s="3">
        <v>45312</v>
      </c>
      <c r="D693" s="4" t="str">
        <f t="shared" ca="1" si="35"/>
        <v>Completed</v>
      </c>
      <c r="E693" s="4" t="s">
        <v>3</v>
      </c>
      <c r="F693" s="4" t="s">
        <v>2168</v>
      </c>
      <c r="G693" s="5">
        <v>4.45</v>
      </c>
      <c r="H693" s="37">
        <f t="shared" si="33"/>
        <v>1</v>
      </c>
      <c r="I693" s="37" t="str">
        <f t="shared" si="34"/>
        <v>Small</v>
      </c>
      <c r="J693" s="4">
        <v>1</v>
      </c>
      <c r="K693" s="20">
        <v>0.99</v>
      </c>
      <c r="L693" s="5">
        <f>Table3[[#This Row],[Product_Amt]]+Table3[[#This Row],[Shipping_Amt]]</f>
        <v>5.44</v>
      </c>
      <c r="M693" s="5">
        <f>(((Table3[[#This Row],[Total_Amt]] * 0.0558659217877095) + (Table3[[#This Row],[Total_Amt]])) *0.025 +0.3) + Table3[[#This Row],[Total_Amt]] * 0.1025</f>
        <v>1.0011977653631283</v>
      </c>
      <c r="N693" s="20">
        <f>Table3[[#This Row],[Total_Amt]]-Table3[[#This Row],[TCG_Fees]]-0.0225 - (0.088 *Table3[[#This Row],[Shipping_Shields]])- ($V$33 * Table3[[#This Row],[Quantity_Ordered]]) -0.68</f>
        <v>3.6213058004054939</v>
      </c>
      <c r="O693" s="2" t="s">
        <v>1992</v>
      </c>
      <c r="P693" s="2" t="s">
        <v>919</v>
      </c>
      <c r="Q693" s="6">
        <v>75048</v>
      </c>
    </row>
    <row r="694" spans="1:17" x14ac:dyDescent="0.25">
      <c r="A694" s="1" t="s">
        <v>1996</v>
      </c>
      <c r="B694" s="2" t="s">
        <v>1997</v>
      </c>
      <c r="C694" s="3">
        <v>45312</v>
      </c>
      <c r="D694" s="4" t="str">
        <f t="shared" ca="1" si="35"/>
        <v>Completed</v>
      </c>
      <c r="E694" s="4" t="s">
        <v>3</v>
      </c>
      <c r="F694" s="4" t="s">
        <v>2168</v>
      </c>
      <c r="G694" s="5">
        <v>1.22</v>
      </c>
      <c r="H694" s="37">
        <f t="shared" si="33"/>
        <v>1</v>
      </c>
      <c r="I694" s="37" t="str">
        <f t="shared" si="34"/>
        <v>Small</v>
      </c>
      <c r="J694" s="4">
        <v>1</v>
      </c>
      <c r="K694" s="20">
        <v>0.99</v>
      </c>
      <c r="L694" s="5">
        <f>Table3[[#This Row],[Product_Amt]]+Table3[[#This Row],[Shipping_Amt]]</f>
        <v>2.21</v>
      </c>
      <c r="M694" s="5">
        <f>(((Table3[[#This Row],[Total_Amt]] * 0.0558659217877095) + (Table3[[#This Row],[Total_Amt]])) *0.025 +0.3) + Table3[[#This Row],[Total_Amt]] * 0.1025</f>
        <v>0.58486159217877098</v>
      </c>
      <c r="N694" s="20">
        <f>Table3[[#This Row],[Total_Amt]]-Table3[[#This Row],[TCG_Fees]]-0.0225 - (0.088 *Table3[[#This Row],[Shipping_Shields]])- ($V$33 * Table3[[#This Row],[Quantity_Ordered]]) -0.68</f>
        <v>0.80764197358985002</v>
      </c>
      <c r="O694" s="2" t="s">
        <v>1998</v>
      </c>
      <c r="P694" s="2" t="s">
        <v>997</v>
      </c>
      <c r="Q694" s="6">
        <v>80130</v>
      </c>
    </row>
    <row r="695" spans="1:17" x14ac:dyDescent="0.25">
      <c r="A695" s="1" t="s">
        <v>2006</v>
      </c>
      <c r="B695" s="2" t="s">
        <v>2007</v>
      </c>
      <c r="C695" s="3">
        <v>45312</v>
      </c>
      <c r="D695" s="4" t="str">
        <f t="shared" ca="1" si="35"/>
        <v>Completed</v>
      </c>
      <c r="E695" s="4" t="s">
        <v>3</v>
      </c>
      <c r="F695" s="4" t="s">
        <v>2168</v>
      </c>
      <c r="G695" s="5">
        <v>0.28000000000000003</v>
      </c>
      <c r="H695" s="37">
        <f t="shared" si="33"/>
        <v>1</v>
      </c>
      <c r="I695" s="37" t="str">
        <f t="shared" si="34"/>
        <v>Small</v>
      </c>
      <c r="J695" s="4">
        <v>2</v>
      </c>
      <c r="K695" s="20">
        <v>0.99</v>
      </c>
      <c r="L695" s="5">
        <f>Table3[[#This Row],[Product_Amt]]+Table3[[#This Row],[Shipping_Amt]]</f>
        <v>1.27</v>
      </c>
      <c r="M695" s="5">
        <f>(((Table3[[#This Row],[Total_Amt]] * 0.0558659217877095) + (Table3[[#This Row],[Total_Amt]])) *0.025 +0.3) + Table3[[#This Row],[Total_Amt]] * 0.1025</f>
        <v>0.46369874301675973</v>
      </c>
      <c r="N695" s="20">
        <f>Table3[[#This Row],[Total_Amt]]-Table3[[#This Row],[TCG_Fees]]-0.0225 - (0.088 *Table3[[#This Row],[Shipping_Shields]])- ($V$33 * Table3[[#This Row],[Quantity_Ordered]]) -0.68</f>
        <v>-3.8191611479517218E-2</v>
      </c>
      <c r="O695" s="2" t="s">
        <v>2008</v>
      </c>
      <c r="P695" s="2" t="s">
        <v>929</v>
      </c>
      <c r="Q695" s="6">
        <v>6066</v>
      </c>
    </row>
    <row r="696" spans="1:17" x14ac:dyDescent="0.25">
      <c r="A696" s="1" t="s">
        <v>2003</v>
      </c>
      <c r="B696" s="2" t="s">
        <v>2004</v>
      </c>
      <c r="C696" s="3">
        <v>45312</v>
      </c>
      <c r="D696" s="4" t="str">
        <f t="shared" ca="1" si="35"/>
        <v>Completed</v>
      </c>
      <c r="E696" s="4" t="s">
        <v>3</v>
      </c>
      <c r="F696" s="4" t="s">
        <v>2168</v>
      </c>
      <c r="G696" s="5">
        <v>2.4500000000000002</v>
      </c>
      <c r="H696" s="37">
        <f t="shared" si="33"/>
        <v>1</v>
      </c>
      <c r="I696" s="37" t="str">
        <f t="shared" si="34"/>
        <v>Small</v>
      </c>
      <c r="J696" s="4">
        <v>1</v>
      </c>
      <c r="K696" s="20">
        <v>0.99</v>
      </c>
      <c r="L696" s="5">
        <f>Table3[[#This Row],[Product_Amt]]+Table3[[#This Row],[Shipping_Amt]]</f>
        <v>3.4400000000000004</v>
      </c>
      <c r="M696" s="5">
        <f>(((Table3[[#This Row],[Total_Amt]] * 0.0558659217877095) + (Table3[[#This Row],[Total_Amt]])) *0.025 +0.3) + Table3[[#This Row],[Total_Amt]] * 0.1025</f>
        <v>0.74340446927374304</v>
      </c>
      <c r="N696" s="20">
        <f>Table3[[#This Row],[Total_Amt]]-Table3[[#This Row],[TCG_Fees]]-0.0225 - (0.088 *Table3[[#This Row],[Shipping_Shields]])- ($V$33 * Table3[[#This Row],[Quantity_Ordered]]) -0.68</f>
        <v>1.8790990964948784</v>
      </c>
      <c r="O696" s="2" t="s">
        <v>2005</v>
      </c>
      <c r="P696" s="2" t="s">
        <v>923</v>
      </c>
      <c r="Q696" s="6">
        <v>98055</v>
      </c>
    </row>
    <row r="697" spans="1:17" x14ac:dyDescent="0.25">
      <c r="A697" s="1" t="s">
        <v>2001</v>
      </c>
      <c r="B697" s="2" t="s">
        <v>2002</v>
      </c>
      <c r="C697" s="3">
        <v>45312</v>
      </c>
      <c r="D697" s="4" t="str">
        <f t="shared" ca="1" si="35"/>
        <v>Completed</v>
      </c>
      <c r="E697" s="4" t="s">
        <v>3</v>
      </c>
      <c r="F697" s="4" t="s">
        <v>2168</v>
      </c>
      <c r="G697" s="5">
        <v>0.1</v>
      </c>
      <c r="H697" s="37">
        <f t="shared" si="33"/>
        <v>1</v>
      </c>
      <c r="I697" s="37" t="str">
        <f t="shared" si="34"/>
        <v>Small</v>
      </c>
      <c r="J697" s="4">
        <v>1</v>
      </c>
      <c r="K697" s="20">
        <v>0.99</v>
      </c>
      <c r="L697" s="5">
        <f>Table3[[#This Row],[Product_Amt]]+Table3[[#This Row],[Shipping_Amt]]</f>
        <v>1.0900000000000001</v>
      </c>
      <c r="M697" s="5">
        <f>(((Table3[[#This Row],[Total_Amt]] * 0.0558659217877095) + (Table3[[#This Row],[Total_Amt]])) *0.025 +0.3) + Table3[[#This Row],[Total_Amt]] * 0.1025</f>
        <v>0.44049734636871507</v>
      </c>
      <c r="N697" s="20">
        <f>Table3[[#This Row],[Total_Amt]]-Table3[[#This Row],[TCG_Fees]]-0.0225 - (0.088 *Table3[[#This Row],[Shipping_Shields]])- ($V$33 * Table3[[#This Row],[Quantity_Ordered]]) -0.68</f>
        <v>-0.16799378060009373</v>
      </c>
      <c r="O697" s="2" t="s">
        <v>1046</v>
      </c>
      <c r="P697" s="2" t="s">
        <v>967</v>
      </c>
      <c r="Q697" s="6">
        <v>19128</v>
      </c>
    </row>
    <row r="698" spans="1:17" x14ac:dyDescent="0.25">
      <c r="A698" s="1" t="s">
        <v>1993</v>
      </c>
      <c r="B698" s="2" t="s">
        <v>1994</v>
      </c>
      <c r="C698" s="3">
        <v>45312</v>
      </c>
      <c r="D698" s="4" t="str">
        <f t="shared" ca="1" si="35"/>
        <v>Completed</v>
      </c>
      <c r="E698" s="4" t="s">
        <v>3</v>
      </c>
      <c r="F698" s="4" t="s">
        <v>2168</v>
      </c>
      <c r="G698" s="5">
        <v>3.2</v>
      </c>
      <c r="H698" s="37">
        <f t="shared" si="33"/>
        <v>1</v>
      </c>
      <c r="I698" s="37" t="str">
        <f t="shared" si="34"/>
        <v>Small</v>
      </c>
      <c r="J698" s="4">
        <v>1</v>
      </c>
      <c r="K698" s="20">
        <v>0.99</v>
      </c>
      <c r="L698" s="5">
        <f>Table3[[#This Row],[Product_Amt]]+Table3[[#This Row],[Shipping_Amt]]</f>
        <v>4.1900000000000004</v>
      </c>
      <c r="M698" s="5">
        <f>(((Table3[[#This Row],[Total_Amt]] * 0.0558659217877095) + (Table3[[#This Row],[Total_Amt]])) *0.025 +0.3) + Table3[[#This Row],[Total_Amt]] * 0.1025</f>
        <v>0.84007695530726256</v>
      </c>
      <c r="N698" s="20">
        <f>Table3[[#This Row],[Total_Amt]]-Table3[[#This Row],[TCG_Fees]]-0.0225 - (0.088 *Table3[[#This Row],[Shipping_Shields]])- ($V$33 * Table3[[#This Row],[Quantity_Ordered]]) -0.68</f>
        <v>2.5324266104613589</v>
      </c>
      <c r="O698" s="2" t="s">
        <v>1995</v>
      </c>
      <c r="P698" s="2" t="s">
        <v>1025</v>
      </c>
      <c r="Q698" s="6">
        <v>66502</v>
      </c>
    </row>
    <row r="699" spans="1:17" x14ac:dyDescent="0.25">
      <c r="A699" s="1" t="s">
        <v>2016</v>
      </c>
      <c r="B699" s="2" t="s">
        <v>2017</v>
      </c>
      <c r="C699" s="3">
        <v>45313</v>
      </c>
      <c r="D699" s="4" t="str">
        <f t="shared" ca="1" si="35"/>
        <v>Completed</v>
      </c>
      <c r="E699" s="4" t="s">
        <v>3</v>
      </c>
      <c r="F699" s="4" t="s">
        <v>2168</v>
      </c>
      <c r="G699" s="5">
        <v>2.2999999999999998</v>
      </c>
      <c r="H699" s="37">
        <f t="shared" si="33"/>
        <v>1</v>
      </c>
      <c r="I699" s="37" t="str">
        <f t="shared" si="34"/>
        <v>Small</v>
      </c>
      <c r="J699" s="4">
        <v>1</v>
      </c>
      <c r="K699" s="20">
        <v>0.99</v>
      </c>
      <c r="L699" s="5">
        <f>Table3[[#This Row],[Product_Amt]]+Table3[[#This Row],[Shipping_Amt]]</f>
        <v>3.29</v>
      </c>
      <c r="M699" s="5">
        <f>(((Table3[[#This Row],[Total_Amt]] * 0.0558659217877095) + (Table3[[#This Row],[Total_Amt]])) *0.025 +0.3) + Table3[[#This Row],[Total_Amt]] * 0.1025</f>
        <v>0.72406997206703916</v>
      </c>
      <c r="N699" s="20">
        <f>Table3[[#This Row],[Total_Amt]]-Table3[[#This Row],[TCG_Fees]]-0.0225 - (0.088 *Table3[[#This Row],[Shipping_Shields]])- ($V$33 * Table3[[#This Row],[Quantity_Ordered]]) -0.68</f>
        <v>1.7484335937015816</v>
      </c>
      <c r="O699" s="2" t="s">
        <v>1551</v>
      </c>
      <c r="P699" s="2" t="s">
        <v>958</v>
      </c>
      <c r="Q699" s="6">
        <v>8021</v>
      </c>
    </row>
    <row r="700" spans="1:17" x14ac:dyDescent="0.25">
      <c r="A700" s="1" t="s">
        <v>2021</v>
      </c>
      <c r="B700" s="2" t="s">
        <v>908</v>
      </c>
      <c r="C700" s="3">
        <v>45313</v>
      </c>
      <c r="D700" s="4" t="str">
        <f t="shared" ca="1" si="35"/>
        <v>Completed</v>
      </c>
      <c r="E700" s="4" t="s">
        <v>3</v>
      </c>
      <c r="F700" s="4" t="s">
        <v>2168</v>
      </c>
      <c r="G700" s="5">
        <v>0.7</v>
      </c>
      <c r="H700" s="37">
        <f t="shared" si="33"/>
        <v>1</v>
      </c>
      <c r="I700" s="37" t="str">
        <f t="shared" si="34"/>
        <v>Small</v>
      </c>
      <c r="J700" s="4">
        <v>2</v>
      </c>
      <c r="K700" s="20">
        <v>0.99</v>
      </c>
      <c r="L700" s="5">
        <f>Table3[[#This Row],[Product_Amt]]+Table3[[#This Row],[Shipping_Amt]]</f>
        <v>1.69</v>
      </c>
      <c r="M700" s="5">
        <f>(((Table3[[#This Row],[Total_Amt]] * 0.0558659217877095) + (Table3[[#This Row],[Total_Amt]])) *0.025 +0.3) + Table3[[#This Row],[Total_Amt]] * 0.1025</f>
        <v>0.51783533519553071</v>
      </c>
      <c r="N700" s="20">
        <f>Table3[[#This Row],[Total_Amt]]-Table3[[#This Row],[TCG_Fees]]-0.0225 - (0.088 *Table3[[#This Row],[Shipping_Shields]])- ($V$33 * Table3[[#This Row],[Quantity_Ordered]]) -0.68</f>
        <v>0.32767179634171162</v>
      </c>
      <c r="O700" s="2" t="s">
        <v>1108</v>
      </c>
      <c r="P700" s="2" t="s">
        <v>960</v>
      </c>
      <c r="Q700" s="6">
        <v>48040</v>
      </c>
    </row>
    <row r="701" spans="1:17" x14ac:dyDescent="0.25">
      <c r="A701" s="1" t="s">
        <v>2018</v>
      </c>
      <c r="B701" s="2" t="s">
        <v>2019</v>
      </c>
      <c r="C701" s="3">
        <v>45313</v>
      </c>
      <c r="D701" s="4" t="str">
        <f t="shared" ca="1" si="35"/>
        <v>Completed</v>
      </c>
      <c r="E701" s="4" t="s">
        <v>3</v>
      </c>
      <c r="F701" s="4" t="s">
        <v>2168</v>
      </c>
      <c r="G701" s="5">
        <v>2.2999999999999998</v>
      </c>
      <c r="H701" s="37">
        <f t="shared" si="33"/>
        <v>1</v>
      </c>
      <c r="I701" s="37" t="str">
        <f t="shared" si="34"/>
        <v>Small</v>
      </c>
      <c r="J701" s="4">
        <v>1</v>
      </c>
      <c r="K701" s="20">
        <v>0.99</v>
      </c>
      <c r="L701" s="5">
        <f>Table3[[#This Row],[Product_Amt]]+Table3[[#This Row],[Shipping_Amt]]</f>
        <v>3.29</v>
      </c>
      <c r="M701" s="5">
        <f>(((Table3[[#This Row],[Total_Amt]] * 0.0558659217877095) + (Table3[[#This Row],[Total_Amt]])) *0.025 +0.3) + Table3[[#This Row],[Total_Amt]] * 0.1025</f>
        <v>0.72406997206703916</v>
      </c>
      <c r="N701" s="20">
        <f>Table3[[#This Row],[Total_Amt]]-Table3[[#This Row],[TCG_Fees]]-0.0225 - (0.088 *Table3[[#This Row],[Shipping_Shields]])- ($V$33 * Table3[[#This Row],[Quantity_Ordered]]) -0.68</f>
        <v>1.7484335937015816</v>
      </c>
      <c r="O701" s="2" t="s">
        <v>2020</v>
      </c>
      <c r="P701" s="2" t="s">
        <v>919</v>
      </c>
      <c r="Q701" s="6">
        <v>78504</v>
      </c>
    </row>
    <row r="702" spans="1:17" x14ac:dyDescent="0.25">
      <c r="A702" s="1" t="s">
        <v>2014</v>
      </c>
      <c r="B702" s="2" t="s">
        <v>2015</v>
      </c>
      <c r="C702" s="3">
        <v>45313</v>
      </c>
      <c r="D702" s="4" t="str">
        <f t="shared" ca="1" si="35"/>
        <v>Completed</v>
      </c>
      <c r="E702" s="4" t="s">
        <v>3</v>
      </c>
      <c r="F702" s="4" t="s">
        <v>2168</v>
      </c>
      <c r="G702" s="5">
        <v>0.5</v>
      </c>
      <c r="H702" s="37">
        <f t="shared" si="33"/>
        <v>1</v>
      </c>
      <c r="I702" s="37" t="str">
        <f t="shared" si="34"/>
        <v>Small</v>
      </c>
      <c r="J702" s="4">
        <v>2</v>
      </c>
      <c r="K702" s="20">
        <v>0.99</v>
      </c>
      <c r="L702" s="5">
        <f>Table3[[#This Row],[Product_Amt]]+Table3[[#This Row],[Shipping_Amt]]</f>
        <v>1.49</v>
      </c>
      <c r="M702" s="5">
        <f>(((Table3[[#This Row],[Total_Amt]] * 0.0558659217877095) + (Table3[[#This Row],[Total_Amt]])) *0.025 +0.3) + Table3[[#This Row],[Total_Amt]] * 0.1025</f>
        <v>0.49205600558659218</v>
      </c>
      <c r="N702" s="20">
        <f>Table3[[#This Row],[Total_Amt]]-Table3[[#This Row],[TCG_Fees]]-0.0225 - (0.088 *Table3[[#This Row],[Shipping_Shields]])- ($V$33 * Table3[[#This Row],[Quantity_Ordered]]) -0.68</f>
        <v>0.15345112595065036</v>
      </c>
      <c r="O702" s="2" t="s">
        <v>1518</v>
      </c>
      <c r="P702" s="2" t="s">
        <v>919</v>
      </c>
      <c r="Q702" s="6">
        <v>77095</v>
      </c>
    </row>
    <row r="703" spans="1:17" x14ac:dyDescent="0.25">
      <c r="A703" s="1" t="s">
        <v>2025</v>
      </c>
      <c r="B703" s="2" t="s">
        <v>2026</v>
      </c>
      <c r="C703" s="3">
        <v>45314</v>
      </c>
      <c r="D703" s="4" t="s">
        <v>2009</v>
      </c>
      <c r="E703" s="4" t="s">
        <v>3</v>
      </c>
      <c r="F703" s="4" t="s">
        <v>2168</v>
      </c>
      <c r="G703" s="5">
        <v>0.1</v>
      </c>
      <c r="H703" s="37">
        <f t="shared" si="33"/>
        <v>1</v>
      </c>
      <c r="I703" s="37" t="str">
        <f t="shared" si="34"/>
        <v>Small</v>
      </c>
      <c r="J703" s="4">
        <v>1</v>
      </c>
      <c r="K703" s="20">
        <v>0.99</v>
      </c>
      <c r="L703" s="5">
        <f>Table3[[#This Row],[Product_Amt]]+Table3[[#This Row],[Shipping_Amt]]</f>
        <v>1.0900000000000001</v>
      </c>
      <c r="M703" s="5">
        <f>(((Table3[[#This Row],[Total_Amt]] * 0.0558659217877095) + (Table3[[#This Row],[Total_Amt]])) *0.025 +0.3) + Table3[[#This Row],[Total_Amt]] * 0.1025</f>
        <v>0.44049734636871507</v>
      </c>
      <c r="N703" s="20">
        <f>Table3[[#This Row],[Total_Amt]]-Table3[[#This Row],[TCG_Fees]]-0.0225 - (0.088 *Table3[[#This Row],[Shipping_Shields]])- ($V$33 * Table3[[#This Row],[Quantity_Ordered]]) -0.68</f>
        <v>-0.16799378060009373</v>
      </c>
      <c r="O703" s="2" t="s">
        <v>992</v>
      </c>
      <c r="P703" s="2" t="s">
        <v>962</v>
      </c>
      <c r="Q703" s="6">
        <v>60632</v>
      </c>
    </row>
    <row r="704" spans="1:17" x14ac:dyDescent="0.25">
      <c r="A704" s="1" t="s">
        <v>2022</v>
      </c>
      <c r="B704" s="2" t="s">
        <v>2023</v>
      </c>
      <c r="C704" s="3">
        <v>45314</v>
      </c>
      <c r="D704" s="4" t="s">
        <v>2009</v>
      </c>
      <c r="E704" s="4" t="s">
        <v>3</v>
      </c>
      <c r="F704" s="4" t="s">
        <v>2168</v>
      </c>
      <c r="G704" s="5">
        <v>0.18</v>
      </c>
      <c r="H704" s="37">
        <f t="shared" si="33"/>
        <v>1</v>
      </c>
      <c r="I704" s="37" t="str">
        <f t="shared" si="34"/>
        <v>Small</v>
      </c>
      <c r="J704" s="4">
        <v>1</v>
      </c>
      <c r="K704" s="20">
        <v>0.99</v>
      </c>
      <c r="L704" s="5">
        <f>Table3[[#This Row],[Product_Amt]]+Table3[[#This Row],[Shipping_Amt]]</f>
        <v>1.17</v>
      </c>
      <c r="M704" s="5">
        <f>(((Table3[[#This Row],[Total_Amt]] * 0.0558659217877095) + (Table3[[#This Row],[Total_Amt]])) *0.025 +0.3) + Table3[[#This Row],[Total_Amt]] * 0.1025</f>
        <v>0.45080907821229049</v>
      </c>
      <c r="N704" s="20">
        <f>Table3[[#This Row],[Total_Amt]]-Table3[[#This Row],[TCG_Fees]]-0.0225 - (0.088 *Table3[[#This Row],[Shipping_Shields]])- ($V$33 * Table3[[#This Row],[Quantity_Ordered]]) -0.68</f>
        <v>-9.8305512443669252E-2</v>
      </c>
      <c r="O704" s="2" t="s">
        <v>2024</v>
      </c>
      <c r="P704" s="2" t="s">
        <v>938</v>
      </c>
      <c r="Q704" s="6">
        <v>91767</v>
      </c>
    </row>
    <row r="705" spans="1:17" x14ac:dyDescent="0.25">
      <c r="A705" s="1" t="s">
        <v>2027</v>
      </c>
      <c r="B705" s="2" t="s">
        <v>2028</v>
      </c>
      <c r="C705" s="3">
        <v>45315</v>
      </c>
      <c r="D705" s="4" t="s">
        <v>2009</v>
      </c>
      <c r="E705" s="4" t="s">
        <v>3</v>
      </c>
      <c r="F705" s="4" t="s">
        <v>2168</v>
      </c>
      <c r="G705" s="5">
        <v>0.1</v>
      </c>
      <c r="H705" s="37">
        <f t="shared" si="33"/>
        <v>1</v>
      </c>
      <c r="I705" s="37" t="str">
        <f t="shared" si="34"/>
        <v>Small</v>
      </c>
      <c r="J705" s="4">
        <v>1</v>
      </c>
      <c r="K705" s="20">
        <v>0.99</v>
      </c>
      <c r="L705" s="5">
        <f>Table3[[#This Row],[Product_Amt]]+Table3[[#This Row],[Shipping_Amt]]</f>
        <v>1.0900000000000001</v>
      </c>
      <c r="M705" s="5">
        <f>(((Table3[[#This Row],[Total_Amt]] * 0.0558659217877095) + (Table3[[#This Row],[Total_Amt]])) *0.025 +0.3) + Table3[[#This Row],[Total_Amt]] * 0.1025</f>
        <v>0.44049734636871507</v>
      </c>
      <c r="N705" s="20">
        <f>Table3[[#This Row],[Total_Amt]]-Table3[[#This Row],[TCG_Fees]]-0.0225 - (0.088 *Table3[[#This Row],[Shipping_Shields]])- ($V$33 * Table3[[#This Row],[Quantity_Ordered]]) -0.68</f>
        <v>-0.16799378060009373</v>
      </c>
      <c r="O705" s="2" t="s">
        <v>1136</v>
      </c>
      <c r="P705" s="2" t="s">
        <v>958</v>
      </c>
      <c r="Q705" s="6">
        <v>7419</v>
      </c>
    </row>
    <row r="706" spans="1:17" x14ac:dyDescent="0.25">
      <c r="A706" s="1" t="s">
        <v>2029</v>
      </c>
      <c r="B706" s="2" t="s">
        <v>2030</v>
      </c>
      <c r="C706" s="3">
        <v>45315</v>
      </c>
      <c r="D706" s="4" t="s">
        <v>2009</v>
      </c>
      <c r="E706" s="4" t="s">
        <v>3</v>
      </c>
      <c r="F706" s="4" t="s">
        <v>2168</v>
      </c>
      <c r="G706" s="5">
        <v>0.2</v>
      </c>
      <c r="H706" s="37">
        <f t="shared" si="33"/>
        <v>1</v>
      </c>
      <c r="I706" s="37" t="str">
        <f t="shared" ref="I706:I761" si="36">IF(H706 &gt; 1, "Large", "Small")</f>
        <v>Small</v>
      </c>
      <c r="J706" s="4">
        <v>1</v>
      </c>
      <c r="K706" s="20">
        <v>0.99</v>
      </c>
      <c r="L706" s="5">
        <f>Table3[[#This Row],[Product_Amt]]+Table3[[#This Row],[Shipping_Amt]]</f>
        <v>1.19</v>
      </c>
      <c r="M706" s="5">
        <f>(((Table3[[#This Row],[Total_Amt]] * 0.0558659217877095) + (Table3[[#This Row],[Total_Amt]])) *0.025 +0.3) + Table3[[#This Row],[Total_Amt]] * 0.1025</f>
        <v>0.45338701117318436</v>
      </c>
      <c r="N706" s="20">
        <f>Table3[[#This Row],[Total_Amt]]-Table3[[#This Row],[TCG_Fees]]-0.0225 - (0.088 *Table3[[#This Row],[Shipping_Shields]])- ($V$33 * Table3[[#This Row],[Quantity_Ordered]]) -0.68</f>
        <v>-8.0883445404563159E-2</v>
      </c>
      <c r="O706" s="2" t="s">
        <v>2031</v>
      </c>
      <c r="P706" s="2" t="s">
        <v>982</v>
      </c>
      <c r="Q706" s="6">
        <v>55375</v>
      </c>
    </row>
    <row r="707" spans="1:17" x14ac:dyDescent="0.25">
      <c r="A707" s="1" t="s">
        <v>2035</v>
      </c>
      <c r="B707" s="2" t="s">
        <v>2036</v>
      </c>
      <c r="C707" s="3">
        <v>45316</v>
      </c>
      <c r="D707" s="4" t="s">
        <v>2009</v>
      </c>
      <c r="E707" s="4" t="s">
        <v>3</v>
      </c>
      <c r="F707" s="4" t="s">
        <v>2168</v>
      </c>
      <c r="G707" s="5">
        <v>18.45</v>
      </c>
      <c r="H707" s="37">
        <f t="shared" si="33"/>
        <v>1</v>
      </c>
      <c r="I707" s="37" t="str">
        <f t="shared" si="36"/>
        <v>Small</v>
      </c>
      <c r="J707" s="4">
        <v>1</v>
      </c>
      <c r="K707" s="20">
        <v>0.99</v>
      </c>
      <c r="L707" s="5">
        <f>Table3[[#This Row],[Product_Amt]]+Table3[[#This Row],[Shipping_Amt]]</f>
        <v>19.439999999999998</v>
      </c>
      <c r="M707" s="5">
        <f>(((Table3[[#This Row],[Total_Amt]] * 0.0558659217877095) + (Table3[[#This Row],[Total_Amt]])) *0.025 +0.3) + Table3[[#This Row],[Total_Amt]] * 0.1025</f>
        <v>2.8057508379888265</v>
      </c>
      <c r="N707" s="20">
        <f>Table3[[#This Row],[Total_Amt]]-Table3[[#This Row],[TCG_Fees]]-0.0225 - (0.088 *Table3[[#This Row],[Shipping_Shields]])- ($V$33 * Table3[[#This Row],[Quantity_Ordered]]) -0.68</f>
        <v>15.816752727779793</v>
      </c>
      <c r="O707" s="2" t="s">
        <v>2037</v>
      </c>
      <c r="P707" s="2" t="s">
        <v>929</v>
      </c>
      <c r="Q707" s="6">
        <v>6340</v>
      </c>
    </row>
    <row r="708" spans="1:17" x14ac:dyDescent="0.25">
      <c r="A708" s="1" t="s">
        <v>2038</v>
      </c>
      <c r="B708" s="2" t="s">
        <v>2039</v>
      </c>
      <c r="C708" s="3">
        <v>45316</v>
      </c>
      <c r="D708" s="4" t="s">
        <v>2009</v>
      </c>
      <c r="E708" s="4" t="s">
        <v>3</v>
      </c>
      <c r="F708" s="4" t="s">
        <v>2168</v>
      </c>
      <c r="G708" s="5">
        <v>0.1</v>
      </c>
      <c r="H708" s="37">
        <f t="shared" si="33"/>
        <v>1</v>
      </c>
      <c r="I708" s="37" t="str">
        <f t="shared" si="36"/>
        <v>Small</v>
      </c>
      <c r="J708" s="4">
        <v>1</v>
      </c>
      <c r="K708" s="20">
        <v>0.99</v>
      </c>
      <c r="L708" s="5">
        <f>Table3[[#This Row],[Product_Amt]]+Table3[[#This Row],[Shipping_Amt]]</f>
        <v>1.0900000000000001</v>
      </c>
      <c r="M708" s="5">
        <f>(((Table3[[#This Row],[Total_Amt]] * 0.0558659217877095) + (Table3[[#This Row],[Total_Amt]])) *0.025 +0.3) + Table3[[#This Row],[Total_Amt]] * 0.1025</f>
        <v>0.44049734636871507</v>
      </c>
      <c r="N708" s="20">
        <f>Table3[[#This Row],[Total_Amt]]-Table3[[#This Row],[TCG_Fees]]-0.0225 - (0.088 *Table3[[#This Row],[Shipping_Shields]])- ($V$33 * Table3[[#This Row],[Quantity_Ordered]]) -0.68</f>
        <v>-0.16799378060009373</v>
      </c>
      <c r="O708" s="2" t="s">
        <v>1162</v>
      </c>
      <c r="P708" s="2" t="s">
        <v>952</v>
      </c>
      <c r="Q708" s="6">
        <v>38111</v>
      </c>
    </row>
    <row r="709" spans="1:17" x14ac:dyDescent="0.25">
      <c r="A709" s="1" t="s">
        <v>2032</v>
      </c>
      <c r="B709" s="2" t="s">
        <v>2033</v>
      </c>
      <c r="C709" s="3">
        <v>45316</v>
      </c>
      <c r="D709" s="4" t="s">
        <v>2009</v>
      </c>
      <c r="E709" s="4" t="s">
        <v>3</v>
      </c>
      <c r="F709" s="4" t="s">
        <v>2168</v>
      </c>
      <c r="G709" s="5">
        <v>0.48</v>
      </c>
      <c r="H709" s="37">
        <f t="shared" si="33"/>
        <v>1</v>
      </c>
      <c r="I709" s="37" t="str">
        <f t="shared" si="36"/>
        <v>Small</v>
      </c>
      <c r="J709" s="4">
        <v>3</v>
      </c>
      <c r="K709" s="20">
        <v>0.99</v>
      </c>
      <c r="L709" s="5">
        <f>Table3[[#This Row],[Product_Amt]]+Table3[[#This Row],[Shipping_Amt]]</f>
        <v>1.47</v>
      </c>
      <c r="M709" s="5">
        <f>(((Table3[[#This Row],[Total_Amt]] * 0.0558659217877095) + (Table3[[#This Row],[Total_Amt]])) *0.025 +0.3) + Table3[[#This Row],[Total_Amt]] * 0.1025</f>
        <v>0.48947807262569831</v>
      </c>
      <c r="N709" s="20">
        <f>Table3[[#This Row],[Total_Amt]]-Table3[[#This Row],[TCG_Fees]]-0.0225 - (0.088 *Table3[[#This Row],[Shipping_Shields]])- ($V$33 * Table3[[#This Row],[Quantity_Ordered]]) -0.68</f>
        <v>0.10903262468016539</v>
      </c>
      <c r="O709" s="2" t="s">
        <v>2034</v>
      </c>
      <c r="P709" s="2" t="s">
        <v>985</v>
      </c>
      <c r="Q709" s="6">
        <v>30041</v>
      </c>
    </row>
    <row r="710" spans="1:17" x14ac:dyDescent="0.25">
      <c r="A710" s="1" t="s">
        <v>2042</v>
      </c>
      <c r="B710" s="2" t="s">
        <v>2043</v>
      </c>
      <c r="C710" s="3">
        <v>45317</v>
      </c>
      <c r="D710" s="4" t="s">
        <v>2009</v>
      </c>
      <c r="E710" s="4" t="s">
        <v>3</v>
      </c>
      <c r="F710" s="4" t="s">
        <v>2168</v>
      </c>
      <c r="G710" s="5">
        <v>0.86</v>
      </c>
      <c r="H710" s="37">
        <f t="shared" si="33"/>
        <v>1</v>
      </c>
      <c r="I710" s="37" t="str">
        <f t="shared" si="36"/>
        <v>Small</v>
      </c>
      <c r="J710" s="4">
        <v>1</v>
      </c>
      <c r="K710" s="20">
        <v>0.99</v>
      </c>
      <c r="L710" s="5">
        <f>Table3[[#This Row],[Product_Amt]]+Table3[[#This Row],[Shipping_Amt]]</f>
        <v>1.85</v>
      </c>
      <c r="M710" s="5">
        <f>(((Table3[[#This Row],[Total_Amt]] * 0.0558659217877095) + (Table3[[#This Row],[Total_Amt]])) *0.025 +0.3) + Table3[[#This Row],[Total_Amt]] * 0.1025</f>
        <v>0.53845879888268156</v>
      </c>
      <c r="N710" s="20">
        <f>Table3[[#This Row],[Total_Amt]]-Table3[[#This Row],[TCG_Fees]]-0.0225 - (0.088 *Table3[[#This Row],[Shipping_Shields]])- ($V$33 * Table3[[#This Row],[Quantity_Ordered]]) -0.68</f>
        <v>0.49404476688593946</v>
      </c>
      <c r="O710" s="2" t="s">
        <v>2045</v>
      </c>
      <c r="P710" s="2" t="s">
        <v>967</v>
      </c>
      <c r="Q710" s="6">
        <v>17110</v>
      </c>
    </row>
    <row r="711" spans="1:17" x14ac:dyDescent="0.25">
      <c r="A711" s="1" t="s">
        <v>2051</v>
      </c>
      <c r="B711" s="2" t="s">
        <v>2052</v>
      </c>
      <c r="C711" s="3">
        <v>45317</v>
      </c>
      <c r="D711" s="4" t="str">
        <f t="shared" ref="D711:D727" ca="1" si="37">IF(C711&gt;=TODAY()-7,"Shipped","Completed")</f>
        <v>Completed</v>
      </c>
      <c r="E711" s="4" t="s">
        <v>3</v>
      </c>
      <c r="F711" s="4" t="s">
        <v>2168</v>
      </c>
      <c r="G711" s="5">
        <v>2.96</v>
      </c>
      <c r="H711" s="37">
        <v>1</v>
      </c>
      <c r="I711" s="37" t="str">
        <f t="shared" si="36"/>
        <v>Small</v>
      </c>
      <c r="J711" s="4">
        <v>2</v>
      </c>
      <c r="K711" s="20">
        <v>0.99</v>
      </c>
      <c r="L711" s="5">
        <f>Table3[[#This Row],[Product_Amt]]+Table3[[#This Row],[Shipping_Amt]]</f>
        <v>3.95</v>
      </c>
      <c r="M711" s="5">
        <f>(((Table3[[#This Row],[Total_Amt]] * 0.0558659217877095) + (Table3[[#This Row],[Total_Amt]])) *0.025 +0.3) + Table3[[#This Row],[Total_Amt]] * 0.1025</f>
        <v>0.80914175977653624</v>
      </c>
      <c r="N711" s="20">
        <f>Table3[[#This Row],[Total_Amt]]-Table3[[#This Row],[TCG_Fees]]-0.0225 - (0.088 *Table3[[#This Row],[Shipping_Shields]])- ($V$33 * Table3[[#This Row],[Quantity_Ordered]]) -0.68</f>
        <v>2.296365371760706</v>
      </c>
      <c r="O711" s="2" t="s">
        <v>2053</v>
      </c>
      <c r="P711" s="2" t="s">
        <v>968</v>
      </c>
      <c r="Q711" s="6">
        <v>23186</v>
      </c>
    </row>
    <row r="712" spans="1:17" x14ac:dyDescent="0.25">
      <c r="A712" s="1" t="s">
        <v>2040</v>
      </c>
      <c r="B712" s="2" t="s">
        <v>2041</v>
      </c>
      <c r="C712" s="3">
        <v>45317</v>
      </c>
      <c r="D712" s="4" t="str">
        <f t="shared" ca="1" si="37"/>
        <v>Completed</v>
      </c>
      <c r="E712" s="4" t="s">
        <v>3</v>
      </c>
      <c r="F712" s="4" t="s">
        <v>2168</v>
      </c>
      <c r="G712" s="5">
        <v>0.11</v>
      </c>
      <c r="H712" s="37">
        <f t="shared" ref="H712:H743" si="38">IF(J712&gt;=7,2,IF(J712&lt;7,1))</f>
        <v>1</v>
      </c>
      <c r="I712" s="37" t="str">
        <f t="shared" si="36"/>
        <v>Small</v>
      </c>
      <c r="J712" s="4">
        <v>1</v>
      </c>
      <c r="K712" s="20">
        <v>0.99</v>
      </c>
      <c r="L712" s="5">
        <f>Table3[[#This Row],[Product_Amt]]+Table3[[#This Row],[Shipping_Amt]]</f>
        <v>1.1000000000000001</v>
      </c>
      <c r="M712" s="5">
        <f>(((Table3[[#This Row],[Total_Amt]] * 0.0558659217877095) + (Table3[[#This Row],[Total_Amt]])) *0.025 +0.3) + Table3[[#This Row],[Total_Amt]] * 0.1025</f>
        <v>0.44178631284916203</v>
      </c>
      <c r="N712" s="20">
        <f>Table3[[#This Row],[Total_Amt]]-Table3[[#This Row],[TCG_Fees]]-0.0225 - (0.088 *Table3[[#This Row],[Shipping_Shields]])- ($V$33 * Table3[[#This Row],[Quantity_Ordered]]) -0.68</f>
        <v>-0.15928274708054069</v>
      </c>
      <c r="O712" s="2" t="s">
        <v>1192</v>
      </c>
      <c r="P712" s="2" t="s">
        <v>979</v>
      </c>
      <c r="Q712" s="6">
        <v>46235</v>
      </c>
    </row>
    <row r="713" spans="1:17" x14ac:dyDescent="0.25">
      <c r="A713" s="1" t="s">
        <v>2048</v>
      </c>
      <c r="B713" s="2" t="s">
        <v>2049</v>
      </c>
      <c r="C713" s="3">
        <v>45317</v>
      </c>
      <c r="D713" s="4" t="str">
        <f t="shared" ca="1" si="37"/>
        <v>Completed</v>
      </c>
      <c r="E713" s="4" t="s">
        <v>3</v>
      </c>
      <c r="F713" s="4" t="s">
        <v>2168</v>
      </c>
      <c r="G713" s="5">
        <v>7.1</v>
      </c>
      <c r="H713" s="37">
        <f t="shared" si="38"/>
        <v>1</v>
      </c>
      <c r="I713" s="37" t="str">
        <f t="shared" si="36"/>
        <v>Small</v>
      </c>
      <c r="J713" s="4">
        <v>1</v>
      </c>
      <c r="K713" s="20">
        <v>0.99</v>
      </c>
      <c r="L713" s="5">
        <f>Table3[[#This Row],[Product_Amt]]+Table3[[#This Row],[Shipping_Amt]]</f>
        <v>8.09</v>
      </c>
      <c r="M713" s="5">
        <f>(((Table3[[#This Row],[Total_Amt]] * 0.0558659217877095) + (Table3[[#This Row],[Total_Amt]])) *0.025 +0.3) + Table3[[#This Row],[Total_Amt]] * 0.1025</f>
        <v>1.3427738826815641</v>
      </c>
      <c r="N713" s="20">
        <f>Table3[[#This Row],[Total_Amt]]-Table3[[#This Row],[TCG_Fees]]-0.0225 - (0.088 *Table3[[#This Row],[Shipping_Shields]])- ($V$33 * Table3[[#This Row],[Quantity_Ordered]]) -0.68</f>
        <v>5.9297296830870572</v>
      </c>
      <c r="O713" s="2" t="s">
        <v>2050</v>
      </c>
      <c r="P713" s="2" t="s">
        <v>966</v>
      </c>
      <c r="Q713" s="6">
        <v>2649</v>
      </c>
    </row>
    <row r="714" spans="1:17" x14ac:dyDescent="0.25">
      <c r="A714" s="1" t="s">
        <v>2060</v>
      </c>
      <c r="B714" s="2" t="s">
        <v>2061</v>
      </c>
      <c r="C714" s="3">
        <v>45317</v>
      </c>
      <c r="D714" s="4" t="str">
        <f t="shared" ca="1" si="37"/>
        <v>Completed</v>
      </c>
      <c r="E714" s="4" t="s">
        <v>3</v>
      </c>
      <c r="F714" s="4" t="s">
        <v>2168</v>
      </c>
      <c r="G714" s="5">
        <v>0.17</v>
      </c>
      <c r="H714" s="37">
        <f t="shared" si="38"/>
        <v>1</v>
      </c>
      <c r="I714" s="37" t="str">
        <f t="shared" si="36"/>
        <v>Small</v>
      </c>
      <c r="J714" s="4">
        <v>1</v>
      </c>
      <c r="K714" s="20">
        <v>0.99</v>
      </c>
      <c r="L714" s="5">
        <f>Table3[[#This Row],[Product_Amt]]+Table3[[#This Row],[Shipping_Amt]]</f>
        <v>1.1599999999999999</v>
      </c>
      <c r="M714" s="5">
        <f>(((Table3[[#This Row],[Total_Amt]] * 0.0558659217877095) + (Table3[[#This Row],[Total_Amt]])) *0.025 +0.3) + Table3[[#This Row],[Total_Amt]] * 0.1025</f>
        <v>0.44952011173184359</v>
      </c>
      <c r="N714" s="20">
        <f>Table3[[#This Row],[Total_Amt]]-Table3[[#This Row],[TCG_Fees]]-0.0225 - (0.088 *Table3[[#This Row],[Shipping_Shields]])- ($V$33 * Table3[[#This Row],[Quantity_Ordered]]) -0.68</f>
        <v>-0.10701654596322241</v>
      </c>
      <c r="O714" s="2" t="s">
        <v>1119</v>
      </c>
      <c r="P714" s="2" t="s">
        <v>960</v>
      </c>
      <c r="Q714" s="6">
        <v>48912</v>
      </c>
    </row>
    <row r="715" spans="1:17" x14ac:dyDescent="0.25">
      <c r="A715" s="1" t="s">
        <v>2057</v>
      </c>
      <c r="B715" s="2" t="s">
        <v>2058</v>
      </c>
      <c r="C715" s="3">
        <v>45317</v>
      </c>
      <c r="D715" s="4" t="str">
        <f t="shared" ca="1" si="37"/>
        <v>Completed</v>
      </c>
      <c r="E715" s="4" t="s">
        <v>3</v>
      </c>
      <c r="F715" s="4" t="s">
        <v>2168</v>
      </c>
      <c r="G715" s="5">
        <v>1.57</v>
      </c>
      <c r="H715" s="37">
        <f t="shared" si="38"/>
        <v>1</v>
      </c>
      <c r="I715" s="37" t="str">
        <f t="shared" si="36"/>
        <v>Small</v>
      </c>
      <c r="J715" s="4">
        <v>1</v>
      </c>
      <c r="K715" s="20">
        <v>0.99</v>
      </c>
      <c r="L715" s="5">
        <f>Table3[[#This Row],[Product_Amt]]+Table3[[#This Row],[Shipping_Amt]]</f>
        <v>2.56</v>
      </c>
      <c r="M715" s="5">
        <f>(((Table3[[#This Row],[Total_Amt]] * 0.0558659217877095) + (Table3[[#This Row],[Total_Amt]])) *0.025 +0.3) + Table3[[#This Row],[Total_Amt]] * 0.1025</f>
        <v>0.62997541899441334</v>
      </c>
      <c r="N715" s="20">
        <f>Table3[[#This Row],[Total_Amt]]-Table3[[#This Row],[TCG_Fees]]-0.0225 - (0.088 *Table3[[#This Row],[Shipping_Shields]])- ($V$33 * Table3[[#This Row],[Quantity_Ordered]]) -0.68</f>
        <v>1.1125281467742076</v>
      </c>
      <c r="O715" s="2" t="s">
        <v>2059</v>
      </c>
      <c r="P715" s="2" t="s">
        <v>966</v>
      </c>
      <c r="Q715" s="6">
        <v>2467</v>
      </c>
    </row>
    <row r="716" spans="1:17" x14ac:dyDescent="0.25">
      <c r="A716" s="1" t="s">
        <v>2070</v>
      </c>
      <c r="B716" s="2" t="s">
        <v>2071</v>
      </c>
      <c r="C716" s="3">
        <v>45317</v>
      </c>
      <c r="D716" s="4" t="str">
        <f t="shared" ca="1" si="37"/>
        <v>Completed</v>
      </c>
      <c r="E716" s="4" t="s">
        <v>3</v>
      </c>
      <c r="F716" s="4" t="s">
        <v>2168</v>
      </c>
      <c r="G716" s="5">
        <v>3.47</v>
      </c>
      <c r="H716" s="37">
        <f t="shared" si="38"/>
        <v>1</v>
      </c>
      <c r="I716" s="37" t="str">
        <f t="shared" si="36"/>
        <v>Small</v>
      </c>
      <c r="J716" s="4">
        <v>1</v>
      </c>
      <c r="K716" s="20">
        <v>0.99</v>
      </c>
      <c r="L716" s="5">
        <f>Table3[[#This Row],[Product_Amt]]+Table3[[#This Row],[Shipping_Amt]]</f>
        <v>4.46</v>
      </c>
      <c r="M716" s="5">
        <f>(((Table3[[#This Row],[Total_Amt]] * 0.0558659217877095) + (Table3[[#This Row],[Total_Amt]])) *0.025 +0.3) + Table3[[#This Row],[Total_Amt]] * 0.1025</f>
        <v>0.87487905027932955</v>
      </c>
      <c r="N716" s="20">
        <f>Table3[[#This Row],[Total_Amt]]-Table3[[#This Row],[TCG_Fees]]-0.0225 - (0.088 *Table3[[#This Row],[Shipping_Shields]])- ($V$33 * Table3[[#This Row],[Quantity_Ordered]]) -0.68</f>
        <v>2.7676245154892913</v>
      </c>
      <c r="O716" s="2" t="s">
        <v>1046</v>
      </c>
      <c r="P716" s="2" t="s">
        <v>967</v>
      </c>
      <c r="Q716" s="6">
        <v>19128</v>
      </c>
    </row>
    <row r="717" spans="1:17" x14ac:dyDescent="0.25">
      <c r="A717" s="1" t="s">
        <v>2067</v>
      </c>
      <c r="B717" s="2" t="s">
        <v>2068</v>
      </c>
      <c r="C717" s="3">
        <v>45317</v>
      </c>
      <c r="D717" s="4" t="str">
        <f t="shared" ca="1" si="37"/>
        <v>Completed</v>
      </c>
      <c r="E717" s="4" t="s">
        <v>3</v>
      </c>
      <c r="F717" s="4" t="s">
        <v>2168</v>
      </c>
      <c r="G717" s="5">
        <v>0.3</v>
      </c>
      <c r="H717" s="37">
        <f t="shared" si="38"/>
        <v>1</v>
      </c>
      <c r="I717" s="37" t="str">
        <f t="shared" si="36"/>
        <v>Small</v>
      </c>
      <c r="J717" s="4">
        <v>1</v>
      </c>
      <c r="K717" s="20">
        <v>0.99</v>
      </c>
      <c r="L717" s="5">
        <f>Table3[[#This Row],[Product_Amt]]+Table3[[#This Row],[Shipping_Amt]]</f>
        <v>1.29</v>
      </c>
      <c r="M717" s="5">
        <f>(((Table3[[#This Row],[Total_Amt]] * 0.0558659217877095) + (Table3[[#This Row],[Total_Amt]])) *0.025 +0.3) + Table3[[#This Row],[Total_Amt]] * 0.1025</f>
        <v>0.46627667597765365</v>
      </c>
      <c r="N717" s="20">
        <f>Table3[[#This Row],[Total_Amt]]-Table3[[#This Row],[TCG_Fees]]-0.0225 - (0.088 *Table3[[#This Row],[Shipping_Shields]])- ($V$33 * Table3[[#This Row],[Quantity_Ordered]]) -0.68</f>
        <v>6.2268897909676379E-3</v>
      </c>
      <c r="O717" s="2" t="s">
        <v>2069</v>
      </c>
      <c r="P717" s="2" t="s">
        <v>958</v>
      </c>
      <c r="Q717" s="6">
        <v>8094</v>
      </c>
    </row>
    <row r="718" spans="1:17" x14ac:dyDescent="0.25">
      <c r="A718" s="1" t="s">
        <v>2065</v>
      </c>
      <c r="B718" s="2" t="s">
        <v>2066</v>
      </c>
      <c r="C718" s="3">
        <v>45317</v>
      </c>
      <c r="D718" s="4" t="str">
        <f t="shared" ca="1" si="37"/>
        <v>Completed</v>
      </c>
      <c r="E718" s="4" t="s">
        <v>3</v>
      </c>
      <c r="F718" s="4" t="s">
        <v>2168</v>
      </c>
      <c r="G718" s="5">
        <v>2.25</v>
      </c>
      <c r="H718" s="37">
        <f t="shared" si="38"/>
        <v>1</v>
      </c>
      <c r="I718" s="37" t="str">
        <f t="shared" si="36"/>
        <v>Small</v>
      </c>
      <c r="J718" s="4">
        <v>1</v>
      </c>
      <c r="K718" s="20">
        <v>0.99</v>
      </c>
      <c r="L718" s="5">
        <f>Table3[[#This Row],[Product_Amt]]+Table3[[#This Row],[Shipping_Amt]]</f>
        <v>3.24</v>
      </c>
      <c r="M718" s="5">
        <f>(((Table3[[#This Row],[Total_Amt]] * 0.0558659217877095) + (Table3[[#This Row],[Total_Amt]])) *0.025 +0.3) + Table3[[#This Row],[Total_Amt]] * 0.1025</f>
        <v>0.71762513966480446</v>
      </c>
      <c r="N718" s="20">
        <f>Table3[[#This Row],[Total_Amt]]-Table3[[#This Row],[TCG_Fees]]-0.0225 - (0.088 *Table3[[#This Row],[Shipping_Shields]])- ($V$33 * Table3[[#This Row],[Quantity_Ordered]]) -0.68</f>
        <v>1.7048784261038166</v>
      </c>
      <c r="O718" s="2" t="s">
        <v>1110</v>
      </c>
      <c r="P718" s="2" t="s">
        <v>978</v>
      </c>
      <c r="Q718" s="6">
        <v>53219</v>
      </c>
    </row>
    <row r="719" spans="1:17" x14ac:dyDescent="0.25">
      <c r="A719" s="1" t="s">
        <v>2046</v>
      </c>
      <c r="B719" s="2" t="s">
        <v>2047</v>
      </c>
      <c r="C719" s="3">
        <v>45317</v>
      </c>
      <c r="D719" s="4" t="str">
        <f t="shared" ca="1" si="37"/>
        <v>Completed</v>
      </c>
      <c r="E719" s="4" t="s">
        <v>3</v>
      </c>
      <c r="F719" s="4" t="s">
        <v>2168</v>
      </c>
      <c r="G719" s="5">
        <v>3.73</v>
      </c>
      <c r="H719" s="37">
        <f t="shared" si="38"/>
        <v>1</v>
      </c>
      <c r="I719" s="37" t="str">
        <f t="shared" si="36"/>
        <v>Small</v>
      </c>
      <c r="J719" s="4">
        <v>1</v>
      </c>
      <c r="K719" s="20">
        <v>0.99</v>
      </c>
      <c r="L719" s="5">
        <f>Table3[[#This Row],[Product_Amt]]+Table3[[#This Row],[Shipping_Amt]]</f>
        <v>4.72</v>
      </c>
      <c r="M719" s="5">
        <f>(((Table3[[#This Row],[Total_Amt]] * 0.0558659217877095) + (Table3[[#This Row],[Total_Amt]])) *0.025 +0.3) + Table3[[#This Row],[Total_Amt]] * 0.1025</f>
        <v>0.90839217877094969</v>
      </c>
      <c r="N719" s="20">
        <f>Table3[[#This Row],[Total_Amt]]-Table3[[#This Row],[TCG_Fees]]-0.0225 - (0.088 *Table3[[#This Row],[Shipping_Shields]])- ($V$33 * Table3[[#This Row],[Quantity_Ordered]]) -0.68</f>
        <v>2.994111386997671</v>
      </c>
      <c r="O719" s="2" t="s">
        <v>1344</v>
      </c>
      <c r="P719" s="2" t="s">
        <v>1005</v>
      </c>
      <c r="Q719" s="6">
        <v>27295</v>
      </c>
    </row>
    <row r="720" spans="1:17" x14ac:dyDescent="0.25">
      <c r="A720" s="1" t="s">
        <v>2054</v>
      </c>
      <c r="B720" s="2" t="s">
        <v>2055</v>
      </c>
      <c r="C720" s="3">
        <v>45317</v>
      </c>
      <c r="D720" s="4" t="str">
        <f t="shared" ca="1" si="37"/>
        <v>Completed</v>
      </c>
      <c r="E720" s="4" t="s">
        <v>3</v>
      </c>
      <c r="F720" s="4" t="s">
        <v>2168</v>
      </c>
      <c r="G720" s="5">
        <v>11</v>
      </c>
      <c r="H720" s="37">
        <f t="shared" si="38"/>
        <v>1</v>
      </c>
      <c r="I720" s="37" t="str">
        <f t="shared" si="36"/>
        <v>Small</v>
      </c>
      <c r="J720" s="4">
        <v>1</v>
      </c>
      <c r="K720" s="20">
        <v>0.99</v>
      </c>
      <c r="L720" s="5">
        <f>Table3[[#This Row],[Product_Amt]]+Table3[[#This Row],[Shipping_Amt]]</f>
        <v>11.99</v>
      </c>
      <c r="M720" s="5">
        <f>(((Table3[[#This Row],[Total_Amt]] * 0.0558659217877095) + (Table3[[#This Row],[Total_Amt]])) *0.025 +0.3) + Table3[[#This Row],[Total_Amt]] * 0.1025</f>
        <v>1.8454708100558659</v>
      </c>
      <c r="N720" s="20">
        <f>Table3[[#This Row],[Total_Amt]]-Table3[[#This Row],[TCG_Fees]]-0.0225 - (0.088 *Table3[[#This Row],[Shipping_Shields]])- ($V$33 * Table3[[#This Row],[Quantity_Ordered]]) -0.68</f>
        <v>9.3270327557127555</v>
      </c>
      <c r="O720" s="2" t="s">
        <v>2056</v>
      </c>
      <c r="P720" s="2" t="s">
        <v>1025</v>
      </c>
      <c r="Q720" s="6">
        <v>67210</v>
      </c>
    </row>
    <row r="721" spans="1:17" x14ac:dyDescent="0.25">
      <c r="A721" s="1" t="s">
        <v>2062</v>
      </c>
      <c r="B721" s="2" t="s">
        <v>2063</v>
      </c>
      <c r="C721" s="3">
        <v>45317</v>
      </c>
      <c r="D721" s="4" t="str">
        <f t="shared" ca="1" si="37"/>
        <v>Completed</v>
      </c>
      <c r="E721" s="4" t="s">
        <v>3</v>
      </c>
      <c r="F721" s="4" t="s">
        <v>2168</v>
      </c>
      <c r="G721" s="5">
        <v>3.45</v>
      </c>
      <c r="H721" s="37">
        <f t="shared" si="38"/>
        <v>1</v>
      </c>
      <c r="I721" s="37" t="str">
        <f t="shared" si="36"/>
        <v>Small</v>
      </c>
      <c r="J721" s="4">
        <v>1</v>
      </c>
      <c r="K721" s="20">
        <v>0.99</v>
      </c>
      <c r="L721" s="5">
        <f>Table3[[#This Row],[Product_Amt]]+Table3[[#This Row],[Shipping_Amt]]</f>
        <v>4.4400000000000004</v>
      </c>
      <c r="M721" s="5">
        <f>(((Table3[[#This Row],[Total_Amt]] * 0.0558659217877095) + (Table3[[#This Row],[Total_Amt]])) *0.025 +0.3) + Table3[[#This Row],[Total_Amt]] * 0.1025</f>
        <v>0.87230111731843585</v>
      </c>
      <c r="N721" s="20">
        <f>Table3[[#This Row],[Total_Amt]]-Table3[[#This Row],[TCG_Fees]]-0.0225 - (0.088 *Table3[[#This Row],[Shipping_Shields]])- ($V$33 * Table3[[#This Row],[Quantity_Ordered]]) -0.68</f>
        <v>2.7502024484501852</v>
      </c>
      <c r="O721" s="2" t="s">
        <v>2064</v>
      </c>
      <c r="P721" s="2" t="s">
        <v>923</v>
      </c>
      <c r="Q721" s="6">
        <v>98034</v>
      </c>
    </row>
    <row r="722" spans="1:17" x14ac:dyDescent="0.25">
      <c r="A722" s="1" t="s">
        <v>2076</v>
      </c>
      <c r="B722" s="2" t="s">
        <v>2077</v>
      </c>
      <c r="C722" s="3">
        <v>45318</v>
      </c>
      <c r="D722" s="4" t="str">
        <f t="shared" ca="1" si="37"/>
        <v>Completed</v>
      </c>
      <c r="E722" s="4" t="s">
        <v>3</v>
      </c>
      <c r="F722" s="4" t="s">
        <v>2168</v>
      </c>
      <c r="G722" s="5">
        <v>0.2</v>
      </c>
      <c r="H722" s="37">
        <f t="shared" si="38"/>
        <v>1</v>
      </c>
      <c r="I722" s="37" t="str">
        <f t="shared" si="36"/>
        <v>Small</v>
      </c>
      <c r="J722" s="4">
        <v>2</v>
      </c>
      <c r="K722" s="20">
        <v>0.99</v>
      </c>
      <c r="L722" s="5">
        <f>Table3[[#This Row],[Product_Amt]]+Table3[[#This Row],[Shipping_Amt]]</f>
        <v>1.19</v>
      </c>
      <c r="M722" s="5">
        <f>(((Table3[[#This Row],[Total_Amt]] * 0.0558659217877095) + (Table3[[#This Row],[Total_Amt]])) *0.025 +0.3) + Table3[[#This Row],[Total_Amt]] * 0.1025</f>
        <v>0.45338701117318436</v>
      </c>
      <c r="N722" s="20">
        <f>Table3[[#This Row],[Total_Amt]]-Table3[[#This Row],[TCG_Fees]]-0.0225 - (0.088 *Table3[[#This Row],[Shipping_Shields]])- ($V$33 * Table3[[#This Row],[Quantity_Ordered]]) -0.68</f>
        <v>-0.10787987963594192</v>
      </c>
      <c r="O722" s="2" t="s">
        <v>1011</v>
      </c>
      <c r="P722" s="2" t="s">
        <v>1007</v>
      </c>
      <c r="Q722" s="6">
        <v>89014</v>
      </c>
    </row>
    <row r="723" spans="1:17" x14ac:dyDescent="0.25">
      <c r="A723" s="1" t="s">
        <v>2072</v>
      </c>
      <c r="B723" s="2" t="s">
        <v>2073</v>
      </c>
      <c r="C723" s="3">
        <v>45318</v>
      </c>
      <c r="D723" s="4" t="str">
        <f t="shared" ca="1" si="37"/>
        <v>Completed</v>
      </c>
      <c r="E723" s="4" t="s">
        <v>3</v>
      </c>
      <c r="F723" s="4" t="s">
        <v>2168</v>
      </c>
      <c r="G723" s="5">
        <v>0.13</v>
      </c>
      <c r="H723" s="37">
        <f t="shared" si="38"/>
        <v>1</v>
      </c>
      <c r="I723" s="37" t="str">
        <f t="shared" si="36"/>
        <v>Small</v>
      </c>
      <c r="J723" s="4">
        <v>1</v>
      </c>
      <c r="K723" s="20">
        <v>0.99</v>
      </c>
      <c r="L723" s="5">
        <f>Table3[[#This Row],[Product_Amt]]+Table3[[#This Row],[Shipping_Amt]]</f>
        <v>1.1200000000000001</v>
      </c>
      <c r="M723" s="5">
        <f>(((Table3[[#This Row],[Total_Amt]] * 0.0558659217877095) + (Table3[[#This Row],[Total_Amt]])) *0.025 +0.3) + Table3[[#This Row],[Total_Amt]] * 0.1025</f>
        <v>0.44436424581005585</v>
      </c>
      <c r="N723" s="20">
        <f>Table3[[#This Row],[Total_Amt]]-Table3[[#This Row],[TCG_Fees]]-0.0225 - (0.088 *Table3[[#This Row],[Shipping_Shields]])- ($V$33 * Table3[[#This Row],[Quantity_Ordered]]) -0.68</f>
        <v>-0.14186068004143448</v>
      </c>
      <c r="O723" s="2" t="s">
        <v>1009</v>
      </c>
      <c r="P723" s="2" t="s">
        <v>920</v>
      </c>
      <c r="Q723" s="6">
        <v>13440</v>
      </c>
    </row>
    <row r="724" spans="1:17" x14ac:dyDescent="0.25">
      <c r="A724" s="1" t="s">
        <v>2074</v>
      </c>
      <c r="B724" s="2" t="s">
        <v>2075</v>
      </c>
      <c r="C724" s="3">
        <v>45318</v>
      </c>
      <c r="D724" s="4" t="str">
        <f t="shared" ca="1" si="37"/>
        <v>Completed</v>
      </c>
      <c r="E724" s="4" t="s">
        <v>3</v>
      </c>
      <c r="F724" s="4" t="s">
        <v>2168</v>
      </c>
      <c r="G724" s="5">
        <v>2.97</v>
      </c>
      <c r="H724" s="37">
        <f t="shared" si="38"/>
        <v>1</v>
      </c>
      <c r="I724" s="37" t="str">
        <f t="shared" si="36"/>
        <v>Small</v>
      </c>
      <c r="J724" s="4">
        <v>1</v>
      </c>
      <c r="K724" s="20">
        <v>0.99</v>
      </c>
      <c r="L724" s="5">
        <f>Table3[[#This Row],[Product_Amt]]+Table3[[#This Row],[Shipping_Amt]]</f>
        <v>3.96</v>
      </c>
      <c r="M724" s="5">
        <f>(((Table3[[#This Row],[Total_Amt]] * 0.0558659217877095) + (Table3[[#This Row],[Total_Amt]])) *0.025 +0.3) + Table3[[#This Row],[Total_Amt]] * 0.1025</f>
        <v>0.8104307262569832</v>
      </c>
      <c r="N724" s="20">
        <f>Table3[[#This Row],[Total_Amt]]-Table3[[#This Row],[TCG_Fees]]-0.0225 - (0.088 *Table3[[#This Row],[Shipping_Shields]])- ($V$33 * Table3[[#This Row],[Quantity_Ordered]]) -0.68</f>
        <v>2.3320728395116377</v>
      </c>
      <c r="O724" s="2" t="s">
        <v>1013</v>
      </c>
      <c r="P724" s="2" t="s">
        <v>938</v>
      </c>
      <c r="Q724" s="6">
        <v>91780</v>
      </c>
    </row>
    <row r="725" spans="1:17" x14ac:dyDescent="0.25">
      <c r="A725" s="1" t="s">
        <v>2078</v>
      </c>
      <c r="B725" s="2" t="s">
        <v>2079</v>
      </c>
      <c r="C725" s="3">
        <v>45319</v>
      </c>
      <c r="D725" s="4" t="str">
        <f t="shared" ca="1" si="37"/>
        <v>Completed</v>
      </c>
      <c r="E725" s="4" t="s">
        <v>3</v>
      </c>
      <c r="F725" s="4" t="s">
        <v>2168</v>
      </c>
      <c r="G725" s="5">
        <v>0.14000000000000001</v>
      </c>
      <c r="H725" s="37">
        <f t="shared" si="38"/>
        <v>1</v>
      </c>
      <c r="I725" s="37" t="str">
        <f t="shared" si="36"/>
        <v>Small</v>
      </c>
      <c r="J725" s="4">
        <v>1</v>
      </c>
      <c r="K725" s="20">
        <v>0.99</v>
      </c>
      <c r="L725" s="5">
        <f>Table3[[#This Row],[Product_Amt]]+Table3[[#This Row],[Shipping_Amt]]</f>
        <v>1.1299999999999999</v>
      </c>
      <c r="M725" s="5">
        <f>(((Table3[[#This Row],[Total_Amt]] * 0.0558659217877095) + (Table3[[#This Row],[Total_Amt]])) *0.025 +0.3) + Table3[[#This Row],[Total_Amt]] * 0.1025</f>
        <v>0.44565321229050281</v>
      </c>
      <c r="N725" s="20">
        <f>Table3[[#This Row],[Total_Amt]]-Table3[[#This Row],[TCG_Fees]]-0.0225 - (0.088 *Table3[[#This Row],[Shipping_Shields]])- ($V$33 * Table3[[#This Row],[Quantity_Ordered]]) -0.68</f>
        <v>-0.13314964652188166</v>
      </c>
      <c r="O725" s="2" t="s">
        <v>2080</v>
      </c>
      <c r="P725" s="2" t="s">
        <v>978</v>
      </c>
      <c r="Q725" s="6">
        <v>54151</v>
      </c>
    </row>
    <row r="726" spans="1:17" x14ac:dyDescent="0.25">
      <c r="A726" s="1" t="s">
        <v>2083</v>
      </c>
      <c r="B726" s="2" t="s">
        <v>2084</v>
      </c>
      <c r="C726" s="3">
        <v>45319</v>
      </c>
      <c r="D726" s="4" t="str">
        <f t="shared" ca="1" si="37"/>
        <v>Completed</v>
      </c>
      <c r="E726" s="4" t="s">
        <v>3</v>
      </c>
      <c r="F726" s="4" t="s">
        <v>2168</v>
      </c>
      <c r="G726" s="5">
        <v>0.65</v>
      </c>
      <c r="H726" s="37">
        <f t="shared" si="38"/>
        <v>1</v>
      </c>
      <c r="I726" s="37" t="str">
        <f t="shared" si="36"/>
        <v>Small</v>
      </c>
      <c r="J726" s="4">
        <v>1</v>
      </c>
      <c r="K726" s="20">
        <v>0.99</v>
      </c>
      <c r="L726" s="5">
        <f>Table3[[#This Row],[Product_Amt]]+Table3[[#This Row],[Shipping_Amt]]</f>
        <v>1.6400000000000001</v>
      </c>
      <c r="M726" s="5">
        <f>(((Table3[[#This Row],[Total_Amt]] * 0.0558659217877095) + (Table3[[#This Row],[Total_Amt]])) *0.025 +0.3) + Table3[[#This Row],[Total_Amt]] * 0.1025</f>
        <v>0.51139050279329612</v>
      </c>
      <c r="N726" s="20">
        <f>Table3[[#This Row],[Total_Amt]]-Table3[[#This Row],[TCG_Fees]]-0.0225 - (0.088 *Table3[[#This Row],[Shipping_Shields]])- ($V$33 * Table3[[#This Row],[Quantity_Ordered]]) -0.68</f>
        <v>0.31111306297532515</v>
      </c>
      <c r="O726" s="2" t="s">
        <v>1134</v>
      </c>
      <c r="P726" s="2" t="s">
        <v>2085</v>
      </c>
      <c r="Q726" s="6">
        <v>20024</v>
      </c>
    </row>
    <row r="727" spans="1:17" x14ac:dyDescent="0.25">
      <c r="A727" s="1" t="s">
        <v>2081</v>
      </c>
      <c r="B727" s="2" t="s">
        <v>2082</v>
      </c>
      <c r="C727" s="3">
        <v>45319</v>
      </c>
      <c r="D727" s="4" t="str">
        <f t="shared" ca="1" si="37"/>
        <v>Completed</v>
      </c>
      <c r="E727" s="4" t="s">
        <v>3</v>
      </c>
      <c r="F727" s="4" t="s">
        <v>2168</v>
      </c>
      <c r="G727" s="5">
        <v>1.4</v>
      </c>
      <c r="H727" s="37">
        <f t="shared" si="38"/>
        <v>1</v>
      </c>
      <c r="I727" s="37" t="str">
        <f t="shared" si="36"/>
        <v>Small</v>
      </c>
      <c r="J727" s="4">
        <v>1</v>
      </c>
      <c r="K727" s="20">
        <v>0.99</v>
      </c>
      <c r="L727" s="5">
        <f>Table3[[#This Row],[Product_Amt]]+Table3[[#This Row],[Shipping_Amt]]</f>
        <v>2.3899999999999997</v>
      </c>
      <c r="M727" s="5">
        <f>(((Table3[[#This Row],[Total_Amt]] * 0.0558659217877095) + (Table3[[#This Row],[Total_Amt]])) *0.025 +0.3) + Table3[[#This Row],[Total_Amt]] * 0.1025</f>
        <v>0.60806298882681564</v>
      </c>
      <c r="N727" s="20">
        <f>Table3[[#This Row],[Total_Amt]]-Table3[[#This Row],[TCG_Fees]]-0.0225 - (0.088 *Table3[[#This Row],[Shipping_Shields]])- ($V$33 * Table3[[#This Row],[Quantity_Ordered]]) -0.68</f>
        <v>0.96444057694180529</v>
      </c>
      <c r="O727" s="2" t="s">
        <v>1258</v>
      </c>
      <c r="P727" s="2" t="s">
        <v>988</v>
      </c>
      <c r="Q727" s="6">
        <v>65202</v>
      </c>
    </row>
    <row r="728" spans="1:17" x14ac:dyDescent="0.25">
      <c r="A728" s="1" t="s">
        <v>2089</v>
      </c>
      <c r="B728" s="2" t="s">
        <v>2090</v>
      </c>
      <c r="C728" s="3">
        <v>45320</v>
      </c>
      <c r="D728" s="4" t="s">
        <v>2009</v>
      </c>
      <c r="E728" s="4" t="s">
        <v>3</v>
      </c>
      <c r="F728" s="4" t="s">
        <v>2168</v>
      </c>
      <c r="G728" s="5">
        <v>20.079999999999998</v>
      </c>
      <c r="H728" s="37">
        <f t="shared" si="38"/>
        <v>1</v>
      </c>
      <c r="I728" s="37" t="str">
        <f t="shared" si="36"/>
        <v>Small</v>
      </c>
      <c r="J728" s="4">
        <v>1</v>
      </c>
      <c r="K728" s="20">
        <v>0.99</v>
      </c>
      <c r="L728" s="5">
        <f>Table3[[#This Row],[Product_Amt]]+Table3[[#This Row],[Shipping_Amt]]</f>
        <v>21.069999999999997</v>
      </c>
      <c r="M728" s="5">
        <f>(((Table3[[#This Row],[Total_Amt]] * 0.0558659217877095) + (Table3[[#This Row],[Total_Amt]])) *0.025 +0.3) + Table3[[#This Row],[Total_Amt]] * 0.1025</f>
        <v>3.0158523743016756</v>
      </c>
      <c r="N728" s="20">
        <f>Table3[[#This Row],[Total_Amt]]-Table3[[#This Row],[TCG_Fees]]-0.0225 - (0.088 *Table3[[#This Row],[Shipping_Shields]])- ($V$33 * Table3[[#This Row],[Quantity_Ordered]]) -0.68</f>
        <v>17.23665119146694</v>
      </c>
      <c r="O728" s="2" t="s">
        <v>1508</v>
      </c>
      <c r="P728" s="2" t="s">
        <v>982</v>
      </c>
      <c r="Q728" s="6">
        <v>55328</v>
      </c>
    </row>
    <row r="729" spans="1:17" x14ac:dyDescent="0.25">
      <c r="A729" s="1" t="s">
        <v>2086</v>
      </c>
      <c r="B729" s="2" t="s">
        <v>2087</v>
      </c>
      <c r="C729" s="3">
        <v>45320</v>
      </c>
      <c r="D729" s="4" t="s">
        <v>2009</v>
      </c>
      <c r="E729" s="4" t="s">
        <v>3</v>
      </c>
      <c r="F729" s="4" t="s">
        <v>2168</v>
      </c>
      <c r="G729" s="5">
        <v>12</v>
      </c>
      <c r="H729" s="37">
        <f t="shared" si="38"/>
        <v>1</v>
      </c>
      <c r="I729" s="37" t="str">
        <f t="shared" si="36"/>
        <v>Small</v>
      </c>
      <c r="J729" s="4">
        <v>1</v>
      </c>
      <c r="K729" s="20">
        <v>0.99</v>
      </c>
      <c r="L729" s="5">
        <f>Table3[[#This Row],[Product_Amt]]+Table3[[#This Row],[Shipping_Amt]]</f>
        <v>12.99</v>
      </c>
      <c r="M729" s="5">
        <f>(((Table3[[#This Row],[Total_Amt]] * 0.0558659217877095) + (Table3[[#This Row],[Total_Amt]])) *0.025 +0.3) + Table3[[#This Row],[Total_Amt]] * 0.1025</f>
        <v>1.9743674581005586</v>
      </c>
      <c r="N729" s="20">
        <f>Table3[[#This Row],[Total_Amt]]-Table3[[#This Row],[TCG_Fees]]-0.0225 - (0.088 *Table3[[#This Row],[Shipping_Shields]])- ($V$33 * Table3[[#This Row],[Quantity_Ordered]]) -0.68</f>
        <v>10.198136107668063</v>
      </c>
      <c r="O729" s="2" t="s">
        <v>2088</v>
      </c>
      <c r="P729" s="2" t="s">
        <v>1020</v>
      </c>
      <c r="Q729" s="6">
        <v>74033</v>
      </c>
    </row>
    <row r="730" spans="1:17" x14ac:dyDescent="0.25">
      <c r="A730" s="1" t="s">
        <v>2093</v>
      </c>
      <c r="B730" s="2" t="s">
        <v>2094</v>
      </c>
      <c r="C730" s="3">
        <v>45320</v>
      </c>
      <c r="D730" s="4" t="s">
        <v>2009</v>
      </c>
      <c r="E730" s="4" t="s">
        <v>3</v>
      </c>
      <c r="F730" s="4" t="s">
        <v>2168</v>
      </c>
      <c r="G730" s="5">
        <v>1.05</v>
      </c>
      <c r="H730" s="37">
        <f t="shared" si="38"/>
        <v>1</v>
      </c>
      <c r="I730" s="37" t="str">
        <f t="shared" si="36"/>
        <v>Small</v>
      </c>
      <c r="J730" s="4">
        <v>1</v>
      </c>
      <c r="K730" s="20">
        <v>0.99</v>
      </c>
      <c r="L730" s="5">
        <f>Table3[[#This Row],[Product_Amt]]+Table3[[#This Row],[Shipping_Amt]]</f>
        <v>2.04</v>
      </c>
      <c r="M730" s="5">
        <f>(((Table3[[#This Row],[Total_Amt]] * 0.0558659217877095) + (Table3[[#This Row],[Total_Amt]])) *0.025 +0.3) + Table3[[#This Row],[Total_Amt]] * 0.1025</f>
        <v>0.56294916201117318</v>
      </c>
      <c r="N730" s="20">
        <f>Table3[[#This Row],[Total_Amt]]-Table3[[#This Row],[TCG_Fees]]-0.0225 - (0.088 *Table3[[#This Row],[Shipping_Shields]])- ($V$33 * Table3[[#This Row],[Quantity_Ordered]]) -0.68</f>
        <v>0.659554403757448</v>
      </c>
      <c r="O730" s="2" t="s">
        <v>2095</v>
      </c>
      <c r="P730" s="2" t="s">
        <v>938</v>
      </c>
      <c r="Q730" s="6">
        <v>93021</v>
      </c>
    </row>
    <row r="731" spans="1:17" x14ac:dyDescent="0.25">
      <c r="A731" s="1" t="s">
        <v>2091</v>
      </c>
      <c r="B731" s="2" t="s">
        <v>2092</v>
      </c>
      <c r="C731" s="3">
        <v>45320</v>
      </c>
      <c r="D731" s="4" t="s">
        <v>2009</v>
      </c>
      <c r="E731" s="4" t="s">
        <v>3</v>
      </c>
      <c r="F731" s="4" t="s">
        <v>2168</v>
      </c>
      <c r="G731" s="5">
        <v>0.57999999999999996</v>
      </c>
      <c r="H731" s="37">
        <f t="shared" si="38"/>
        <v>1</v>
      </c>
      <c r="I731" s="37" t="str">
        <f t="shared" si="36"/>
        <v>Small</v>
      </c>
      <c r="J731" s="4">
        <v>3</v>
      </c>
      <c r="K731" s="20">
        <v>0.99</v>
      </c>
      <c r="L731" s="5">
        <f>Table3[[#This Row],[Product_Amt]]+Table3[[#This Row],[Shipping_Amt]]</f>
        <v>1.5699999999999998</v>
      </c>
      <c r="M731" s="5">
        <f>(((Table3[[#This Row],[Total_Amt]] * 0.0558659217877095) + (Table3[[#This Row],[Total_Amt]])) *0.025 +0.3) + Table3[[#This Row],[Total_Amt]] * 0.1025</f>
        <v>0.5023677374301676</v>
      </c>
      <c r="N731" s="20">
        <f>Table3[[#This Row],[Total_Amt]]-Table3[[#This Row],[TCG_Fees]]-0.0225 - (0.088 *Table3[[#This Row],[Shipping_Shields]])- ($V$33 * Table3[[#This Row],[Quantity_Ordered]]) -0.68</f>
        <v>0.19614295987569597</v>
      </c>
      <c r="O731" s="2" t="s">
        <v>1008</v>
      </c>
      <c r="P731" s="2" t="s">
        <v>1005</v>
      </c>
      <c r="Q731" s="6">
        <v>27615</v>
      </c>
    </row>
    <row r="732" spans="1:17" x14ac:dyDescent="0.25">
      <c r="A732" s="1" t="s">
        <v>2106</v>
      </c>
      <c r="B732" s="2" t="s">
        <v>2107</v>
      </c>
      <c r="C732" s="3">
        <v>45321</v>
      </c>
      <c r="D732" s="4" t="str">
        <f t="shared" ref="D732:D744" ca="1" si="39">IF(C732&gt;=TODAY()-7,"Shipped","Completed")</f>
        <v>Completed</v>
      </c>
      <c r="E732" s="4" t="s">
        <v>3</v>
      </c>
      <c r="F732" s="4" t="s">
        <v>2168</v>
      </c>
      <c r="G732" s="5">
        <v>0.42</v>
      </c>
      <c r="H732" s="37">
        <f t="shared" si="38"/>
        <v>1</v>
      </c>
      <c r="I732" s="37" t="str">
        <f t="shared" si="36"/>
        <v>Small</v>
      </c>
      <c r="J732" s="4">
        <v>2</v>
      </c>
      <c r="K732" s="20">
        <v>0.99</v>
      </c>
      <c r="L732" s="5">
        <f>Table3[[#This Row],[Product_Amt]]+Table3[[#This Row],[Shipping_Amt]]</f>
        <v>1.41</v>
      </c>
      <c r="M732" s="5">
        <f>(((Table3[[#This Row],[Total_Amt]] * 0.0558659217877095) + (Table3[[#This Row],[Total_Amt]])) *0.025 +0.3) + Table3[[#This Row],[Total_Amt]] * 0.1025</f>
        <v>0.48174427374301676</v>
      </c>
      <c r="N732" s="20">
        <f>Table3[[#This Row],[Total_Amt]]-Table3[[#This Row],[TCG_Fees]]-0.0225 - (0.088 *Table3[[#This Row],[Shipping_Shields]])- ($V$33 * Table3[[#This Row],[Quantity_Ordered]]) -0.68</f>
        <v>8.3762857794225654E-2</v>
      </c>
      <c r="O732" s="2" t="s">
        <v>2108</v>
      </c>
      <c r="P732" s="2" t="s">
        <v>920</v>
      </c>
      <c r="Q732" s="6">
        <v>10533</v>
      </c>
    </row>
    <row r="733" spans="1:17" x14ac:dyDescent="0.25">
      <c r="A733" s="1" t="s">
        <v>2112</v>
      </c>
      <c r="B733" s="2" t="s">
        <v>2113</v>
      </c>
      <c r="C733" s="3">
        <v>45321</v>
      </c>
      <c r="D733" s="4" t="str">
        <f t="shared" ca="1" si="39"/>
        <v>Completed</v>
      </c>
      <c r="E733" s="4" t="s">
        <v>3</v>
      </c>
      <c r="F733" s="4" t="s">
        <v>2168</v>
      </c>
      <c r="G733" s="5">
        <v>0.99</v>
      </c>
      <c r="H733" s="37">
        <f t="shared" si="38"/>
        <v>1</v>
      </c>
      <c r="I733" s="37" t="str">
        <f t="shared" si="36"/>
        <v>Small</v>
      </c>
      <c r="J733" s="4">
        <v>2</v>
      </c>
      <c r="K733" s="20">
        <v>0.99</v>
      </c>
      <c r="L733" s="5">
        <f>Table3[[#This Row],[Product_Amt]]+Table3[[#This Row],[Shipping_Amt]]</f>
        <v>1.98</v>
      </c>
      <c r="M733" s="5">
        <f>(((Table3[[#This Row],[Total_Amt]] * 0.0558659217877095) + (Table3[[#This Row],[Total_Amt]])) *0.025 +0.3) + Table3[[#This Row],[Total_Amt]] * 0.1025</f>
        <v>0.55521536312849162</v>
      </c>
      <c r="N733" s="20">
        <f>Table3[[#This Row],[Total_Amt]]-Table3[[#This Row],[TCG_Fees]]-0.0225 - (0.088 *Table3[[#This Row],[Shipping_Shields]])- ($V$33 * Table3[[#This Row],[Quantity_Ordered]]) -0.68</f>
        <v>0.58029176840875063</v>
      </c>
      <c r="O733" s="2" t="s">
        <v>2114</v>
      </c>
      <c r="P733" s="2" t="s">
        <v>968</v>
      </c>
      <c r="Q733" s="6">
        <v>22902</v>
      </c>
    </row>
    <row r="734" spans="1:17" x14ac:dyDescent="0.25">
      <c r="A734" s="1" t="s">
        <v>2132</v>
      </c>
      <c r="B734" s="2" t="s">
        <v>2134</v>
      </c>
      <c r="C734" s="3">
        <v>45321</v>
      </c>
      <c r="D734" s="4" t="str">
        <f t="shared" ca="1" si="39"/>
        <v>Completed</v>
      </c>
      <c r="E734" s="4" t="s">
        <v>3</v>
      </c>
      <c r="F734" s="4" t="s">
        <v>2168</v>
      </c>
      <c r="G734" s="5">
        <v>0.87</v>
      </c>
      <c r="H734" s="37">
        <f t="shared" si="38"/>
        <v>1</v>
      </c>
      <c r="I734" s="37" t="str">
        <f t="shared" si="36"/>
        <v>Small</v>
      </c>
      <c r="J734" s="4">
        <v>3</v>
      </c>
      <c r="K734" s="20">
        <v>0.99</v>
      </c>
      <c r="L734" s="5">
        <f>Table3[[#This Row],[Product_Amt]]+Table3[[#This Row],[Shipping_Amt]]</f>
        <v>1.8599999999999999</v>
      </c>
      <c r="M734" s="5">
        <f>(((Table3[[#This Row],[Total_Amt]] * 0.0558659217877095) + (Table3[[#This Row],[Total_Amt]])) *0.025 +0.3) + Table3[[#This Row],[Total_Amt]] * 0.1025</f>
        <v>0.53974776536312841</v>
      </c>
      <c r="N734" s="20">
        <f>Table3[[#This Row],[Total_Amt]]-Table3[[#This Row],[TCG_Fees]]-0.0225 - (0.088 *Table3[[#This Row],[Shipping_Shields]])- ($V$33 * Table3[[#This Row],[Quantity_Ordered]]) -0.68</f>
        <v>0.44876293194273498</v>
      </c>
      <c r="O734" s="2" t="s">
        <v>2133</v>
      </c>
      <c r="P734" s="2" t="s">
        <v>926</v>
      </c>
      <c r="Q734" s="6">
        <v>97370</v>
      </c>
    </row>
    <row r="735" spans="1:17" x14ac:dyDescent="0.25">
      <c r="A735" s="1" t="s">
        <v>2096</v>
      </c>
      <c r="B735" s="2" t="s">
        <v>2097</v>
      </c>
      <c r="C735" s="3">
        <v>45321</v>
      </c>
      <c r="D735" s="4" t="str">
        <f t="shared" ca="1" si="39"/>
        <v>Completed</v>
      </c>
      <c r="E735" s="4" t="s">
        <v>3</v>
      </c>
      <c r="F735" s="4" t="s">
        <v>2168</v>
      </c>
      <c r="G735" s="5">
        <v>0.12</v>
      </c>
      <c r="H735" s="37">
        <f t="shared" si="38"/>
        <v>1</v>
      </c>
      <c r="I735" s="37" t="str">
        <f t="shared" si="36"/>
        <v>Small</v>
      </c>
      <c r="J735" s="4">
        <v>2</v>
      </c>
      <c r="K735" s="20">
        <v>0.99</v>
      </c>
      <c r="L735" s="5">
        <f>Table3[[#This Row],[Product_Amt]]+Table3[[#This Row],[Shipping_Amt]]</f>
        <v>1.1099999999999999</v>
      </c>
      <c r="M735" s="5">
        <f>(((Table3[[#This Row],[Total_Amt]] * 0.0558659217877095) + (Table3[[#This Row],[Total_Amt]])) *0.025 +0.3) + Table3[[#This Row],[Total_Amt]] * 0.1025</f>
        <v>0.44307527932960888</v>
      </c>
      <c r="N735" s="20">
        <f>Table3[[#This Row],[Total_Amt]]-Table3[[#This Row],[TCG_Fees]]-0.0225 - (0.088 *Table3[[#This Row],[Shipping_Shields]])- ($V$33 * Table3[[#This Row],[Quantity_Ordered]]) -0.68</f>
        <v>-0.17756814779236652</v>
      </c>
      <c r="O735" s="2" t="s">
        <v>1352</v>
      </c>
      <c r="P735" s="2" t="s">
        <v>988</v>
      </c>
      <c r="Q735" s="6">
        <v>64117</v>
      </c>
    </row>
    <row r="736" spans="1:17" x14ac:dyDescent="0.25">
      <c r="A736" s="1" t="s">
        <v>2109</v>
      </c>
      <c r="B736" s="2" t="s">
        <v>2110</v>
      </c>
      <c r="C736" s="3">
        <v>45321</v>
      </c>
      <c r="D736" s="4" t="str">
        <f t="shared" ca="1" si="39"/>
        <v>Completed</v>
      </c>
      <c r="E736" s="4" t="s">
        <v>3</v>
      </c>
      <c r="F736" s="4" t="s">
        <v>2168</v>
      </c>
      <c r="G736" s="5">
        <v>2.19</v>
      </c>
      <c r="H736" s="37">
        <f t="shared" si="38"/>
        <v>1</v>
      </c>
      <c r="I736" s="37" t="str">
        <f t="shared" si="36"/>
        <v>Small</v>
      </c>
      <c r="J736" s="4">
        <v>1</v>
      </c>
      <c r="K736" s="20">
        <v>0.99</v>
      </c>
      <c r="L736" s="5">
        <f>Table3[[#This Row],[Product_Amt]]+Table3[[#This Row],[Shipping_Amt]]</f>
        <v>3.1799999999999997</v>
      </c>
      <c r="M736" s="5">
        <f>(((Table3[[#This Row],[Total_Amt]] * 0.0558659217877095) + (Table3[[#This Row],[Total_Amt]])) *0.025 +0.3) + Table3[[#This Row],[Total_Amt]] * 0.1025</f>
        <v>0.70989134078212279</v>
      </c>
      <c r="N736" s="20">
        <f>Table3[[#This Row],[Total_Amt]]-Table3[[#This Row],[TCG_Fees]]-0.0225 - (0.088 *Table3[[#This Row],[Shipping_Shields]])- ($V$33 * Table3[[#This Row],[Quantity_Ordered]]) -0.68</f>
        <v>1.6526122249864978</v>
      </c>
      <c r="O736" s="2" t="s">
        <v>1892</v>
      </c>
      <c r="P736" s="2" t="s">
        <v>1005</v>
      </c>
      <c r="Q736" s="6">
        <v>28803</v>
      </c>
    </row>
    <row r="737" spans="1:17" x14ac:dyDescent="0.25">
      <c r="A737" s="1" t="s">
        <v>2111</v>
      </c>
      <c r="B737" s="2" t="s">
        <v>15</v>
      </c>
      <c r="C737" s="3">
        <v>45321</v>
      </c>
      <c r="D737" s="4" t="str">
        <f t="shared" ca="1" si="39"/>
        <v>Completed</v>
      </c>
      <c r="E737" s="4" t="s">
        <v>3</v>
      </c>
      <c r="F737" s="4" t="s">
        <v>2168</v>
      </c>
      <c r="G737" s="5">
        <v>19.3</v>
      </c>
      <c r="H737" s="37">
        <f t="shared" si="38"/>
        <v>2</v>
      </c>
      <c r="I737" s="37" t="str">
        <f t="shared" si="36"/>
        <v>Large</v>
      </c>
      <c r="J737" s="4">
        <v>27</v>
      </c>
      <c r="K737" s="20">
        <v>0.99</v>
      </c>
      <c r="L737" s="5">
        <f>Table3[[#This Row],[Product_Amt]]+Table3[[#This Row],[Shipping_Amt]]</f>
        <v>20.29</v>
      </c>
      <c r="M737" s="5">
        <f>(((Table3[[#This Row],[Total_Amt]] * 0.0558659217877095) + (Table3[[#This Row],[Total_Amt]])) *0.025 +0.3) + Table3[[#This Row],[Total_Amt]] * 0.1025</f>
        <v>2.9153129888268152</v>
      </c>
      <c r="N737" s="20">
        <f>Table3[[#This Row],[Total_Amt]]-Table3[[#This Row],[TCG_Fees]]-0.0225 - (0.088 *Table3[[#This Row],[Shipping_Shields]])- ($V$33 * Table3[[#This Row],[Quantity_Ordered]]) -0.68</f>
        <v>15.767283286925956</v>
      </c>
      <c r="O737" s="2" t="s">
        <v>1131</v>
      </c>
      <c r="P737" s="2" t="s">
        <v>985</v>
      </c>
      <c r="Q737" s="6">
        <v>30068</v>
      </c>
    </row>
    <row r="738" spans="1:17" x14ac:dyDescent="0.25">
      <c r="A738" s="1" t="s">
        <v>2127</v>
      </c>
      <c r="B738" s="2" t="s">
        <v>2128</v>
      </c>
      <c r="C738" s="3">
        <v>45321</v>
      </c>
      <c r="D738" s="4" t="str">
        <f t="shared" ca="1" si="39"/>
        <v>Completed</v>
      </c>
      <c r="E738" s="4" t="s">
        <v>3</v>
      </c>
      <c r="F738" s="4" t="s">
        <v>2168</v>
      </c>
      <c r="G738" s="5">
        <v>0.77</v>
      </c>
      <c r="H738" s="37">
        <f t="shared" si="38"/>
        <v>1</v>
      </c>
      <c r="I738" s="37" t="str">
        <f t="shared" si="36"/>
        <v>Small</v>
      </c>
      <c r="J738" s="4">
        <v>2</v>
      </c>
      <c r="K738" s="20">
        <v>0.99</v>
      </c>
      <c r="L738" s="5">
        <f>Table3[[#This Row],[Product_Amt]]+Table3[[#This Row],[Shipping_Amt]]</f>
        <v>1.76</v>
      </c>
      <c r="M738" s="5">
        <f>(((Table3[[#This Row],[Total_Amt]] * 0.0558659217877095) + (Table3[[#This Row],[Total_Amt]])) *0.025 +0.3) + Table3[[#This Row],[Total_Amt]] * 0.1025</f>
        <v>0.52685810055865923</v>
      </c>
      <c r="N738" s="20">
        <f>Table3[[#This Row],[Total_Amt]]-Table3[[#This Row],[TCG_Fees]]-0.0225 - (0.088 *Table3[[#This Row],[Shipping_Shields]])- ($V$33 * Table3[[#This Row],[Quantity_Ordered]]) -0.68</f>
        <v>0.38864903097858317</v>
      </c>
      <c r="O738" s="2" t="s">
        <v>2129</v>
      </c>
      <c r="P738" s="2" t="s">
        <v>1123</v>
      </c>
      <c r="Q738" s="6">
        <v>84403</v>
      </c>
    </row>
    <row r="739" spans="1:17" x14ac:dyDescent="0.25">
      <c r="A739" s="1" t="s">
        <v>2098</v>
      </c>
      <c r="B739" s="2" t="s">
        <v>2099</v>
      </c>
      <c r="C739" s="3">
        <v>45321</v>
      </c>
      <c r="D739" s="4" t="str">
        <f t="shared" ca="1" si="39"/>
        <v>Completed</v>
      </c>
      <c r="E739" s="4" t="s">
        <v>3</v>
      </c>
      <c r="F739" s="4" t="s">
        <v>2168</v>
      </c>
      <c r="G739" s="5">
        <v>3.74</v>
      </c>
      <c r="H739" s="37">
        <f t="shared" si="38"/>
        <v>1</v>
      </c>
      <c r="I739" s="37" t="str">
        <f t="shared" si="36"/>
        <v>Small</v>
      </c>
      <c r="J739" s="4">
        <v>1</v>
      </c>
      <c r="K739" s="20">
        <v>0.99</v>
      </c>
      <c r="L739" s="5">
        <f>Table3[[#This Row],[Product_Amt]]+Table3[[#This Row],[Shipping_Amt]]</f>
        <v>4.7300000000000004</v>
      </c>
      <c r="M739" s="5">
        <f>(((Table3[[#This Row],[Total_Amt]] * 0.0558659217877095) + (Table3[[#This Row],[Total_Amt]])) *0.025 +0.3) + Table3[[#This Row],[Total_Amt]] * 0.1025</f>
        <v>0.90968114525139665</v>
      </c>
      <c r="N739" s="20">
        <f>Table3[[#This Row],[Total_Amt]]-Table3[[#This Row],[TCG_Fees]]-0.0225 - (0.088 *Table3[[#This Row],[Shipping_Shields]])- ($V$33 * Table3[[#This Row],[Quantity_Ordered]]) -0.68</f>
        <v>3.0028224205172247</v>
      </c>
      <c r="O739" s="2" t="s">
        <v>2103</v>
      </c>
      <c r="P739" s="2" t="s">
        <v>1015</v>
      </c>
      <c r="Q739" s="6">
        <v>26330</v>
      </c>
    </row>
    <row r="740" spans="1:17" x14ac:dyDescent="0.25">
      <c r="A740" s="1" t="s">
        <v>2124</v>
      </c>
      <c r="B740" s="2" t="s">
        <v>2125</v>
      </c>
      <c r="C740" s="3">
        <v>45321</v>
      </c>
      <c r="D740" s="4" t="str">
        <f t="shared" ca="1" si="39"/>
        <v>Completed</v>
      </c>
      <c r="E740" s="4" t="s">
        <v>3</v>
      </c>
      <c r="F740" s="4" t="s">
        <v>2168</v>
      </c>
      <c r="G740" s="5">
        <v>0.4</v>
      </c>
      <c r="H740" s="37">
        <f t="shared" si="38"/>
        <v>1</v>
      </c>
      <c r="I740" s="37" t="str">
        <f t="shared" si="36"/>
        <v>Small</v>
      </c>
      <c r="J740" s="4">
        <v>1</v>
      </c>
      <c r="K740" s="20">
        <v>0.99</v>
      </c>
      <c r="L740" s="5">
        <f>Table3[[#This Row],[Product_Amt]]+Table3[[#This Row],[Shipping_Amt]]</f>
        <v>1.3900000000000001</v>
      </c>
      <c r="M740" s="5">
        <f>(((Table3[[#This Row],[Total_Amt]] * 0.0558659217877095) + (Table3[[#This Row],[Total_Amt]])) *0.025 +0.3) + Table3[[#This Row],[Total_Amt]] * 0.1025</f>
        <v>0.47916634078212295</v>
      </c>
      <c r="N740" s="20">
        <f>Table3[[#This Row],[Total_Amt]]-Table3[[#This Row],[TCG_Fees]]-0.0225 - (0.088 *Table3[[#This Row],[Shipping_Shields]])- ($V$33 * Table3[[#This Row],[Quantity_Ordered]]) -0.68</f>
        <v>9.3337224986498435E-2</v>
      </c>
      <c r="O740" s="2" t="s">
        <v>2126</v>
      </c>
      <c r="P740" s="2" t="s">
        <v>923</v>
      </c>
      <c r="Q740" s="6">
        <v>98837</v>
      </c>
    </row>
    <row r="741" spans="1:17" x14ac:dyDescent="0.25">
      <c r="A741" s="1" t="s">
        <v>2104</v>
      </c>
      <c r="B741" s="2" t="s">
        <v>2105</v>
      </c>
      <c r="C741" s="3">
        <v>45321</v>
      </c>
      <c r="D741" s="4" t="str">
        <f t="shared" ca="1" si="39"/>
        <v>Completed</v>
      </c>
      <c r="E741" s="4" t="s">
        <v>3</v>
      </c>
      <c r="F741" s="4" t="s">
        <v>2168</v>
      </c>
      <c r="G741" s="5">
        <v>0.14000000000000001</v>
      </c>
      <c r="H741" s="37">
        <f t="shared" si="38"/>
        <v>1</v>
      </c>
      <c r="I741" s="37" t="str">
        <f t="shared" si="36"/>
        <v>Small</v>
      </c>
      <c r="J741" s="4">
        <v>1</v>
      </c>
      <c r="K741" s="20">
        <v>0.99</v>
      </c>
      <c r="L741" s="5">
        <f>Table3[[#This Row],[Product_Amt]]+Table3[[#This Row],[Shipping_Amt]]</f>
        <v>1.1299999999999999</v>
      </c>
      <c r="M741" s="5">
        <f>(((Table3[[#This Row],[Total_Amt]] * 0.0558659217877095) + (Table3[[#This Row],[Total_Amt]])) *0.025 +0.3) + Table3[[#This Row],[Total_Amt]] * 0.1025</f>
        <v>0.44565321229050281</v>
      </c>
      <c r="N741" s="20">
        <f>Table3[[#This Row],[Total_Amt]]-Table3[[#This Row],[TCG_Fees]]-0.0225 - (0.088 *Table3[[#This Row],[Shipping_Shields]])- ($V$33 * Table3[[#This Row],[Quantity_Ordered]]) -0.68</f>
        <v>-0.13314964652188166</v>
      </c>
      <c r="O741" s="2" t="s">
        <v>1008</v>
      </c>
      <c r="P741" s="2" t="s">
        <v>1005</v>
      </c>
      <c r="Q741" s="6">
        <v>27617</v>
      </c>
    </row>
    <row r="742" spans="1:17" x14ac:dyDescent="0.25">
      <c r="A742" s="1" t="s">
        <v>2115</v>
      </c>
      <c r="B742" s="2" t="s">
        <v>2117</v>
      </c>
      <c r="C742" s="3">
        <v>45321</v>
      </c>
      <c r="D742" s="4" t="str">
        <f t="shared" ca="1" si="39"/>
        <v>Completed</v>
      </c>
      <c r="E742" s="4" t="s">
        <v>3</v>
      </c>
      <c r="F742" s="4" t="s">
        <v>2168</v>
      </c>
      <c r="G742" s="5">
        <v>0.19</v>
      </c>
      <c r="H742" s="37">
        <f t="shared" si="38"/>
        <v>1</v>
      </c>
      <c r="I742" s="37" t="str">
        <f t="shared" si="36"/>
        <v>Small</v>
      </c>
      <c r="J742" s="4">
        <v>1</v>
      </c>
      <c r="K742" s="20">
        <v>0.99</v>
      </c>
      <c r="L742" s="5">
        <f>Table3[[#This Row],[Product_Amt]]+Table3[[#This Row],[Shipping_Amt]]</f>
        <v>1.18</v>
      </c>
      <c r="M742" s="5">
        <f>(((Table3[[#This Row],[Total_Amt]] * 0.0558659217877095) + (Table3[[#This Row],[Total_Amt]])) *0.025 +0.3) + Table3[[#This Row],[Total_Amt]] * 0.1025</f>
        <v>0.4520980446927374</v>
      </c>
      <c r="N742" s="20">
        <f>Table3[[#This Row],[Total_Amt]]-Table3[[#This Row],[TCG_Fees]]-0.0225 - (0.088 *Table3[[#This Row],[Shipping_Shields]])- ($V$33 * Table3[[#This Row],[Quantity_Ordered]]) -0.68</f>
        <v>-8.9594478924116205E-2</v>
      </c>
      <c r="O742" s="2" t="s">
        <v>2116</v>
      </c>
      <c r="P742" s="2" t="s">
        <v>919</v>
      </c>
      <c r="Q742" s="6">
        <v>79936</v>
      </c>
    </row>
    <row r="743" spans="1:17" x14ac:dyDescent="0.25">
      <c r="A743" s="1" t="s">
        <v>2100</v>
      </c>
      <c r="B743" s="2" t="s">
        <v>2101</v>
      </c>
      <c r="C743" s="3">
        <v>45321</v>
      </c>
      <c r="D743" s="4" t="str">
        <f t="shared" ca="1" si="39"/>
        <v>Completed</v>
      </c>
      <c r="E743" s="4" t="s">
        <v>3</v>
      </c>
      <c r="F743" s="4" t="s">
        <v>2168</v>
      </c>
      <c r="G743" s="5">
        <v>0.84</v>
      </c>
      <c r="H743" s="37">
        <f t="shared" si="38"/>
        <v>1</v>
      </c>
      <c r="I743" s="37" t="str">
        <f t="shared" si="36"/>
        <v>Small</v>
      </c>
      <c r="J743" s="4">
        <v>1</v>
      </c>
      <c r="K743" s="20">
        <v>0.99</v>
      </c>
      <c r="L743" s="5">
        <f>Table3[[#This Row],[Product_Amt]]+Table3[[#This Row],[Shipping_Amt]]</f>
        <v>1.83</v>
      </c>
      <c r="M743" s="5">
        <f>(((Table3[[#This Row],[Total_Amt]] * 0.0558659217877095) + (Table3[[#This Row],[Total_Amt]])) *0.025 +0.3) + Table3[[#This Row],[Total_Amt]] * 0.1025</f>
        <v>0.53588086592178774</v>
      </c>
      <c r="N743" s="20">
        <f>Table3[[#This Row],[Total_Amt]]-Table3[[#This Row],[TCG_Fees]]-0.0225 - (0.088 *Table3[[#This Row],[Shipping_Shields]])- ($V$33 * Table3[[#This Row],[Quantity_Ordered]]) -0.68</f>
        <v>0.47662269984683336</v>
      </c>
      <c r="O743" s="2" t="s">
        <v>2102</v>
      </c>
      <c r="P743" s="2" t="s">
        <v>920</v>
      </c>
      <c r="Q743" s="6">
        <v>13865</v>
      </c>
    </row>
    <row r="744" spans="1:17" x14ac:dyDescent="0.25">
      <c r="A744" s="1" t="s">
        <v>2130</v>
      </c>
      <c r="B744" s="2" t="s">
        <v>2131</v>
      </c>
      <c r="C744" s="3">
        <v>45321</v>
      </c>
      <c r="D744" s="4" t="str">
        <f t="shared" ca="1" si="39"/>
        <v>Completed</v>
      </c>
      <c r="E744" s="4" t="s">
        <v>3</v>
      </c>
      <c r="F744" s="4" t="s">
        <v>2168</v>
      </c>
      <c r="G744" s="5">
        <v>10.11</v>
      </c>
      <c r="H744" s="37">
        <f t="shared" ref="H744:H761" si="40">IF(J744&gt;=7,2,IF(J744&lt;7,1))</f>
        <v>1</v>
      </c>
      <c r="I744" s="37" t="str">
        <f t="shared" si="36"/>
        <v>Small</v>
      </c>
      <c r="J744" s="4">
        <v>4</v>
      </c>
      <c r="K744" s="20">
        <v>0.99</v>
      </c>
      <c r="L744" s="5">
        <f>Table3[[#This Row],[Product_Amt]]+Table3[[#This Row],[Shipping_Amt]]</f>
        <v>11.1</v>
      </c>
      <c r="M744" s="5">
        <f>(((Table3[[#This Row],[Total_Amt]] * 0.0558659217877095) + (Table3[[#This Row],[Total_Amt]])) *0.025 +0.3) + Table3[[#This Row],[Total_Amt]] * 0.1025</f>
        <v>1.7307527932960891</v>
      </c>
      <c r="N744" s="20">
        <f>Table3[[#This Row],[Total_Amt]]-Table3[[#This Row],[TCG_Fees]]-0.0225 - (0.088 *Table3[[#This Row],[Shipping_Shields]])- ($V$33 * Table3[[#This Row],[Quantity_Ordered]]) -0.68</f>
        <v>8.4707614697783953</v>
      </c>
      <c r="O744" s="2" t="s">
        <v>1252</v>
      </c>
      <c r="P744" s="2" t="s">
        <v>920</v>
      </c>
      <c r="Q744" s="6">
        <v>14623</v>
      </c>
    </row>
    <row r="745" spans="1:17" x14ac:dyDescent="0.25">
      <c r="A745" s="42" t="s">
        <v>2118</v>
      </c>
      <c r="B745" s="43" t="s">
        <v>2119</v>
      </c>
      <c r="C745" s="44">
        <v>45321</v>
      </c>
      <c r="D745" s="45" t="s">
        <v>2157</v>
      </c>
      <c r="E745" s="45" t="s">
        <v>3</v>
      </c>
      <c r="F745" s="45" t="s">
        <v>2168</v>
      </c>
      <c r="G745" s="46">
        <v>0.37</v>
      </c>
      <c r="H745" s="47">
        <f t="shared" si="40"/>
        <v>1</v>
      </c>
      <c r="I745" s="47" t="str">
        <f t="shared" si="36"/>
        <v>Small</v>
      </c>
      <c r="J745" s="45">
        <v>2</v>
      </c>
      <c r="K745" s="48">
        <v>0.99</v>
      </c>
      <c r="L745" s="46">
        <f>Table3[[#This Row],[Product_Amt]]+Table3[[#This Row],[Shipping_Amt]]</f>
        <v>1.3599999999999999</v>
      </c>
      <c r="M745" s="46">
        <f>(((Table3[[#This Row],[Total_Amt]] * 0.0558659217877095) + (Table3[[#This Row],[Total_Amt]])) *0.025 +0.3) + Table3[[#This Row],[Total_Amt]] * 0.1025</f>
        <v>0.47529944134078206</v>
      </c>
      <c r="N745" s="48">
        <f>Table3[[#This Row],[Total_Amt]]-Table3[[#This Row],[TCG_Fees]]-0.0225 - (0.088 *Table3[[#This Row],[Shipping_Shields]])- ($V$33 * Table3[[#This Row],[Quantity_Ordered]]) -0.68</f>
        <v>4.0207690196460311E-2</v>
      </c>
      <c r="O745" s="43" t="s">
        <v>2120</v>
      </c>
      <c r="P745" s="43" t="s">
        <v>1005</v>
      </c>
      <c r="Q745" s="49">
        <v>28613</v>
      </c>
    </row>
    <row r="746" spans="1:17" x14ac:dyDescent="0.25">
      <c r="A746" s="1" t="s">
        <v>2121</v>
      </c>
      <c r="B746" s="2" t="s">
        <v>2122</v>
      </c>
      <c r="C746" s="3">
        <v>45321</v>
      </c>
      <c r="D746" s="4" t="str">
        <f t="shared" ref="D746:D759" ca="1" si="41">IF(C746&gt;=TODAY()-7,"Shipped","Completed")</f>
        <v>Completed</v>
      </c>
      <c r="E746" s="4" t="s">
        <v>3</v>
      </c>
      <c r="F746" s="4" t="s">
        <v>2168</v>
      </c>
      <c r="G746" s="5">
        <v>0.72</v>
      </c>
      <c r="H746" s="37">
        <f t="shared" si="40"/>
        <v>1</v>
      </c>
      <c r="I746" s="37" t="str">
        <f t="shared" si="36"/>
        <v>Small</v>
      </c>
      <c r="J746" s="4">
        <v>1</v>
      </c>
      <c r="K746" s="20">
        <v>0.99</v>
      </c>
      <c r="L746" s="5">
        <f>Table3[[#This Row],[Product_Amt]]+Table3[[#This Row],[Shipping_Amt]]</f>
        <v>1.71</v>
      </c>
      <c r="M746" s="5">
        <f>(((Table3[[#This Row],[Total_Amt]] * 0.0558659217877095) + (Table3[[#This Row],[Total_Amt]])) *0.025 +0.3) + Table3[[#This Row],[Total_Amt]] * 0.1025</f>
        <v>0.52041326815642452</v>
      </c>
      <c r="N746" s="20">
        <f>Table3[[#This Row],[Total_Amt]]-Table3[[#This Row],[TCG_Fees]]-0.0225 - (0.088 *Table3[[#This Row],[Shipping_Shields]])- ($V$33 * Table3[[#This Row],[Quantity_Ordered]]) -0.68</f>
        <v>0.37209029761219636</v>
      </c>
      <c r="O746" s="2" t="s">
        <v>2123</v>
      </c>
      <c r="P746" s="2" t="s">
        <v>958</v>
      </c>
      <c r="Q746" s="6">
        <v>7869</v>
      </c>
    </row>
    <row r="747" spans="1:17" x14ac:dyDescent="0.25">
      <c r="A747" s="1" t="s">
        <v>2154</v>
      </c>
      <c r="B747" s="2" t="s">
        <v>2155</v>
      </c>
      <c r="C747" s="3">
        <v>45322</v>
      </c>
      <c r="D747" s="4" t="str">
        <f t="shared" ca="1" si="41"/>
        <v>Completed</v>
      </c>
      <c r="E747" s="4" t="s">
        <v>3</v>
      </c>
      <c r="F747" s="4" t="s">
        <v>2168</v>
      </c>
      <c r="G747" s="5">
        <v>0.68</v>
      </c>
      <c r="H747" s="37">
        <f t="shared" si="40"/>
        <v>1</v>
      </c>
      <c r="I747" s="37" t="str">
        <f t="shared" si="36"/>
        <v>Small</v>
      </c>
      <c r="J747" s="4">
        <v>2</v>
      </c>
      <c r="K747" s="20">
        <v>0.99</v>
      </c>
      <c r="L747" s="5">
        <f>Table3[[#This Row],[Product_Amt]]+Table3[[#This Row],[Shipping_Amt]]</f>
        <v>1.67</v>
      </c>
      <c r="M747" s="5">
        <f>(((Table3[[#This Row],[Total_Amt]] * 0.0558659217877095) + (Table3[[#This Row],[Total_Amt]])) *0.025 +0.3) + Table3[[#This Row],[Total_Amt]] * 0.1025</f>
        <v>0.5152574022346369</v>
      </c>
      <c r="N747" s="20">
        <f>Table3[[#This Row],[Total_Amt]]-Table3[[#This Row],[TCG_Fees]]-0.0225 - (0.088 *Table3[[#This Row],[Shipping_Shields]])- ($V$33 * Table3[[#This Row],[Quantity_Ordered]]) -0.68</f>
        <v>0.31024972930260553</v>
      </c>
      <c r="O747" s="2" t="s">
        <v>2156</v>
      </c>
      <c r="P747" s="2" t="s">
        <v>920</v>
      </c>
      <c r="Q747" s="6">
        <v>14032</v>
      </c>
    </row>
    <row r="748" spans="1:17" x14ac:dyDescent="0.25">
      <c r="A748" s="1" t="s">
        <v>2150</v>
      </c>
      <c r="B748" s="2" t="s">
        <v>2151</v>
      </c>
      <c r="C748" s="3">
        <v>45322</v>
      </c>
      <c r="D748" s="4" t="str">
        <f t="shared" ca="1" si="41"/>
        <v>Completed</v>
      </c>
      <c r="E748" s="4" t="s">
        <v>3</v>
      </c>
      <c r="F748" s="4" t="s">
        <v>2168</v>
      </c>
      <c r="G748" s="5">
        <v>2.99</v>
      </c>
      <c r="H748" s="37">
        <f t="shared" si="40"/>
        <v>1</v>
      </c>
      <c r="I748" s="37" t="str">
        <f t="shared" si="36"/>
        <v>Small</v>
      </c>
      <c r="J748" s="4">
        <v>1</v>
      </c>
      <c r="K748" s="20">
        <v>0.99</v>
      </c>
      <c r="L748" s="5">
        <f>Table3[[#This Row],[Product_Amt]]+Table3[[#This Row],[Shipping_Amt]]</f>
        <v>3.9800000000000004</v>
      </c>
      <c r="M748" s="5">
        <f>(((Table3[[#This Row],[Total_Amt]] * 0.0558659217877095) + (Table3[[#This Row],[Total_Amt]])) *0.025 +0.3) + Table3[[#This Row],[Total_Amt]] * 0.1025</f>
        <v>0.81300865921787713</v>
      </c>
      <c r="N748" s="20">
        <f>Table3[[#This Row],[Total_Amt]]-Table3[[#This Row],[TCG_Fees]]-0.0225 - (0.088 *Table3[[#This Row],[Shipping_Shields]])- ($V$33 * Table3[[#This Row],[Quantity_Ordered]]) -0.68</f>
        <v>2.3494949065507442</v>
      </c>
      <c r="O748" s="2" t="s">
        <v>1822</v>
      </c>
      <c r="P748" s="2" t="s">
        <v>952</v>
      </c>
      <c r="Q748" s="6">
        <v>37830</v>
      </c>
    </row>
    <row r="749" spans="1:17" x14ac:dyDescent="0.25">
      <c r="A749" s="1" t="s">
        <v>2137</v>
      </c>
      <c r="B749" s="2" t="s">
        <v>2138</v>
      </c>
      <c r="C749" s="3">
        <v>45322</v>
      </c>
      <c r="D749" s="4" t="str">
        <f t="shared" ca="1" si="41"/>
        <v>Completed</v>
      </c>
      <c r="E749" s="4" t="s">
        <v>3</v>
      </c>
      <c r="F749" s="4" t="s">
        <v>2168</v>
      </c>
      <c r="G749" s="5">
        <v>0.39</v>
      </c>
      <c r="H749" s="37">
        <f t="shared" si="40"/>
        <v>1</v>
      </c>
      <c r="I749" s="37" t="str">
        <f t="shared" si="36"/>
        <v>Small</v>
      </c>
      <c r="J749" s="4">
        <v>1</v>
      </c>
      <c r="K749" s="20">
        <v>0.99</v>
      </c>
      <c r="L749" s="5">
        <f>Table3[[#This Row],[Product_Amt]]+Table3[[#This Row],[Shipping_Amt]]</f>
        <v>1.38</v>
      </c>
      <c r="M749" s="5">
        <f>(((Table3[[#This Row],[Total_Amt]] * 0.0558659217877095) + (Table3[[#This Row],[Total_Amt]])) *0.025 +0.3) + Table3[[#This Row],[Total_Amt]] * 0.1025</f>
        <v>0.47787737430167598</v>
      </c>
      <c r="N749" s="20">
        <f>Table3[[#This Row],[Total_Amt]]-Table3[[#This Row],[TCG_Fees]]-0.0225 - (0.088 *Table3[[#This Row],[Shipping_Shields]])- ($V$33 * Table3[[#This Row],[Quantity_Ordered]]) -0.68</f>
        <v>8.4626191466945166E-2</v>
      </c>
      <c r="O749" s="2" t="s">
        <v>1975</v>
      </c>
      <c r="P749" s="2" t="s">
        <v>945</v>
      </c>
      <c r="Q749" s="6">
        <v>44041</v>
      </c>
    </row>
    <row r="750" spans="1:17" x14ac:dyDescent="0.25">
      <c r="A750" s="1" t="s">
        <v>2135</v>
      </c>
      <c r="B750" s="2" t="s">
        <v>2136</v>
      </c>
      <c r="C750" s="3">
        <v>45322</v>
      </c>
      <c r="D750" s="4" t="str">
        <f t="shared" ca="1" si="41"/>
        <v>Completed</v>
      </c>
      <c r="E750" s="4" t="s">
        <v>3</v>
      </c>
      <c r="F750" s="4" t="s">
        <v>2168</v>
      </c>
      <c r="G750" s="5">
        <v>2.2000000000000002</v>
      </c>
      <c r="H750" s="37">
        <f t="shared" si="40"/>
        <v>1</v>
      </c>
      <c r="I750" s="37" t="str">
        <f t="shared" si="36"/>
        <v>Small</v>
      </c>
      <c r="J750" s="4">
        <v>4</v>
      </c>
      <c r="K750" s="20">
        <v>0.99</v>
      </c>
      <c r="L750" s="5">
        <f>Table3[[#This Row],[Product_Amt]]+Table3[[#This Row],[Shipping_Amt]]</f>
        <v>3.1900000000000004</v>
      </c>
      <c r="M750" s="5">
        <f>(((Table3[[#This Row],[Total_Amt]] * 0.0558659217877095) + (Table3[[#This Row],[Total_Amt]])) *0.025 +0.3) + Table3[[#This Row],[Total_Amt]] * 0.1025</f>
        <v>0.71118030726256987</v>
      </c>
      <c r="N750" s="20">
        <f>Table3[[#This Row],[Total_Amt]]-Table3[[#This Row],[TCG_Fees]]-0.0225 - (0.088 *Table3[[#This Row],[Shipping_Shields]])- ($V$33 * Table3[[#This Row],[Quantity_Ordered]]) -0.68</f>
        <v>1.5803339558119154</v>
      </c>
      <c r="O750" s="2" t="s">
        <v>1252</v>
      </c>
      <c r="P750" s="2" t="s">
        <v>920</v>
      </c>
      <c r="Q750" s="6">
        <v>14620</v>
      </c>
    </row>
    <row r="751" spans="1:17" x14ac:dyDescent="0.25">
      <c r="A751" s="1" t="s">
        <v>2141</v>
      </c>
      <c r="B751" s="2" t="s">
        <v>2142</v>
      </c>
      <c r="C751" s="3">
        <v>45322</v>
      </c>
      <c r="D751" s="4" t="str">
        <f t="shared" ca="1" si="41"/>
        <v>Completed</v>
      </c>
      <c r="E751" s="4" t="s">
        <v>3</v>
      </c>
      <c r="F751" s="4" t="s">
        <v>2168</v>
      </c>
      <c r="G751" s="5">
        <v>0.28999999999999998</v>
      </c>
      <c r="H751" s="37">
        <f t="shared" si="40"/>
        <v>1</v>
      </c>
      <c r="I751" s="37" t="str">
        <f t="shared" si="36"/>
        <v>Small</v>
      </c>
      <c r="J751" s="4">
        <v>1</v>
      </c>
      <c r="K751" s="20">
        <v>0.99</v>
      </c>
      <c r="L751" s="5">
        <f>Table3[[#This Row],[Product_Amt]]+Table3[[#This Row],[Shipping_Amt]]</f>
        <v>1.28</v>
      </c>
      <c r="M751" s="5">
        <f>(((Table3[[#This Row],[Total_Amt]] * 0.0558659217877095) + (Table3[[#This Row],[Total_Amt]])) *0.025 +0.3) + Table3[[#This Row],[Total_Amt]] * 0.1025</f>
        <v>0.46498770949720669</v>
      </c>
      <c r="N751" s="20">
        <f>Table3[[#This Row],[Total_Amt]]-Table3[[#This Row],[TCG_Fees]]-0.0225 - (0.088 *Table3[[#This Row],[Shipping_Shields]])- ($V$33 * Table3[[#This Row],[Quantity_Ordered]]) -0.68</f>
        <v>-2.4841437285854084E-3</v>
      </c>
      <c r="O751" s="2" t="s">
        <v>2143</v>
      </c>
      <c r="P751" s="2" t="s">
        <v>962</v>
      </c>
      <c r="Q751" s="6">
        <v>61820</v>
      </c>
    </row>
    <row r="752" spans="1:17" x14ac:dyDescent="0.25">
      <c r="A752" s="1" t="s">
        <v>2139</v>
      </c>
      <c r="B752" s="2" t="s">
        <v>2140</v>
      </c>
      <c r="C752" s="3">
        <v>45322</v>
      </c>
      <c r="D752" s="4" t="str">
        <f t="shared" ca="1" si="41"/>
        <v>Completed</v>
      </c>
      <c r="E752" s="4" t="s">
        <v>3</v>
      </c>
      <c r="F752" s="4" t="s">
        <v>2168</v>
      </c>
      <c r="G752" s="5">
        <v>0.59</v>
      </c>
      <c r="H752" s="37">
        <f t="shared" si="40"/>
        <v>1</v>
      </c>
      <c r="I752" s="37" t="str">
        <f t="shared" si="36"/>
        <v>Small</v>
      </c>
      <c r="J752" s="4">
        <v>1</v>
      </c>
      <c r="K752" s="20">
        <v>0.99</v>
      </c>
      <c r="L752" s="5">
        <f>Table3[[#This Row],[Product_Amt]]+Table3[[#This Row],[Shipping_Amt]]</f>
        <v>1.58</v>
      </c>
      <c r="M752" s="5">
        <f>(((Table3[[#This Row],[Total_Amt]] * 0.0558659217877095) + (Table3[[#This Row],[Total_Amt]])) *0.025 +0.3) + Table3[[#This Row],[Total_Amt]] * 0.1025</f>
        <v>0.50365670391061457</v>
      </c>
      <c r="N752" s="20">
        <f>Table3[[#This Row],[Total_Amt]]-Table3[[#This Row],[TCG_Fees]]-0.0225 - (0.088 *Table3[[#This Row],[Shipping_Shields]])- ($V$33 * Table3[[#This Row],[Quantity_Ordered]]) -0.68</f>
        <v>0.25884686185800676</v>
      </c>
      <c r="O752" s="2" t="s">
        <v>1288</v>
      </c>
      <c r="P752" s="2" t="s">
        <v>1282</v>
      </c>
      <c r="Q752" s="6">
        <v>5408</v>
      </c>
    </row>
    <row r="753" spans="1:17" x14ac:dyDescent="0.25">
      <c r="A753" s="1" t="s">
        <v>2147</v>
      </c>
      <c r="B753" s="2" t="s">
        <v>2148</v>
      </c>
      <c r="C753" s="3">
        <v>45322</v>
      </c>
      <c r="D753" s="4" t="str">
        <f t="shared" ca="1" si="41"/>
        <v>Completed</v>
      </c>
      <c r="E753" s="4" t="s">
        <v>3</v>
      </c>
      <c r="F753" s="4" t="s">
        <v>2168</v>
      </c>
      <c r="G753" s="5">
        <v>0.98</v>
      </c>
      <c r="H753" s="37">
        <f t="shared" si="40"/>
        <v>1</v>
      </c>
      <c r="I753" s="37" t="str">
        <f t="shared" si="36"/>
        <v>Small</v>
      </c>
      <c r="J753" s="4">
        <v>1</v>
      </c>
      <c r="K753" s="20">
        <v>0.99</v>
      </c>
      <c r="L753" s="5">
        <f>Table3[[#This Row],[Product_Amt]]+Table3[[#This Row],[Shipping_Amt]]</f>
        <v>1.97</v>
      </c>
      <c r="M753" s="5">
        <f>(((Table3[[#This Row],[Total_Amt]] * 0.0558659217877095) + (Table3[[#This Row],[Total_Amt]])) *0.025 +0.3) + Table3[[#This Row],[Total_Amt]] * 0.1025</f>
        <v>0.55392639664804466</v>
      </c>
      <c r="N753" s="20">
        <f>Table3[[#This Row],[Total_Amt]]-Table3[[#This Row],[TCG_Fees]]-0.0225 - (0.088 *Table3[[#This Row],[Shipping_Shields]])- ($V$33 * Table3[[#This Row],[Quantity_Ordered]]) -0.68</f>
        <v>0.59857716912057646</v>
      </c>
      <c r="O753" s="2" t="s">
        <v>2149</v>
      </c>
      <c r="P753" s="2" t="s">
        <v>929</v>
      </c>
      <c r="Q753" s="6">
        <v>6040</v>
      </c>
    </row>
    <row r="754" spans="1:17" x14ac:dyDescent="0.25">
      <c r="A754" s="1" t="s">
        <v>2144</v>
      </c>
      <c r="B754" s="2" t="s">
        <v>2145</v>
      </c>
      <c r="C754" s="3">
        <v>45322</v>
      </c>
      <c r="D754" s="4" t="str">
        <f t="shared" ca="1" si="41"/>
        <v>Completed</v>
      </c>
      <c r="E754" s="4" t="s">
        <v>3</v>
      </c>
      <c r="F754" s="4" t="s">
        <v>2168</v>
      </c>
      <c r="G754" s="5">
        <v>0.46</v>
      </c>
      <c r="H754" s="37">
        <f t="shared" si="40"/>
        <v>1</v>
      </c>
      <c r="I754" s="37" t="str">
        <f t="shared" si="36"/>
        <v>Small</v>
      </c>
      <c r="J754" s="4">
        <v>2</v>
      </c>
      <c r="K754" s="20">
        <v>0.99</v>
      </c>
      <c r="L754" s="5">
        <f>Table3[[#This Row],[Product_Amt]]+Table3[[#This Row],[Shipping_Amt]]</f>
        <v>1.45</v>
      </c>
      <c r="M754" s="5">
        <f>(((Table3[[#This Row],[Total_Amt]] * 0.0558659217877095) + (Table3[[#This Row],[Total_Amt]])) *0.025 +0.3) + Table3[[#This Row],[Total_Amt]] * 0.1025</f>
        <v>0.4869001396648045</v>
      </c>
      <c r="N754" s="20">
        <f>Table3[[#This Row],[Total_Amt]]-Table3[[#This Row],[TCG_Fees]]-0.0225 - (0.088 *Table3[[#This Row],[Shipping_Shields]])- ($V$33 * Table3[[#This Row],[Quantity_Ordered]]) -0.68</f>
        <v>0.11860699187243795</v>
      </c>
      <c r="O754" s="2" t="s">
        <v>2146</v>
      </c>
      <c r="P754" s="2" t="s">
        <v>945</v>
      </c>
      <c r="Q754" s="6">
        <v>45036</v>
      </c>
    </row>
    <row r="755" spans="1:17" x14ac:dyDescent="0.25">
      <c r="A755" s="1" t="s">
        <v>2152</v>
      </c>
      <c r="B755" s="2" t="s">
        <v>2153</v>
      </c>
      <c r="C755" s="3">
        <v>45322</v>
      </c>
      <c r="D755" s="4" t="str">
        <f t="shared" ca="1" si="41"/>
        <v>Completed</v>
      </c>
      <c r="E755" s="4" t="s">
        <v>3</v>
      </c>
      <c r="F755" s="4" t="s">
        <v>2168</v>
      </c>
      <c r="G755" s="5">
        <v>3.73</v>
      </c>
      <c r="H755" s="37">
        <f t="shared" si="40"/>
        <v>1</v>
      </c>
      <c r="I755" s="37" t="str">
        <f t="shared" si="36"/>
        <v>Small</v>
      </c>
      <c r="J755" s="4">
        <v>1</v>
      </c>
      <c r="K755" s="20">
        <v>0.99</v>
      </c>
      <c r="L755" s="5">
        <f>Table3[[#This Row],[Product_Amt]]+Table3[[#This Row],[Shipping_Amt]]</f>
        <v>4.72</v>
      </c>
      <c r="M755" s="5">
        <f>(((Table3[[#This Row],[Total_Amt]] * 0.0558659217877095) + (Table3[[#This Row],[Total_Amt]])) *0.025 +0.3) + Table3[[#This Row],[Total_Amt]] * 0.1025</f>
        <v>0.90839217877094969</v>
      </c>
      <c r="N755" s="20">
        <f>Table3[[#This Row],[Total_Amt]]-Table3[[#This Row],[TCG_Fees]]-0.0225 - (0.088 *Table3[[#This Row],[Shipping_Shields]])- ($V$33 * Table3[[#This Row],[Quantity_Ordered]]) -0.68</f>
        <v>2.994111386997671</v>
      </c>
      <c r="O755" s="2" t="s">
        <v>1159</v>
      </c>
      <c r="P755" s="2" t="s">
        <v>997</v>
      </c>
      <c r="Q755" s="6">
        <v>80918</v>
      </c>
    </row>
    <row r="756" spans="1:17" x14ac:dyDescent="0.25">
      <c r="A756" s="1" t="s">
        <v>2183</v>
      </c>
      <c r="B756" s="2" t="s">
        <v>2184</v>
      </c>
      <c r="C756" s="3">
        <v>45323</v>
      </c>
      <c r="D756" s="4" t="str">
        <f t="shared" ca="1" si="41"/>
        <v>Completed</v>
      </c>
      <c r="E756" s="4" t="s">
        <v>3</v>
      </c>
      <c r="F756" s="4" t="s">
        <v>2168</v>
      </c>
      <c r="G756" s="5">
        <v>7.27</v>
      </c>
      <c r="H756" s="37">
        <f t="shared" si="40"/>
        <v>1</v>
      </c>
      <c r="I756" s="37" t="str">
        <f t="shared" si="36"/>
        <v>Small</v>
      </c>
      <c r="J756" s="4">
        <v>5</v>
      </c>
      <c r="K756" s="20">
        <v>0.99</v>
      </c>
      <c r="L756" s="5">
        <f>Table3[[#This Row],[Product_Amt]]+Table3[[#This Row],[Shipping_Amt]]</f>
        <v>8.26</v>
      </c>
      <c r="M756" s="5">
        <f>(((Table3[[#This Row],[Total_Amt]] * 0.0558659217877095) + (Table3[[#This Row],[Total_Amt]])) *0.025 +0.3) + Table3[[#This Row],[Total_Amt]] * 0.1025</f>
        <v>1.364686312849162</v>
      </c>
      <c r="N756" s="20">
        <f>Table3[[#This Row],[Total_Amt]]-Table3[[#This Row],[TCG_Fees]]-0.0225 - (0.088 *Table3[[#This Row],[Shipping_Shields]])- ($V$33 * Table3[[#This Row],[Quantity_Ordered]]) -0.68</f>
        <v>5.9698315159939437</v>
      </c>
      <c r="O756" s="2" t="s">
        <v>1682</v>
      </c>
      <c r="P756" s="2" t="s">
        <v>1005</v>
      </c>
      <c r="Q756" s="6">
        <v>27519</v>
      </c>
    </row>
    <row r="757" spans="1:17" x14ac:dyDescent="0.25">
      <c r="A757" s="1" t="s">
        <v>2165</v>
      </c>
      <c r="B757" s="2" t="s">
        <v>2166</v>
      </c>
      <c r="C757" s="3">
        <v>45323</v>
      </c>
      <c r="D757" s="4" t="str">
        <f t="shared" ca="1" si="41"/>
        <v>Completed</v>
      </c>
      <c r="E757" s="4" t="s">
        <v>3</v>
      </c>
      <c r="F757" s="4" t="s">
        <v>2167</v>
      </c>
      <c r="G757" s="5">
        <v>5.6</v>
      </c>
      <c r="H757" s="37">
        <f t="shared" si="40"/>
        <v>1</v>
      </c>
      <c r="I757" s="37" t="str">
        <f t="shared" si="36"/>
        <v>Small</v>
      </c>
      <c r="J757" s="4">
        <v>1</v>
      </c>
      <c r="K757" s="20">
        <v>0.99</v>
      </c>
      <c r="L757" s="5">
        <f>Table3[[#This Row],[Product_Amt]]+Table3[[#This Row],[Shipping_Amt]]</f>
        <v>6.59</v>
      </c>
      <c r="M757" s="5">
        <f>(((Table3[[#This Row],[Total_Amt]] * 0.0558659217877095) + (Table3[[#This Row],[Total_Amt]])) *0.025 +0.3) + Table3[[#This Row],[Total_Amt]] * 0.1025</f>
        <v>1.149428910614525</v>
      </c>
      <c r="N757" s="20">
        <f>Table3[[#This Row],[Total_Amt]]-Table3[[#This Row],[TCG_Fees]]-0.0225 - (0.088 *Table3[[#This Row],[Shipping_Shields]])- ($V$33 * Table3[[#This Row],[Quantity_Ordered]]) -0.68</f>
        <v>4.6230746551540971</v>
      </c>
      <c r="O757" s="2" t="s">
        <v>1583</v>
      </c>
      <c r="P757" s="2" t="s">
        <v>941</v>
      </c>
      <c r="Q757" s="6">
        <v>36117</v>
      </c>
    </row>
    <row r="758" spans="1:17" x14ac:dyDescent="0.25">
      <c r="A758" s="1" t="s">
        <v>2194</v>
      </c>
      <c r="B758" s="2" t="s">
        <v>2195</v>
      </c>
      <c r="C758" s="3">
        <v>45323</v>
      </c>
      <c r="D758" s="4" t="str">
        <f t="shared" ca="1" si="41"/>
        <v>Completed</v>
      </c>
      <c r="E758" s="4" t="s">
        <v>3</v>
      </c>
      <c r="F758" s="4" t="s">
        <v>2168</v>
      </c>
      <c r="G758" s="5">
        <v>0.8</v>
      </c>
      <c r="H758" s="37">
        <f t="shared" si="40"/>
        <v>1</v>
      </c>
      <c r="I758" s="37" t="str">
        <f t="shared" si="36"/>
        <v>Small</v>
      </c>
      <c r="J758" s="4">
        <v>1</v>
      </c>
      <c r="K758" s="20">
        <v>0.99</v>
      </c>
      <c r="L758" s="5">
        <f>Table3[[#This Row],[Product_Amt]]+Table3[[#This Row],[Shipping_Amt]]</f>
        <v>1.79</v>
      </c>
      <c r="M758" s="5">
        <f>(((Table3[[#This Row],[Total_Amt]] * 0.0558659217877095) + (Table3[[#This Row],[Total_Amt]])) *0.025 +0.3) + Table3[[#This Row],[Total_Amt]] * 0.1025</f>
        <v>0.530725</v>
      </c>
      <c r="N758" s="20">
        <f>Table3[[#This Row],[Total_Amt]]-Table3[[#This Row],[TCG_Fees]]-0.0225 - (0.088 *Table3[[#This Row],[Shipping_Shields]])- ($V$33 * Table3[[#This Row],[Quantity_Ordered]]) -0.68</f>
        <v>0.44177856576862118</v>
      </c>
      <c r="O758" s="2" t="s">
        <v>1516</v>
      </c>
      <c r="P758" s="2" t="s">
        <v>997</v>
      </c>
      <c r="Q758" s="6">
        <v>80304</v>
      </c>
    </row>
    <row r="759" spans="1:17" x14ac:dyDescent="0.25">
      <c r="A759" s="1" t="s">
        <v>2196</v>
      </c>
      <c r="B759" s="2" t="s">
        <v>2197</v>
      </c>
      <c r="C759" s="3">
        <v>45323</v>
      </c>
      <c r="D759" s="4" t="str">
        <f t="shared" ca="1" si="41"/>
        <v>Completed</v>
      </c>
      <c r="E759" s="4" t="s">
        <v>3</v>
      </c>
      <c r="F759" s="4" t="s">
        <v>2168</v>
      </c>
      <c r="G759" s="5">
        <v>1.64</v>
      </c>
      <c r="H759" s="37">
        <f t="shared" si="40"/>
        <v>1</v>
      </c>
      <c r="I759" s="37" t="str">
        <f t="shared" si="36"/>
        <v>Small</v>
      </c>
      <c r="J759" s="4">
        <v>1</v>
      </c>
      <c r="K759" s="20">
        <v>0.99</v>
      </c>
      <c r="L759" s="5">
        <f>Table3[[#This Row],[Product_Amt]]+Table3[[#This Row],[Shipping_Amt]]</f>
        <v>2.63</v>
      </c>
      <c r="M759" s="5">
        <f>(((Table3[[#This Row],[Total_Amt]] * 0.0558659217877095) + (Table3[[#This Row],[Total_Amt]])) *0.025 +0.3) + Table3[[#This Row],[Total_Amt]] * 0.1025</f>
        <v>0.63899818435754185</v>
      </c>
      <c r="N759" s="20">
        <f>Table3[[#This Row],[Total_Amt]]-Table3[[#This Row],[TCG_Fees]]-0.0225 - (0.088 *Table3[[#This Row],[Shipping_Shields]])- ($V$33 * Table3[[#This Row],[Quantity_Ordered]]) -0.68</f>
        <v>1.1735053814110792</v>
      </c>
      <c r="O759" s="2" t="s">
        <v>1151</v>
      </c>
      <c r="P759" s="2" t="s">
        <v>997</v>
      </c>
      <c r="Q759" s="6">
        <v>80026</v>
      </c>
    </row>
    <row r="760" spans="1:17" x14ac:dyDescent="0.25">
      <c r="A760" s="1" t="s">
        <v>2158</v>
      </c>
      <c r="B760" s="2" t="s">
        <v>2159</v>
      </c>
      <c r="C760" s="11">
        <v>45323</v>
      </c>
      <c r="D760" s="4" t="s">
        <v>2009</v>
      </c>
      <c r="E760" s="4" t="s">
        <v>3</v>
      </c>
      <c r="F760" s="4" t="s">
        <v>2168</v>
      </c>
      <c r="G760" s="5">
        <v>2.97</v>
      </c>
      <c r="H760" s="37">
        <f t="shared" si="40"/>
        <v>1</v>
      </c>
      <c r="I760" s="37" t="str">
        <f t="shared" si="36"/>
        <v>Small</v>
      </c>
      <c r="J760" s="4">
        <v>1</v>
      </c>
      <c r="K760" s="20">
        <v>0.99</v>
      </c>
      <c r="L760" s="5">
        <f>Table3[[#This Row],[Product_Amt]]+Table3[[#This Row],[Shipping_Amt]]</f>
        <v>3.96</v>
      </c>
      <c r="M760" s="5">
        <f>(((Table3[[#This Row],[Total_Amt]] * 0.0558659217877095) + (Table3[[#This Row],[Total_Amt]])) *0.025 +0.3) + Table3[[#This Row],[Total_Amt]] * 0.1025</f>
        <v>0.8104307262569832</v>
      </c>
      <c r="N760" s="20">
        <f>Table3[[#This Row],[Total_Amt]]-Table3[[#This Row],[TCG_Fees]]-0.0225 - (0.088 *Table3[[#This Row],[Shipping_Shields]])- ($V$33 * Table3[[#This Row],[Quantity_Ordered]]) -0.68</f>
        <v>2.3320728395116377</v>
      </c>
      <c r="O760" s="2" t="s">
        <v>1678</v>
      </c>
      <c r="P760" s="2" t="s">
        <v>962</v>
      </c>
      <c r="Q760" s="6">
        <v>62025</v>
      </c>
    </row>
    <row r="761" spans="1:17" x14ac:dyDescent="0.25">
      <c r="A761" s="1" t="s">
        <v>2160</v>
      </c>
      <c r="B761" s="2" t="s">
        <v>2161</v>
      </c>
      <c r="C761" s="3">
        <v>45323</v>
      </c>
      <c r="D761" s="4" t="str">
        <f ca="1">IF(C761&gt;=TODAY()-7,"Shipped","Completed")</f>
        <v>Completed</v>
      </c>
      <c r="E761" s="4" t="s">
        <v>3</v>
      </c>
      <c r="F761" s="4" t="s">
        <v>2168</v>
      </c>
      <c r="G761" s="5">
        <v>3.42</v>
      </c>
      <c r="H761" s="37">
        <f t="shared" si="40"/>
        <v>1</v>
      </c>
      <c r="I761" s="37" t="str">
        <f t="shared" si="36"/>
        <v>Small</v>
      </c>
      <c r="J761" s="4">
        <v>2</v>
      </c>
      <c r="K761" s="20">
        <v>0.99</v>
      </c>
      <c r="L761" s="5">
        <f>Table3[[#This Row],[Product_Amt]]+Table3[[#This Row],[Shipping_Amt]]</f>
        <v>4.41</v>
      </c>
      <c r="M761" s="5">
        <f>(((Table3[[#This Row],[Total_Amt]] * 0.0558659217877095) + (Table3[[#This Row],[Total_Amt]])) *0.025 +0.3) + Table3[[#This Row],[Total_Amt]] * 0.1025</f>
        <v>0.86843421787709496</v>
      </c>
      <c r="N761" s="20">
        <f>Table3[[#This Row],[Total_Amt]]-Table3[[#This Row],[TCG_Fees]]-0.0225 - (0.088 *Table3[[#This Row],[Shipping_Shields]])- ($V$33 * Table3[[#This Row],[Quantity_Ordered]]) -0.68</f>
        <v>2.6970729136601475</v>
      </c>
      <c r="O761" s="2" t="s">
        <v>1074</v>
      </c>
      <c r="P761" s="2" t="s">
        <v>938</v>
      </c>
      <c r="Q761" s="6">
        <v>95129</v>
      </c>
    </row>
    <row r="762" spans="1:17" x14ac:dyDescent="0.25">
      <c r="A762" s="1" t="s">
        <v>2171</v>
      </c>
      <c r="B762" s="2" t="s">
        <v>2172</v>
      </c>
      <c r="C762" s="3">
        <v>45323</v>
      </c>
      <c r="D762" s="4" t="s">
        <v>2009</v>
      </c>
      <c r="E762" s="4" t="s">
        <v>3</v>
      </c>
      <c r="F762" s="4" t="s">
        <v>2173</v>
      </c>
      <c r="G762" s="5">
        <v>9.34</v>
      </c>
      <c r="H762" s="37">
        <v>1</v>
      </c>
      <c r="I762" s="37" t="s">
        <v>2174</v>
      </c>
      <c r="J762" s="4">
        <v>1</v>
      </c>
      <c r="K762" s="20">
        <v>0.99</v>
      </c>
      <c r="L762" s="5">
        <f>Table3[[#This Row],[Product_Amt]]+Table3[[#This Row],[Shipping_Amt]]</f>
        <v>10.33</v>
      </c>
      <c r="M762" s="5">
        <f>(((Table3[[#This Row],[Total_Amt]] * 0.0558659217877095) + (Table3[[#This Row],[Total_Amt]])) *0.025 +0.3) + Table3[[#This Row],[Total_Amt]] * 0.1025</f>
        <v>1.6315023743016759</v>
      </c>
      <c r="N762" s="20">
        <f>Table3[[#This Row],[Total_Amt]]-Table3[[#This Row],[TCG_Fees]]-0.0225 - (0.088 *Table3[[#This Row],[Shipping_Shields]])- ($V$33 * Table3[[#This Row],[Quantity_Ordered]]) -0.68</f>
        <v>7.8810011914669467</v>
      </c>
      <c r="O762" s="2" t="s">
        <v>1248</v>
      </c>
      <c r="P762" s="2" t="s">
        <v>952</v>
      </c>
      <c r="Q762" s="6">
        <v>37043</v>
      </c>
    </row>
    <row r="763" spans="1:17" x14ac:dyDescent="0.25">
      <c r="A763" s="1" t="s">
        <v>2178</v>
      </c>
      <c r="B763" s="2" t="s">
        <v>2179</v>
      </c>
      <c r="C763" s="3">
        <v>45323</v>
      </c>
      <c r="D763" s="4" t="str">
        <f t="shared" ref="D763:D794" ca="1" si="42">IF(C763&gt;=TODAY()-7,"Shipped","Completed")</f>
        <v>Completed</v>
      </c>
      <c r="E763" s="4" t="s">
        <v>3</v>
      </c>
      <c r="F763" s="4" t="s">
        <v>2168</v>
      </c>
      <c r="G763" s="5">
        <v>0.5</v>
      </c>
      <c r="H763" s="37">
        <f>IF(J763&gt;=7,2,IF(J763&lt;7,1))</f>
        <v>1</v>
      </c>
      <c r="I763" s="37" t="str">
        <f t="shared" ref="I763:I826" si="43">IF(H763 &gt; 1, "Large", "Small")</f>
        <v>Small</v>
      </c>
      <c r="J763" s="4">
        <v>1</v>
      </c>
      <c r="K763" s="20">
        <v>0.99</v>
      </c>
      <c r="L763" s="5">
        <f>Table3[[#This Row],[Product_Amt]]+Table3[[#This Row],[Shipping_Amt]]</f>
        <v>1.49</v>
      </c>
      <c r="M763" s="5">
        <f>(((Table3[[#This Row],[Total_Amt]] * 0.0558659217877095) + (Table3[[#This Row],[Total_Amt]])) *0.025 +0.3) + Table3[[#This Row],[Total_Amt]] * 0.1025</f>
        <v>0.49205600558659218</v>
      </c>
      <c r="N763" s="20">
        <f>Table3[[#This Row],[Total_Amt]]-Table3[[#This Row],[TCG_Fees]]-0.0225 - (0.088 *Table3[[#This Row],[Shipping_Shields]])- ($V$33 * Table3[[#This Row],[Quantity_Ordered]]) -0.68</f>
        <v>0.18044756018202912</v>
      </c>
      <c r="O763" s="2" t="s">
        <v>2180</v>
      </c>
      <c r="P763" s="2" t="s">
        <v>938</v>
      </c>
      <c r="Q763" s="6">
        <v>92071</v>
      </c>
    </row>
    <row r="764" spans="1:17" x14ac:dyDescent="0.25">
      <c r="A764" s="1" t="s">
        <v>2185</v>
      </c>
      <c r="B764" s="2" t="s">
        <v>2186</v>
      </c>
      <c r="C764" s="3">
        <v>45323</v>
      </c>
      <c r="D764" s="4" t="str">
        <f t="shared" ca="1" si="42"/>
        <v>Completed</v>
      </c>
      <c r="E764" s="4" t="s">
        <v>3</v>
      </c>
      <c r="F764" s="4" t="s">
        <v>2168</v>
      </c>
      <c r="G764" s="5">
        <v>25.83</v>
      </c>
      <c r="H764" s="37">
        <f>IF(J764&gt;=7,2,IF(J764&lt;7,1))</f>
        <v>1</v>
      </c>
      <c r="I764" s="37" t="str">
        <f t="shared" si="43"/>
        <v>Small</v>
      </c>
      <c r="J764" s="4">
        <v>3</v>
      </c>
      <c r="K764" s="20">
        <v>0.99</v>
      </c>
      <c r="L764" s="5">
        <f>Table3[[#This Row],[Product_Amt]]+Table3[[#This Row],[Shipping_Amt]]</f>
        <v>26.819999999999997</v>
      </c>
      <c r="M764" s="5">
        <f>(((Table3[[#This Row],[Total_Amt]] * 0.0558659217877095) + (Table3[[#This Row],[Total_Amt]])) *0.025 +0.3) + Table3[[#This Row],[Total_Amt]] * 0.1025</f>
        <v>3.7570081005586591</v>
      </c>
      <c r="N764" s="20">
        <f>Table3[[#This Row],[Total_Amt]]-Table3[[#This Row],[TCG_Fees]]-0.0225 - (0.088 *Table3[[#This Row],[Shipping_Shields]])- ($V$33 * Table3[[#This Row],[Quantity_Ordered]]) -0.68</f>
        <v>22.191502596747199</v>
      </c>
      <c r="O764" s="2" t="s">
        <v>2187</v>
      </c>
      <c r="P764" s="2" t="s">
        <v>966</v>
      </c>
      <c r="Q764" s="6">
        <v>2635</v>
      </c>
    </row>
    <row r="765" spans="1:17" x14ac:dyDescent="0.25">
      <c r="A765" s="1" t="s">
        <v>2175</v>
      </c>
      <c r="B765" s="2" t="s">
        <v>2176</v>
      </c>
      <c r="C765" s="3">
        <v>45323</v>
      </c>
      <c r="D765" s="4" t="str">
        <f t="shared" ca="1" si="42"/>
        <v>Completed</v>
      </c>
      <c r="E765" s="4" t="s">
        <v>3</v>
      </c>
      <c r="F765" s="4" t="s">
        <v>2168</v>
      </c>
      <c r="G765" s="5">
        <v>0.45</v>
      </c>
      <c r="H765" s="37">
        <f>IF(J765&gt;=7,2,IF(J765&lt;7,1))</f>
        <v>1</v>
      </c>
      <c r="I765" s="37" t="str">
        <f t="shared" si="43"/>
        <v>Small</v>
      </c>
      <c r="J765" s="4">
        <v>1</v>
      </c>
      <c r="K765" s="20">
        <v>0.99</v>
      </c>
      <c r="L765" s="5">
        <f>Table3[[#This Row],[Product_Amt]]+Table3[[#This Row],[Shipping_Amt]]</f>
        <v>1.44</v>
      </c>
      <c r="M765" s="5">
        <f>(((Table3[[#This Row],[Total_Amt]] * 0.0558659217877095) + (Table3[[#This Row],[Total_Amt]])) *0.025 +0.3) + Table3[[#This Row],[Total_Amt]] * 0.1025</f>
        <v>0.48561117318435754</v>
      </c>
      <c r="N765" s="20">
        <f>Table3[[#This Row],[Total_Amt]]-Table3[[#This Row],[TCG_Fees]]-0.0225 - (0.088 *Table3[[#This Row],[Shipping_Shields]])- ($V$33 * Table3[[#This Row],[Quantity_Ordered]]) -0.68</f>
        <v>0.13689239258426367</v>
      </c>
      <c r="O765" s="2" t="s">
        <v>2177</v>
      </c>
      <c r="P765" s="2" t="s">
        <v>919</v>
      </c>
      <c r="Q765" s="6">
        <v>75034</v>
      </c>
    </row>
    <row r="766" spans="1:17" x14ac:dyDescent="0.25">
      <c r="A766" s="1" t="s">
        <v>2162</v>
      </c>
      <c r="B766" s="2" t="s">
        <v>2163</v>
      </c>
      <c r="C766" s="3">
        <v>45323</v>
      </c>
      <c r="D766" s="4" t="str">
        <f t="shared" ca="1" si="42"/>
        <v>Completed</v>
      </c>
      <c r="E766" s="4" t="s">
        <v>3</v>
      </c>
      <c r="F766" s="4" t="s">
        <v>2168</v>
      </c>
      <c r="G766" s="5">
        <v>0.5</v>
      </c>
      <c r="H766" s="37">
        <v>1</v>
      </c>
      <c r="I766" s="37" t="str">
        <f t="shared" si="43"/>
        <v>Small</v>
      </c>
      <c r="J766" s="4">
        <v>1</v>
      </c>
      <c r="K766" s="20">
        <v>0.99</v>
      </c>
      <c r="L766" s="5">
        <f>Table3[[#This Row],[Product_Amt]]+Table3[[#This Row],[Shipping_Amt]]</f>
        <v>1.49</v>
      </c>
      <c r="M766" s="5">
        <f>(((Table3[[#This Row],[Total_Amt]] * 0.0558659217877095) + (Table3[[#This Row],[Total_Amt]])) *0.025 +0.3) + Table3[[#This Row],[Total_Amt]] * 0.1025</f>
        <v>0.49205600558659218</v>
      </c>
      <c r="N766" s="20">
        <f>Table3[[#This Row],[Total_Amt]]-Table3[[#This Row],[TCG_Fees]]-0.0225 - (0.088 *Table3[[#This Row],[Shipping_Shields]])- ($V$33 * Table3[[#This Row],[Quantity_Ordered]]) -0.68</f>
        <v>0.18044756018202912</v>
      </c>
      <c r="O766" s="2" t="s">
        <v>2164</v>
      </c>
      <c r="P766" s="2" t="s">
        <v>1015</v>
      </c>
      <c r="Q766" s="6">
        <v>25438</v>
      </c>
    </row>
    <row r="767" spans="1:17" x14ac:dyDescent="0.25">
      <c r="A767" s="1" t="s">
        <v>2191</v>
      </c>
      <c r="B767" s="2" t="s">
        <v>2192</v>
      </c>
      <c r="C767" s="3">
        <v>45323</v>
      </c>
      <c r="D767" s="4" t="str">
        <f t="shared" ca="1" si="42"/>
        <v>Completed</v>
      </c>
      <c r="E767" s="4" t="s">
        <v>3</v>
      </c>
      <c r="F767" s="4" t="s">
        <v>2168</v>
      </c>
      <c r="G767" s="5">
        <v>0.46</v>
      </c>
      <c r="H767" s="37">
        <f t="shared" ref="H767:H798" si="44">IF(J767&gt;=7,2,IF(J767&lt;7,1))</f>
        <v>1</v>
      </c>
      <c r="I767" s="37" t="str">
        <f t="shared" si="43"/>
        <v>Small</v>
      </c>
      <c r="J767" s="4">
        <v>3</v>
      </c>
      <c r="K767" s="20">
        <v>0.99</v>
      </c>
      <c r="L767" s="5">
        <f>Table3[[#This Row],[Product_Amt]]+Table3[[#This Row],[Shipping_Amt]]</f>
        <v>1.45</v>
      </c>
      <c r="M767" s="5">
        <f>(((Table3[[#This Row],[Total_Amt]] * 0.0558659217877095) + (Table3[[#This Row],[Total_Amt]])) *0.025 +0.3) + Table3[[#This Row],[Total_Amt]] * 0.1025</f>
        <v>0.4869001396648045</v>
      </c>
      <c r="N767" s="20">
        <f>Table3[[#This Row],[Total_Amt]]-Table3[[#This Row],[TCG_Fees]]-0.0225 - (0.088 *Table3[[#This Row],[Shipping_Shields]])- ($V$33 * Table3[[#This Row],[Quantity_Ordered]]) -0.68</f>
        <v>9.1610557641059187E-2</v>
      </c>
      <c r="O767" s="2" t="s">
        <v>2193</v>
      </c>
      <c r="P767" s="2" t="s">
        <v>968</v>
      </c>
      <c r="Q767" s="6">
        <v>20194</v>
      </c>
    </row>
    <row r="768" spans="1:17" x14ac:dyDescent="0.25">
      <c r="A768" s="1" t="s">
        <v>2188</v>
      </c>
      <c r="B768" s="2" t="s">
        <v>2189</v>
      </c>
      <c r="C768" s="3">
        <v>45323</v>
      </c>
      <c r="D768" s="4" t="str">
        <f t="shared" ca="1" si="42"/>
        <v>Completed</v>
      </c>
      <c r="E768" s="4" t="s">
        <v>3</v>
      </c>
      <c r="F768" s="4" t="s">
        <v>2168</v>
      </c>
      <c r="G768" s="5">
        <v>12.97</v>
      </c>
      <c r="H768" s="37">
        <f t="shared" si="44"/>
        <v>1</v>
      </c>
      <c r="I768" s="37" t="str">
        <f t="shared" si="43"/>
        <v>Small</v>
      </c>
      <c r="J768" s="4">
        <v>1</v>
      </c>
      <c r="K768" s="20">
        <v>0.99</v>
      </c>
      <c r="L768" s="5">
        <f>Table3[[#This Row],[Product_Amt]]+Table3[[#This Row],[Shipping_Amt]]</f>
        <v>13.96</v>
      </c>
      <c r="M768" s="5">
        <f>(((Table3[[#This Row],[Total_Amt]] * 0.0558659217877095) + (Table3[[#This Row],[Total_Amt]])) *0.025 +0.3) + Table3[[#This Row],[Total_Amt]] * 0.1025</f>
        <v>2.0993972067039106</v>
      </c>
      <c r="N768" s="20">
        <f>Table3[[#This Row],[Total_Amt]]-Table3[[#This Row],[TCG_Fees]]-0.0225 - (0.088 *Table3[[#This Row],[Shipping_Shields]])- ($V$33 * Table3[[#This Row],[Quantity_Ordered]]) -0.68</f>
        <v>11.043106359064712</v>
      </c>
      <c r="O768" s="2" t="s">
        <v>2190</v>
      </c>
      <c r="P768" s="2" t="s">
        <v>938</v>
      </c>
      <c r="Q768" s="6">
        <v>90630</v>
      </c>
    </row>
    <row r="769" spans="1:17" x14ac:dyDescent="0.25">
      <c r="A769" s="1" t="s">
        <v>2181</v>
      </c>
      <c r="B769" s="2" t="s">
        <v>2182</v>
      </c>
      <c r="C769" s="3">
        <v>45323</v>
      </c>
      <c r="D769" s="4" t="str">
        <f t="shared" ca="1" si="42"/>
        <v>Completed</v>
      </c>
      <c r="E769" s="4" t="s">
        <v>3</v>
      </c>
      <c r="F769" s="4" t="s">
        <v>2168</v>
      </c>
      <c r="G769" s="5">
        <v>3.35</v>
      </c>
      <c r="H769" s="37">
        <f t="shared" si="44"/>
        <v>1</v>
      </c>
      <c r="I769" s="37" t="str">
        <f t="shared" si="43"/>
        <v>Small</v>
      </c>
      <c r="J769" s="4">
        <v>1</v>
      </c>
      <c r="K769" s="20">
        <v>0.99</v>
      </c>
      <c r="L769" s="5">
        <f>Table3[[#This Row],[Product_Amt]]+Table3[[#This Row],[Shipping_Amt]]</f>
        <v>4.34</v>
      </c>
      <c r="M769" s="5">
        <f>(((Table3[[#This Row],[Total_Amt]] * 0.0558659217877095) + (Table3[[#This Row],[Total_Amt]])) *0.025 +0.3) + Table3[[#This Row],[Total_Amt]] * 0.1025</f>
        <v>0.85941145251396645</v>
      </c>
      <c r="N769" s="20">
        <f>Table3[[#This Row],[Total_Amt]]-Table3[[#This Row],[TCG_Fees]]-0.0225 - (0.088 *Table3[[#This Row],[Shipping_Shields]])- ($V$33 * Table3[[#This Row],[Quantity_Ordered]]) -0.68</f>
        <v>2.6630921132546543</v>
      </c>
      <c r="O769" s="2" t="s">
        <v>1313</v>
      </c>
      <c r="P769" s="2" t="s">
        <v>932</v>
      </c>
      <c r="Q769" s="6">
        <v>68106</v>
      </c>
    </row>
    <row r="770" spans="1:17" x14ac:dyDescent="0.25">
      <c r="A770" s="1" t="s">
        <v>2222</v>
      </c>
      <c r="B770" s="2" t="s">
        <v>2223</v>
      </c>
      <c r="C770" s="3">
        <v>45324</v>
      </c>
      <c r="D770" s="4" t="str">
        <f t="shared" ca="1" si="42"/>
        <v>Completed</v>
      </c>
      <c r="E770" s="4" t="s">
        <v>3</v>
      </c>
      <c r="F770" s="4" t="s">
        <v>2168</v>
      </c>
      <c r="G770" s="5">
        <v>3.69</v>
      </c>
      <c r="H770" s="37">
        <f t="shared" si="44"/>
        <v>1</v>
      </c>
      <c r="I770" s="37" t="str">
        <f t="shared" si="43"/>
        <v>Small</v>
      </c>
      <c r="J770" s="4">
        <v>2</v>
      </c>
      <c r="K770" s="20">
        <v>0.99</v>
      </c>
      <c r="L770" s="5">
        <f>Table3[[#This Row],[Product_Amt]]+Table3[[#This Row],[Shipping_Amt]]</f>
        <v>4.68</v>
      </c>
      <c r="M770" s="5">
        <f>(((Table3[[#This Row],[Total_Amt]] * 0.0558659217877095) + (Table3[[#This Row],[Total_Amt]])) *0.025 +0.3) + Table3[[#This Row],[Total_Amt]] * 0.1025</f>
        <v>0.90323631284916195</v>
      </c>
      <c r="N770" s="20">
        <f>Table3[[#This Row],[Total_Amt]]-Table3[[#This Row],[TCG_Fees]]-0.0225 - (0.088 *Table3[[#This Row],[Shipping_Shields]])- ($V$33 * Table3[[#This Row],[Quantity_Ordered]]) -0.68</f>
        <v>2.9322708186880804</v>
      </c>
      <c r="O770" s="2" t="s">
        <v>1131</v>
      </c>
      <c r="P770" s="2" t="s">
        <v>985</v>
      </c>
      <c r="Q770" s="6">
        <v>30062</v>
      </c>
    </row>
    <row r="771" spans="1:17" x14ac:dyDescent="0.25">
      <c r="A771" s="1" t="s">
        <v>2225</v>
      </c>
      <c r="B771" s="2" t="s">
        <v>2226</v>
      </c>
      <c r="C771" s="3">
        <v>45324</v>
      </c>
      <c r="D771" s="4" t="str">
        <f t="shared" ca="1" si="42"/>
        <v>Completed</v>
      </c>
      <c r="E771" s="4" t="s">
        <v>3</v>
      </c>
      <c r="F771" s="4" t="s">
        <v>2168</v>
      </c>
      <c r="G771" s="5">
        <v>21.49</v>
      </c>
      <c r="H771" s="37">
        <f t="shared" si="44"/>
        <v>1</v>
      </c>
      <c r="I771" s="37" t="str">
        <f t="shared" si="43"/>
        <v>Small</v>
      </c>
      <c r="J771" s="4">
        <v>3</v>
      </c>
      <c r="K771" s="20">
        <v>0.99</v>
      </c>
      <c r="L771" s="5">
        <f>Table3[[#This Row],[Product_Amt]]+Table3[[#This Row],[Shipping_Amt]]</f>
        <v>22.479999999999997</v>
      </c>
      <c r="M771" s="5">
        <f>(((Table3[[#This Row],[Total_Amt]] * 0.0558659217877095) + (Table3[[#This Row],[Total_Amt]])) *0.025 +0.3) + Table3[[#This Row],[Total_Amt]] * 0.1025</f>
        <v>3.197596648044692</v>
      </c>
      <c r="N771" s="20">
        <f>Table3[[#This Row],[Total_Amt]]-Table3[[#This Row],[TCG_Fees]]-0.0225 - (0.088 *Table3[[#This Row],[Shipping_Shields]])- ($V$33 * Table3[[#This Row],[Quantity_Ordered]]) -0.68</f>
        <v>18.410914049261169</v>
      </c>
      <c r="O771" s="2" t="s">
        <v>2227</v>
      </c>
      <c r="P771" s="2" t="s">
        <v>938</v>
      </c>
      <c r="Q771" s="6">
        <v>92010</v>
      </c>
    </row>
    <row r="772" spans="1:17" x14ac:dyDescent="0.25">
      <c r="A772" s="1" t="s">
        <v>2233</v>
      </c>
      <c r="B772" s="2" t="s">
        <v>2234</v>
      </c>
      <c r="C772" s="3">
        <v>45324</v>
      </c>
      <c r="D772" s="4" t="str">
        <f t="shared" ca="1" si="42"/>
        <v>Completed</v>
      </c>
      <c r="E772" s="4" t="s">
        <v>3</v>
      </c>
      <c r="F772" s="4" t="s">
        <v>2168</v>
      </c>
      <c r="G772" s="5">
        <v>3.48</v>
      </c>
      <c r="H772" s="37">
        <f t="shared" si="44"/>
        <v>1</v>
      </c>
      <c r="I772" s="37" t="str">
        <f t="shared" si="43"/>
        <v>Small</v>
      </c>
      <c r="J772" s="4">
        <v>1</v>
      </c>
      <c r="K772" s="20">
        <v>0.99</v>
      </c>
      <c r="L772" s="5">
        <f>Table3[[#This Row],[Product_Amt]]+Table3[[#This Row],[Shipping_Amt]]</f>
        <v>4.47</v>
      </c>
      <c r="M772" s="5">
        <f>(((Table3[[#This Row],[Total_Amt]] * 0.0558659217877095) + (Table3[[#This Row],[Total_Amt]])) *0.025 +0.3) + Table3[[#This Row],[Total_Amt]] * 0.1025</f>
        <v>0.87616801675977651</v>
      </c>
      <c r="N772" s="20">
        <f>Table3[[#This Row],[Total_Amt]]-Table3[[#This Row],[TCG_Fees]]-0.0225 - (0.088 *Table3[[#This Row],[Shipping_Shields]])- ($V$33 * Table3[[#This Row],[Quantity_Ordered]]) -0.68</f>
        <v>2.7763355490088442</v>
      </c>
      <c r="O772" s="2" t="s">
        <v>1165</v>
      </c>
      <c r="P772" s="2" t="s">
        <v>954</v>
      </c>
      <c r="Q772" s="6">
        <v>33177</v>
      </c>
    </row>
    <row r="773" spans="1:17" x14ac:dyDescent="0.25">
      <c r="A773" s="1" t="s">
        <v>2217</v>
      </c>
      <c r="B773" s="2" t="s">
        <v>2218</v>
      </c>
      <c r="C773" s="3">
        <v>45324</v>
      </c>
      <c r="D773" s="4" t="str">
        <f t="shared" ca="1" si="42"/>
        <v>Completed</v>
      </c>
      <c r="E773" s="4" t="s">
        <v>3</v>
      </c>
      <c r="F773" s="4" t="s">
        <v>2168</v>
      </c>
      <c r="G773" s="5">
        <v>10.25</v>
      </c>
      <c r="H773" s="37">
        <f t="shared" si="44"/>
        <v>1</v>
      </c>
      <c r="I773" s="37" t="str">
        <f t="shared" si="43"/>
        <v>Small</v>
      </c>
      <c r="J773" s="4">
        <v>1</v>
      </c>
      <c r="K773" s="20">
        <v>0.99</v>
      </c>
      <c r="L773" s="5">
        <f>Table3[[#This Row],[Product_Amt]]+Table3[[#This Row],[Shipping_Amt]]</f>
        <v>11.24</v>
      </c>
      <c r="M773" s="5">
        <f>(((Table3[[#This Row],[Total_Amt]] * 0.0558659217877095) + (Table3[[#This Row],[Total_Amt]])) *0.025 +0.3) + Table3[[#This Row],[Total_Amt]] * 0.1025</f>
        <v>1.7487983240223461</v>
      </c>
      <c r="N773" s="20">
        <f>Table3[[#This Row],[Total_Amt]]-Table3[[#This Row],[TCG_Fees]]-0.0225 - (0.088 *Table3[[#This Row],[Shipping_Shields]])- ($V$33 * Table3[[#This Row],[Quantity_Ordered]]) -0.68</f>
        <v>8.6737052417462763</v>
      </c>
      <c r="O773" s="2" t="s">
        <v>2219</v>
      </c>
      <c r="P773" s="2" t="s">
        <v>988</v>
      </c>
      <c r="Q773" s="6">
        <v>63026</v>
      </c>
    </row>
    <row r="774" spans="1:17" x14ac:dyDescent="0.25">
      <c r="A774" s="1" t="s">
        <v>2224</v>
      </c>
      <c r="B774" s="2" t="s">
        <v>718</v>
      </c>
      <c r="C774" s="3">
        <v>45324</v>
      </c>
      <c r="D774" s="4" t="str">
        <f t="shared" ca="1" si="42"/>
        <v>Completed</v>
      </c>
      <c r="E774" s="4" t="s">
        <v>3</v>
      </c>
      <c r="F774" s="4" t="s">
        <v>2168</v>
      </c>
      <c r="G774" s="5">
        <v>0.77</v>
      </c>
      <c r="H774" s="37">
        <f t="shared" si="44"/>
        <v>1</v>
      </c>
      <c r="I774" s="37" t="str">
        <f t="shared" si="43"/>
        <v>Small</v>
      </c>
      <c r="J774" s="4">
        <v>3</v>
      </c>
      <c r="K774" s="20">
        <v>0.99</v>
      </c>
      <c r="L774" s="5">
        <f>Table3[[#This Row],[Product_Amt]]+Table3[[#This Row],[Shipping_Amt]]</f>
        <v>1.76</v>
      </c>
      <c r="M774" s="5">
        <f>(((Table3[[#This Row],[Total_Amt]] * 0.0558659217877095) + (Table3[[#This Row],[Total_Amt]])) *0.025 +0.3) + Table3[[#This Row],[Total_Amt]] * 0.1025</f>
        <v>0.52685810055865923</v>
      </c>
      <c r="N774" s="20">
        <f>Table3[[#This Row],[Total_Amt]]-Table3[[#This Row],[TCG_Fees]]-0.0225 - (0.088 *Table3[[#This Row],[Shipping_Shields]])- ($V$33 * Table3[[#This Row],[Quantity_Ordered]]) -0.68</f>
        <v>0.36165259674720451</v>
      </c>
      <c r="O774" s="2" t="s">
        <v>1102</v>
      </c>
      <c r="P774" s="2" t="s">
        <v>997</v>
      </c>
      <c r="Q774" s="6">
        <v>80013</v>
      </c>
    </row>
    <row r="775" spans="1:17" x14ac:dyDescent="0.25">
      <c r="A775" s="1" t="s">
        <v>2198</v>
      </c>
      <c r="B775" s="2" t="s">
        <v>2199</v>
      </c>
      <c r="C775" s="3">
        <v>45324</v>
      </c>
      <c r="D775" s="4" t="str">
        <f t="shared" ca="1" si="42"/>
        <v>Completed</v>
      </c>
      <c r="E775" s="4" t="s">
        <v>3</v>
      </c>
      <c r="F775" s="4" t="s">
        <v>2168</v>
      </c>
      <c r="G775" s="5">
        <v>5.79</v>
      </c>
      <c r="H775" s="37">
        <f t="shared" si="44"/>
        <v>1</v>
      </c>
      <c r="I775" s="37" t="str">
        <f t="shared" si="43"/>
        <v>Small</v>
      </c>
      <c r="J775" s="4">
        <v>1</v>
      </c>
      <c r="K775" s="20">
        <v>0.99</v>
      </c>
      <c r="L775" s="5">
        <f>Table3[[#This Row],[Product_Amt]]+Table3[[#This Row],[Shipping_Amt]]</f>
        <v>6.78</v>
      </c>
      <c r="M775" s="5">
        <f>(((Table3[[#This Row],[Total_Amt]] * 0.0558659217877095) + (Table3[[#This Row],[Total_Amt]])) *0.025 +0.3) + Table3[[#This Row],[Total_Amt]] * 0.1025</f>
        <v>1.1739192737430169</v>
      </c>
      <c r="N775" s="20">
        <f>Table3[[#This Row],[Total_Amt]]-Table3[[#This Row],[TCG_Fees]]-0.0225 - (0.088 *Table3[[#This Row],[Shipping_Shields]])- ($V$33 * Table3[[#This Row],[Quantity_Ordered]]) -0.68</f>
        <v>4.7885842920256056</v>
      </c>
      <c r="O775" s="2" t="s">
        <v>2200</v>
      </c>
      <c r="P775" s="2" t="s">
        <v>978</v>
      </c>
      <c r="Q775" s="6">
        <v>53213</v>
      </c>
    </row>
    <row r="776" spans="1:17" x14ac:dyDescent="0.25">
      <c r="A776" s="1" t="s">
        <v>2207</v>
      </c>
      <c r="B776" s="2" t="s">
        <v>2208</v>
      </c>
      <c r="C776" s="3">
        <v>45324</v>
      </c>
      <c r="D776" s="4" t="str">
        <f t="shared" ca="1" si="42"/>
        <v>Completed</v>
      </c>
      <c r="E776" s="4" t="s">
        <v>3</v>
      </c>
      <c r="F776" s="4" t="s">
        <v>2168</v>
      </c>
      <c r="G776" s="5">
        <v>0.13</v>
      </c>
      <c r="H776" s="37">
        <f t="shared" si="44"/>
        <v>1</v>
      </c>
      <c r="I776" s="37" t="str">
        <f t="shared" si="43"/>
        <v>Small</v>
      </c>
      <c r="J776" s="4">
        <v>1</v>
      </c>
      <c r="K776" s="20">
        <v>0.99</v>
      </c>
      <c r="L776" s="5">
        <f>Table3[[#This Row],[Product_Amt]]+Table3[[#This Row],[Shipping_Amt]]</f>
        <v>1.1200000000000001</v>
      </c>
      <c r="M776" s="5">
        <f>(((Table3[[#This Row],[Total_Amt]] * 0.0558659217877095) + (Table3[[#This Row],[Total_Amt]])) *0.025 +0.3) + Table3[[#This Row],[Total_Amt]] * 0.1025</f>
        <v>0.44436424581005585</v>
      </c>
      <c r="N776" s="20">
        <f>Table3[[#This Row],[Total_Amt]]-Table3[[#This Row],[TCG_Fees]]-0.0225 - (0.088 *Table3[[#This Row],[Shipping_Shields]])- ($V$33 * Table3[[#This Row],[Quantity_Ordered]]) -0.68</f>
        <v>-0.14186068004143448</v>
      </c>
      <c r="O776" s="2" t="s">
        <v>2209</v>
      </c>
      <c r="P776" s="2" t="s">
        <v>938</v>
      </c>
      <c r="Q776" s="6">
        <v>90230</v>
      </c>
    </row>
    <row r="777" spans="1:17" x14ac:dyDescent="0.25">
      <c r="A777" s="1" t="s">
        <v>2231</v>
      </c>
      <c r="B777" s="2" t="s">
        <v>2232</v>
      </c>
      <c r="C777" s="3">
        <v>45324</v>
      </c>
      <c r="D777" s="4" t="str">
        <f t="shared" ca="1" si="42"/>
        <v>Completed</v>
      </c>
      <c r="E777" s="4" t="s">
        <v>3</v>
      </c>
      <c r="F777" s="4" t="s">
        <v>2168</v>
      </c>
      <c r="G777" s="5">
        <v>3.6</v>
      </c>
      <c r="H777" s="37">
        <f t="shared" si="44"/>
        <v>1</v>
      </c>
      <c r="I777" s="37" t="str">
        <f t="shared" si="43"/>
        <v>Small</v>
      </c>
      <c r="J777" s="4">
        <v>3</v>
      </c>
      <c r="K777" s="20">
        <v>0.99</v>
      </c>
      <c r="L777" s="5">
        <f>Table3[[#This Row],[Product_Amt]]+Table3[[#This Row],[Shipping_Amt]]</f>
        <v>4.59</v>
      </c>
      <c r="M777" s="5">
        <f>(((Table3[[#This Row],[Total_Amt]] * 0.0558659217877095) + (Table3[[#This Row],[Total_Amt]])) *0.025 +0.3) + Table3[[#This Row],[Total_Amt]] * 0.1025</f>
        <v>0.89163561452513962</v>
      </c>
      <c r="N777" s="20">
        <f>Table3[[#This Row],[Total_Amt]]-Table3[[#This Row],[TCG_Fees]]-0.0225 - (0.088 *Table3[[#This Row],[Shipping_Shields]])- ($V$33 * Table3[[#This Row],[Quantity_Ordered]]) -0.68</f>
        <v>2.8268750827807239</v>
      </c>
      <c r="O777" s="2" t="s">
        <v>1167</v>
      </c>
      <c r="P777" s="2" t="s">
        <v>919</v>
      </c>
      <c r="Q777" s="6">
        <v>78717</v>
      </c>
    </row>
    <row r="778" spans="1:17" x14ac:dyDescent="0.25">
      <c r="A778" s="1" t="s">
        <v>2210</v>
      </c>
      <c r="B778" s="2" t="s">
        <v>2211</v>
      </c>
      <c r="C778" s="3">
        <v>45324</v>
      </c>
      <c r="D778" s="4" t="str">
        <f t="shared" ca="1" si="42"/>
        <v>Completed</v>
      </c>
      <c r="E778" s="4" t="s">
        <v>3</v>
      </c>
      <c r="F778" s="4" t="s">
        <v>2168</v>
      </c>
      <c r="G778" s="5">
        <v>1.23</v>
      </c>
      <c r="H778" s="37">
        <f t="shared" si="44"/>
        <v>1</v>
      </c>
      <c r="I778" s="37" t="str">
        <f t="shared" si="43"/>
        <v>Small</v>
      </c>
      <c r="J778" s="4">
        <v>1</v>
      </c>
      <c r="K778" s="20">
        <v>0.99</v>
      </c>
      <c r="L778" s="5">
        <f>Table3[[#This Row],[Product_Amt]]+Table3[[#This Row],[Shipping_Amt]]</f>
        <v>2.2199999999999998</v>
      </c>
      <c r="M778" s="5">
        <f>(((Table3[[#This Row],[Total_Amt]] * 0.0558659217877095) + (Table3[[#This Row],[Total_Amt]])) *0.025 +0.3) + Table3[[#This Row],[Total_Amt]] * 0.1025</f>
        <v>0.58615055865921784</v>
      </c>
      <c r="N778" s="20">
        <f>Table3[[#This Row],[Total_Amt]]-Table3[[#This Row],[TCG_Fees]]-0.0225 - (0.088 *Table3[[#This Row],[Shipping_Shields]])- ($V$33 * Table3[[#This Row],[Quantity_Ordered]]) -0.68</f>
        <v>0.81635300710940284</v>
      </c>
      <c r="O778" s="2" t="s">
        <v>2212</v>
      </c>
      <c r="P778" s="2" t="s">
        <v>923</v>
      </c>
      <c r="Q778" s="6">
        <v>98208</v>
      </c>
    </row>
    <row r="779" spans="1:17" x14ac:dyDescent="0.25">
      <c r="A779" s="1" t="s">
        <v>2215</v>
      </c>
      <c r="B779" s="2" t="s">
        <v>2216</v>
      </c>
      <c r="C779" s="3">
        <v>45324</v>
      </c>
      <c r="D779" s="4" t="str">
        <f t="shared" ca="1" si="42"/>
        <v>Completed</v>
      </c>
      <c r="E779" s="4" t="s">
        <v>3</v>
      </c>
      <c r="F779" s="4" t="s">
        <v>2168</v>
      </c>
      <c r="G779" s="5">
        <v>3.59</v>
      </c>
      <c r="H779" s="37">
        <f t="shared" si="44"/>
        <v>1</v>
      </c>
      <c r="I779" s="37" t="str">
        <f t="shared" si="43"/>
        <v>Small</v>
      </c>
      <c r="J779" s="4">
        <v>1</v>
      </c>
      <c r="K779" s="20">
        <v>0.99</v>
      </c>
      <c r="L779" s="5">
        <f>Table3[[#This Row],[Product_Amt]]+Table3[[#This Row],[Shipping_Amt]]</f>
        <v>4.58</v>
      </c>
      <c r="M779" s="5">
        <f>(((Table3[[#This Row],[Total_Amt]] * 0.0558659217877095) + (Table3[[#This Row],[Total_Amt]])) *0.025 +0.3) + Table3[[#This Row],[Total_Amt]] * 0.1025</f>
        <v>0.89034664804469266</v>
      </c>
      <c r="N779" s="20">
        <f>Table3[[#This Row],[Total_Amt]]-Table3[[#This Row],[TCG_Fees]]-0.0225 - (0.088 *Table3[[#This Row],[Shipping_Shields]])- ($V$33 * Table3[[#This Row],[Quantity_Ordered]]) -0.68</f>
        <v>2.8721569177239283</v>
      </c>
      <c r="O779" s="2" t="s">
        <v>1251</v>
      </c>
      <c r="P779" s="2" t="s">
        <v>947</v>
      </c>
      <c r="Q779" s="6">
        <v>21122</v>
      </c>
    </row>
    <row r="780" spans="1:17" x14ac:dyDescent="0.25">
      <c r="A780" s="1" t="s">
        <v>2228</v>
      </c>
      <c r="B780" s="2" t="s">
        <v>2229</v>
      </c>
      <c r="C780" s="3">
        <v>45324</v>
      </c>
      <c r="D780" s="4" t="str">
        <f t="shared" ca="1" si="42"/>
        <v>Completed</v>
      </c>
      <c r="E780" s="4" t="s">
        <v>3</v>
      </c>
      <c r="F780" s="4" t="s">
        <v>2168</v>
      </c>
      <c r="G780" s="5">
        <v>0.27</v>
      </c>
      <c r="H780" s="37">
        <f t="shared" si="44"/>
        <v>1</v>
      </c>
      <c r="I780" s="37" t="str">
        <f t="shared" si="43"/>
        <v>Small</v>
      </c>
      <c r="J780" s="4">
        <v>1</v>
      </c>
      <c r="K780" s="20">
        <v>0.99</v>
      </c>
      <c r="L780" s="5">
        <f>Table3[[#This Row],[Product_Amt]]+Table3[[#This Row],[Shipping_Amt]]</f>
        <v>1.26</v>
      </c>
      <c r="M780" s="5">
        <f>(((Table3[[#This Row],[Total_Amt]] * 0.0558659217877095) + (Table3[[#This Row],[Total_Amt]])) *0.025 +0.3) + Table3[[#This Row],[Total_Amt]] * 0.1025</f>
        <v>0.46240977653631282</v>
      </c>
      <c r="N780" s="20">
        <f>Table3[[#This Row],[Total_Amt]]-Table3[[#This Row],[TCG_Fees]]-0.0225 - (0.088 *Table3[[#This Row],[Shipping_Shields]])- ($V$33 * Table3[[#This Row],[Quantity_Ordered]]) -0.68</f>
        <v>-1.9906210767691612E-2</v>
      </c>
      <c r="O780" s="2" t="s">
        <v>2230</v>
      </c>
      <c r="P780" s="2" t="s">
        <v>978</v>
      </c>
      <c r="Q780" s="6">
        <v>54024</v>
      </c>
    </row>
    <row r="781" spans="1:17" x14ac:dyDescent="0.25">
      <c r="A781" s="1" t="s">
        <v>2201</v>
      </c>
      <c r="B781" s="2" t="s">
        <v>2202</v>
      </c>
      <c r="C781" s="3">
        <v>45324</v>
      </c>
      <c r="D781" s="4" t="str">
        <f t="shared" ca="1" si="42"/>
        <v>Completed</v>
      </c>
      <c r="E781" s="4" t="s">
        <v>3</v>
      </c>
      <c r="F781" s="4" t="s">
        <v>2168</v>
      </c>
      <c r="G781" s="5">
        <v>4.2300000000000004</v>
      </c>
      <c r="H781" s="37">
        <f t="shared" si="44"/>
        <v>1</v>
      </c>
      <c r="I781" s="37" t="str">
        <f t="shared" si="43"/>
        <v>Small</v>
      </c>
      <c r="J781" s="4">
        <v>1</v>
      </c>
      <c r="K781" s="20">
        <v>0.99</v>
      </c>
      <c r="L781" s="5">
        <f>Table3[[#This Row],[Product_Amt]]+Table3[[#This Row],[Shipping_Amt]]</f>
        <v>5.2200000000000006</v>
      </c>
      <c r="M781" s="5">
        <f>(((Table3[[#This Row],[Total_Amt]] * 0.0558659217877095) + (Table3[[#This Row],[Total_Amt]])) *0.025 +0.3) + Table3[[#This Row],[Total_Amt]] * 0.1025</f>
        <v>0.97284050279329615</v>
      </c>
      <c r="N781" s="20">
        <f>Table3[[#This Row],[Total_Amt]]-Table3[[#This Row],[TCG_Fees]]-0.0225 - (0.088 *Table3[[#This Row],[Shipping_Shields]])- ($V$33 * Table3[[#This Row],[Quantity_Ordered]]) -0.68</f>
        <v>3.4296630629753255</v>
      </c>
      <c r="O781" s="2" t="s">
        <v>2203</v>
      </c>
      <c r="P781" s="2" t="s">
        <v>932</v>
      </c>
      <c r="Q781" s="6">
        <v>68046</v>
      </c>
    </row>
    <row r="782" spans="1:17" x14ac:dyDescent="0.25">
      <c r="A782" s="1" t="s">
        <v>2240</v>
      </c>
      <c r="B782" s="2" t="s">
        <v>2241</v>
      </c>
      <c r="C782" s="3">
        <v>45324</v>
      </c>
      <c r="D782" s="4" t="str">
        <f t="shared" ca="1" si="42"/>
        <v>Completed</v>
      </c>
      <c r="E782" s="4" t="s">
        <v>2242</v>
      </c>
      <c r="F782" s="4" t="s">
        <v>2168</v>
      </c>
      <c r="G782" s="5">
        <v>49.44</v>
      </c>
      <c r="H782" s="37">
        <f t="shared" si="44"/>
        <v>1</v>
      </c>
      <c r="I782" s="37" t="str">
        <f t="shared" si="43"/>
        <v>Small</v>
      </c>
      <c r="J782" s="4">
        <v>4</v>
      </c>
      <c r="K782" s="20">
        <v>0.99</v>
      </c>
      <c r="L782" s="5">
        <f>Table3[[#This Row],[Product_Amt]]+Table3[[#This Row],[Shipping_Amt]]</f>
        <v>50.43</v>
      </c>
      <c r="M782" s="5">
        <f>(((Table3[[#This Row],[Total_Amt]] * 0.0558659217877095) + (Table3[[#This Row],[Total_Amt]])) *0.025 +0.3) + Table3[[#This Row],[Total_Amt]] * 0.1025</f>
        <v>6.8002579608938545</v>
      </c>
      <c r="N782" s="20">
        <f>Table3[[#This Row],[Total_Amt]]-Table3[[#This Row],[TCG_Fees]]-0.0225 - (0.088 *Table3[[#This Row],[Shipping_Shields]])- ($V$33 * Table3[[#This Row],[Quantity_Ordered]]) -0.68</f>
        <v>42.731256302180633</v>
      </c>
      <c r="O782" s="2" t="s">
        <v>2243</v>
      </c>
      <c r="P782" s="2" t="s">
        <v>988</v>
      </c>
      <c r="Q782" s="6">
        <v>64086</v>
      </c>
    </row>
    <row r="783" spans="1:17" x14ac:dyDescent="0.25">
      <c r="A783" s="1" t="s">
        <v>2213</v>
      </c>
      <c r="B783" s="2" t="s">
        <v>2214</v>
      </c>
      <c r="C783" s="3">
        <v>45324</v>
      </c>
      <c r="D783" s="4" t="str">
        <f t="shared" ca="1" si="42"/>
        <v>Completed</v>
      </c>
      <c r="E783" s="4" t="s">
        <v>3</v>
      </c>
      <c r="F783" s="4" t="s">
        <v>2168</v>
      </c>
      <c r="G783" s="5">
        <v>0.19</v>
      </c>
      <c r="H783" s="37">
        <f t="shared" si="44"/>
        <v>1</v>
      </c>
      <c r="I783" s="37" t="str">
        <f t="shared" si="43"/>
        <v>Small</v>
      </c>
      <c r="J783" s="4">
        <v>1</v>
      </c>
      <c r="K783" s="20">
        <v>0.99</v>
      </c>
      <c r="L783" s="5">
        <f>Table3[[#This Row],[Product_Amt]]+Table3[[#This Row],[Shipping_Amt]]</f>
        <v>1.18</v>
      </c>
      <c r="M783" s="5">
        <f>(((Table3[[#This Row],[Total_Amt]] * 0.0558659217877095) + (Table3[[#This Row],[Total_Amt]])) *0.025 +0.3) + Table3[[#This Row],[Total_Amt]] * 0.1025</f>
        <v>0.4520980446927374</v>
      </c>
      <c r="N783" s="20">
        <f>Table3[[#This Row],[Total_Amt]]-Table3[[#This Row],[TCG_Fees]]-0.0225 - (0.088 *Table3[[#This Row],[Shipping_Shields]])- ($V$33 * Table3[[#This Row],[Quantity_Ordered]]) -0.68</f>
        <v>-8.9594478924116205E-2</v>
      </c>
      <c r="O783" s="2" t="s">
        <v>1220</v>
      </c>
      <c r="P783" s="2" t="s">
        <v>988</v>
      </c>
      <c r="Q783" s="6">
        <v>65807</v>
      </c>
    </row>
    <row r="784" spans="1:17" x14ac:dyDescent="0.25">
      <c r="A784" s="1" t="s">
        <v>2235</v>
      </c>
      <c r="B784" s="2" t="s">
        <v>2236</v>
      </c>
      <c r="C784" s="3">
        <v>45324</v>
      </c>
      <c r="D784" s="4" t="str">
        <f t="shared" ca="1" si="42"/>
        <v>Completed</v>
      </c>
      <c r="E784" s="4" t="s">
        <v>3</v>
      </c>
      <c r="F784" s="4" t="s">
        <v>2168</v>
      </c>
      <c r="G784" s="5">
        <v>0.43</v>
      </c>
      <c r="H784" s="37">
        <f t="shared" si="44"/>
        <v>1</v>
      </c>
      <c r="I784" s="37" t="str">
        <f t="shared" si="43"/>
        <v>Small</v>
      </c>
      <c r="J784" s="4">
        <v>2</v>
      </c>
      <c r="K784" s="20">
        <v>0.99</v>
      </c>
      <c r="L784" s="5">
        <f>Table3[[#This Row],[Product_Amt]]+Table3[[#This Row],[Shipping_Amt]]</f>
        <v>1.42</v>
      </c>
      <c r="M784" s="5">
        <f>(((Table3[[#This Row],[Total_Amt]] * 0.0558659217877095) + (Table3[[#This Row],[Total_Amt]])) *0.025 +0.3) + Table3[[#This Row],[Total_Amt]] * 0.1025</f>
        <v>0.48303324022346361</v>
      </c>
      <c r="N784" s="20">
        <f>Table3[[#This Row],[Total_Amt]]-Table3[[#This Row],[TCG_Fees]]-0.0225 - (0.088 *Table3[[#This Row],[Shipping_Shields]])- ($V$33 * Table3[[#This Row],[Quantity_Ordered]]) -0.68</f>
        <v>9.2473891313778811E-2</v>
      </c>
      <c r="O784" s="2" t="s">
        <v>2237</v>
      </c>
      <c r="P784" s="2" t="s">
        <v>1022</v>
      </c>
      <c r="Q784" s="6">
        <v>29730</v>
      </c>
    </row>
    <row r="785" spans="1:17" x14ac:dyDescent="0.25">
      <c r="A785" s="1" t="s">
        <v>2238</v>
      </c>
      <c r="B785" s="2" t="s">
        <v>2239</v>
      </c>
      <c r="C785" s="3">
        <v>45324</v>
      </c>
      <c r="D785" s="4" t="str">
        <f t="shared" ca="1" si="42"/>
        <v>Completed</v>
      </c>
      <c r="E785" s="4" t="s">
        <v>3</v>
      </c>
      <c r="F785" s="4" t="s">
        <v>2168</v>
      </c>
      <c r="G785" s="5">
        <v>0.99</v>
      </c>
      <c r="H785" s="37">
        <f t="shared" si="44"/>
        <v>1</v>
      </c>
      <c r="I785" s="37" t="str">
        <f t="shared" si="43"/>
        <v>Small</v>
      </c>
      <c r="J785" s="4">
        <v>1</v>
      </c>
      <c r="K785" s="20">
        <v>0.99</v>
      </c>
      <c r="L785" s="5">
        <f>Table3[[#This Row],[Product_Amt]]+Table3[[#This Row],[Shipping_Amt]]</f>
        <v>1.98</v>
      </c>
      <c r="M785" s="5">
        <f>(((Table3[[#This Row],[Total_Amt]] * 0.0558659217877095) + (Table3[[#This Row],[Total_Amt]])) *0.025 +0.3) + Table3[[#This Row],[Total_Amt]] * 0.1025</f>
        <v>0.55521536312849162</v>
      </c>
      <c r="N785" s="20">
        <f>Table3[[#This Row],[Total_Amt]]-Table3[[#This Row],[TCG_Fees]]-0.0225 - (0.088 *Table3[[#This Row],[Shipping_Shields]])- ($V$33 * Table3[[#This Row],[Quantity_Ordered]]) -0.68</f>
        <v>0.60728820264012928</v>
      </c>
      <c r="O785" s="2" t="s">
        <v>1070</v>
      </c>
      <c r="P785" s="2" t="s">
        <v>938</v>
      </c>
      <c r="Q785" s="6">
        <v>90047</v>
      </c>
    </row>
    <row r="786" spans="1:17" x14ac:dyDescent="0.25">
      <c r="A786" s="1" t="s">
        <v>2204</v>
      </c>
      <c r="B786" s="2" t="s">
        <v>2205</v>
      </c>
      <c r="C786" s="3">
        <v>45324</v>
      </c>
      <c r="D786" s="4" t="str">
        <f t="shared" ca="1" si="42"/>
        <v>Completed</v>
      </c>
      <c r="E786" s="4" t="s">
        <v>3</v>
      </c>
      <c r="F786" s="4" t="s">
        <v>2168</v>
      </c>
      <c r="G786" s="5">
        <v>8.68</v>
      </c>
      <c r="H786" s="37">
        <f t="shared" si="44"/>
        <v>1</v>
      </c>
      <c r="I786" s="37" t="str">
        <f t="shared" si="43"/>
        <v>Small</v>
      </c>
      <c r="J786" s="4">
        <v>4</v>
      </c>
      <c r="K786" s="20">
        <v>0.99</v>
      </c>
      <c r="L786" s="5">
        <f>Table3[[#This Row],[Product_Amt]]+Table3[[#This Row],[Shipping_Amt]]</f>
        <v>9.67</v>
      </c>
      <c r="M786" s="5">
        <f>(((Table3[[#This Row],[Total_Amt]] * 0.0558659217877095) + (Table3[[#This Row],[Total_Amt]])) *0.025 +0.3) + Table3[[#This Row],[Total_Amt]] * 0.1025</f>
        <v>1.5464305865921788</v>
      </c>
      <c r="N786" s="20">
        <f>Table3[[#This Row],[Total_Amt]]-Table3[[#This Row],[TCG_Fees]]-0.0225 - (0.088 *Table3[[#This Row],[Shipping_Shields]])- ($V$33 * Table3[[#This Row],[Quantity_Ordered]]) -0.68</f>
        <v>7.2250836764823063</v>
      </c>
      <c r="O786" s="2" t="s">
        <v>2206</v>
      </c>
      <c r="P786" s="2" t="s">
        <v>1123</v>
      </c>
      <c r="Q786" s="6">
        <v>84098</v>
      </c>
    </row>
    <row r="787" spans="1:17" x14ac:dyDescent="0.25">
      <c r="A787" s="1" t="s">
        <v>2220</v>
      </c>
      <c r="B787" s="2" t="s">
        <v>2221</v>
      </c>
      <c r="C787" s="3">
        <v>45324</v>
      </c>
      <c r="D787" s="4" t="str">
        <f t="shared" ca="1" si="42"/>
        <v>Completed</v>
      </c>
      <c r="E787" s="4" t="s">
        <v>3</v>
      </c>
      <c r="F787" s="4" t="s">
        <v>2168</v>
      </c>
      <c r="G787" s="5">
        <v>34.5</v>
      </c>
      <c r="H787" s="37">
        <f t="shared" si="44"/>
        <v>1</v>
      </c>
      <c r="I787" s="37" t="str">
        <f t="shared" si="43"/>
        <v>Small</v>
      </c>
      <c r="J787" s="4">
        <v>1</v>
      </c>
      <c r="K787" s="20">
        <v>0.99</v>
      </c>
      <c r="L787" s="5">
        <f>Table3[[#This Row],[Product_Amt]]+Table3[[#This Row],[Shipping_Amt]]</f>
        <v>35.49</v>
      </c>
      <c r="M787" s="5">
        <f>(((Table3[[#This Row],[Total_Amt]] * 0.0558659217877095) + (Table3[[#This Row],[Total_Amt]])) *0.025 +0.3) + Table3[[#This Row],[Total_Amt]] * 0.1025</f>
        <v>4.8745420391061458</v>
      </c>
      <c r="N787" s="20">
        <f>Table3[[#This Row],[Total_Amt]]-Table3[[#This Row],[TCG_Fees]]-0.0225 - (0.088 *Table3[[#This Row],[Shipping_Shields]])- ($V$33 * Table3[[#This Row],[Quantity_Ordered]]) -0.68</f>
        <v>29.797961526662476</v>
      </c>
      <c r="O787" s="2" t="s">
        <v>1090</v>
      </c>
      <c r="P787" s="2" t="s">
        <v>923</v>
      </c>
      <c r="Q787" s="6">
        <v>98136</v>
      </c>
    </row>
    <row r="788" spans="1:17" x14ac:dyDescent="0.25">
      <c r="A788" s="1" t="s">
        <v>2270</v>
      </c>
      <c r="B788" s="2" t="s">
        <v>2271</v>
      </c>
      <c r="C788" s="3">
        <v>45325</v>
      </c>
      <c r="D788" s="4" t="str">
        <f t="shared" ca="1" si="42"/>
        <v>Completed</v>
      </c>
      <c r="E788" s="4" t="s">
        <v>3</v>
      </c>
      <c r="F788" s="4" t="s">
        <v>2168</v>
      </c>
      <c r="G788" s="5">
        <v>3.34</v>
      </c>
      <c r="H788" s="37">
        <f t="shared" si="44"/>
        <v>1</v>
      </c>
      <c r="I788" s="37" t="str">
        <f t="shared" si="43"/>
        <v>Small</v>
      </c>
      <c r="J788" s="4">
        <v>3</v>
      </c>
      <c r="K788" s="20">
        <v>0.99</v>
      </c>
      <c r="L788" s="5">
        <f>Table3[[#This Row],[Product_Amt]]+Table3[[#This Row],[Shipping_Amt]]</f>
        <v>4.33</v>
      </c>
      <c r="M788" s="5">
        <f>(((Table3[[#This Row],[Total_Amt]] * 0.0558659217877095) + (Table3[[#This Row],[Total_Amt]])) *0.025 +0.3) + Table3[[#This Row],[Total_Amt]] * 0.1025</f>
        <v>0.85812248603351948</v>
      </c>
      <c r="N788" s="20">
        <f>Table3[[#This Row],[Total_Amt]]-Table3[[#This Row],[TCG_Fees]]-0.0225 - (0.088 *Table3[[#This Row],[Shipping_Shields]])- ($V$33 * Table3[[#This Row],[Quantity_Ordered]]) -0.68</f>
        <v>2.6003882112723442</v>
      </c>
      <c r="O788" s="2" t="s">
        <v>2272</v>
      </c>
      <c r="P788" s="2" t="s">
        <v>960</v>
      </c>
      <c r="Q788" s="6">
        <v>48609</v>
      </c>
    </row>
    <row r="789" spans="1:17" x14ac:dyDescent="0.25">
      <c r="A789" s="1" t="s">
        <v>2266</v>
      </c>
      <c r="B789" s="2" t="s">
        <v>2267</v>
      </c>
      <c r="C789" s="3">
        <v>45325</v>
      </c>
      <c r="D789" s="4" t="str">
        <f t="shared" ca="1" si="42"/>
        <v>Completed</v>
      </c>
      <c r="E789" s="4" t="s">
        <v>3</v>
      </c>
      <c r="F789" s="4" t="s">
        <v>2168</v>
      </c>
      <c r="G789" s="5">
        <v>2.3199999999999998</v>
      </c>
      <c r="H789" s="37">
        <f t="shared" si="44"/>
        <v>1</v>
      </c>
      <c r="I789" s="37" t="str">
        <f t="shared" si="43"/>
        <v>Small</v>
      </c>
      <c r="J789" s="4">
        <v>1</v>
      </c>
      <c r="K789" s="20">
        <v>0.99</v>
      </c>
      <c r="L789" s="5">
        <f>Table3[[#This Row],[Product_Amt]]+Table3[[#This Row],[Shipping_Amt]]</f>
        <v>3.3099999999999996</v>
      </c>
      <c r="M789" s="5">
        <f>(((Table3[[#This Row],[Total_Amt]] * 0.0558659217877095) + (Table3[[#This Row],[Total_Amt]])) *0.025 +0.3) + Table3[[#This Row],[Total_Amt]] * 0.1025</f>
        <v>0.72664790502793286</v>
      </c>
      <c r="N789" s="20">
        <f>Table3[[#This Row],[Total_Amt]]-Table3[[#This Row],[TCG_Fees]]-0.0225 - (0.088 *Table3[[#This Row],[Shipping_Shields]])- ($V$33 * Table3[[#This Row],[Quantity_Ordered]]) -0.68</f>
        <v>1.7658556607406877</v>
      </c>
      <c r="O789" s="2" t="s">
        <v>1344</v>
      </c>
      <c r="P789" s="2" t="s">
        <v>966</v>
      </c>
      <c r="Q789" s="6">
        <v>2420</v>
      </c>
    </row>
    <row r="790" spans="1:17" x14ac:dyDescent="0.25">
      <c r="A790" s="1" t="s">
        <v>2262</v>
      </c>
      <c r="B790" s="2" t="s">
        <v>2263</v>
      </c>
      <c r="C790" s="3">
        <v>45325</v>
      </c>
      <c r="D790" s="4" t="str">
        <f t="shared" ca="1" si="42"/>
        <v>Completed</v>
      </c>
      <c r="E790" s="4" t="s">
        <v>3</v>
      </c>
      <c r="F790" s="4" t="s">
        <v>2168</v>
      </c>
      <c r="G790" s="5">
        <v>5.59</v>
      </c>
      <c r="H790" s="37">
        <f t="shared" si="44"/>
        <v>1</v>
      </c>
      <c r="I790" s="37" t="str">
        <f t="shared" si="43"/>
        <v>Small</v>
      </c>
      <c r="J790" s="4">
        <v>2</v>
      </c>
      <c r="K790" s="20">
        <v>0.99</v>
      </c>
      <c r="L790" s="5">
        <f>Table3[[#This Row],[Product_Amt]]+Table3[[#This Row],[Shipping_Amt]]</f>
        <v>6.58</v>
      </c>
      <c r="M790" s="5">
        <f>(((Table3[[#This Row],[Total_Amt]] * 0.0558659217877095) + (Table3[[#This Row],[Total_Amt]])) *0.025 +0.3) + Table3[[#This Row],[Total_Amt]] * 0.1025</f>
        <v>1.1481399441340783</v>
      </c>
      <c r="N790" s="20">
        <f>Table3[[#This Row],[Total_Amt]]-Table3[[#This Row],[TCG_Fees]]-0.0225 - (0.088 *Table3[[#This Row],[Shipping_Shields]])- ($V$33 * Table3[[#This Row],[Quantity_Ordered]]) -0.68</f>
        <v>4.5873671874031645</v>
      </c>
      <c r="O790" s="2" t="s">
        <v>1090</v>
      </c>
      <c r="P790" s="2" t="s">
        <v>923</v>
      </c>
      <c r="Q790" s="6">
        <v>98125</v>
      </c>
    </row>
    <row r="791" spans="1:17" x14ac:dyDescent="0.25">
      <c r="A791" s="1" t="s">
        <v>2251</v>
      </c>
      <c r="B791" s="2" t="s">
        <v>2252</v>
      </c>
      <c r="C791" s="3">
        <v>45325</v>
      </c>
      <c r="D791" s="4" t="str">
        <f t="shared" ca="1" si="42"/>
        <v>Completed</v>
      </c>
      <c r="E791" s="4" t="s">
        <v>3</v>
      </c>
      <c r="F791" s="4" t="s">
        <v>2168</v>
      </c>
      <c r="G791" s="5">
        <v>8.36</v>
      </c>
      <c r="H791" s="37">
        <f t="shared" si="44"/>
        <v>1</v>
      </c>
      <c r="I791" s="37" t="str">
        <f t="shared" si="43"/>
        <v>Small</v>
      </c>
      <c r="J791" s="4">
        <v>1</v>
      </c>
      <c r="K791" s="20">
        <v>0.99</v>
      </c>
      <c r="L791" s="5">
        <f>Table3[[#This Row],[Product_Amt]]+Table3[[#This Row],[Shipping_Amt]]</f>
        <v>9.35</v>
      </c>
      <c r="M791" s="5">
        <f>(((Table3[[#This Row],[Total_Amt]] * 0.0558659217877095) + (Table3[[#This Row],[Total_Amt]])) *0.025 +0.3) + Table3[[#This Row],[Total_Amt]] * 0.1025</f>
        <v>1.5051836592178769</v>
      </c>
      <c r="N791" s="20">
        <f>Table3[[#This Row],[Total_Amt]]-Table3[[#This Row],[TCG_Fees]]-0.0225 - (0.088 *Table3[[#This Row],[Shipping_Shields]])- ($V$33 * Table3[[#This Row],[Quantity_Ordered]]) -0.68</f>
        <v>7.0273199065507441</v>
      </c>
      <c r="O791" s="2" t="s">
        <v>2253</v>
      </c>
      <c r="P791" s="2" t="s">
        <v>995</v>
      </c>
      <c r="Q791" s="6">
        <v>41042</v>
      </c>
    </row>
    <row r="792" spans="1:17" x14ac:dyDescent="0.25">
      <c r="A792" s="1" t="s">
        <v>2249</v>
      </c>
      <c r="B792" s="2" t="s">
        <v>2250</v>
      </c>
      <c r="C792" s="3">
        <v>45325</v>
      </c>
      <c r="D792" s="4" t="str">
        <f t="shared" ca="1" si="42"/>
        <v>Completed</v>
      </c>
      <c r="E792" s="4" t="s">
        <v>3</v>
      </c>
      <c r="F792" s="4" t="s">
        <v>2168</v>
      </c>
      <c r="G792" s="5">
        <v>4.7699999999999996</v>
      </c>
      <c r="H792" s="37">
        <f t="shared" si="44"/>
        <v>1</v>
      </c>
      <c r="I792" s="37" t="str">
        <f t="shared" si="43"/>
        <v>Small</v>
      </c>
      <c r="J792" s="4">
        <v>3</v>
      </c>
      <c r="K792" s="20">
        <v>0.99</v>
      </c>
      <c r="L792" s="5">
        <f>Table3[[#This Row],[Product_Amt]]+Table3[[#This Row],[Shipping_Amt]]</f>
        <v>5.76</v>
      </c>
      <c r="M792" s="5">
        <f>(((Table3[[#This Row],[Total_Amt]] * 0.0558659217877095) + (Table3[[#This Row],[Total_Amt]])) *0.025 +0.3) + Table3[[#This Row],[Total_Amt]] * 0.1025</f>
        <v>1.04244469273743</v>
      </c>
      <c r="N792" s="20">
        <f>Table3[[#This Row],[Total_Amt]]-Table3[[#This Row],[TCG_Fees]]-0.0225 - (0.088 *Table3[[#This Row],[Shipping_Shields]])- ($V$33 * Table3[[#This Row],[Quantity_Ordered]]) -0.68</f>
        <v>3.8460660045684336</v>
      </c>
      <c r="O792" s="2" t="s">
        <v>1273</v>
      </c>
      <c r="P792" s="2" t="s">
        <v>966</v>
      </c>
      <c r="Q792" s="6">
        <v>2190</v>
      </c>
    </row>
    <row r="793" spans="1:17" x14ac:dyDescent="0.25">
      <c r="A793" s="1" t="s">
        <v>2268</v>
      </c>
      <c r="B793" s="2" t="s">
        <v>2234</v>
      </c>
      <c r="C793" s="3">
        <v>45325</v>
      </c>
      <c r="D793" s="4" t="str">
        <f t="shared" ca="1" si="42"/>
        <v>Completed</v>
      </c>
      <c r="E793" s="4" t="s">
        <v>3</v>
      </c>
      <c r="F793" s="4" t="s">
        <v>2168</v>
      </c>
      <c r="G793" s="5">
        <v>0.65</v>
      </c>
      <c r="H793" s="37">
        <f t="shared" si="44"/>
        <v>1</v>
      </c>
      <c r="I793" s="37" t="str">
        <f t="shared" si="43"/>
        <v>Small</v>
      </c>
      <c r="J793" s="4">
        <v>1</v>
      </c>
      <c r="K793" s="20">
        <v>0.99</v>
      </c>
      <c r="L793" s="5">
        <f>Table3[[#This Row],[Product_Amt]]+Table3[[#This Row],[Shipping_Amt]]</f>
        <v>1.6400000000000001</v>
      </c>
      <c r="M793" s="5">
        <f>(((Table3[[#This Row],[Total_Amt]] * 0.0558659217877095) + (Table3[[#This Row],[Total_Amt]])) *0.025 +0.3) + Table3[[#This Row],[Total_Amt]] * 0.1025</f>
        <v>0.51139050279329612</v>
      </c>
      <c r="N793" s="20">
        <f>Table3[[#This Row],[Total_Amt]]-Table3[[#This Row],[TCG_Fees]]-0.0225 - (0.088 *Table3[[#This Row],[Shipping_Shields]])- ($V$33 * Table3[[#This Row],[Quantity_Ordered]]) -0.68</f>
        <v>0.31111306297532515</v>
      </c>
      <c r="O793" s="2" t="s">
        <v>1165</v>
      </c>
      <c r="P793" s="2" t="s">
        <v>954</v>
      </c>
      <c r="Q793" s="6">
        <v>33177</v>
      </c>
    </row>
    <row r="794" spans="1:17" x14ac:dyDescent="0.25">
      <c r="A794" s="1" t="s">
        <v>2275</v>
      </c>
      <c r="B794" s="2" t="s">
        <v>2276</v>
      </c>
      <c r="C794" s="3">
        <v>45325</v>
      </c>
      <c r="D794" s="4" t="str">
        <f t="shared" ca="1" si="42"/>
        <v>Completed</v>
      </c>
      <c r="E794" s="4" t="s">
        <v>3</v>
      </c>
      <c r="F794" s="4" t="s">
        <v>2168</v>
      </c>
      <c r="G794" s="5">
        <v>3.93</v>
      </c>
      <c r="H794" s="37">
        <f t="shared" si="44"/>
        <v>1</v>
      </c>
      <c r="I794" s="37" t="str">
        <f t="shared" si="43"/>
        <v>Small</v>
      </c>
      <c r="J794" s="4">
        <v>1</v>
      </c>
      <c r="K794" s="20">
        <v>0.99</v>
      </c>
      <c r="L794" s="5">
        <f>Table3[[#This Row],[Product_Amt]]+Table3[[#This Row],[Shipping_Amt]]</f>
        <v>4.92</v>
      </c>
      <c r="M794" s="5">
        <f>(((Table3[[#This Row],[Total_Amt]] * 0.0558659217877095) + (Table3[[#This Row],[Total_Amt]])) *0.025 +0.3) + Table3[[#This Row],[Total_Amt]] * 0.1025</f>
        <v>0.93417150837988827</v>
      </c>
      <c r="N794" s="20">
        <f>Table3[[#This Row],[Total_Amt]]-Table3[[#This Row],[TCG_Fees]]-0.0225 - (0.088 *Table3[[#This Row],[Shipping_Shields]])- ($V$33 * Table3[[#This Row],[Quantity_Ordered]]) -0.68</f>
        <v>3.1683320573887324</v>
      </c>
      <c r="O794" s="2" t="s">
        <v>2277</v>
      </c>
      <c r="P794" s="2" t="s">
        <v>954</v>
      </c>
      <c r="Q794" s="6">
        <v>33620</v>
      </c>
    </row>
    <row r="795" spans="1:17" x14ac:dyDescent="0.25">
      <c r="A795" s="1" t="s">
        <v>2269</v>
      </c>
      <c r="B795" s="2" t="s">
        <v>1862</v>
      </c>
      <c r="C795" s="3">
        <v>45325</v>
      </c>
      <c r="D795" s="4" t="str">
        <f t="shared" ref="D795:D826" ca="1" si="45">IF(C795&gt;=TODAY()-7,"Shipped","Completed")</f>
        <v>Completed</v>
      </c>
      <c r="E795" s="4" t="s">
        <v>3</v>
      </c>
      <c r="F795" s="4" t="s">
        <v>2168</v>
      </c>
      <c r="G795" s="5">
        <v>0.99</v>
      </c>
      <c r="H795" s="37">
        <f t="shared" si="44"/>
        <v>1</v>
      </c>
      <c r="I795" s="37" t="str">
        <f t="shared" si="43"/>
        <v>Small</v>
      </c>
      <c r="J795" s="4">
        <v>1</v>
      </c>
      <c r="K795" s="20">
        <v>0.99</v>
      </c>
      <c r="L795" s="5">
        <f>Table3[[#This Row],[Product_Amt]]+Table3[[#This Row],[Shipping_Amt]]</f>
        <v>1.98</v>
      </c>
      <c r="M795" s="5">
        <f>(((Table3[[#This Row],[Total_Amt]] * 0.0558659217877095) + (Table3[[#This Row],[Total_Amt]])) *0.025 +0.3) + Table3[[#This Row],[Total_Amt]] * 0.1025</f>
        <v>0.55521536312849162</v>
      </c>
      <c r="N795" s="20">
        <f>Table3[[#This Row],[Total_Amt]]-Table3[[#This Row],[TCG_Fees]]-0.0225 - (0.088 *Table3[[#This Row],[Shipping_Shields]])- ($V$33 * Table3[[#This Row],[Quantity_Ordered]]) -0.68</f>
        <v>0.60728820264012928</v>
      </c>
      <c r="O795" s="2" t="s">
        <v>1890</v>
      </c>
      <c r="P795" s="2" t="s">
        <v>960</v>
      </c>
      <c r="Q795" s="6">
        <v>48840</v>
      </c>
    </row>
    <row r="796" spans="1:17" x14ac:dyDescent="0.25">
      <c r="A796" s="1" t="s">
        <v>2264</v>
      </c>
      <c r="B796" s="2" t="s">
        <v>2265</v>
      </c>
      <c r="C796" s="3">
        <v>45325</v>
      </c>
      <c r="D796" s="4" t="str">
        <f t="shared" ca="1" si="45"/>
        <v>Completed</v>
      </c>
      <c r="E796" s="4" t="s">
        <v>3</v>
      </c>
      <c r="F796" s="4" t="s">
        <v>2168</v>
      </c>
      <c r="G796" s="5">
        <v>3.99</v>
      </c>
      <c r="H796" s="37">
        <f t="shared" si="44"/>
        <v>1</v>
      </c>
      <c r="I796" s="37" t="str">
        <f t="shared" si="43"/>
        <v>Small</v>
      </c>
      <c r="J796" s="4">
        <v>1</v>
      </c>
      <c r="K796" s="20">
        <v>0.99</v>
      </c>
      <c r="L796" s="5">
        <f>Table3[[#This Row],[Product_Amt]]+Table3[[#This Row],[Shipping_Amt]]</f>
        <v>4.9800000000000004</v>
      </c>
      <c r="M796" s="5">
        <f>(((Table3[[#This Row],[Total_Amt]] * 0.0558659217877095) + (Table3[[#This Row],[Total_Amt]])) *0.025 +0.3) + Table3[[#This Row],[Total_Amt]] * 0.1025</f>
        <v>0.94190530726256982</v>
      </c>
      <c r="N796" s="20">
        <f>Table3[[#This Row],[Total_Amt]]-Table3[[#This Row],[TCG_Fees]]-0.0225 - (0.088 *Table3[[#This Row],[Shipping_Shields]])- ($V$33 * Table3[[#This Row],[Quantity_Ordered]]) -0.68</f>
        <v>3.220598258506052</v>
      </c>
      <c r="O796" s="2" t="s">
        <v>1584</v>
      </c>
      <c r="P796" s="2" t="s">
        <v>963</v>
      </c>
      <c r="Q796" s="6">
        <v>52302</v>
      </c>
    </row>
    <row r="797" spans="1:17" x14ac:dyDescent="0.25">
      <c r="A797" s="1" t="s">
        <v>2260</v>
      </c>
      <c r="B797" s="2" t="s">
        <v>2261</v>
      </c>
      <c r="C797" s="3">
        <v>45325</v>
      </c>
      <c r="D797" s="4" t="str">
        <f t="shared" ca="1" si="45"/>
        <v>Completed</v>
      </c>
      <c r="E797" s="4" t="s">
        <v>3</v>
      </c>
      <c r="F797" s="4" t="s">
        <v>2168</v>
      </c>
      <c r="G797" s="5">
        <v>9.44</v>
      </c>
      <c r="H797" s="37">
        <f t="shared" si="44"/>
        <v>1</v>
      </c>
      <c r="I797" s="37" t="str">
        <f t="shared" si="43"/>
        <v>Small</v>
      </c>
      <c r="J797" s="4">
        <v>2</v>
      </c>
      <c r="K797" s="20">
        <v>0.99</v>
      </c>
      <c r="L797" s="5">
        <f>Table3[[#This Row],[Product_Amt]]+Table3[[#This Row],[Shipping_Amt]]</f>
        <v>10.43</v>
      </c>
      <c r="M797" s="5">
        <f>(((Table3[[#This Row],[Total_Amt]] * 0.0558659217877095) + (Table3[[#This Row],[Total_Amt]])) *0.025 +0.3) + Table3[[#This Row],[Total_Amt]] * 0.1025</f>
        <v>1.6443920391061453</v>
      </c>
      <c r="N797" s="20">
        <f>Table3[[#This Row],[Total_Amt]]-Table3[[#This Row],[TCG_Fees]]-0.0225 - (0.088 *Table3[[#This Row],[Shipping_Shields]])- ($V$33 * Table3[[#This Row],[Quantity_Ordered]]) -0.68</f>
        <v>7.9411150924310974</v>
      </c>
      <c r="O797" s="2" t="s">
        <v>1137</v>
      </c>
      <c r="P797" s="2" t="s">
        <v>947</v>
      </c>
      <c r="Q797" s="6">
        <v>20910</v>
      </c>
    </row>
    <row r="798" spans="1:17" x14ac:dyDescent="0.25">
      <c r="A798" s="1" t="s">
        <v>2257</v>
      </c>
      <c r="B798" s="2" t="s">
        <v>2258</v>
      </c>
      <c r="C798" s="3">
        <v>45325</v>
      </c>
      <c r="D798" s="4" t="str">
        <f t="shared" ca="1" si="45"/>
        <v>Completed</v>
      </c>
      <c r="E798" s="4" t="s">
        <v>3</v>
      </c>
      <c r="F798" s="4" t="s">
        <v>2168</v>
      </c>
      <c r="G798" s="5">
        <v>3</v>
      </c>
      <c r="H798" s="37">
        <f t="shared" si="44"/>
        <v>1</v>
      </c>
      <c r="I798" s="37" t="str">
        <f t="shared" si="43"/>
        <v>Small</v>
      </c>
      <c r="J798" s="4">
        <v>1</v>
      </c>
      <c r="K798" s="20">
        <v>0.99</v>
      </c>
      <c r="L798" s="5">
        <f>Table3[[#This Row],[Product_Amt]]+Table3[[#This Row],[Shipping_Amt]]</f>
        <v>3.99</v>
      </c>
      <c r="M798" s="5">
        <f>(((Table3[[#This Row],[Total_Amt]] * 0.0558659217877095) + (Table3[[#This Row],[Total_Amt]])) *0.025 +0.3) + Table3[[#This Row],[Total_Amt]] * 0.1025</f>
        <v>0.81429762569832398</v>
      </c>
      <c r="N798" s="20">
        <f>Table3[[#This Row],[Total_Amt]]-Table3[[#This Row],[TCG_Fees]]-0.0225 - (0.088 *Table3[[#This Row],[Shipping_Shields]])- ($V$33 * Table3[[#This Row],[Quantity_Ordered]]) -0.68</f>
        <v>2.358205940070297</v>
      </c>
      <c r="O798" s="2" t="s">
        <v>2259</v>
      </c>
      <c r="P798" s="2" t="s">
        <v>978</v>
      </c>
      <c r="Q798" s="6">
        <v>53086</v>
      </c>
    </row>
    <row r="799" spans="1:17" x14ac:dyDescent="0.25">
      <c r="A799" s="1" t="s">
        <v>2273</v>
      </c>
      <c r="B799" s="2" t="s">
        <v>2274</v>
      </c>
      <c r="C799" s="3">
        <v>45325</v>
      </c>
      <c r="D799" s="4" t="str">
        <f t="shared" ca="1" si="45"/>
        <v>Completed</v>
      </c>
      <c r="E799" s="4" t="s">
        <v>3</v>
      </c>
      <c r="F799" s="4" t="s">
        <v>2168</v>
      </c>
      <c r="G799" s="5">
        <v>10.96</v>
      </c>
      <c r="H799" s="37">
        <f t="shared" ref="H799:H830" si="46">IF(J799&gt;=7,2,IF(J799&lt;7,1))</f>
        <v>1</v>
      </c>
      <c r="I799" s="37" t="str">
        <f t="shared" si="43"/>
        <v>Small</v>
      </c>
      <c r="J799" s="4">
        <v>1</v>
      </c>
      <c r="K799" s="20">
        <v>0.99</v>
      </c>
      <c r="L799" s="5">
        <f>Table3[[#This Row],[Product_Amt]]+Table3[[#This Row],[Shipping_Amt]]</f>
        <v>11.950000000000001</v>
      </c>
      <c r="M799" s="5">
        <f>(((Table3[[#This Row],[Total_Amt]] * 0.0558659217877095) + (Table3[[#This Row],[Total_Amt]])) *0.025 +0.3) + Table3[[#This Row],[Total_Amt]] * 0.1025</f>
        <v>1.8403149441340783</v>
      </c>
      <c r="N799" s="20">
        <f>Table3[[#This Row],[Total_Amt]]-Table3[[#This Row],[TCG_Fees]]-0.0225 - (0.088 *Table3[[#This Row],[Shipping_Shields]])- ($V$33 * Table3[[#This Row],[Quantity_Ordered]]) -0.68</f>
        <v>9.2921886216345442</v>
      </c>
      <c r="O799" s="2" t="s">
        <v>1209</v>
      </c>
      <c r="P799" s="2" t="s">
        <v>938</v>
      </c>
      <c r="Q799" s="6">
        <v>92124</v>
      </c>
    </row>
    <row r="800" spans="1:17" x14ac:dyDescent="0.25">
      <c r="A800" s="1" t="s">
        <v>2244</v>
      </c>
      <c r="B800" s="2" t="s">
        <v>2245</v>
      </c>
      <c r="C800" s="3">
        <v>45325</v>
      </c>
      <c r="D800" s="4" t="str">
        <f t="shared" ca="1" si="45"/>
        <v>Completed</v>
      </c>
      <c r="E800" s="4" t="s">
        <v>3</v>
      </c>
      <c r="F800" s="4" t="s">
        <v>2168</v>
      </c>
      <c r="G800" s="5">
        <v>9.68</v>
      </c>
      <c r="H800" s="37">
        <f t="shared" si="46"/>
        <v>1</v>
      </c>
      <c r="I800" s="37" t="str">
        <f t="shared" si="43"/>
        <v>Small</v>
      </c>
      <c r="J800" s="4">
        <v>1</v>
      </c>
      <c r="K800" s="20">
        <v>0.99</v>
      </c>
      <c r="L800" s="5">
        <f>Table3[[#This Row],[Product_Amt]]+Table3[[#This Row],[Shipping_Amt]]</f>
        <v>10.67</v>
      </c>
      <c r="M800" s="5">
        <f>(((Table3[[#This Row],[Total_Amt]] * 0.0558659217877095) + (Table3[[#This Row],[Total_Amt]])) *0.025 +0.3) + Table3[[#This Row],[Total_Amt]] * 0.1025</f>
        <v>1.6753272346368715</v>
      </c>
      <c r="N800" s="20">
        <f>Table3[[#This Row],[Total_Amt]]-Table3[[#This Row],[TCG_Fees]]-0.0225 - (0.088 *Table3[[#This Row],[Shipping_Shields]])- ($V$33 * Table3[[#This Row],[Quantity_Ordered]]) -0.68</f>
        <v>8.1771763311317507</v>
      </c>
      <c r="O800" s="2" t="s">
        <v>2246</v>
      </c>
      <c r="P800" s="2" t="s">
        <v>958</v>
      </c>
      <c r="Q800" s="6">
        <v>7724</v>
      </c>
    </row>
    <row r="801" spans="1:17" x14ac:dyDescent="0.25">
      <c r="A801" s="1" t="s">
        <v>2254</v>
      </c>
      <c r="B801" s="2" t="s">
        <v>2255</v>
      </c>
      <c r="C801" s="3">
        <v>45325</v>
      </c>
      <c r="D801" s="4" t="str">
        <f t="shared" ca="1" si="45"/>
        <v>Completed</v>
      </c>
      <c r="E801" s="4" t="s">
        <v>3</v>
      </c>
      <c r="F801" s="4" t="s">
        <v>2168</v>
      </c>
      <c r="G801" s="5">
        <v>5.79</v>
      </c>
      <c r="H801" s="37">
        <f t="shared" si="46"/>
        <v>1</v>
      </c>
      <c r="I801" s="37" t="str">
        <f t="shared" si="43"/>
        <v>Small</v>
      </c>
      <c r="J801" s="4">
        <v>1</v>
      </c>
      <c r="K801" s="20">
        <v>0.99</v>
      </c>
      <c r="L801" s="5">
        <f>Table3[[#This Row],[Product_Amt]]+Table3[[#This Row],[Shipping_Amt]]</f>
        <v>6.78</v>
      </c>
      <c r="M801" s="5">
        <f>(((Table3[[#This Row],[Total_Amt]] * 0.0558659217877095) + (Table3[[#This Row],[Total_Amt]])) *0.025 +0.3) + Table3[[#This Row],[Total_Amt]] * 0.1025</f>
        <v>1.1739192737430169</v>
      </c>
      <c r="N801" s="20">
        <f>Table3[[#This Row],[Total_Amt]]-Table3[[#This Row],[TCG_Fees]]-0.0225 - (0.088 *Table3[[#This Row],[Shipping_Shields]])- ($V$33 * Table3[[#This Row],[Quantity_Ordered]]) -0.68</f>
        <v>4.7885842920256056</v>
      </c>
      <c r="O801" s="2" t="s">
        <v>2256</v>
      </c>
      <c r="P801" s="2" t="s">
        <v>920</v>
      </c>
      <c r="Q801" s="6">
        <v>13069</v>
      </c>
    </row>
    <row r="802" spans="1:17" x14ac:dyDescent="0.25">
      <c r="A802" s="1" t="s">
        <v>2247</v>
      </c>
      <c r="B802" s="2" t="s">
        <v>2248</v>
      </c>
      <c r="C802" s="3">
        <v>45325</v>
      </c>
      <c r="D802" s="4" t="str">
        <f t="shared" ca="1" si="45"/>
        <v>Completed</v>
      </c>
      <c r="E802" s="4" t="s">
        <v>3</v>
      </c>
      <c r="F802" s="4" t="s">
        <v>2168</v>
      </c>
      <c r="G802" s="5">
        <v>0.39</v>
      </c>
      <c r="H802" s="37">
        <f t="shared" si="46"/>
        <v>1</v>
      </c>
      <c r="I802" s="37" t="str">
        <f t="shared" si="43"/>
        <v>Small</v>
      </c>
      <c r="J802" s="4">
        <v>1</v>
      </c>
      <c r="K802" s="20">
        <v>0.99</v>
      </c>
      <c r="L802" s="5">
        <f>Table3[[#This Row],[Product_Amt]]+Table3[[#This Row],[Shipping_Amt]]</f>
        <v>1.38</v>
      </c>
      <c r="M802" s="5">
        <f>(((Table3[[#This Row],[Total_Amt]] * 0.0558659217877095) + (Table3[[#This Row],[Total_Amt]])) *0.025 +0.3) + Table3[[#This Row],[Total_Amt]] * 0.1025</f>
        <v>0.47787737430167598</v>
      </c>
      <c r="N802" s="20">
        <f>Table3[[#This Row],[Total_Amt]]-Table3[[#This Row],[TCG_Fees]]-0.0225 - (0.088 *Table3[[#This Row],[Shipping_Shields]])- ($V$33 * Table3[[#This Row],[Quantity_Ordered]]) -0.68</f>
        <v>8.4626191466945166E-2</v>
      </c>
      <c r="O802" s="2" t="s">
        <v>1887</v>
      </c>
      <c r="P802" s="2" t="s">
        <v>958</v>
      </c>
      <c r="Q802" s="6">
        <v>7747</v>
      </c>
    </row>
    <row r="803" spans="1:17" x14ac:dyDescent="0.25">
      <c r="A803" s="1" t="s">
        <v>2299</v>
      </c>
      <c r="B803" s="2" t="s">
        <v>779</v>
      </c>
      <c r="C803" s="3">
        <v>45326</v>
      </c>
      <c r="D803" s="4" t="str">
        <f t="shared" ca="1" si="45"/>
        <v>Completed</v>
      </c>
      <c r="E803" s="4" t="s">
        <v>3</v>
      </c>
      <c r="F803" s="4" t="s">
        <v>2168</v>
      </c>
      <c r="G803" s="5">
        <v>9.93</v>
      </c>
      <c r="H803" s="37">
        <f t="shared" si="46"/>
        <v>1</v>
      </c>
      <c r="I803" s="37" t="str">
        <f t="shared" si="43"/>
        <v>Small</v>
      </c>
      <c r="J803" s="4">
        <v>2</v>
      </c>
      <c r="K803" s="20">
        <v>0.99</v>
      </c>
      <c r="L803" s="5">
        <f>Table3[[#This Row],[Product_Amt]]+Table3[[#This Row],[Shipping_Amt]]</f>
        <v>10.92</v>
      </c>
      <c r="M803" s="5">
        <f>(((Table3[[#This Row],[Total_Amt]] * 0.0558659217877095) + (Table3[[#This Row],[Total_Amt]])) *0.025 +0.3) + Table3[[#This Row],[Total_Amt]] * 0.1025</f>
        <v>1.7075513966480447</v>
      </c>
      <c r="N803" s="20">
        <f>Table3[[#This Row],[Total_Amt]]-Table3[[#This Row],[TCG_Fees]]-0.0225 - (0.088 *Table3[[#This Row],[Shipping_Shields]])- ($V$33 * Table3[[#This Row],[Quantity_Ordered]]) -0.68</f>
        <v>8.3679557348891986</v>
      </c>
      <c r="O803" s="2" t="s">
        <v>922</v>
      </c>
      <c r="P803" s="2" t="s">
        <v>923</v>
      </c>
      <c r="Q803" s="6">
        <v>98531</v>
      </c>
    </row>
    <row r="804" spans="1:17" x14ac:dyDescent="0.25">
      <c r="A804" s="1" t="s">
        <v>2281</v>
      </c>
      <c r="B804" s="2" t="s">
        <v>2282</v>
      </c>
      <c r="C804" s="3">
        <v>45326</v>
      </c>
      <c r="D804" s="4" t="str">
        <f t="shared" ca="1" si="45"/>
        <v>Completed</v>
      </c>
      <c r="E804" s="4" t="s">
        <v>3</v>
      </c>
      <c r="F804" s="4" t="s">
        <v>2168</v>
      </c>
      <c r="G804" s="5">
        <v>1.44</v>
      </c>
      <c r="H804" s="37">
        <f t="shared" si="46"/>
        <v>1</v>
      </c>
      <c r="I804" s="37" t="str">
        <f t="shared" si="43"/>
        <v>Small</v>
      </c>
      <c r="J804" s="4">
        <v>2</v>
      </c>
      <c r="K804" s="20">
        <v>0.99</v>
      </c>
      <c r="L804" s="5">
        <f>Table3[[#This Row],[Product_Amt]]+Table3[[#This Row],[Shipping_Amt]]</f>
        <v>2.4299999999999997</v>
      </c>
      <c r="M804" s="5">
        <f>(((Table3[[#This Row],[Total_Amt]] * 0.0558659217877095) + (Table3[[#This Row],[Total_Amt]])) *0.025 +0.3) + Table3[[#This Row],[Total_Amt]] * 0.1025</f>
        <v>0.61321885474860327</v>
      </c>
      <c r="N804" s="20">
        <f>Table3[[#This Row],[Total_Amt]]-Table3[[#This Row],[TCG_Fees]]-0.0225 - (0.088 *Table3[[#This Row],[Shipping_Shields]])- ($V$33 * Table3[[#This Row],[Quantity_Ordered]]) -0.68</f>
        <v>0.97228827678863883</v>
      </c>
      <c r="O804" s="2" t="s">
        <v>1535</v>
      </c>
      <c r="P804" s="2" t="s">
        <v>938</v>
      </c>
      <c r="Q804" s="6">
        <v>95928</v>
      </c>
    </row>
    <row r="805" spans="1:17" x14ac:dyDescent="0.25">
      <c r="A805" s="1" t="s">
        <v>2290</v>
      </c>
      <c r="B805" s="2" t="s">
        <v>2291</v>
      </c>
      <c r="C805" s="3">
        <v>45326</v>
      </c>
      <c r="D805" s="4" t="str">
        <f t="shared" ca="1" si="45"/>
        <v>Completed</v>
      </c>
      <c r="E805" s="4" t="s">
        <v>3</v>
      </c>
      <c r="F805" s="4" t="s">
        <v>2168</v>
      </c>
      <c r="G805" s="5">
        <v>8.35</v>
      </c>
      <c r="H805" s="37">
        <f t="shared" si="46"/>
        <v>1</v>
      </c>
      <c r="I805" s="37" t="str">
        <f t="shared" si="43"/>
        <v>Small</v>
      </c>
      <c r="J805" s="4">
        <v>1</v>
      </c>
      <c r="K805" s="20">
        <v>0.99</v>
      </c>
      <c r="L805" s="5">
        <f>Table3[[#This Row],[Product_Amt]]+Table3[[#This Row],[Shipping_Amt]]</f>
        <v>9.34</v>
      </c>
      <c r="M805" s="5">
        <f>(((Table3[[#This Row],[Total_Amt]] * 0.0558659217877095) + (Table3[[#This Row],[Total_Amt]])) *0.025 +0.3) + Table3[[#This Row],[Total_Amt]] * 0.1025</f>
        <v>1.5038946927374301</v>
      </c>
      <c r="N805" s="20">
        <f>Table3[[#This Row],[Total_Amt]]-Table3[[#This Row],[TCG_Fees]]-0.0225 - (0.088 *Table3[[#This Row],[Shipping_Shields]])- ($V$33 * Table3[[#This Row],[Quantity_Ordered]]) -0.68</f>
        <v>7.0186088730311917</v>
      </c>
      <c r="O805" s="2" t="s">
        <v>2292</v>
      </c>
      <c r="P805" s="2" t="s">
        <v>978</v>
      </c>
      <c r="Q805" s="6">
        <v>53095</v>
      </c>
    </row>
    <row r="806" spans="1:17" x14ac:dyDescent="0.25">
      <c r="A806" s="1" t="s">
        <v>2300</v>
      </c>
      <c r="B806" s="2" t="s">
        <v>2301</v>
      </c>
      <c r="C806" s="3">
        <v>45326</v>
      </c>
      <c r="D806" s="4" t="str">
        <f t="shared" ca="1" si="45"/>
        <v>Completed</v>
      </c>
      <c r="E806" s="4" t="s">
        <v>3</v>
      </c>
      <c r="F806" s="4" t="s">
        <v>2168</v>
      </c>
      <c r="G806" s="5">
        <v>1.91</v>
      </c>
      <c r="H806" s="37">
        <f t="shared" si="46"/>
        <v>1</v>
      </c>
      <c r="I806" s="37" t="str">
        <f t="shared" si="43"/>
        <v>Small</v>
      </c>
      <c r="J806" s="4">
        <v>1</v>
      </c>
      <c r="K806" s="20">
        <v>0.99</v>
      </c>
      <c r="L806" s="5">
        <f>Table3[[#This Row],[Product_Amt]]+Table3[[#This Row],[Shipping_Amt]]</f>
        <v>2.9</v>
      </c>
      <c r="M806" s="5">
        <f>(((Table3[[#This Row],[Total_Amt]] * 0.0558659217877095) + (Table3[[#This Row],[Total_Amt]])) *0.025 +0.3) + Table3[[#This Row],[Total_Amt]] * 0.1025</f>
        <v>0.67380027932960895</v>
      </c>
      <c r="N806" s="20">
        <f>Table3[[#This Row],[Total_Amt]]-Table3[[#This Row],[TCG_Fees]]-0.0225 - (0.088 *Table3[[#This Row],[Shipping_Shields]])- ($V$33 * Table3[[#This Row],[Quantity_Ordered]]) -0.68</f>
        <v>1.4087032864390121</v>
      </c>
      <c r="O806" s="2" t="s">
        <v>2302</v>
      </c>
      <c r="P806" s="2" t="s">
        <v>993</v>
      </c>
      <c r="Q806" s="6">
        <v>83605</v>
      </c>
    </row>
    <row r="807" spans="1:17" x14ac:dyDescent="0.25">
      <c r="A807" s="1" t="s">
        <v>2283</v>
      </c>
      <c r="B807" s="2" t="s">
        <v>2284</v>
      </c>
      <c r="C807" s="3">
        <v>45326</v>
      </c>
      <c r="D807" s="4" t="str">
        <f t="shared" ca="1" si="45"/>
        <v>Completed</v>
      </c>
      <c r="E807" s="4" t="s">
        <v>3</v>
      </c>
      <c r="F807" s="4" t="s">
        <v>2168</v>
      </c>
      <c r="G807" s="5">
        <v>9.5</v>
      </c>
      <c r="H807" s="37">
        <f t="shared" si="46"/>
        <v>1</v>
      </c>
      <c r="I807" s="37" t="str">
        <f t="shared" si="43"/>
        <v>Small</v>
      </c>
      <c r="J807" s="4">
        <v>1</v>
      </c>
      <c r="K807" s="20">
        <v>0.99</v>
      </c>
      <c r="L807" s="5">
        <f>Table3[[#This Row],[Product_Amt]]+Table3[[#This Row],[Shipping_Amt]]</f>
        <v>10.49</v>
      </c>
      <c r="M807" s="5">
        <f>(((Table3[[#This Row],[Total_Amt]] * 0.0558659217877095) + (Table3[[#This Row],[Total_Amt]])) *0.025 +0.3) + Table3[[#This Row],[Total_Amt]] * 0.1025</f>
        <v>1.6521258379888266</v>
      </c>
      <c r="N807" s="20">
        <f>Table3[[#This Row],[Total_Amt]]-Table3[[#This Row],[TCG_Fees]]-0.0225 - (0.088 *Table3[[#This Row],[Shipping_Shields]])- ($V$33 * Table3[[#This Row],[Quantity_Ordered]]) -0.68</f>
        <v>8.0203777277797954</v>
      </c>
      <c r="O807" s="2" t="s">
        <v>2285</v>
      </c>
      <c r="P807" s="2" t="s">
        <v>968</v>
      </c>
      <c r="Q807" s="6">
        <v>22030</v>
      </c>
    </row>
    <row r="808" spans="1:17" x14ac:dyDescent="0.25">
      <c r="A808" s="1" t="s">
        <v>2296</v>
      </c>
      <c r="B808" s="2" t="s">
        <v>2297</v>
      </c>
      <c r="C808" s="3">
        <v>45326</v>
      </c>
      <c r="D808" s="4" t="str">
        <f t="shared" ca="1" si="45"/>
        <v>Completed</v>
      </c>
      <c r="E808" s="4" t="s">
        <v>3</v>
      </c>
      <c r="F808" s="4" t="s">
        <v>2168</v>
      </c>
      <c r="G808" s="5">
        <v>0.84</v>
      </c>
      <c r="H808" s="37">
        <f t="shared" si="46"/>
        <v>1</v>
      </c>
      <c r="I808" s="37" t="str">
        <f t="shared" si="43"/>
        <v>Small</v>
      </c>
      <c r="J808" s="4">
        <v>1</v>
      </c>
      <c r="K808" s="20">
        <v>0.99</v>
      </c>
      <c r="L808" s="5">
        <f>Table3[[#This Row],[Product_Amt]]+Table3[[#This Row],[Shipping_Amt]]</f>
        <v>1.83</v>
      </c>
      <c r="M808" s="5">
        <f>(((Table3[[#This Row],[Total_Amt]] * 0.0558659217877095) + (Table3[[#This Row],[Total_Amt]])) *0.025 +0.3) + Table3[[#This Row],[Total_Amt]] * 0.1025</f>
        <v>0.53588086592178774</v>
      </c>
      <c r="N808" s="20">
        <f>Table3[[#This Row],[Total_Amt]]-Table3[[#This Row],[TCG_Fees]]-0.0225 - (0.088 *Table3[[#This Row],[Shipping_Shields]])- ($V$33 * Table3[[#This Row],[Quantity_Ordered]]) -0.68</f>
        <v>0.47662269984683336</v>
      </c>
      <c r="O808" s="2" t="s">
        <v>2298</v>
      </c>
      <c r="P808" s="2" t="s">
        <v>967</v>
      </c>
      <c r="Q808" s="6">
        <v>17602</v>
      </c>
    </row>
    <row r="809" spans="1:17" x14ac:dyDescent="0.25">
      <c r="A809" s="1" t="s">
        <v>2293</v>
      </c>
      <c r="B809" s="2" t="s">
        <v>2294</v>
      </c>
      <c r="C809" s="3">
        <v>45326</v>
      </c>
      <c r="D809" s="4" t="str">
        <f t="shared" ca="1" si="45"/>
        <v>Completed</v>
      </c>
      <c r="E809" s="4" t="s">
        <v>3</v>
      </c>
      <c r="F809" s="4" t="s">
        <v>2168</v>
      </c>
      <c r="G809" s="5">
        <v>0.39</v>
      </c>
      <c r="H809" s="37">
        <f t="shared" si="46"/>
        <v>1</v>
      </c>
      <c r="I809" s="37" t="str">
        <f t="shared" si="43"/>
        <v>Small</v>
      </c>
      <c r="J809" s="4">
        <v>1</v>
      </c>
      <c r="K809" s="20">
        <v>0.99</v>
      </c>
      <c r="L809" s="5">
        <f>Table3[[#This Row],[Product_Amt]]+Table3[[#This Row],[Shipping_Amt]]</f>
        <v>1.38</v>
      </c>
      <c r="M809" s="5">
        <f>(((Table3[[#This Row],[Total_Amt]] * 0.0558659217877095) + (Table3[[#This Row],[Total_Amt]])) *0.025 +0.3) + Table3[[#This Row],[Total_Amt]] * 0.1025</f>
        <v>0.47787737430167598</v>
      </c>
      <c r="N809" s="20">
        <f>Table3[[#This Row],[Total_Amt]]-Table3[[#This Row],[TCG_Fees]]-0.0225 - (0.088 *Table3[[#This Row],[Shipping_Shields]])- ($V$33 * Table3[[#This Row],[Quantity_Ordered]]) -0.68</f>
        <v>8.4626191466945166E-2</v>
      </c>
      <c r="O809" s="2" t="s">
        <v>2295</v>
      </c>
      <c r="P809" s="2" t="s">
        <v>1143</v>
      </c>
      <c r="Q809" s="6">
        <v>70808</v>
      </c>
    </row>
    <row r="810" spans="1:17" x14ac:dyDescent="0.25">
      <c r="A810" s="1" t="s">
        <v>2278</v>
      </c>
      <c r="B810" s="2" t="s">
        <v>2279</v>
      </c>
      <c r="C810" s="3">
        <v>45326</v>
      </c>
      <c r="D810" s="4" t="str">
        <f t="shared" ca="1" si="45"/>
        <v>Completed</v>
      </c>
      <c r="E810" s="4" t="s">
        <v>3</v>
      </c>
      <c r="F810" s="4" t="s">
        <v>2168</v>
      </c>
      <c r="G810" s="5">
        <v>5.47</v>
      </c>
      <c r="H810" s="37">
        <f t="shared" si="46"/>
        <v>1</v>
      </c>
      <c r="I810" s="37" t="str">
        <f t="shared" si="43"/>
        <v>Small</v>
      </c>
      <c r="J810" s="4">
        <v>1</v>
      </c>
      <c r="K810" s="20">
        <v>0.99</v>
      </c>
      <c r="L810" s="5">
        <f>Table3[[#This Row],[Product_Amt]]+Table3[[#This Row],[Shipping_Amt]]</f>
        <v>6.46</v>
      </c>
      <c r="M810" s="5">
        <f>(((Table3[[#This Row],[Total_Amt]] * 0.0558659217877095) + (Table3[[#This Row],[Total_Amt]])) *0.025 +0.3) + Table3[[#This Row],[Total_Amt]] * 0.1025</f>
        <v>1.1326723463687149</v>
      </c>
      <c r="N810" s="20">
        <f>Table3[[#This Row],[Total_Amt]]-Table3[[#This Row],[TCG_Fees]]-0.0225 - (0.088 *Table3[[#This Row],[Shipping_Shields]])- ($V$33 * Table3[[#This Row],[Quantity_Ordered]]) -0.68</f>
        <v>4.5098312193999064</v>
      </c>
      <c r="O810" s="2" t="s">
        <v>2280</v>
      </c>
      <c r="P810" s="2" t="s">
        <v>991</v>
      </c>
      <c r="Q810" s="6">
        <v>96704</v>
      </c>
    </row>
    <row r="811" spans="1:17" x14ac:dyDescent="0.25">
      <c r="A811" s="1" t="s">
        <v>2286</v>
      </c>
      <c r="B811" s="2" t="s">
        <v>2287</v>
      </c>
      <c r="C811" s="3">
        <v>45326</v>
      </c>
      <c r="D811" s="4" t="str">
        <f t="shared" ca="1" si="45"/>
        <v>Completed</v>
      </c>
      <c r="E811" s="4" t="s">
        <v>3</v>
      </c>
      <c r="F811" s="4" t="s">
        <v>2168</v>
      </c>
      <c r="G811" s="5">
        <v>4.32</v>
      </c>
      <c r="H811" s="37">
        <f t="shared" si="46"/>
        <v>1</v>
      </c>
      <c r="I811" s="37" t="str">
        <f t="shared" si="43"/>
        <v>Small</v>
      </c>
      <c r="J811" s="4">
        <v>2</v>
      </c>
      <c r="K811" s="20">
        <v>0.99</v>
      </c>
      <c r="L811" s="5">
        <f>Table3[[#This Row],[Product_Amt]]+Table3[[#This Row],[Shipping_Amt]]</f>
        <v>5.3100000000000005</v>
      </c>
      <c r="M811" s="5">
        <f>(((Table3[[#This Row],[Total_Amt]] * 0.0558659217877095) + (Table3[[#This Row],[Total_Amt]])) *0.025 +0.3) + Table3[[#This Row],[Total_Amt]] * 0.1025</f>
        <v>0.98444120111731848</v>
      </c>
      <c r="N811" s="20">
        <f>Table3[[#This Row],[Total_Amt]]-Table3[[#This Row],[TCG_Fees]]-0.0225 - (0.088 *Table3[[#This Row],[Shipping_Shields]])- ($V$33 * Table3[[#This Row],[Quantity_Ordered]]) -0.68</f>
        <v>3.4810659304199238</v>
      </c>
      <c r="O811" s="2" t="s">
        <v>2288</v>
      </c>
      <c r="P811" s="2" t="s">
        <v>2289</v>
      </c>
      <c r="Q811" s="6">
        <v>5452</v>
      </c>
    </row>
    <row r="812" spans="1:17" x14ac:dyDescent="0.25">
      <c r="A812" s="1" t="s">
        <v>2315</v>
      </c>
      <c r="B812" s="2" t="s">
        <v>2316</v>
      </c>
      <c r="C812" s="3">
        <v>45327</v>
      </c>
      <c r="D812" s="4" t="str">
        <f t="shared" ca="1" si="45"/>
        <v>Completed</v>
      </c>
      <c r="E812" s="4" t="s">
        <v>3</v>
      </c>
      <c r="F812" s="4" t="s">
        <v>2168</v>
      </c>
      <c r="G812" s="5">
        <v>3.46</v>
      </c>
      <c r="H812" s="37">
        <f t="shared" si="46"/>
        <v>1</v>
      </c>
      <c r="I812" s="37" t="str">
        <f t="shared" si="43"/>
        <v>Small</v>
      </c>
      <c r="J812" s="4">
        <v>1</v>
      </c>
      <c r="K812" s="20">
        <v>0.99</v>
      </c>
      <c r="L812" s="5">
        <f>Table3[[#This Row],[Product_Amt]]+Table3[[#This Row],[Shipping_Amt]]</f>
        <v>4.45</v>
      </c>
      <c r="M812" s="5">
        <f>(((Table3[[#This Row],[Total_Amt]] * 0.0558659217877095) + (Table3[[#This Row],[Total_Amt]])) *0.025 +0.3) + Table3[[#This Row],[Total_Amt]] * 0.1025</f>
        <v>0.8735900837988827</v>
      </c>
      <c r="N812" s="20">
        <f>Table3[[#This Row],[Total_Amt]]-Table3[[#This Row],[TCG_Fees]]-0.0225 - (0.088 *Table3[[#This Row],[Shipping_Shields]])- ($V$33 * Table3[[#This Row],[Quantity_Ordered]]) -0.68</f>
        <v>2.7589134819697385</v>
      </c>
      <c r="O812" s="2" t="s">
        <v>2253</v>
      </c>
      <c r="P812" s="2" t="s">
        <v>995</v>
      </c>
      <c r="Q812" s="6">
        <v>41042</v>
      </c>
    </row>
    <row r="813" spans="1:17" x14ac:dyDescent="0.25">
      <c r="A813" s="1" t="s">
        <v>2306</v>
      </c>
      <c r="B813" s="2" t="s">
        <v>2307</v>
      </c>
      <c r="C813" s="3">
        <v>45327</v>
      </c>
      <c r="D813" s="4" t="str">
        <f t="shared" ca="1" si="45"/>
        <v>Completed</v>
      </c>
      <c r="E813" s="4" t="s">
        <v>3</v>
      </c>
      <c r="F813" s="4" t="s">
        <v>2168</v>
      </c>
      <c r="G813" s="5">
        <v>0.56000000000000005</v>
      </c>
      <c r="H813" s="37">
        <f t="shared" si="46"/>
        <v>1</v>
      </c>
      <c r="I813" s="37" t="str">
        <f t="shared" si="43"/>
        <v>Small</v>
      </c>
      <c r="J813" s="4">
        <v>3</v>
      </c>
      <c r="K813" s="20">
        <v>0.99</v>
      </c>
      <c r="L813" s="5">
        <f>Table3[[#This Row],[Product_Amt]]+Table3[[#This Row],[Shipping_Amt]]</f>
        <v>1.55</v>
      </c>
      <c r="M813" s="5">
        <f>(((Table3[[#This Row],[Total_Amt]] * 0.0558659217877095) + (Table3[[#This Row],[Total_Amt]])) *0.025 +0.3) + Table3[[#This Row],[Total_Amt]] * 0.1025</f>
        <v>0.49978980446927374</v>
      </c>
      <c r="N813" s="20">
        <f>Table3[[#This Row],[Total_Amt]]-Table3[[#This Row],[TCG_Fees]]-0.0225 - (0.088 *Table3[[#This Row],[Shipping_Shields]])- ($V$33 * Table3[[#This Row],[Quantity_Ordered]]) -0.68</f>
        <v>0.1787208928365901</v>
      </c>
      <c r="O813" s="2" t="s">
        <v>2308</v>
      </c>
      <c r="P813" s="2" t="s">
        <v>929</v>
      </c>
      <c r="Q813" s="6">
        <v>6117</v>
      </c>
    </row>
    <row r="814" spans="1:17" x14ac:dyDescent="0.25">
      <c r="A814" s="1" t="s">
        <v>2303</v>
      </c>
      <c r="B814" s="2" t="s">
        <v>2304</v>
      </c>
      <c r="C814" s="3">
        <v>45327</v>
      </c>
      <c r="D814" s="4" t="str">
        <f t="shared" ca="1" si="45"/>
        <v>Completed</v>
      </c>
      <c r="E814" s="4" t="s">
        <v>3</v>
      </c>
      <c r="F814" s="4" t="s">
        <v>2168</v>
      </c>
      <c r="G814" s="5">
        <v>5.99</v>
      </c>
      <c r="H814" s="37">
        <f t="shared" si="46"/>
        <v>1</v>
      </c>
      <c r="I814" s="37" t="str">
        <f t="shared" si="43"/>
        <v>Small</v>
      </c>
      <c r="J814" s="4">
        <v>1</v>
      </c>
      <c r="K814" s="20">
        <v>0.99</v>
      </c>
      <c r="L814" s="5">
        <f>Table3[[#This Row],[Product_Amt]]+Table3[[#This Row],[Shipping_Amt]]</f>
        <v>6.98</v>
      </c>
      <c r="M814" s="5">
        <f>(((Table3[[#This Row],[Total_Amt]] * 0.0558659217877095) + (Table3[[#This Row],[Total_Amt]])) *0.025 +0.3) + Table3[[#This Row],[Total_Amt]] * 0.1025</f>
        <v>1.1996986033519552</v>
      </c>
      <c r="N814" s="20">
        <f>Table3[[#This Row],[Total_Amt]]-Table3[[#This Row],[TCG_Fees]]-0.0225 - (0.088 *Table3[[#This Row],[Shipping_Shields]])- ($V$33 * Table3[[#This Row],[Quantity_Ordered]]) -0.68</f>
        <v>4.9628049624166675</v>
      </c>
      <c r="O814" s="2" t="s">
        <v>2305</v>
      </c>
      <c r="P814" s="2" t="s">
        <v>963</v>
      </c>
      <c r="Q814" s="6">
        <v>50131</v>
      </c>
    </row>
    <row r="815" spans="1:17" x14ac:dyDescent="0.25">
      <c r="A815" s="1" t="s">
        <v>2312</v>
      </c>
      <c r="B815" s="2" t="s">
        <v>2313</v>
      </c>
      <c r="C815" s="3">
        <v>45327</v>
      </c>
      <c r="D815" s="4" t="str">
        <f t="shared" ca="1" si="45"/>
        <v>Completed</v>
      </c>
      <c r="E815" s="4" t="s">
        <v>3</v>
      </c>
      <c r="F815" s="4" t="s">
        <v>2168</v>
      </c>
      <c r="G815" s="5">
        <v>0.61</v>
      </c>
      <c r="H815" s="37">
        <f t="shared" si="46"/>
        <v>1</v>
      </c>
      <c r="I815" s="37" t="str">
        <f t="shared" si="43"/>
        <v>Small</v>
      </c>
      <c r="J815" s="4">
        <v>3</v>
      </c>
      <c r="K815" s="20">
        <v>0.99</v>
      </c>
      <c r="L815" s="5">
        <f>Table3[[#This Row],[Product_Amt]]+Table3[[#This Row],[Shipping_Amt]]</f>
        <v>1.6</v>
      </c>
      <c r="M815" s="5">
        <f>(((Table3[[#This Row],[Total_Amt]] * 0.0558659217877095) + (Table3[[#This Row],[Total_Amt]])) *0.025 +0.3) + Table3[[#This Row],[Total_Amt]] * 0.1025</f>
        <v>0.50623463687150838</v>
      </c>
      <c r="N815" s="20">
        <f>Table3[[#This Row],[Total_Amt]]-Table3[[#This Row],[TCG_Fees]]-0.0225 - (0.088 *Table3[[#This Row],[Shipping_Shields]])- ($V$33 * Table3[[#This Row],[Quantity_Ordered]]) -0.68</f>
        <v>0.22227606043435533</v>
      </c>
      <c r="O815" s="2" t="s">
        <v>2314</v>
      </c>
      <c r="P815" s="2" t="s">
        <v>938</v>
      </c>
      <c r="Q815" s="6">
        <v>92025</v>
      </c>
    </row>
    <row r="816" spans="1:17" x14ac:dyDescent="0.25">
      <c r="A816" s="1" t="s">
        <v>2309</v>
      </c>
      <c r="B816" s="2" t="s">
        <v>2310</v>
      </c>
      <c r="C816" s="3">
        <v>45327</v>
      </c>
      <c r="D816" s="4" t="str">
        <f t="shared" ca="1" si="45"/>
        <v>Completed</v>
      </c>
      <c r="E816" s="4" t="s">
        <v>3</v>
      </c>
      <c r="F816" s="4" t="s">
        <v>2168</v>
      </c>
      <c r="G816" s="5">
        <v>0.21</v>
      </c>
      <c r="H816" s="37">
        <f t="shared" si="46"/>
        <v>1</v>
      </c>
      <c r="I816" s="37" t="str">
        <f t="shared" si="43"/>
        <v>Small</v>
      </c>
      <c r="J816" s="4">
        <v>1</v>
      </c>
      <c r="K816" s="20">
        <v>0.99</v>
      </c>
      <c r="L816" s="5">
        <f>Table3[[#This Row],[Product_Amt]]+Table3[[#This Row],[Shipping_Amt]]</f>
        <v>1.2</v>
      </c>
      <c r="M816" s="5">
        <f>(((Table3[[#This Row],[Total_Amt]] * 0.0558659217877095) + (Table3[[#This Row],[Total_Amt]])) *0.025 +0.3) + Table3[[#This Row],[Total_Amt]] * 0.1025</f>
        <v>0.45467597765363127</v>
      </c>
      <c r="N816" s="20">
        <f>Table3[[#This Row],[Total_Amt]]-Table3[[#This Row],[TCG_Fees]]-0.0225 - (0.088 *Table3[[#This Row],[Shipping_Shields]])- ($V$33 * Table3[[#This Row],[Quantity_Ordered]]) -0.68</f>
        <v>-7.2172411885010113E-2</v>
      </c>
      <c r="O816" s="2" t="s">
        <v>2311</v>
      </c>
      <c r="P816" s="2" t="s">
        <v>966</v>
      </c>
      <c r="Q816" s="6">
        <v>2138</v>
      </c>
    </row>
    <row r="817" spans="1:17" x14ac:dyDescent="0.25">
      <c r="A817" s="1" t="s">
        <v>2317</v>
      </c>
      <c r="B817" s="2" t="s">
        <v>2318</v>
      </c>
      <c r="C817" s="3">
        <v>45327</v>
      </c>
      <c r="D817" s="4" t="str">
        <f t="shared" ca="1" si="45"/>
        <v>Completed</v>
      </c>
      <c r="E817" s="4" t="s">
        <v>3</v>
      </c>
      <c r="F817" s="4" t="s">
        <v>2168</v>
      </c>
      <c r="G817" s="5">
        <v>1.18</v>
      </c>
      <c r="H817" s="37">
        <f t="shared" si="46"/>
        <v>1</v>
      </c>
      <c r="I817" s="37" t="str">
        <f t="shared" si="43"/>
        <v>Small</v>
      </c>
      <c r="J817" s="4">
        <v>2</v>
      </c>
      <c r="K817" s="20">
        <v>0.99</v>
      </c>
      <c r="L817" s="5">
        <f>Table3[[#This Row],[Product_Amt]]+Table3[[#This Row],[Shipping_Amt]]</f>
        <v>2.17</v>
      </c>
      <c r="M817" s="5">
        <f>(((Table3[[#This Row],[Total_Amt]] * 0.0558659217877095) + (Table3[[#This Row],[Total_Amt]])) *0.025 +0.3) + Table3[[#This Row],[Total_Amt]] * 0.1025</f>
        <v>0.57970572625698324</v>
      </c>
      <c r="N817" s="20">
        <f>Table3[[#This Row],[Total_Amt]]-Table3[[#This Row],[TCG_Fees]]-0.0225 - (0.088 *Table3[[#This Row],[Shipping_Shields]])- ($V$33 * Table3[[#This Row],[Quantity_Ordered]]) -0.68</f>
        <v>0.74580140528025918</v>
      </c>
      <c r="O817" s="2" t="s">
        <v>1052</v>
      </c>
      <c r="P817" s="2" t="s">
        <v>943</v>
      </c>
      <c r="Q817" s="6">
        <v>85719</v>
      </c>
    </row>
    <row r="818" spans="1:17" x14ac:dyDescent="0.25">
      <c r="A818" s="1" t="s">
        <v>2320</v>
      </c>
      <c r="B818" s="2" t="s">
        <v>2321</v>
      </c>
      <c r="C818" s="3">
        <v>45327</v>
      </c>
      <c r="D818" s="4" t="str">
        <f t="shared" ca="1" si="45"/>
        <v>Completed</v>
      </c>
      <c r="E818" s="4" t="s">
        <v>3</v>
      </c>
      <c r="F818" s="4" t="s">
        <v>2168</v>
      </c>
      <c r="G818" s="5">
        <v>0.39</v>
      </c>
      <c r="H818" s="37">
        <f t="shared" si="46"/>
        <v>1</v>
      </c>
      <c r="I818" s="37" t="str">
        <f t="shared" si="43"/>
        <v>Small</v>
      </c>
      <c r="J818" s="4">
        <v>1</v>
      </c>
      <c r="K818" s="20">
        <v>0.99</v>
      </c>
      <c r="L818" s="5">
        <f>Table3[[#This Row],[Product_Amt]]+Table3[[#This Row],[Shipping_Amt]]</f>
        <v>1.38</v>
      </c>
      <c r="M818" s="5">
        <f>(Table3[[#This Row],[Total_Amt]]*0.1275) + 0.3</f>
        <v>0.47594999999999998</v>
      </c>
      <c r="N818" s="20">
        <f>Table3[[#This Row],[Total_Amt]]-Table3[[#This Row],[TCG_Fees]]-0.0225 - (0.088 *Table3[[#This Row],[Shipping_Shields]])- ($V$33 * Table3[[#This Row],[Quantity_Ordered]]) -0.68</f>
        <v>8.6553565768621166E-2</v>
      </c>
      <c r="O818" s="2" t="s">
        <v>2322</v>
      </c>
      <c r="P818" s="2" t="s">
        <v>1005</v>
      </c>
      <c r="Q818" s="6">
        <v>27265</v>
      </c>
    </row>
    <row r="819" spans="1:17" x14ac:dyDescent="0.25">
      <c r="A819" s="1" t="s">
        <v>2326</v>
      </c>
      <c r="B819" s="2" t="s">
        <v>2327</v>
      </c>
      <c r="C819" s="3">
        <v>45327</v>
      </c>
      <c r="D819" s="4" t="str">
        <f t="shared" ca="1" si="45"/>
        <v>Completed</v>
      </c>
      <c r="E819" s="4" t="s">
        <v>3</v>
      </c>
      <c r="F819" s="4" t="s">
        <v>2168</v>
      </c>
      <c r="G819" s="5">
        <v>0.19</v>
      </c>
      <c r="H819" s="37">
        <f t="shared" si="46"/>
        <v>1</v>
      </c>
      <c r="I819" s="37" t="str">
        <f t="shared" si="43"/>
        <v>Small</v>
      </c>
      <c r="J819" s="4">
        <v>1</v>
      </c>
      <c r="K819" s="20">
        <v>0.99</v>
      </c>
      <c r="L819" s="5">
        <f>Table3[[#This Row],[Product_Amt]]+Table3[[#This Row],[Shipping_Amt]]</f>
        <v>1.18</v>
      </c>
      <c r="M819" s="5">
        <f>(Table3[[#This Row],[Total_Amt]]*0.1275) + 0.3</f>
        <v>0.45045000000000002</v>
      </c>
      <c r="N819" s="20">
        <f>Table3[[#This Row],[Total_Amt]]-Table3[[#This Row],[TCG_Fees]]-0.0225 - (0.088 *Table3[[#This Row],[Shipping_Shields]])- ($V$33 * Table3[[#This Row],[Quantity_Ordered]]) -0.68</f>
        <v>-8.7946434231378823E-2</v>
      </c>
      <c r="O819" s="2" t="s">
        <v>2328</v>
      </c>
      <c r="P819" s="2" t="s">
        <v>985</v>
      </c>
      <c r="Q819" s="6">
        <v>31324</v>
      </c>
    </row>
    <row r="820" spans="1:17" x14ac:dyDescent="0.25">
      <c r="A820" s="1" t="s">
        <v>2329</v>
      </c>
      <c r="B820" s="2" t="s">
        <v>2330</v>
      </c>
      <c r="C820" s="3">
        <v>45327</v>
      </c>
      <c r="D820" s="4" t="str">
        <f t="shared" ca="1" si="45"/>
        <v>Completed</v>
      </c>
      <c r="E820" s="4" t="s">
        <v>3</v>
      </c>
      <c r="F820" s="4" t="s">
        <v>2168</v>
      </c>
      <c r="G820" s="5">
        <v>1.29</v>
      </c>
      <c r="H820" s="37">
        <f t="shared" si="46"/>
        <v>1</v>
      </c>
      <c r="I820" s="37" t="str">
        <f t="shared" si="43"/>
        <v>Small</v>
      </c>
      <c r="J820" s="4">
        <v>2</v>
      </c>
      <c r="K820" s="20">
        <v>0.99</v>
      </c>
      <c r="L820" s="5">
        <f>Table3[[#This Row],[Product_Amt]]+Table3[[#This Row],[Shipping_Amt]]</f>
        <v>2.2800000000000002</v>
      </c>
      <c r="M820" s="5">
        <f>(Table3[[#This Row],[Total_Amt]]*0.1275) + 0.3</f>
        <v>0.5907</v>
      </c>
      <c r="N820" s="20">
        <f>Table3[[#This Row],[Total_Amt]]-Table3[[#This Row],[TCG_Fees]]-0.0225 - (0.088 *Table3[[#This Row],[Shipping_Shields]])- ($V$33 * Table3[[#This Row],[Quantity_Ordered]]) -0.68</f>
        <v>0.84480713153724263</v>
      </c>
      <c r="O820" s="2" t="s">
        <v>2331</v>
      </c>
      <c r="P820" s="2" t="s">
        <v>968</v>
      </c>
      <c r="Q820" s="6">
        <v>22553</v>
      </c>
    </row>
    <row r="821" spans="1:17" x14ac:dyDescent="0.25">
      <c r="A821" s="1" t="s">
        <v>2332</v>
      </c>
      <c r="B821" s="2" t="s">
        <v>2333</v>
      </c>
      <c r="C821" s="3">
        <v>45327</v>
      </c>
      <c r="D821" s="4" t="str">
        <f t="shared" ca="1" si="45"/>
        <v>Completed</v>
      </c>
      <c r="E821" s="4" t="s">
        <v>3</v>
      </c>
      <c r="F821" s="4" t="s">
        <v>2168</v>
      </c>
      <c r="G821" s="5">
        <v>1.97</v>
      </c>
      <c r="H821" s="37">
        <f t="shared" si="46"/>
        <v>1</v>
      </c>
      <c r="I821" s="37" t="str">
        <f t="shared" si="43"/>
        <v>Small</v>
      </c>
      <c r="J821" s="4">
        <v>1</v>
      </c>
      <c r="K821" s="20">
        <v>0.99</v>
      </c>
      <c r="L821" s="5">
        <f>Table3[[#This Row],[Product_Amt]]+Table3[[#This Row],[Shipping_Amt]]</f>
        <v>2.96</v>
      </c>
      <c r="M821" s="5">
        <f>(Table3[[#This Row],[Total_Amt]]*0.1275) + 0.3</f>
        <v>0.6774</v>
      </c>
      <c r="N821" s="20">
        <f>Table3[[#This Row],[Total_Amt]]-Table3[[#This Row],[TCG_Fees]]-0.0225 - (0.088 *Table3[[#This Row],[Shipping_Shields]])- ($V$33 * Table3[[#This Row],[Quantity_Ordered]]) -0.68</f>
        <v>1.4651035657686209</v>
      </c>
      <c r="O821" s="2" t="s">
        <v>2334</v>
      </c>
      <c r="P821" s="2" t="s">
        <v>966</v>
      </c>
      <c r="Q821" s="6">
        <v>1510</v>
      </c>
    </row>
    <row r="822" spans="1:17" x14ac:dyDescent="0.25">
      <c r="A822" s="1" t="s">
        <v>2335</v>
      </c>
      <c r="B822" s="2" t="s">
        <v>2336</v>
      </c>
      <c r="C822" s="3">
        <v>45327</v>
      </c>
      <c r="D822" s="4" t="str">
        <f t="shared" ca="1" si="45"/>
        <v>Completed</v>
      </c>
      <c r="E822" s="4" t="s">
        <v>3</v>
      </c>
      <c r="F822" s="4" t="s">
        <v>2168</v>
      </c>
      <c r="G822" s="5">
        <v>0.2</v>
      </c>
      <c r="H822" s="37">
        <f t="shared" si="46"/>
        <v>1</v>
      </c>
      <c r="I822" s="37" t="str">
        <f t="shared" si="43"/>
        <v>Small</v>
      </c>
      <c r="J822" s="4">
        <v>1</v>
      </c>
      <c r="K822" s="20">
        <v>0.99</v>
      </c>
      <c r="L822" s="5">
        <f>Table3[[#This Row],[Product_Amt]]+Table3[[#This Row],[Shipping_Amt]]</f>
        <v>1.19</v>
      </c>
      <c r="M822" s="5">
        <f>(Table3[[#This Row],[Total_Amt]]*0.1275) + 0.3</f>
        <v>0.45172499999999999</v>
      </c>
      <c r="N822" s="20">
        <f>Table3[[#This Row],[Total_Amt]]-Table3[[#This Row],[TCG_Fees]]-0.0225 - (0.088 *Table3[[#This Row],[Shipping_Shields]])- ($V$33 * Table3[[#This Row],[Quantity_Ordered]]) -0.68</f>
        <v>-7.9221434231378729E-2</v>
      </c>
      <c r="O822" s="2" t="s">
        <v>953</v>
      </c>
      <c r="P822" s="2" t="s">
        <v>954</v>
      </c>
      <c r="Q822" s="6">
        <v>32256</v>
      </c>
    </row>
    <row r="823" spans="1:17" x14ac:dyDescent="0.25">
      <c r="A823" s="1" t="s">
        <v>2337</v>
      </c>
      <c r="B823" s="2" t="s">
        <v>2338</v>
      </c>
      <c r="C823" s="3">
        <v>45327</v>
      </c>
      <c r="D823" s="4" t="str">
        <f t="shared" ca="1" si="45"/>
        <v>Completed</v>
      </c>
      <c r="E823" s="4" t="s">
        <v>3</v>
      </c>
      <c r="F823" s="4" t="s">
        <v>2168</v>
      </c>
      <c r="G823" s="5">
        <v>0.15</v>
      </c>
      <c r="H823" s="37">
        <f t="shared" si="46"/>
        <v>1</v>
      </c>
      <c r="I823" s="37" t="str">
        <f t="shared" si="43"/>
        <v>Small</v>
      </c>
      <c r="J823" s="4">
        <v>1</v>
      </c>
      <c r="K823" s="20">
        <v>0.99</v>
      </c>
      <c r="L823" s="5">
        <f>Table3[[#This Row],[Product_Amt]]+Table3[[#This Row],[Shipping_Amt]]</f>
        <v>1.1399999999999999</v>
      </c>
      <c r="M823" s="5">
        <f>(Table3[[#This Row],[Total_Amt]]*0.1275) + 0.3</f>
        <v>0.44534999999999997</v>
      </c>
      <c r="N823" s="20">
        <f>Table3[[#This Row],[Total_Amt]]-Table3[[#This Row],[TCG_Fees]]-0.0225 - (0.088 *Table3[[#This Row],[Shipping_Shields]])- ($V$33 * Table3[[#This Row],[Quantity_Ordered]]) -0.68</f>
        <v>-0.12284643423137875</v>
      </c>
      <c r="O823" s="2" t="s">
        <v>925</v>
      </c>
      <c r="P823" s="2" t="s">
        <v>966</v>
      </c>
      <c r="Q823" s="6">
        <v>2155</v>
      </c>
    </row>
    <row r="824" spans="1:17" x14ac:dyDescent="0.25">
      <c r="A824" s="1" t="s">
        <v>2339</v>
      </c>
      <c r="B824" s="2" t="s">
        <v>2340</v>
      </c>
      <c r="C824" s="3">
        <v>45327</v>
      </c>
      <c r="D824" s="4" t="str">
        <f t="shared" ca="1" si="45"/>
        <v>Completed</v>
      </c>
      <c r="E824" s="4" t="s">
        <v>3</v>
      </c>
      <c r="F824" s="4" t="s">
        <v>2168</v>
      </c>
      <c r="G824" s="5">
        <v>2.2000000000000002</v>
      </c>
      <c r="H824" s="37">
        <f t="shared" si="46"/>
        <v>1</v>
      </c>
      <c r="I824" s="37" t="str">
        <f t="shared" si="43"/>
        <v>Small</v>
      </c>
      <c r="J824" s="4">
        <v>1</v>
      </c>
      <c r="K824" s="20">
        <v>0.99</v>
      </c>
      <c r="L824" s="5">
        <f>Table3[[#This Row],[Product_Amt]]+Table3[[#This Row],[Shipping_Amt]]</f>
        <v>3.1900000000000004</v>
      </c>
      <c r="M824" s="5">
        <f>(Table3[[#This Row],[Total_Amt]]*0.1275) + 0.3</f>
        <v>0.70672500000000005</v>
      </c>
      <c r="N824" s="20">
        <f>Table3[[#This Row],[Total_Amt]]-Table3[[#This Row],[TCG_Fees]]-0.0225 - (0.088 *Table3[[#This Row],[Shipping_Shields]])- ($V$33 * Table3[[#This Row],[Quantity_Ordered]]) -0.68</f>
        <v>1.6657785657686213</v>
      </c>
      <c r="O824" s="2" t="s">
        <v>2341</v>
      </c>
      <c r="P824" s="2" t="s">
        <v>978</v>
      </c>
      <c r="Q824" s="6">
        <v>53081</v>
      </c>
    </row>
    <row r="825" spans="1:17" x14ac:dyDescent="0.25">
      <c r="A825" s="1" t="s">
        <v>2342</v>
      </c>
      <c r="B825" s="2" t="s">
        <v>2343</v>
      </c>
      <c r="C825" s="3">
        <v>45327</v>
      </c>
      <c r="D825" s="4" t="str">
        <f t="shared" ca="1" si="45"/>
        <v>Completed</v>
      </c>
      <c r="E825" s="4" t="s">
        <v>3</v>
      </c>
      <c r="F825" s="4" t="s">
        <v>2168</v>
      </c>
      <c r="G825" s="5">
        <v>5.13</v>
      </c>
      <c r="H825" s="37">
        <f t="shared" si="46"/>
        <v>1</v>
      </c>
      <c r="I825" s="37" t="str">
        <f t="shared" si="43"/>
        <v>Small</v>
      </c>
      <c r="J825" s="4">
        <v>2</v>
      </c>
      <c r="K825" s="20">
        <v>0.99</v>
      </c>
      <c r="L825" s="5">
        <f>Table3[[#This Row],[Product_Amt]]+Table3[[#This Row],[Shipping_Amt]]</f>
        <v>6.12</v>
      </c>
      <c r="M825" s="5">
        <f>(Table3[[#This Row],[Total_Amt]]*0.1275) + 0.3</f>
        <v>1.0803</v>
      </c>
      <c r="N825" s="20">
        <f>Table3[[#This Row],[Total_Amt]]-Table3[[#This Row],[TCG_Fees]]-0.0225 - (0.088 *Table3[[#This Row],[Shipping_Shields]])- ($V$33 * Table3[[#This Row],[Quantity_Ordered]]) -0.68</f>
        <v>4.1952071315372423</v>
      </c>
      <c r="O825" s="2" t="s">
        <v>930</v>
      </c>
      <c r="P825" s="2" t="s">
        <v>931</v>
      </c>
      <c r="Q825" s="6">
        <v>87108</v>
      </c>
    </row>
    <row r="826" spans="1:17" x14ac:dyDescent="0.25">
      <c r="A826" s="1" t="s">
        <v>2344</v>
      </c>
      <c r="B826" s="2" t="s">
        <v>2345</v>
      </c>
      <c r="C826" s="3">
        <v>45328</v>
      </c>
      <c r="D826" s="4" t="str">
        <f t="shared" ca="1" si="45"/>
        <v>Completed</v>
      </c>
      <c r="E826" s="4" t="s">
        <v>3</v>
      </c>
      <c r="F826" s="4" t="s">
        <v>2168</v>
      </c>
      <c r="G826" s="5">
        <v>7.0000000000000007E-2</v>
      </c>
      <c r="H826" s="37">
        <f t="shared" si="46"/>
        <v>1</v>
      </c>
      <c r="I826" s="37" t="str">
        <f t="shared" si="43"/>
        <v>Small</v>
      </c>
      <c r="J826" s="4">
        <v>1</v>
      </c>
      <c r="K826" s="20">
        <v>0.99</v>
      </c>
      <c r="L826" s="5">
        <f>Table3[[#This Row],[Product_Amt]]+Table3[[#This Row],[Shipping_Amt]]</f>
        <v>1.06</v>
      </c>
      <c r="M826" s="5">
        <f>(Table3[[#This Row],[Total_Amt]]*0.1275) + 0.3</f>
        <v>0.43515000000000004</v>
      </c>
      <c r="N826" s="20">
        <f>Table3[[#This Row],[Total_Amt]]-Table3[[#This Row],[TCG_Fees]]-0.0225 - (0.088 *Table3[[#This Row],[Shipping_Shields]])- ($V$33 * Table3[[#This Row],[Quantity_Ordered]]) -0.68</f>
        <v>-0.19264643423137873</v>
      </c>
      <c r="O826" s="2" t="s">
        <v>2346</v>
      </c>
      <c r="P826" s="2" t="s">
        <v>952</v>
      </c>
      <c r="Q826" s="6">
        <v>37076</v>
      </c>
    </row>
    <row r="827" spans="1:17" x14ac:dyDescent="0.25">
      <c r="A827" s="1" t="s">
        <v>2347</v>
      </c>
      <c r="B827" s="2" t="s">
        <v>2348</v>
      </c>
      <c r="C827" s="3">
        <v>45328</v>
      </c>
      <c r="D827" s="4" t="str">
        <f t="shared" ref="D827:D831" ca="1" si="47">IF(C827&gt;=TODAY()-7,"Shipped","Completed")</f>
        <v>Completed</v>
      </c>
      <c r="E827" s="4" t="s">
        <v>3</v>
      </c>
      <c r="F827" s="4" t="s">
        <v>2168</v>
      </c>
      <c r="G827" s="5">
        <v>8.6199999999999992</v>
      </c>
      <c r="H827" s="37">
        <f t="shared" si="46"/>
        <v>1</v>
      </c>
      <c r="I827" s="37" t="str">
        <f t="shared" ref="I827:I890" si="48">IF(H827 &gt; 1, "Large", "Small")</f>
        <v>Small</v>
      </c>
      <c r="J827" s="4">
        <v>1</v>
      </c>
      <c r="K827" s="20">
        <v>0.99</v>
      </c>
      <c r="L827" s="5">
        <f>Table3[[#This Row],[Product_Amt]]+Table3[[#This Row],[Shipping_Amt]]</f>
        <v>9.61</v>
      </c>
      <c r="M827" s="5">
        <f>(Table3[[#This Row],[Total_Amt]]*0.1275) + 0.3</f>
        <v>1.5252749999999999</v>
      </c>
      <c r="N827" s="20">
        <f>Table3[[#This Row],[Total_Amt]]-Table3[[#This Row],[TCG_Fees]]-0.0225 - (0.088 *Table3[[#This Row],[Shipping_Shields]])- ($V$33 * Table3[[#This Row],[Quantity_Ordered]]) -0.68</f>
        <v>7.2672285657686198</v>
      </c>
      <c r="O827" s="2" t="s">
        <v>2349</v>
      </c>
      <c r="P827" s="2" t="s">
        <v>1005</v>
      </c>
      <c r="Q827" s="6">
        <v>27948</v>
      </c>
    </row>
    <row r="828" spans="1:17" x14ac:dyDescent="0.25">
      <c r="A828" s="1" t="s">
        <v>2354</v>
      </c>
      <c r="B828" s="2" t="s">
        <v>2355</v>
      </c>
      <c r="C828" s="3">
        <v>45328</v>
      </c>
      <c r="D828" s="4" t="str">
        <f t="shared" ca="1" si="47"/>
        <v>Completed</v>
      </c>
      <c r="E828" s="4" t="s">
        <v>3</v>
      </c>
      <c r="F828" s="4" t="s">
        <v>2168</v>
      </c>
      <c r="G828" s="5">
        <v>3.8</v>
      </c>
      <c r="H828" s="37">
        <f t="shared" si="46"/>
        <v>1</v>
      </c>
      <c r="I828" s="37" t="str">
        <f t="shared" si="48"/>
        <v>Small</v>
      </c>
      <c r="J828" s="4">
        <v>1</v>
      </c>
      <c r="K828" s="20">
        <v>0.99</v>
      </c>
      <c r="L828" s="5">
        <f>Table3[[#This Row],[Product_Amt]]+Table3[[#This Row],[Shipping_Amt]]</f>
        <v>4.79</v>
      </c>
      <c r="M828" s="5">
        <f>(Table3[[#This Row],[Total_Amt]]*0.1275) + 0.3</f>
        <v>0.91072500000000001</v>
      </c>
      <c r="N828" s="20">
        <f>Table3[[#This Row],[Total_Amt]]-Table3[[#This Row],[TCG_Fees]]-0.0225 - (0.088 *Table3[[#This Row],[Shipping_Shields]])- ($V$33 * Table3[[#This Row],[Quantity_Ordered]]) -0.68</f>
        <v>3.0617785657686207</v>
      </c>
      <c r="O828" s="2" t="s">
        <v>1995</v>
      </c>
      <c r="P828" s="2" t="s">
        <v>1025</v>
      </c>
      <c r="Q828" s="6">
        <v>66502</v>
      </c>
    </row>
    <row r="829" spans="1:17" x14ac:dyDescent="0.25">
      <c r="A829" s="1" t="s">
        <v>2356</v>
      </c>
      <c r="B829" s="2" t="s">
        <v>2357</v>
      </c>
      <c r="C829" s="3">
        <v>45328</v>
      </c>
      <c r="D829" s="4" t="str">
        <f t="shared" ca="1" si="47"/>
        <v>Completed</v>
      </c>
      <c r="E829" s="4" t="s">
        <v>3</v>
      </c>
      <c r="F829" s="4" t="s">
        <v>2168</v>
      </c>
      <c r="G829" s="5">
        <v>19.36</v>
      </c>
      <c r="H829" s="37">
        <f t="shared" si="46"/>
        <v>1</v>
      </c>
      <c r="I829" s="37" t="str">
        <f t="shared" si="48"/>
        <v>Small</v>
      </c>
      <c r="J829" s="4">
        <v>2</v>
      </c>
      <c r="K829" s="20">
        <v>0.99</v>
      </c>
      <c r="L829" s="5">
        <f>Table3[[#This Row],[Product_Amt]]+Table3[[#This Row],[Shipping_Amt]]</f>
        <v>20.349999999999998</v>
      </c>
      <c r="M829" s="5">
        <f>(Table3[[#This Row],[Total_Amt]]*0.1275) + 0.3</f>
        <v>2.8946249999999996</v>
      </c>
      <c r="N829" s="20">
        <f>Table3[[#This Row],[Total_Amt]]-Table3[[#This Row],[TCG_Fees]]-0.0225 - (0.088 *Table3[[#This Row],[Shipping_Shields]])- ($V$33 * Table3[[#This Row],[Quantity_Ordered]]) -0.68</f>
        <v>16.610882131537238</v>
      </c>
      <c r="O829" s="2" t="s">
        <v>2358</v>
      </c>
      <c r="P829" s="2" t="s">
        <v>978</v>
      </c>
      <c r="Q829" s="6">
        <v>53593</v>
      </c>
    </row>
    <row r="830" spans="1:17" x14ac:dyDescent="0.25">
      <c r="A830" s="1" t="s">
        <v>2359</v>
      </c>
      <c r="B830" s="2" t="s">
        <v>2360</v>
      </c>
      <c r="C830" s="3">
        <v>45329</v>
      </c>
      <c r="D830" s="4" t="str">
        <f t="shared" ca="1" si="47"/>
        <v>Completed</v>
      </c>
      <c r="E830" s="4" t="s">
        <v>3</v>
      </c>
      <c r="F830" s="4" t="s">
        <v>2168</v>
      </c>
      <c r="G830" s="5">
        <v>0.17</v>
      </c>
      <c r="H830" s="37">
        <f t="shared" si="46"/>
        <v>1</v>
      </c>
      <c r="I830" s="37" t="str">
        <f t="shared" si="48"/>
        <v>Small</v>
      </c>
      <c r="J830" s="4">
        <v>1</v>
      </c>
      <c r="K830" s="20">
        <v>0.99</v>
      </c>
      <c r="L830" s="5">
        <f>Table3[[#This Row],[Product_Amt]]+Table3[[#This Row],[Shipping_Amt]]</f>
        <v>1.1599999999999999</v>
      </c>
      <c r="M830" s="5">
        <f>(Table3[[#This Row],[Total_Amt]]*0.1275) + 0.3</f>
        <v>0.44789999999999996</v>
      </c>
      <c r="N830" s="20">
        <f>Table3[[#This Row],[Total_Amt]]-Table3[[#This Row],[TCG_Fees]]-0.0225 - (0.088 *Table3[[#This Row],[Shipping_Shields]])- ($V$33 * Table3[[#This Row],[Quantity_Ordered]]) -0.68</f>
        <v>-0.10539643423137879</v>
      </c>
      <c r="O830" s="2" t="s">
        <v>2361</v>
      </c>
      <c r="P830" s="2" t="s">
        <v>966</v>
      </c>
      <c r="Q830" s="6">
        <v>2301</v>
      </c>
    </row>
    <row r="831" spans="1:17" x14ac:dyDescent="0.25">
      <c r="A831" s="1" t="s">
        <v>2362</v>
      </c>
      <c r="B831" s="2" t="s">
        <v>2363</v>
      </c>
      <c r="C831" s="3">
        <v>45329</v>
      </c>
      <c r="D831" s="4" t="str">
        <f t="shared" ca="1" si="47"/>
        <v>Completed</v>
      </c>
      <c r="E831" s="4" t="s">
        <v>3</v>
      </c>
      <c r="F831" s="4" t="s">
        <v>2168</v>
      </c>
      <c r="G831" s="5">
        <v>0.1</v>
      </c>
      <c r="H831" s="37">
        <f t="shared" ref="H831:H862" si="49">IF(J831&gt;=7,2,IF(J831&lt;7,1))</f>
        <v>1</v>
      </c>
      <c r="I831" s="37" t="str">
        <f t="shared" si="48"/>
        <v>Small</v>
      </c>
      <c r="J831" s="4">
        <v>1</v>
      </c>
      <c r="K831" s="20">
        <v>0.99</v>
      </c>
      <c r="L831" s="5">
        <f>Table3[[#This Row],[Product_Amt]]+Table3[[#This Row],[Shipping_Amt]]</f>
        <v>1.0900000000000001</v>
      </c>
      <c r="M831" s="5">
        <f>(Table3[[#This Row],[Total_Amt]]*0.1275) + 0.3</f>
        <v>0.438975</v>
      </c>
      <c r="N831" s="20">
        <f>Table3[[#This Row],[Total_Amt]]-Table3[[#This Row],[TCG_Fees]]-0.0225 - (0.088 *Table3[[#This Row],[Shipping_Shields]])- ($V$33 * Table3[[#This Row],[Quantity_Ordered]]) -0.68</f>
        <v>-0.16647143423137867</v>
      </c>
      <c r="O831" s="2" t="s">
        <v>2364</v>
      </c>
      <c r="P831" s="2" t="s">
        <v>954</v>
      </c>
      <c r="Q831" s="6">
        <v>32539</v>
      </c>
    </row>
    <row r="832" spans="1:17" x14ac:dyDescent="0.25">
      <c r="A832" s="1" t="s">
        <v>2365</v>
      </c>
      <c r="B832" s="2" t="s">
        <v>2366</v>
      </c>
      <c r="C832" s="3">
        <v>45329</v>
      </c>
      <c r="D832" s="4" t="s">
        <v>2009</v>
      </c>
      <c r="E832" s="4" t="s">
        <v>3</v>
      </c>
      <c r="F832" s="4" t="s">
        <v>2168</v>
      </c>
      <c r="G832" s="5">
        <v>2.93</v>
      </c>
      <c r="H832" s="37">
        <f t="shared" si="49"/>
        <v>1</v>
      </c>
      <c r="I832" s="37" t="str">
        <f t="shared" si="48"/>
        <v>Small</v>
      </c>
      <c r="J832" s="4">
        <v>1</v>
      </c>
      <c r="K832" s="20">
        <v>0.99</v>
      </c>
      <c r="L832" s="5">
        <f>Table3[[#This Row],[Product_Amt]]+Table3[[#This Row],[Shipping_Amt]]</f>
        <v>3.92</v>
      </c>
      <c r="M832" s="5">
        <f>(Table3[[#This Row],[Total_Amt]]*0.1275) + 0.3</f>
        <v>0.79980000000000007</v>
      </c>
      <c r="N832" s="20">
        <f>Table3[[#This Row],[Total_Amt]]-Table3[[#This Row],[TCG_Fees]]-0.0225 - (0.088 *Table3[[#This Row],[Shipping_Shields]])- ($V$33 * Table3[[#This Row],[Quantity_Ordered]]) -0.68</f>
        <v>2.3027035657686206</v>
      </c>
      <c r="O832" s="2" t="s">
        <v>1028</v>
      </c>
      <c r="P832" s="2" t="s">
        <v>920</v>
      </c>
      <c r="Q832" s="6">
        <v>53521</v>
      </c>
    </row>
    <row r="833" spans="1:17" x14ac:dyDescent="0.25">
      <c r="A833" s="1" t="s">
        <v>2367</v>
      </c>
      <c r="B833" s="2" t="s">
        <v>2368</v>
      </c>
      <c r="C833" s="3">
        <v>45329</v>
      </c>
      <c r="D833" s="4" t="str">
        <f t="shared" ref="D833:D871" ca="1" si="50">IF(C833&gt;=TODAY()-7,"Shipped","Completed")</f>
        <v>Completed</v>
      </c>
      <c r="E833" s="4" t="s">
        <v>3</v>
      </c>
      <c r="F833" s="4" t="s">
        <v>2168</v>
      </c>
      <c r="G833" s="5">
        <v>0.44</v>
      </c>
      <c r="H833" s="37">
        <f t="shared" si="49"/>
        <v>1</v>
      </c>
      <c r="I833" s="37" t="str">
        <f t="shared" si="48"/>
        <v>Small</v>
      </c>
      <c r="J833" s="4">
        <v>1</v>
      </c>
      <c r="K833" s="20">
        <v>0.99</v>
      </c>
      <c r="L833" s="5">
        <f>Table3[[#This Row],[Product_Amt]]+Table3[[#This Row],[Shipping_Amt]]</f>
        <v>1.43</v>
      </c>
      <c r="M833" s="5">
        <f>(Table3[[#This Row],[Total_Amt]]*0.1275) + 0.3</f>
        <v>0.482325</v>
      </c>
      <c r="N833" s="20">
        <f>Table3[[#This Row],[Total_Amt]]-Table3[[#This Row],[TCG_Fees]]-0.0225 - (0.088 *Table3[[#This Row],[Shipping_Shields]])- ($V$33 * Table3[[#This Row],[Quantity_Ordered]]) -0.68</f>
        <v>0.13017856576862119</v>
      </c>
      <c r="O833" s="2" t="s">
        <v>984</v>
      </c>
      <c r="P833" s="2" t="s">
        <v>985</v>
      </c>
      <c r="Q833" s="6">
        <v>30317</v>
      </c>
    </row>
    <row r="834" spans="1:17" x14ac:dyDescent="0.25">
      <c r="A834" s="1" t="s">
        <v>2369</v>
      </c>
      <c r="B834" s="2" t="s">
        <v>2370</v>
      </c>
      <c r="C834" s="3">
        <v>45330</v>
      </c>
      <c r="D834" s="4" t="str">
        <f t="shared" ca="1" si="50"/>
        <v>Completed</v>
      </c>
      <c r="E834" s="4" t="s">
        <v>3</v>
      </c>
      <c r="F834" s="4" t="s">
        <v>2168</v>
      </c>
      <c r="G834" s="5">
        <v>0.15</v>
      </c>
      <c r="H834" s="37">
        <f t="shared" si="49"/>
        <v>1</v>
      </c>
      <c r="I834" s="37" t="str">
        <f t="shared" si="48"/>
        <v>Small</v>
      </c>
      <c r="J834" s="4">
        <v>1</v>
      </c>
      <c r="K834" s="20">
        <v>0.99</v>
      </c>
      <c r="L834" s="5">
        <f>Table3[[#This Row],[Product_Amt]]+Table3[[#This Row],[Shipping_Amt]]</f>
        <v>1.1399999999999999</v>
      </c>
      <c r="M834" s="5">
        <f>(Table3[[#This Row],[Total_Amt]]*0.1275) + 0.3</f>
        <v>0.44534999999999997</v>
      </c>
      <c r="N834" s="20">
        <f>Table3[[#This Row],[Total_Amt]]-Table3[[#This Row],[TCG_Fees]]-0.0225 - (0.088 *Table3[[#This Row],[Shipping_Shields]])- ($V$33 * Table3[[#This Row],[Quantity_Ordered]]) -0.68</f>
        <v>-0.12284643423137875</v>
      </c>
      <c r="O834" s="2" t="s">
        <v>2371</v>
      </c>
      <c r="P834" s="2" t="s">
        <v>938</v>
      </c>
      <c r="Q834" s="6">
        <v>92078</v>
      </c>
    </row>
    <row r="835" spans="1:17" x14ac:dyDescent="0.25">
      <c r="A835" s="1" t="s">
        <v>2372</v>
      </c>
      <c r="B835" s="2" t="s">
        <v>2373</v>
      </c>
      <c r="C835" s="3">
        <v>45330</v>
      </c>
      <c r="D835" s="4" t="str">
        <f t="shared" ca="1" si="50"/>
        <v>Completed</v>
      </c>
      <c r="E835" s="4" t="s">
        <v>3</v>
      </c>
      <c r="F835" s="4" t="s">
        <v>2168</v>
      </c>
      <c r="G835" s="5">
        <v>0.17</v>
      </c>
      <c r="H835" s="37">
        <f t="shared" si="49"/>
        <v>1</v>
      </c>
      <c r="I835" s="37" t="str">
        <f t="shared" si="48"/>
        <v>Small</v>
      </c>
      <c r="J835" s="4">
        <v>1</v>
      </c>
      <c r="K835" s="20">
        <v>0.99</v>
      </c>
      <c r="L835" s="5">
        <f>Table3[[#This Row],[Product_Amt]]+Table3[[#This Row],[Shipping_Amt]]</f>
        <v>1.1599999999999999</v>
      </c>
      <c r="M835" s="5">
        <f>(Table3[[#This Row],[Total_Amt]]*0.1275) + 0.3</f>
        <v>0.44789999999999996</v>
      </c>
      <c r="N835" s="20">
        <f>Table3[[#This Row],[Total_Amt]]-Table3[[#This Row],[TCG_Fees]]-0.0225 - (0.088 *Table3[[#This Row],[Shipping_Shields]])- ($V$33 * Table3[[#This Row],[Quantity_Ordered]]) -0.68</f>
        <v>-0.10539643423137879</v>
      </c>
      <c r="O835" s="2" t="s">
        <v>2374</v>
      </c>
      <c r="P835" s="2" t="s">
        <v>982</v>
      </c>
      <c r="Q835" s="6">
        <v>56510</v>
      </c>
    </row>
    <row r="836" spans="1:17" x14ac:dyDescent="0.25">
      <c r="A836" s="1" t="s">
        <v>2375</v>
      </c>
      <c r="B836" s="2" t="s">
        <v>2376</v>
      </c>
      <c r="C836" s="3">
        <v>45330</v>
      </c>
      <c r="D836" s="4" t="str">
        <f t="shared" ca="1" si="50"/>
        <v>Completed</v>
      </c>
      <c r="E836" s="4" t="s">
        <v>3</v>
      </c>
      <c r="F836" s="4" t="s">
        <v>2168</v>
      </c>
      <c r="G836" s="5">
        <v>6.77</v>
      </c>
      <c r="H836" s="37">
        <f t="shared" si="49"/>
        <v>1</v>
      </c>
      <c r="I836" s="37" t="str">
        <f t="shared" si="48"/>
        <v>Small</v>
      </c>
      <c r="J836" s="4">
        <v>1</v>
      </c>
      <c r="K836" s="20">
        <v>0.99</v>
      </c>
      <c r="L836" s="5">
        <f>Table3[[#This Row],[Product_Amt]]+Table3[[#This Row],[Shipping_Amt]]</f>
        <v>7.76</v>
      </c>
      <c r="M836" s="5">
        <f>(Table3[[#This Row],[Total_Amt]]*0.1275) + 0.3</f>
        <v>1.2893999999999999</v>
      </c>
      <c r="N836" s="20">
        <f>Table3[[#This Row],[Total_Amt]]-Table3[[#This Row],[TCG_Fees]]-0.0225 - (0.088 *Table3[[#This Row],[Shipping_Shields]])- ($V$33 * Table3[[#This Row],[Quantity_Ordered]]) -0.68</f>
        <v>5.6531035657686219</v>
      </c>
      <c r="O836" s="2" t="s">
        <v>2377</v>
      </c>
      <c r="P836" s="2" t="s">
        <v>919</v>
      </c>
      <c r="Q836" s="6">
        <v>76087</v>
      </c>
    </row>
    <row r="837" spans="1:17" x14ac:dyDescent="0.25">
      <c r="A837" s="1" t="s">
        <v>2378</v>
      </c>
      <c r="B837" s="2" t="s">
        <v>2379</v>
      </c>
      <c r="C837" s="3">
        <v>45330</v>
      </c>
      <c r="D837" s="4" t="str">
        <f t="shared" ca="1" si="50"/>
        <v>Completed</v>
      </c>
      <c r="E837" s="4" t="s">
        <v>3</v>
      </c>
      <c r="F837" s="4" t="s">
        <v>2168</v>
      </c>
      <c r="G837" s="5">
        <v>8.24</v>
      </c>
      <c r="H837" s="37">
        <f t="shared" si="49"/>
        <v>1</v>
      </c>
      <c r="I837" s="37" t="str">
        <f t="shared" si="48"/>
        <v>Small</v>
      </c>
      <c r="J837" s="4">
        <v>1</v>
      </c>
      <c r="K837" s="20">
        <v>0.99</v>
      </c>
      <c r="L837" s="5">
        <f>Table3[[#This Row],[Product_Amt]]+Table3[[#This Row],[Shipping_Amt]]</f>
        <v>9.23</v>
      </c>
      <c r="M837" s="5">
        <f>(Table3[[#This Row],[Total_Amt]]*0.1275) + 0.3</f>
        <v>1.4768250000000001</v>
      </c>
      <c r="N837" s="20">
        <f>Table3[[#This Row],[Total_Amt]]-Table3[[#This Row],[TCG_Fees]]-0.0225 - (0.088 *Table3[[#This Row],[Shipping_Shields]])- ($V$33 * Table3[[#This Row],[Quantity_Ordered]]) -0.68</f>
        <v>6.9356785657686224</v>
      </c>
      <c r="O837" s="2" t="s">
        <v>2380</v>
      </c>
      <c r="P837" s="2" t="s">
        <v>1022</v>
      </c>
      <c r="Q837" s="6">
        <v>29301</v>
      </c>
    </row>
    <row r="838" spans="1:17" x14ac:dyDescent="0.25">
      <c r="A838" s="1" t="s">
        <v>2381</v>
      </c>
      <c r="B838" s="2" t="s">
        <v>2382</v>
      </c>
      <c r="C838" s="3">
        <v>45330</v>
      </c>
      <c r="D838" s="4" t="str">
        <f t="shared" ca="1" si="50"/>
        <v>Completed</v>
      </c>
      <c r="E838" s="4" t="s">
        <v>3</v>
      </c>
      <c r="F838" s="4" t="s">
        <v>2168</v>
      </c>
      <c r="G838" s="5">
        <v>2.73</v>
      </c>
      <c r="H838" s="37">
        <f t="shared" si="49"/>
        <v>1</v>
      </c>
      <c r="I838" s="37" t="str">
        <f t="shared" si="48"/>
        <v>Small</v>
      </c>
      <c r="J838" s="4">
        <v>1</v>
      </c>
      <c r="K838" s="20">
        <v>0.99</v>
      </c>
      <c r="L838" s="5">
        <f>Table3[[#This Row],[Product_Amt]]+Table3[[#This Row],[Shipping_Amt]]</f>
        <v>3.7199999999999998</v>
      </c>
      <c r="M838" s="5">
        <f>(Table3[[#This Row],[Total_Amt]]*0.1275) + 0.3</f>
        <v>0.77429999999999999</v>
      </c>
      <c r="N838" s="20">
        <f>Table3[[#This Row],[Total_Amt]]-Table3[[#This Row],[TCG_Fees]]-0.0225 - (0.088 *Table3[[#This Row],[Shipping_Shields]])- ($V$33 * Table3[[#This Row],[Quantity_Ordered]]) -0.68</f>
        <v>2.1282035657686205</v>
      </c>
      <c r="O838" s="2" t="s">
        <v>2383</v>
      </c>
      <c r="P838" s="2" t="s">
        <v>938</v>
      </c>
      <c r="Q838" s="6">
        <v>91911</v>
      </c>
    </row>
    <row r="839" spans="1:17" x14ac:dyDescent="0.25">
      <c r="A839" s="1" t="s">
        <v>2384</v>
      </c>
      <c r="B839" s="2" t="s">
        <v>2385</v>
      </c>
      <c r="C839" s="3">
        <v>45330</v>
      </c>
      <c r="D839" s="4" t="str">
        <f t="shared" ca="1" si="50"/>
        <v>Completed</v>
      </c>
      <c r="E839" s="4" t="s">
        <v>3</v>
      </c>
      <c r="F839" s="4" t="s">
        <v>2168</v>
      </c>
      <c r="G839" s="5">
        <v>14.99</v>
      </c>
      <c r="H839" s="37">
        <f t="shared" si="49"/>
        <v>1</v>
      </c>
      <c r="I839" s="37" t="str">
        <f t="shared" si="48"/>
        <v>Small</v>
      </c>
      <c r="J839" s="4">
        <v>1</v>
      </c>
      <c r="K839" s="20">
        <v>0.99</v>
      </c>
      <c r="L839" s="5">
        <f>Table3[[#This Row],[Product_Amt]]+Table3[[#This Row],[Shipping_Amt]]</f>
        <v>15.98</v>
      </c>
      <c r="M839" s="5">
        <f>(Table3[[#This Row],[Total_Amt]]*0.1275) + 0.3</f>
        <v>2.33745</v>
      </c>
      <c r="N839" s="20">
        <f>Table3[[#This Row],[Total_Amt]]-Table3[[#This Row],[TCG_Fees]]-0.0225 - (0.088 *Table3[[#This Row],[Shipping_Shields]])- ($V$33 * Table3[[#This Row],[Quantity_Ordered]]) -0.68</f>
        <v>12.825053565768622</v>
      </c>
      <c r="O839" s="2" t="s">
        <v>989</v>
      </c>
      <c r="P839" s="2" t="s">
        <v>988</v>
      </c>
      <c r="Q839" s="6">
        <v>64801</v>
      </c>
    </row>
    <row r="840" spans="1:17" x14ac:dyDescent="0.25">
      <c r="A840" s="1" t="s">
        <v>2386</v>
      </c>
      <c r="B840" s="2" t="s">
        <v>2387</v>
      </c>
      <c r="C840" s="3">
        <v>45330</v>
      </c>
      <c r="D840" s="4" t="str">
        <f t="shared" ca="1" si="50"/>
        <v>Completed</v>
      </c>
      <c r="E840" s="4" t="s">
        <v>3</v>
      </c>
      <c r="F840" s="4" t="s">
        <v>2168</v>
      </c>
      <c r="G840" s="5">
        <v>0.44</v>
      </c>
      <c r="H840" s="37">
        <f t="shared" si="49"/>
        <v>1</v>
      </c>
      <c r="I840" s="37" t="str">
        <f t="shared" si="48"/>
        <v>Small</v>
      </c>
      <c r="J840" s="4">
        <v>1</v>
      </c>
      <c r="K840" s="20">
        <v>0.99</v>
      </c>
      <c r="L840" s="5">
        <f>Table3[[#This Row],[Product_Amt]]+Table3[[#This Row],[Shipping_Amt]]</f>
        <v>1.43</v>
      </c>
      <c r="M840" s="5">
        <f>(Table3[[#This Row],[Total_Amt]]*0.1275) + 0.3</f>
        <v>0.482325</v>
      </c>
      <c r="N840" s="20">
        <f>Table3[[#This Row],[Total_Amt]]-Table3[[#This Row],[TCG_Fees]]-0.0225 - (0.088 *Table3[[#This Row],[Shipping_Shields]])- ($V$33 * Table3[[#This Row],[Quantity_Ordered]]) -0.68</f>
        <v>0.13017856576862119</v>
      </c>
      <c r="O840" s="2" t="s">
        <v>2388</v>
      </c>
      <c r="P840" s="2" t="s">
        <v>1020</v>
      </c>
      <c r="Q840" s="6">
        <v>73071</v>
      </c>
    </row>
    <row r="841" spans="1:17" x14ac:dyDescent="0.25">
      <c r="A841" s="1" t="s">
        <v>2389</v>
      </c>
      <c r="B841" s="2" t="s">
        <v>2390</v>
      </c>
      <c r="C841" s="3">
        <v>45330</v>
      </c>
      <c r="D841" s="4" t="str">
        <f t="shared" ca="1" si="50"/>
        <v>Completed</v>
      </c>
      <c r="E841" s="4" t="s">
        <v>3</v>
      </c>
      <c r="F841" s="4" t="s">
        <v>2168</v>
      </c>
      <c r="G841" s="5">
        <v>5.0999999999999996</v>
      </c>
      <c r="H841" s="37">
        <f t="shared" si="49"/>
        <v>1</v>
      </c>
      <c r="I841" s="37" t="str">
        <f t="shared" si="48"/>
        <v>Small</v>
      </c>
      <c r="J841" s="4">
        <v>1</v>
      </c>
      <c r="K841" s="20">
        <v>0.99</v>
      </c>
      <c r="L841" s="5">
        <f>Table3[[#This Row],[Product_Amt]]+Table3[[#This Row],[Shipping_Amt]]</f>
        <v>6.09</v>
      </c>
      <c r="M841" s="5">
        <f>(Table3[[#This Row],[Total_Amt]]*0.1275) + 0.3</f>
        <v>1.0764750000000001</v>
      </c>
      <c r="N841" s="20">
        <f>Table3[[#This Row],[Total_Amt]]-Table3[[#This Row],[TCG_Fees]]-0.0225 - (0.088 *Table3[[#This Row],[Shipping_Shields]])- ($V$33 * Table3[[#This Row],[Quantity_Ordered]]) -0.68</f>
        <v>4.1960285657686214</v>
      </c>
      <c r="O841" s="2" t="s">
        <v>2391</v>
      </c>
      <c r="P841" s="2" t="s">
        <v>995</v>
      </c>
      <c r="Q841" s="6">
        <v>42320</v>
      </c>
    </row>
    <row r="842" spans="1:17" x14ac:dyDescent="0.25">
      <c r="A842" s="24" t="s">
        <v>2392</v>
      </c>
      <c r="B842" s="2" t="s">
        <v>2393</v>
      </c>
      <c r="C842" s="3">
        <v>45331</v>
      </c>
      <c r="D842" s="4" t="str">
        <f t="shared" ca="1" si="50"/>
        <v>Completed</v>
      </c>
      <c r="E842" s="4" t="s">
        <v>3</v>
      </c>
      <c r="F842" s="4" t="s">
        <v>2168</v>
      </c>
      <c r="G842" s="5">
        <v>0.2</v>
      </c>
      <c r="H842" s="37">
        <f t="shared" si="49"/>
        <v>1</v>
      </c>
      <c r="I842" s="37" t="str">
        <f t="shared" si="48"/>
        <v>Small</v>
      </c>
      <c r="J842" s="4">
        <v>2</v>
      </c>
      <c r="K842" s="20">
        <v>0.99</v>
      </c>
      <c r="L842" s="5">
        <f>Table3[[#This Row],[Product_Amt]]+Table3[[#This Row],[Shipping_Amt]]</f>
        <v>1.19</v>
      </c>
      <c r="M842" s="5">
        <f>(Table3[[#This Row],[Total_Amt]]*0.1275) + 0.3</f>
        <v>0.45172499999999999</v>
      </c>
      <c r="N842" s="20">
        <f>Table3[[#This Row],[Total_Amt]]-Table3[[#This Row],[TCG_Fees]]-0.0225 - (0.088 *Table3[[#This Row],[Shipping_Shields]])- ($V$33 * Table3[[#This Row],[Quantity_Ordered]]) -0.68</f>
        <v>-0.10621786846275749</v>
      </c>
      <c r="O842" s="2" t="s">
        <v>1229</v>
      </c>
      <c r="P842" s="2" t="s">
        <v>963</v>
      </c>
      <c r="Q842" s="6">
        <v>50266</v>
      </c>
    </row>
    <row r="843" spans="1:17" x14ac:dyDescent="0.25">
      <c r="A843" s="1" t="s">
        <v>2394</v>
      </c>
      <c r="B843" s="2" t="s">
        <v>2395</v>
      </c>
      <c r="C843" s="3">
        <v>45331</v>
      </c>
      <c r="D843" s="4" t="str">
        <f t="shared" ca="1" si="50"/>
        <v>Completed</v>
      </c>
      <c r="E843" s="4" t="s">
        <v>3</v>
      </c>
      <c r="F843" s="4" t="s">
        <v>2168</v>
      </c>
      <c r="G843" s="5">
        <v>2.34</v>
      </c>
      <c r="H843" s="37">
        <f t="shared" si="49"/>
        <v>1</v>
      </c>
      <c r="I843" s="37" t="str">
        <f t="shared" si="48"/>
        <v>Small</v>
      </c>
      <c r="J843" s="4">
        <v>1</v>
      </c>
      <c r="K843" s="20">
        <v>0.99</v>
      </c>
      <c r="L843" s="5">
        <f>Table3[[#This Row],[Product_Amt]]+Table3[[#This Row],[Shipping_Amt]]</f>
        <v>3.33</v>
      </c>
      <c r="M843" s="5">
        <f>(Table3[[#This Row],[Total_Amt]]*0.1275) + 0.3</f>
        <v>0.72457499999999997</v>
      </c>
      <c r="N843" s="20">
        <f>Table3[[#This Row],[Total_Amt]]-Table3[[#This Row],[TCG_Fees]]-0.0225 - (0.088 *Table3[[#This Row],[Shipping_Shields]])- ($V$33 * Table3[[#This Row],[Quantity_Ordered]]) -0.68</f>
        <v>1.7879285657686212</v>
      </c>
      <c r="O843" s="2" t="s">
        <v>2396</v>
      </c>
      <c r="P843" s="2" t="s">
        <v>967</v>
      </c>
      <c r="Q843" s="6">
        <v>15431</v>
      </c>
    </row>
    <row r="844" spans="1:17" x14ac:dyDescent="0.25">
      <c r="A844" s="1" t="s">
        <v>2397</v>
      </c>
      <c r="B844" s="2" t="s">
        <v>2398</v>
      </c>
      <c r="C844" s="3">
        <v>45331</v>
      </c>
      <c r="D844" s="4" t="str">
        <f t="shared" ca="1" si="50"/>
        <v>Completed</v>
      </c>
      <c r="E844" s="4" t="s">
        <v>3</v>
      </c>
      <c r="F844" s="4" t="s">
        <v>2168</v>
      </c>
      <c r="G844" s="5">
        <v>0.22</v>
      </c>
      <c r="H844" s="37">
        <f t="shared" si="49"/>
        <v>1</v>
      </c>
      <c r="I844" s="37" t="str">
        <f t="shared" si="48"/>
        <v>Small</v>
      </c>
      <c r="J844" s="4">
        <v>2</v>
      </c>
      <c r="K844" s="20">
        <v>0.99</v>
      </c>
      <c r="L844" s="5">
        <f>Table3[[#This Row],[Product_Amt]]+Table3[[#This Row],[Shipping_Amt]]</f>
        <v>1.21</v>
      </c>
      <c r="M844" s="5">
        <f>(Table3[[#This Row],[Total_Amt]]*0.1275) + 0.3</f>
        <v>0.45427499999999998</v>
      </c>
      <c r="N844" s="20">
        <f>Table3[[#This Row],[Total_Amt]]-Table3[[#This Row],[TCG_Fees]]-0.0225 - (0.088 *Table3[[#This Row],[Shipping_Shields]])- ($V$33 * Table3[[#This Row],[Quantity_Ordered]]) -0.68</f>
        <v>-8.8767868462757527E-2</v>
      </c>
      <c r="O844" s="2" t="s">
        <v>1230</v>
      </c>
      <c r="P844" s="2" t="s">
        <v>954</v>
      </c>
      <c r="Q844" s="6">
        <v>32908</v>
      </c>
    </row>
    <row r="845" spans="1:17" x14ac:dyDescent="0.25">
      <c r="A845" s="1" t="s">
        <v>2399</v>
      </c>
      <c r="B845" s="2" t="s">
        <v>2400</v>
      </c>
      <c r="C845" s="3">
        <v>45331</v>
      </c>
      <c r="D845" s="4" t="str">
        <f t="shared" ca="1" si="50"/>
        <v>Completed</v>
      </c>
      <c r="E845" s="4" t="s">
        <v>3</v>
      </c>
      <c r="F845" s="4" t="s">
        <v>2168</v>
      </c>
      <c r="G845" s="5">
        <v>0.28000000000000003</v>
      </c>
      <c r="H845" s="37">
        <f t="shared" si="49"/>
        <v>1</v>
      </c>
      <c r="I845" s="37" t="str">
        <f t="shared" si="48"/>
        <v>Small</v>
      </c>
      <c r="J845" s="4">
        <v>1</v>
      </c>
      <c r="K845" s="20">
        <v>0.99</v>
      </c>
      <c r="L845" s="5">
        <f>Table3[[#This Row],[Product_Amt]]+Table3[[#This Row],[Shipping_Amt]]</f>
        <v>1.27</v>
      </c>
      <c r="M845" s="5">
        <f>(Table3[[#This Row],[Total_Amt]]*0.1275) + 0.3</f>
        <v>0.46192500000000003</v>
      </c>
      <c r="N845" s="20">
        <f>Table3[[#This Row],[Total_Amt]]-Table3[[#This Row],[TCG_Fees]]-0.0225 - (0.088 *Table3[[#This Row],[Shipping_Shields]])- ($V$33 * Table3[[#This Row],[Quantity_Ordered]]) -0.68</f>
        <v>-9.4214342313787558E-3</v>
      </c>
      <c r="O845" s="2" t="s">
        <v>1251</v>
      </c>
      <c r="P845" s="2" t="s">
        <v>938</v>
      </c>
      <c r="Q845" s="6">
        <v>91104</v>
      </c>
    </row>
    <row r="846" spans="1:17" x14ac:dyDescent="0.25">
      <c r="A846" s="1" t="s">
        <v>2401</v>
      </c>
      <c r="B846" s="2" t="s">
        <v>2402</v>
      </c>
      <c r="C846" s="3">
        <v>45331</v>
      </c>
      <c r="D846" s="4" t="str">
        <f t="shared" ca="1" si="50"/>
        <v>Completed</v>
      </c>
      <c r="E846" s="4" t="s">
        <v>3</v>
      </c>
      <c r="F846" s="4" t="s">
        <v>2168</v>
      </c>
      <c r="G846" s="5">
        <v>2.31</v>
      </c>
      <c r="H846" s="37">
        <f t="shared" si="49"/>
        <v>1</v>
      </c>
      <c r="I846" s="37" t="str">
        <f t="shared" si="48"/>
        <v>Small</v>
      </c>
      <c r="J846" s="4">
        <v>2</v>
      </c>
      <c r="K846" s="20">
        <v>0.99</v>
      </c>
      <c r="L846" s="5">
        <f>Table3[[#This Row],[Product_Amt]]+Table3[[#This Row],[Shipping_Amt]]</f>
        <v>3.3</v>
      </c>
      <c r="M846" s="5">
        <f>(Table3[[#This Row],[Total_Amt]]*0.1275) + 0.3</f>
        <v>0.72075</v>
      </c>
      <c r="N846" s="20">
        <f>Table3[[#This Row],[Total_Amt]]-Table3[[#This Row],[TCG_Fees]]-0.0225 - (0.088 *Table3[[#This Row],[Shipping_Shields]])- ($V$33 * Table3[[#This Row],[Quantity_Ordered]]) -0.68</f>
        <v>1.7347571315372421</v>
      </c>
      <c r="O846" s="2" t="s">
        <v>2403</v>
      </c>
      <c r="P846" s="2" t="s">
        <v>920</v>
      </c>
      <c r="Q846" s="6">
        <v>14225</v>
      </c>
    </row>
    <row r="847" spans="1:17" x14ac:dyDescent="0.25">
      <c r="A847" s="1" t="s">
        <v>2404</v>
      </c>
      <c r="B847" s="2" t="s">
        <v>2405</v>
      </c>
      <c r="C847" s="3">
        <v>45331</v>
      </c>
      <c r="D847" s="4" t="str">
        <f t="shared" ca="1" si="50"/>
        <v>Completed</v>
      </c>
      <c r="E847" s="4" t="s">
        <v>3</v>
      </c>
      <c r="F847" s="4" t="s">
        <v>2168</v>
      </c>
      <c r="G847" s="5">
        <v>0.56000000000000005</v>
      </c>
      <c r="H847" s="37">
        <f t="shared" si="49"/>
        <v>1</v>
      </c>
      <c r="I847" s="37" t="str">
        <f t="shared" si="48"/>
        <v>Small</v>
      </c>
      <c r="J847" s="4">
        <v>3</v>
      </c>
      <c r="K847" s="20">
        <v>0.99</v>
      </c>
      <c r="L847" s="5">
        <f>Table3[[#This Row],[Product_Amt]]+Table3[[#This Row],[Shipping_Amt]]</f>
        <v>1.55</v>
      </c>
      <c r="M847" s="5">
        <f>(Table3[[#This Row],[Total_Amt]]*0.1275) + 0.3</f>
        <v>0.49762499999999998</v>
      </c>
      <c r="N847" s="20">
        <f>Table3[[#This Row],[Total_Amt]]-Table3[[#This Row],[TCG_Fees]]-0.0225 - (0.088 *Table3[[#This Row],[Shipping_Shields]])- ($V$33 * Table3[[#This Row],[Quantity_Ordered]]) -0.68</f>
        <v>0.18088569730586379</v>
      </c>
      <c r="O847" s="2" t="s">
        <v>2037</v>
      </c>
      <c r="P847" s="2" t="s">
        <v>966</v>
      </c>
      <c r="Q847" s="6">
        <v>1450</v>
      </c>
    </row>
    <row r="848" spans="1:17" x14ac:dyDescent="0.25">
      <c r="A848" s="1" t="s">
        <v>2406</v>
      </c>
      <c r="B848" s="2" t="s">
        <v>2407</v>
      </c>
      <c r="C848" s="3">
        <v>45332</v>
      </c>
      <c r="D848" s="4" t="str">
        <f t="shared" ca="1" si="50"/>
        <v>Completed</v>
      </c>
      <c r="E848" s="4" t="s">
        <v>3</v>
      </c>
      <c r="F848" s="4" t="s">
        <v>2168</v>
      </c>
      <c r="G848" s="5">
        <v>2.58</v>
      </c>
      <c r="H848" s="37">
        <f t="shared" si="49"/>
        <v>1</v>
      </c>
      <c r="I848" s="37" t="str">
        <f t="shared" si="48"/>
        <v>Small</v>
      </c>
      <c r="J848" s="4">
        <v>1</v>
      </c>
      <c r="K848" s="20">
        <v>0.99</v>
      </c>
      <c r="L848" s="5">
        <f>Table3[[#This Row],[Product_Amt]]+Table3[[#This Row],[Shipping_Amt]]</f>
        <v>3.5700000000000003</v>
      </c>
      <c r="M848" s="5">
        <f>(Table3[[#This Row],[Total_Amt]]*0.1275) + 0.3</f>
        <v>0.75517500000000004</v>
      </c>
      <c r="N848" s="20">
        <f>Table3[[#This Row],[Total_Amt]]-Table3[[#This Row],[TCG_Fees]]-0.0225 - (0.088 *Table3[[#This Row],[Shipping_Shields]])- ($V$33 * Table3[[#This Row],[Quantity_Ordered]]) -0.68</f>
        <v>1.9973285657686213</v>
      </c>
      <c r="O848" s="2" t="s">
        <v>1159</v>
      </c>
      <c r="P848" s="2" t="s">
        <v>997</v>
      </c>
      <c r="Q848" s="6">
        <v>80906</v>
      </c>
    </row>
    <row r="849" spans="1:17" x14ac:dyDescent="0.25">
      <c r="A849" s="1" t="s">
        <v>2408</v>
      </c>
      <c r="B849" s="2" t="s">
        <v>2409</v>
      </c>
      <c r="C849" s="3">
        <v>45332</v>
      </c>
      <c r="D849" s="4" t="str">
        <f t="shared" ca="1" si="50"/>
        <v>Completed</v>
      </c>
      <c r="E849" s="4" t="s">
        <v>3</v>
      </c>
      <c r="F849" s="4" t="s">
        <v>2168</v>
      </c>
      <c r="G849" s="5">
        <v>0.48</v>
      </c>
      <c r="H849" s="37">
        <f t="shared" si="49"/>
        <v>1</v>
      </c>
      <c r="I849" s="37" t="str">
        <f t="shared" si="48"/>
        <v>Small</v>
      </c>
      <c r="J849" s="4">
        <v>2</v>
      </c>
      <c r="K849" s="20">
        <v>0.99</v>
      </c>
      <c r="L849" s="5">
        <f>Table3[[#This Row],[Product_Amt]]+Table3[[#This Row],[Shipping_Amt]]</f>
        <v>1.47</v>
      </c>
      <c r="M849" s="5">
        <f>(Table3[[#This Row],[Total_Amt]]*0.1275) + 0.3</f>
        <v>0.487425</v>
      </c>
      <c r="N849" s="20">
        <f>Table3[[#This Row],[Total_Amt]]-Table3[[#This Row],[TCG_Fees]]-0.0225 - (0.088 *Table3[[#This Row],[Shipping_Shields]])- ($V$33 * Table3[[#This Row],[Quantity_Ordered]]) -0.68</f>
        <v>0.13808213153724247</v>
      </c>
      <c r="O849" s="2" t="s">
        <v>2410</v>
      </c>
      <c r="P849" s="2" t="s">
        <v>1020</v>
      </c>
      <c r="Q849" s="6">
        <v>74012</v>
      </c>
    </row>
    <row r="850" spans="1:17" x14ac:dyDescent="0.25">
      <c r="A850" s="1" t="s">
        <v>2411</v>
      </c>
      <c r="B850" s="2" t="s">
        <v>2412</v>
      </c>
      <c r="C850" s="3">
        <v>45332</v>
      </c>
      <c r="D850" s="4" t="str">
        <f t="shared" ca="1" si="50"/>
        <v>Completed</v>
      </c>
      <c r="E850" s="4" t="s">
        <v>3</v>
      </c>
      <c r="F850" s="4" t="s">
        <v>2168</v>
      </c>
      <c r="G850" s="5">
        <v>0.57999999999999996</v>
      </c>
      <c r="H850" s="37">
        <f t="shared" si="49"/>
        <v>1</v>
      </c>
      <c r="I850" s="37" t="str">
        <f t="shared" si="48"/>
        <v>Small</v>
      </c>
      <c r="J850" s="4">
        <v>2</v>
      </c>
      <c r="K850" s="20">
        <v>0.99</v>
      </c>
      <c r="L850" s="5">
        <f>Table3[[#This Row],[Product_Amt]]+Table3[[#This Row],[Shipping_Amt]]</f>
        <v>1.5699999999999998</v>
      </c>
      <c r="M850" s="5">
        <f>(Table3[[#This Row],[Total_Amt]]*0.1275) + 0.3</f>
        <v>0.50017500000000004</v>
      </c>
      <c r="N850" s="20">
        <f>Table3[[#This Row],[Total_Amt]]-Table3[[#This Row],[TCG_Fees]]-0.0225 - (0.088 *Table3[[#This Row],[Shipping_Shields]])- ($V$33 * Table3[[#This Row],[Quantity_Ordered]]) -0.68</f>
        <v>0.2253321315372423</v>
      </c>
      <c r="O850" s="2" t="s">
        <v>2341</v>
      </c>
      <c r="P850" s="2" t="s">
        <v>978</v>
      </c>
      <c r="Q850" s="6">
        <v>53081</v>
      </c>
    </row>
    <row r="851" spans="1:17" x14ac:dyDescent="0.25">
      <c r="A851" s="1" t="s">
        <v>2413</v>
      </c>
      <c r="B851" s="2" t="s">
        <v>2414</v>
      </c>
      <c r="C851" s="3">
        <v>45332</v>
      </c>
      <c r="D851" s="4" t="str">
        <f t="shared" ca="1" si="50"/>
        <v>Completed</v>
      </c>
      <c r="E851" s="4" t="s">
        <v>3</v>
      </c>
      <c r="F851" s="4" t="s">
        <v>2168</v>
      </c>
      <c r="G851" s="5">
        <v>7.24</v>
      </c>
      <c r="H851" s="37">
        <f t="shared" si="49"/>
        <v>1</v>
      </c>
      <c r="I851" s="37" t="str">
        <f t="shared" si="48"/>
        <v>Small</v>
      </c>
      <c r="J851" s="4">
        <v>1</v>
      </c>
      <c r="K851" s="20">
        <v>0.99</v>
      </c>
      <c r="L851" s="5">
        <f>Table3[[#This Row],[Product_Amt]]+Table3[[#This Row],[Shipping_Amt]]</f>
        <v>8.23</v>
      </c>
      <c r="M851" s="5">
        <f>(Table3[[#This Row],[Total_Amt]]*0.1275) + 0.3</f>
        <v>1.3493250000000001</v>
      </c>
      <c r="N851" s="20">
        <f>Table3[[#This Row],[Total_Amt]]-Table3[[#This Row],[TCG_Fees]]-0.0225 - (0.088 *Table3[[#This Row],[Shipping_Shields]])- ($V$33 * Table3[[#This Row],[Quantity_Ordered]]) -0.68</f>
        <v>6.0631785657686219</v>
      </c>
      <c r="O851" s="2" t="s">
        <v>2415</v>
      </c>
      <c r="P851" s="2" t="s">
        <v>945</v>
      </c>
      <c r="Q851" s="6">
        <v>45013</v>
      </c>
    </row>
    <row r="852" spans="1:17" x14ac:dyDescent="0.25">
      <c r="A852" s="1" t="s">
        <v>2416</v>
      </c>
      <c r="B852" s="2" t="s">
        <v>2417</v>
      </c>
      <c r="C852" s="3">
        <v>45332</v>
      </c>
      <c r="D852" s="4" t="str">
        <f t="shared" ca="1" si="50"/>
        <v>Completed</v>
      </c>
      <c r="E852" s="4" t="s">
        <v>3</v>
      </c>
      <c r="F852" s="4" t="s">
        <v>2168</v>
      </c>
      <c r="G852" s="5">
        <v>42.24</v>
      </c>
      <c r="H852" s="37">
        <f t="shared" si="49"/>
        <v>1</v>
      </c>
      <c r="I852" s="37" t="str">
        <f t="shared" si="48"/>
        <v>Small</v>
      </c>
      <c r="J852" s="4">
        <v>1</v>
      </c>
      <c r="K852" s="20">
        <v>0.99</v>
      </c>
      <c r="L852" s="5">
        <f>Table3[[#This Row],[Product_Amt]]+Table3[[#This Row],[Shipping_Amt]]</f>
        <v>43.230000000000004</v>
      </c>
      <c r="M852" s="5">
        <f>(Table3[[#This Row],[Total_Amt]]*0.1275) + 0.3</f>
        <v>5.8118250000000007</v>
      </c>
      <c r="N852" s="20">
        <f>Table3[[#This Row],[Total_Amt]]-Table3[[#This Row],[TCG_Fees]]-0.0225 - (0.088 *Table3[[#This Row],[Shipping_Shields]])- ($V$33 * Table3[[#This Row],[Quantity_Ordered]]) -0.68</f>
        <v>36.600678565768625</v>
      </c>
      <c r="O852" s="2" t="s">
        <v>2418</v>
      </c>
      <c r="P852" s="2" t="s">
        <v>979</v>
      </c>
      <c r="Q852" s="6">
        <v>46112</v>
      </c>
    </row>
    <row r="853" spans="1:17" x14ac:dyDescent="0.25">
      <c r="A853" s="1" t="s">
        <v>2419</v>
      </c>
      <c r="B853" s="2" t="s">
        <v>2420</v>
      </c>
      <c r="C853" s="3">
        <v>45332</v>
      </c>
      <c r="D853" s="4" t="str">
        <f t="shared" ca="1" si="50"/>
        <v>Completed</v>
      </c>
      <c r="E853" s="4" t="s">
        <v>3</v>
      </c>
      <c r="F853" s="4" t="s">
        <v>2168</v>
      </c>
      <c r="G853" s="5">
        <v>0.2</v>
      </c>
      <c r="H853" s="37">
        <f t="shared" si="49"/>
        <v>1</v>
      </c>
      <c r="I853" s="37" t="str">
        <f t="shared" si="48"/>
        <v>Small</v>
      </c>
      <c r="J853" s="4">
        <v>1</v>
      </c>
      <c r="K853" s="20">
        <v>0.99</v>
      </c>
      <c r="L853" s="5">
        <f>Table3[[#This Row],[Product_Amt]]+Table3[[#This Row],[Shipping_Amt]]</f>
        <v>1.19</v>
      </c>
      <c r="M853" s="5">
        <f>(Table3[[#This Row],[Total_Amt]]*0.1275) + 0.3</f>
        <v>0.45172499999999999</v>
      </c>
      <c r="N853" s="20">
        <f>Table3[[#This Row],[Total_Amt]]-Table3[[#This Row],[TCG_Fees]]-0.0225 - (0.088 *Table3[[#This Row],[Shipping_Shields]])- ($V$33 * Table3[[#This Row],[Quantity_Ordered]]) -0.68</f>
        <v>-7.9221434231378729E-2</v>
      </c>
      <c r="O853" s="2" t="s">
        <v>2421</v>
      </c>
      <c r="P853" s="2" t="s">
        <v>962</v>
      </c>
      <c r="Q853" s="6">
        <v>60123</v>
      </c>
    </row>
    <row r="854" spans="1:17" x14ac:dyDescent="0.25">
      <c r="A854" s="1" t="s">
        <v>2422</v>
      </c>
      <c r="B854" s="2" t="s">
        <v>2423</v>
      </c>
      <c r="C854" s="3">
        <v>45332</v>
      </c>
      <c r="D854" s="4" t="str">
        <f t="shared" ca="1" si="50"/>
        <v>Completed</v>
      </c>
      <c r="E854" s="4" t="s">
        <v>3</v>
      </c>
      <c r="F854" s="4" t="s">
        <v>2168</v>
      </c>
      <c r="G854" s="5">
        <v>0.13</v>
      </c>
      <c r="H854" s="37">
        <f t="shared" si="49"/>
        <v>1</v>
      </c>
      <c r="I854" s="37" t="str">
        <f t="shared" si="48"/>
        <v>Small</v>
      </c>
      <c r="J854" s="4">
        <v>1</v>
      </c>
      <c r="K854" s="20">
        <v>0.99</v>
      </c>
      <c r="L854" s="5">
        <f>Table3[[#This Row],[Product_Amt]]+Table3[[#This Row],[Shipping_Amt]]</f>
        <v>1.1200000000000001</v>
      </c>
      <c r="M854" s="5">
        <f>(Table3[[#This Row],[Total_Amt]]*0.1275) + 0.3</f>
        <v>0.44279999999999997</v>
      </c>
      <c r="N854" s="20">
        <f>Table3[[#This Row],[Total_Amt]]-Table3[[#This Row],[TCG_Fees]]-0.0225 - (0.088 *Table3[[#This Row],[Shipping_Shields]])- ($V$33 * Table3[[#This Row],[Quantity_Ordered]]) -0.68</f>
        <v>-0.14029643423137861</v>
      </c>
      <c r="O854" s="2" t="s">
        <v>2424</v>
      </c>
      <c r="P854" s="2" t="s">
        <v>920</v>
      </c>
      <c r="Q854" s="6">
        <v>12308</v>
      </c>
    </row>
    <row r="855" spans="1:17" x14ac:dyDescent="0.25">
      <c r="A855" s="1" t="s">
        <v>2425</v>
      </c>
      <c r="B855" s="2" t="s">
        <v>2426</v>
      </c>
      <c r="C855" s="3">
        <v>45332</v>
      </c>
      <c r="D855" s="4" t="str">
        <f t="shared" ca="1" si="50"/>
        <v>Completed</v>
      </c>
      <c r="E855" s="4" t="s">
        <v>3</v>
      </c>
      <c r="F855" s="4" t="s">
        <v>2168</v>
      </c>
      <c r="G855" s="5">
        <v>1.23</v>
      </c>
      <c r="H855" s="37">
        <f t="shared" si="49"/>
        <v>1</v>
      </c>
      <c r="I855" s="37" t="str">
        <f t="shared" si="48"/>
        <v>Small</v>
      </c>
      <c r="J855" s="4">
        <v>1</v>
      </c>
      <c r="K855" s="20">
        <v>0.99</v>
      </c>
      <c r="L855" s="5">
        <f>Table3[[#This Row],[Product_Amt]]+Table3[[#This Row],[Shipping_Amt]]</f>
        <v>2.2199999999999998</v>
      </c>
      <c r="M855" s="5">
        <f>(Table3[[#This Row],[Total_Amt]]*0.1275) + 0.3</f>
        <v>0.58304999999999996</v>
      </c>
      <c r="N855" s="20">
        <f>Table3[[#This Row],[Total_Amt]]-Table3[[#This Row],[TCG_Fees]]-0.0225 - (0.088 *Table3[[#This Row],[Shipping_Shields]])- ($V$33 * Table3[[#This Row],[Quantity_Ordered]]) -0.68</f>
        <v>0.81945356576862072</v>
      </c>
      <c r="O855" s="2" t="s">
        <v>1888</v>
      </c>
      <c r="P855" s="2" t="s">
        <v>1005</v>
      </c>
      <c r="Q855" s="6">
        <v>28532</v>
      </c>
    </row>
    <row r="856" spans="1:17" x14ac:dyDescent="0.25">
      <c r="A856" s="1" t="s">
        <v>2427</v>
      </c>
      <c r="B856" s="2" t="s">
        <v>2428</v>
      </c>
      <c r="C856" s="3">
        <v>45333</v>
      </c>
      <c r="D856" s="4" t="str">
        <f t="shared" ca="1" si="50"/>
        <v>Completed</v>
      </c>
      <c r="E856" s="4" t="s">
        <v>3</v>
      </c>
      <c r="F856" s="4" t="s">
        <v>2168</v>
      </c>
      <c r="G856" s="5">
        <v>3.62</v>
      </c>
      <c r="H856" s="37">
        <f t="shared" si="49"/>
        <v>1</v>
      </c>
      <c r="I856" s="37" t="str">
        <f t="shared" si="48"/>
        <v>Small</v>
      </c>
      <c r="J856" s="4">
        <v>1</v>
      </c>
      <c r="K856" s="20">
        <v>0.99</v>
      </c>
      <c r="L856" s="5">
        <f>Table3[[#This Row],[Product_Amt]]+Table3[[#This Row],[Shipping_Amt]]</f>
        <v>4.6100000000000003</v>
      </c>
      <c r="M856" s="5">
        <f>(Table3[[#This Row],[Total_Amt]]*0.1275) + 0.3</f>
        <v>0.88777499999999998</v>
      </c>
      <c r="N856" s="20">
        <f>Table3[[#This Row],[Total_Amt]]-Table3[[#This Row],[TCG_Fees]]-0.0225 - (0.088 *Table3[[#This Row],[Shipping_Shields]])- ($V$33 * Table3[[#This Row],[Quantity_Ordered]]) -0.68</f>
        <v>2.9047285657686213</v>
      </c>
      <c r="O856" s="2" t="s">
        <v>1142</v>
      </c>
      <c r="P856" s="2" t="s">
        <v>1143</v>
      </c>
      <c r="Q856" s="6">
        <v>70124</v>
      </c>
    </row>
    <row r="857" spans="1:17" x14ac:dyDescent="0.25">
      <c r="A857" s="1" t="s">
        <v>2429</v>
      </c>
      <c r="B857" s="2" t="s">
        <v>2430</v>
      </c>
      <c r="C857" s="3">
        <v>45333</v>
      </c>
      <c r="D857" s="4" t="str">
        <f t="shared" ca="1" si="50"/>
        <v>Completed</v>
      </c>
      <c r="E857" s="4" t="s">
        <v>3</v>
      </c>
      <c r="F857" s="4" t="s">
        <v>2168</v>
      </c>
      <c r="G857" s="5">
        <v>3.62</v>
      </c>
      <c r="H857" s="37">
        <f t="shared" si="49"/>
        <v>1</v>
      </c>
      <c r="I857" s="37" t="str">
        <f t="shared" si="48"/>
        <v>Small</v>
      </c>
      <c r="J857" s="4">
        <v>1</v>
      </c>
      <c r="K857" s="20">
        <v>0.99</v>
      </c>
      <c r="L857" s="5">
        <f>Table3[[#This Row],[Product_Amt]]+Table3[[#This Row],[Shipping_Amt]]</f>
        <v>4.6100000000000003</v>
      </c>
      <c r="M857" s="5">
        <f>(Table3[[#This Row],[Total_Amt]]*0.1275) + 0.3</f>
        <v>0.88777499999999998</v>
      </c>
      <c r="N857" s="20">
        <f>Table3[[#This Row],[Total_Amt]]-Table3[[#This Row],[TCG_Fees]]-0.0225 - (0.088 *Table3[[#This Row],[Shipping_Shields]])- ($V$33 * Table3[[#This Row],[Quantity_Ordered]]) -0.68</f>
        <v>2.9047285657686213</v>
      </c>
      <c r="O857" s="2" t="s">
        <v>1300</v>
      </c>
      <c r="P857" s="2" t="s">
        <v>985</v>
      </c>
      <c r="Q857" s="6">
        <v>30096</v>
      </c>
    </row>
    <row r="858" spans="1:17" x14ac:dyDescent="0.25">
      <c r="A858" s="1" t="s">
        <v>2431</v>
      </c>
      <c r="B858" s="2" t="s">
        <v>2432</v>
      </c>
      <c r="C858" s="3">
        <v>45333</v>
      </c>
      <c r="D858" s="4" t="str">
        <f t="shared" ca="1" si="50"/>
        <v>Completed</v>
      </c>
      <c r="E858" s="4" t="s">
        <v>3</v>
      </c>
      <c r="F858" s="4" t="s">
        <v>2168</v>
      </c>
      <c r="G858" s="5">
        <v>0.45</v>
      </c>
      <c r="H858" s="37">
        <f t="shared" si="49"/>
        <v>1</v>
      </c>
      <c r="I858" s="37" t="str">
        <f t="shared" si="48"/>
        <v>Small</v>
      </c>
      <c r="J858" s="4">
        <v>1</v>
      </c>
      <c r="K858" s="20">
        <v>0.99</v>
      </c>
      <c r="L858" s="5">
        <f>Table3[[#This Row],[Product_Amt]]+Table3[[#This Row],[Shipping_Amt]]</f>
        <v>1.44</v>
      </c>
      <c r="M858" s="5">
        <f>(Table3[[#This Row],[Total_Amt]]*0.1275) + 0.3</f>
        <v>0.48359999999999997</v>
      </c>
      <c r="N858" s="20">
        <f>Table3[[#This Row],[Total_Amt]]-Table3[[#This Row],[TCG_Fees]]-0.0225 - (0.088 *Table3[[#This Row],[Shipping_Shields]])- ($V$33 * Table3[[#This Row],[Quantity_Ordered]]) -0.68</f>
        <v>0.13890356576862117</v>
      </c>
      <c r="O858" s="2" t="s">
        <v>1165</v>
      </c>
      <c r="P858" s="2" t="s">
        <v>954</v>
      </c>
      <c r="Q858" s="6">
        <v>33196</v>
      </c>
    </row>
    <row r="859" spans="1:17" x14ac:dyDescent="0.25">
      <c r="A859" s="1" t="s">
        <v>2433</v>
      </c>
      <c r="B859" s="2" t="s">
        <v>2434</v>
      </c>
      <c r="C859" s="3">
        <v>45333</v>
      </c>
      <c r="D859" s="4" t="str">
        <f t="shared" ca="1" si="50"/>
        <v>Completed</v>
      </c>
      <c r="E859" s="4" t="s">
        <v>3</v>
      </c>
      <c r="F859" s="4" t="s">
        <v>2168</v>
      </c>
      <c r="G859" s="5">
        <v>0.33</v>
      </c>
      <c r="H859" s="37">
        <f t="shared" si="49"/>
        <v>1</v>
      </c>
      <c r="I859" s="37" t="str">
        <f t="shared" si="48"/>
        <v>Small</v>
      </c>
      <c r="J859" s="4">
        <v>1</v>
      </c>
      <c r="K859" s="20">
        <v>0.99</v>
      </c>
      <c r="L859" s="5">
        <f>Table3[[#This Row],[Product_Amt]]+Table3[[#This Row],[Shipping_Amt]]</f>
        <v>1.32</v>
      </c>
      <c r="M859" s="5">
        <f>(Table3[[#This Row],[Total_Amt]]*0.1275) + 0.3</f>
        <v>0.46829999999999999</v>
      </c>
      <c r="N859" s="20">
        <f>Table3[[#This Row],[Total_Amt]]-Table3[[#This Row],[TCG_Fees]]-0.0225 - (0.088 *Table3[[#This Row],[Shipping_Shields]])- ($V$33 * Table3[[#This Row],[Quantity_Ordered]]) -0.68</f>
        <v>3.420356576862138E-2</v>
      </c>
      <c r="O859" s="2" t="s">
        <v>2435</v>
      </c>
      <c r="P859" s="2" t="s">
        <v>967</v>
      </c>
      <c r="Q859" s="6">
        <v>19020</v>
      </c>
    </row>
    <row r="860" spans="1:17" x14ac:dyDescent="0.25">
      <c r="A860" s="1" t="s">
        <v>2436</v>
      </c>
      <c r="B860" s="2" t="s">
        <v>2437</v>
      </c>
      <c r="C860" s="3">
        <v>45333</v>
      </c>
      <c r="D860" s="4" t="str">
        <f t="shared" ca="1" si="50"/>
        <v>Completed</v>
      </c>
      <c r="E860" s="4" t="s">
        <v>3</v>
      </c>
      <c r="F860" s="4" t="s">
        <v>2168</v>
      </c>
      <c r="G860" s="5">
        <v>9.07</v>
      </c>
      <c r="H860" s="37">
        <f t="shared" si="49"/>
        <v>1</v>
      </c>
      <c r="I860" s="37" t="str">
        <f t="shared" si="48"/>
        <v>Small</v>
      </c>
      <c r="J860" s="4">
        <v>1</v>
      </c>
      <c r="K860" s="20">
        <v>0.99</v>
      </c>
      <c r="L860" s="5">
        <f>Table3[[#This Row],[Product_Amt]]+Table3[[#This Row],[Shipping_Amt]]</f>
        <v>10.06</v>
      </c>
      <c r="M860" s="5">
        <f>(Table3[[#This Row],[Total_Amt]]*0.1275) + 0.3</f>
        <v>1.5826500000000001</v>
      </c>
      <c r="N860" s="20">
        <f>Table3[[#This Row],[Total_Amt]]-Table3[[#This Row],[TCG_Fees]]-0.0225 - (0.088 *Table3[[#This Row],[Shipping_Shields]])- ($V$33 * Table3[[#This Row],[Quantity_Ordered]]) -0.68</f>
        <v>7.6598535657686231</v>
      </c>
      <c r="O860" s="2" t="s">
        <v>975</v>
      </c>
      <c r="P860" s="2" t="s">
        <v>967</v>
      </c>
      <c r="Q860" s="6">
        <v>15220</v>
      </c>
    </row>
    <row r="861" spans="1:17" x14ac:dyDescent="0.25">
      <c r="A861" s="1" t="s">
        <v>2438</v>
      </c>
      <c r="B861" s="2" t="s">
        <v>2439</v>
      </c>
      <c r="C861" s="3">
        <v>45333</v>
      </c>
      <c r="D861" s="4" t="str">
        <f t="shared" ca="1" si="50"/>
        <v>Completed</v>
      </c>
      <c r="E861" s="4" t="s">
        <v>3</v>
      </c>
      <c r="F861" s="4" t="s">
        <v>2168</v>
      </c>
      <c r="G861" s="5">
        <v>2.04</v>
      </c>
      <c r="H861" s="37">
        <f t="shared" si="49"/>
        <v>1</v>
      </c>
      <c r="I861" s="37" t="str">
        <f t="shared" si="48"/>
        <v>Small</v>
      </c>
      <c r="J861" s="4">
        <v>2</v>
      </c>
      <c r="K861" s="20">
        <v>0.99</v>
      </c>
      <c r="L861" s="5">
        <f>Table3[[#This Row],[Product_Amt]]+Table3[[#This Row],[Shipping_Amt]]</f>
        <v>3.0300000000000002</v>
      </c>
      <c r="M861" s="5">
        <f>(Table3[[#This Row],[Total_Amt]]*0.1275) + 0.3</f>
        <v>0.68632500000000007</v>
      </c>
      <c r="N861" s="20">
        <f>Table3[[#This Row],[Total_Amt]]-Table3[[#This Row],[TCG_Fees]]-0.0225 - (0.088 *Table3[[#This Row],[Shipping_Shields]])- ($V$33 * Table3[[#This Row],[Quantity_Ordered]]) -0.68</f>
        <v>1.4991821315372422</v>
      </c>
      <c r="O861" s="2" t="s">
        <v>1902</v>
      </c>
      <c r="P861" s="2" t="s">
        <v>1005</v>
      </c>
      <c r="Q861" s="6">
        <v>28146</v>
      </c>
    </row>
    <row r="862" spans="1:17" x14ac:dyDescent="0.25">
      <c r="A862" s="1" t="s">
        <v>2440</v>
      </c>
      <c r="B862" s="2" t="s">
        <v>2441</v>
      </c>
      <c r="C862" s="3">
        <v>45333</v>
      </c>
      <c r="D862" s="4" t="str">
        <f t="shared" ca="1" si="50"/>
        <v>Completed</v>
      </c>
      <c r="E862" s="4" t="s">
        <v>3</v>
      </c>
      <c r="F862" s="4" t="s">
        <v>2168</v>
      </c>
      <c r="G862" s="5">
        <v>0.3</v>
      </c>
      <c r="H862" s="37">
        <f t="shared" si="49"/>
        <v>1</v>
      </c>
      <c r="I862" s="37" t="str">
        <f t="shared" si="48"/>
        <v>Small</v>
      </c>
      <c r="J862" s="4">
        <v>2</v>
      </c>
      <c r="K862" s="20">
        <v>0.99</v>
      </c>
      <c r="L862" s="5">
        <f>Table3[[#This Row],[Product_Amt]]+Table3[[#This Row],[Shipping_Amt]]</f>
        <v>1.29</v>
      </c>
      <c r="M862" s="5">
        <f>(Table3[[#This Row],[Total_Amt]]*0.1275) + 0.3</f>
        <v>0.46447499999999997</v>
      </c>
      <c r="N862" s="20">
        <f>Table3[[#This Row],[Total_Amt]]-Table3[[#This Row],[TCG_Fees]]-0.0225 - (0.088 *Table3[[#This Row],[Shipping_Shields]])- ($V$33 * Table3[[#This Row],[Quantity_Ordered]]) -0.68</f>
        <v>-1.8967868462757442E-2</v>
      </c>
      <c r="O862" s="2" t="s">
        <v>2442</v>
      </c>
      <c r="P862" s="2" t="s">
        <v>919</v>
      </c>
      <c r="Q862" s="6">
        <v>78669</v>
      </c>
    </row>
    <row r="863" spans="1:17" x14ac:dyDescent="0.25">
      <c r="A863" s="1" t="s">
        <v>2443</v>
      </c>
      <c r="B863" s="2" t="s">
        <v>2444</v>
      </c>
      <c r="C863" s="3">
        <v>45334</v>
      </c>
      <c r="D863" s="4" t="str">
        <f t="shared" ca="1" si="50"/>
        <v>Completed</v>
      </c>
      <c r="E863" s="4" t="s">
        <v>3</v>
      </c>
      <c r="F863" s="4" t="s">
        <v>2168</v>
      </c>
      <c r="G863" s="5">
        <v>0.46</v>
      </c>
      <c r="H863" s="37">
        <f t="shared" ref="H863:H897" si="51">IF(J863&gt;=7,2,IF(J863&lt;7,1))</f>
        <v>1</v>
      </c>
      <c r="I863" s="37" t="str">
        <f t="shared" si="48"/>
        <v>Small</v>
      </c>
      <c r="J863" s="4">
        <v>3</v>
      </c>
      <c r="K863" s="20">
        <v>0.99</v>
      </c>
      <c r="L863" s="5">
        <f>Table3[[#This Row],[Product_Amt]]+Table3[[#This Row],[Shipping_Amt]]</f>
        <v>1.45</v>
      </c>
      <c r="M863" s="5">
        <f>(Table3[[#This Row],[Total_Amt]]*0.1275) + 0.3</f>
        <v>0.48487499999999994</v>
      </c>
      <c r="N863" s="20">
        <f>Table3[[#This Row],[Total_Amt]]-Table3[[#This Row],[TCG_Fees]]-0.0225 - (0.088 *Table3[[#This Row],[Shipping_Shields]])- ($V$33 * Table3[[#This Row],[Quantity_Ordered]]) -0.68</f>
        <v>9.3635697305863741E-2</v>
      </c>
      <c r="O863" s="2" t="s">
        <v>1006</v>
      </c>
      <c r="P863" s="2" t="s">
        <v>1007</v>
      </c>
      <c r="Q863" s="6">
        <v>89108</v>
      </c>
    </row>
    <row r="864" spans="1:17" x14ac:dyDescent="0.25">
      <c r="A864" s="1" t="s">
        <v>2445</v>
      </c>
      <c r="B864" s="2" t="s">
        <v>2446</v>
      </c>
      <c r="C864" s="3">
        <v>45334</v>
      </c>
      <c r="D864" s="4" t="str">
        <f t="shared" ca="1" si="50"/>
        <v>Completed</v>
      </c>
      <c r="E864" s="4" t="s">
        <v>3</v>
      </c>
      <c r="F864" s="4" t="s">
        <v>2168</v>
      </c>
      <c r="G864" s="5">
        <v>0.24</v>
      </c>
      <c r="H864" s="37">
        <f t="shared" si="51"/>
        <v>1</v>
      </c>
      <c r="I864" s="37" t="str">
        <f t="shared" si="48"/>
        <v>Small</v>
      </c>
      <c r="J864" s="4">
        <v>1</v>
      </c>
      <c r="K864" s="20">
        <v>0.99</v>
      </c>
      <c r="L864" s="5">
        <f>Table3[[#This Row],[Product_Amt]]+Table3[[#This Row],[Shipping_Amt]]</f>
        <v>1.23</v>
      </c>
      <c r="M864" s="5">
        <f>(Table3[[#This Row],[Total_Amt]]*0.1275) + 0.3</f>
        <v>0.45682499999999998</v>
      </c>
      <c r="N864" s="20">
        <f>Table3[[#This Row],[Total_Amt]]-Table3[[#This Row],[TCG_Fees]]-0.0225 - (0.088 *Table3[[#This Row],[Shipping_Shields]])- ($V$33 * Table3[[#This Row],[Quantity_Ordered]]) -0.68</f>
        <v>-4.4321434231378798E-2</v>
      </c>
      <c r="O864" s="2" t="s">
        <v>2447</v>
      </c>
      <c r="P864" s="2" t="s">
        <v>968</v>
      </c>
      <c r="Q864" s="6">
        <v>22853</v>
      </c>
    </row>
    <row r="865" spans="1:17" x14ac:dyDescent="0.25">
      <c r="A865" s="1" t="s">
        <v>2448</v>
      </c>
      <c r="B865" s="2" t="s">
        <v>2449</v>
      </c>
      <c r="C865" s="3">
        <v>45334</v>
      </c>
      <c r="D865" s="4" t="str">
        <f t="shared" ca="1" si="50"/>
        <v>Completed</v>
      </c>
      <c r="E865" s="4" t="s">
        <v>3</v>
      </c>
      <c r="F865" s="4" t="s">
        <v>2168</v>
      </c>
      <c r="G865" s="5">
        <v>2.56</v>
      </c>
      <c r="H865" s="37">
        <f t="shared" si="51"/>
        <v>1</v>
      </c>
      <c r="I865" s="37" t="str">
        <f t="shared" si="48"/>
        <v>Small</v>
      </c>
      <c r="J865" s="4">
        <v>2</v>
      </c>
      <c r="K865" s="20">
        <v>0.99</v>
      </c>
      <c r="L865" s="5">
        <f>Table3[[#This Row],[Product_Amt]]+Table3[[#This Row],[Shipping_Amt]]</f>
        <v>3.55</v>
      </c>
      <c r="M865" s="5">
        <f>(Table3[[#This Row],[Total_Amt]]*0.1275) + 0.3</f>
        <v>0.75262499999999999</v>
      </c>
      <c r="N865" s="20">
        <f>Table3[[#This Row],[Total_Amt]]-Table3[[#This Row],[TCG_Fees]]-0.0225 - (0.088 *Table3[[#This Row],[Shipping_Shields]])- ($V$33 * Table3[[#This Row],[Quantity_Ordered]]) -0.68</f>
        <v>1.9528821315372418</v>
      </c>
      <c r="O865" s="2" t="s">
        <v>2450</v>
      </c>
      <c r="P865" s="2" t="s">
        <v>938</v>
      </c>
      <c r="Q865" s="6">
        <v>94501</v>
      </c>
    </row>
    <row r="866" spans="1:17" x14ac:dyDescent="0.25">
      <c r="A866" s="1" t="s">
        <v>2451</v>
      </c>
      <c r="B866" s="2" t="s">
        <v>2452</v>
      </c>
      <c r="C866" s="3">
        <v>45334</v>
      </c>
      <c r="D866" s="4" t="str">
        <f t="shared" ca="1" si="50"/>
        <v>Completed</v>
      </c>
      <c r="E866" s="4" t="s">
        <v>3</v>
      </c>
      <c r="F866" s="4" t="s">
        <v>2168</v>
      </c>
      <c r="G866" s="5">
        <v>0.31</v>
      </c>
      <c r="H866" s="37">
        <f t="shared" si="51"/>
        <v>1</v>
      </c>
      <c r="I866" s="37" t="str">
        <f t="shared" si="48"/>
        <v>Small</v>
      </c>
      <c r="J866" s="4">
        <v>2</v>
      </c>
      <c r="K866" s="20">
        <v>0.99</v>
      </c>
      <c r="L866" s="5">
        <f>Table3[[#This Row],[Product_Amt]]+Table3[[#This Row],[Shipping_Amt]]</f>
        <v>1.3</v>
      </c>
      <c r="M866" s="5">
        <f>(Table3[[#This Row],[Total_Amt]]*0.1275) + 0.3</f>
        <v>0.46575</v>
      </c>
      <c r="N866" s="20">
        <f>Table3[[#This Row],[Total_Amt]]-Table3[[#This Row],[TCG_Fees]]-0.0225 - (0.088 *Table3[[#This Row],[Shipping_Shields]])- ($V$33 * Table3[[#This Row],[Quantity_Ordered]]) -0.68</f>
        <v>-1.024286846275746E-2</v>
      </c>
      <c r="O866" s="2" t="s">
        <v>1279</v>
      </c>
      <c r="P866" s="2" t="s">
        <v>945</v>
      </c>
      <c r="Q866" s="6">
        <v>44118</v>
      </c>
    </row>
    <row r="867" spans="1:17" x14ac:dyDescent="0.25">
      <c r="A867" s="1" t="s">
        <v>2453</v>
      </c>
      <c r="B867" s="2" t="s">
        <v>2454</v>
      </c>
      <c r="C867" s="3">
        <v>45334</v>
      </c>
      <c r="D867" s="4" t="str">
        <f t="shared" ca="1" si="50"/>
        <v>Completed</v>
      </c>
      <c r="E867" s="4" t="s">
        <v>3</v>
      </c>
      <c r="F867" s="4" t="s">
        <v>2168</v>
      </c>
      <c r="G867" s="5">
        <v>2.74</v>
      </c>
      <c r="H867" s="37">
        <f t="shared" si="51"/>
        <v>1</v>
      </c>
      <c r="I867" s="37" t="str">
        <f t="shared" si="48"/>
        <v>Small</v>
      </c>
      <c r="J867" s="4">
        <v>1</v>
      </c>
      <c r="K867" s="20">
        <v>0.99</v>
      </c>
      <c r="L867" s="5">
        <f>Table3[[#This Row],[Product_Amt]]+Table3[[#This Row],[Shipping_Amt]]</f>
        <v>3.7300000000000004</v>
      </c>
      <c r="M867" s="5">
        <f>(Table3[[#This Row],[Total_Amt]]*0.1275) + 0.3</f>
        <v>0.77557500000000013</v>
      </c>
      <c r="N867" s="20">
        <f>Table3[[#This Row],[Total_Amt]]-Table3[[#This Row],[TCG_Fees]]-0.0225 - (0.088 *Table3[[#This Row],[Shipping_Shields]])- ($V$33 * Table3[[#This Row],[Quantity_Ordered]]) -0.68</f>
        <v>2.1369285657686214</v>
      </c>
      <c r="O867" s="2" t="s">
        <v>1045</v>
      </c>
      <c r="P867" s="2" t="s">
        <v>919</v>
      </c>
      <c r="Q867" s="6">
        <v>79416</v>
      </c>
    </row>
    <row r="868" spans="1:17" x14ac:dyDescent="0.25">
      <c r="A868" s="1" t="s">
        <v>2455</v>
      </c>
      <c r="B868" s="2" t="s">
        <v>2456</v>
      </c>
      <c r="C868" s="3">
        <v>45335</v>
      </c>
      <c r="D868" s="4" t="str">
        <f t="shared" ca="1" si="50"/>
        <v>Completed</v>
      </c>
      <c r="E868" s="4" t="s">
        <v>3</v>
      </c>
      <c r="F868" s="4" t="s">
        <v>2168</v>
      </c>
      <c r="G868" s="5">
        <v>7.48</v>
      </c>
      <c r="H868" s="37">
        <f t="shared" si="51"/>
        <v>1</v>
      </c>
      <c r="I868" s="37" t="str">
        <f t="shared" si="48"/>
        <v>Small</v>
      </c>
      <c r="J868" s="4">
        <v>2</v>
      </c>
      <c r="K868" s="20">
        <v>0.99</v>
      </c>
      <c r="L868" s="5">
        <f>Table3[[#This Row],[Product_Amt]]+Table3[[#This Row],[Shipping_Amt]]</f>
        <v>8.4700000000000006</v>
      </c>
      <c r="M868" s="5">
        <f>(Table3[[#This Row],[Total_Amt]]*0.1275) + 0.3</f>
        <v>1.3799250000000001</v>
      </c>
      <c r="N868" s="20">
        <f>Table3[[#This Row],[Total_Amt]]-Table3[[#This Row],[TCG_Fees]]-0.0225 - (0.088 *Table3[[#This Row],[Shipping_Shields]])- ($V$33 * Table3[[#This Row],[Quantity_Ordered]]) -0.68</f>
        <v>6.2455821315372431</v>
      </c>
      <c r="O868" s="2" t="s">
        <v>2457</v>
      </c>
      <c r="P868" s="2" t="s">
        <v>923</v>
      </c>
      <c r="Q868" s="6">
        <v>98528</v>
      </c>
    </row>
    <row r="869" spans="1:17" x14ac:dyDescent="0.25">
      <c r="A869" s="1" t="s">
        <v>2458</v>
      </c>
      <c r="B869" s="2" t="s">
        <v>2459</v>
      </c>
      <c r="C869" s="3">
        <v>45335</v>
      </c>
      <c r="D869" s="4" t="str">
        <f t="shared" ca="1" si="50"/>
        <v>Completed</v>
      </c>
      <c r="E869" s="4" t="s">
        <v>3</v>
      </c>
      <c r="F869" s="4" t="s">
        <v>2168</v>
      </c>
      <c r="G869" s="5">
        <v>64.94</v>
      </c>
      <c r="H869" s="37">
        <f t="shared" si="51"/>
        <v>1</v>
      </c>
      <c r="I869" s="37" t="str">
        <f t="shared" si="48"/>
        <v>Small</v>
      </c>
      <c r="J869" s="4">
        <v>1</v>
      </c>
      <c r="K869" s="20">
        <v>0.99</v>
      </c>
      <c r="L869" s="5">
        <f>Table3[[#This Row],[Product_Amt]]+Table3[[#This Row],[Shipping_Amt]]</f>
        <v>65.929999999999993</v>
      </c>
      <c r="M869" s="5">
        <f>(Table3[[#This Row],[Total_Amt]]*0.1275) + 0.3</f>
        <v>8.7060750000000002</v>
      </c>
      <c r="N869" s="20">
        <f>Table3[[#This Row],[Total_Amt]]-Table3[[#This Row],[TCG_Fees]]-0.0225 - (0.088 *Table3[[#This Row],[Shipping_Shields]])- ($V$33 * Table3[[#This Row],[Quantity_Ordered]]) -0.68</f>
        <v>56.406428565768614</v>
      </c>
      <c r="O869" s="2" t="s">
        <v>1220</v>
      </c>
      <c r="P869" s="2" t="s">
        <v>968</v>
      </c>
      <c r="Q869" s="6">
        <v>22153</v>
      </c>
    </row>
    <row r="870" spans="1:17" x14ac:dyDescent="0.25">
      <c r="A870" s="1" t="s">
        <v>2460</v>
      </c>
      <c r="B870" s="2" t="s">
        <v>2461</v>
      </c>
      <c r="C870" s="3">
        <v>45335</v>
      </c>
      <c r="D870" s="4" t="str">
        <f t="shared" ca="1" si="50"/>
        <v>Completed</v>
      </c>
      <c r="E870" s="4" t="s">
        <v>3</v>
      </c>
      <c r="F870" s="4" t="s">
        <v>2168</v>
      </c>
      <c r="G870" s="5">
        <v>1.28</v>
      </c>
      <c r="H870" s="37">
        <f t="shared" si="51"/>
        <v>1</v>
      </c>
      <c r="I870" s="37" t="str">
        <f t="shared" si="48"/>
        <v>Small</v>
      </c>
      <c r="J870" s="4">
        <v>1</v>
      </c>
      <c r="K870" s="20">
        <v>0.99</v>
      </c>
      <c r="L870" s="5">
        <f>Table3[[#This Row],[Product_Amt]]+Table3[[#This Row],[Shipping_Amt]]</f>
        <v>2.27</v>
      </c>
      <c r="M870" s="5">
        <f>(Table3[[#This Row],[Total_Amt]]*0.1275) + 0.3</f>
        <v>0.58942499999999998</v>
      </c>
      <c r="N870" s="20">
        <f>Table3[[#This Row],[Total_Amt]]-Table3[[#This Row],[TCG_Fees]]-0.0225 - (0.088 *Table3[[#This Row],[Shipping_Shields]])- ($V$33 * Table3[[#This Row],[Quantity_Ordered]]) -0.68</f>
        <v>0.86307856576862119</v>
      </c>
      <c r="O870" s="2" t="s">
        <v>2462</v>
      </c>
      <c r="P870" s="2" t="s">
        <v>979</v>
      </c>
      <c r="Q870" s="6">
        <v>47006</v>
      </c>
    </row>
    <row r="871" spans="1:17" x14ac:dyDescent="0.25">
      <c r="A871" s="1" t="s">
        <v>2463</v>
      </c>
      <c r="B871" s="2" t="s">
        <v>2464</v>
      </c>
      <c r="C871" s="3">
        <v>45335</v>
      </c>
      <c r="D871" s="4" t="str">
        <f t="shared" ca="1" si="50"/>
        <v>Completed</v>
      </c>
      <c r="E871" s="4" t="s">
        <v>3</v>
      </c>
      <c r="F871" s="4" t="s">
        <v>2168</v>
      </c>
      <c r="G871" s="5">
        <v>0.38</v>
      </c>
      <c r="H871" s="37">
        <f t="shared" si="51"/>
        <v>1</v>
      </c>
      <c r="I871" s="37" t="str">
        <f t="shared" si="48"/>
        <v>Small</v>
      </c>
      <c r="J871" s="4">
        <v>1</v>
      </c>
      <c r="K871" s="20">
        <v>0.99</v>
      </c>
      <c r="L871" s="5">
        <f>Table3[[#This Row],[Product_Amt]]+Table3[[#This Row],[Shipping_Amt]]</f>
        <v>1.37</v>
      </c>
      <c r="M871" s="5">
        <f>(Table3[[#This Row],[Total_Amt]]*0.1275) + 0.3</f>
        <v>0.47467500000000001</v>
      </c>
      <c r="N871" s="20">
        <f>Table3[[#This Row],[Total_Amt]]-Table3[[#This Row],[TCG_Fees]]-0.0225 - (0.088 *Table3[[#This Row],[Shipping_Shields]])- ($V$33 * Table3[[#This Row],[Quantity_Ordered]]) -0.68</f>
        <v>7.7828565768621405E-2</v>
      </c>
      <c r="O871" s="2" t="s">
        <v>2465</v>
      </c>
      <c r="P871" s="2" t="s">
        <v>978</v>
      </c>
      <c r="Q871" s="6">
        <v>53706</v>
      </c>
    </row>
    <row r="872" spans="1:17" x14ac:dyDescent="0.25">
      <c r="A872" s="1" t="s">
        <v>2466</v>
      </c>
      <c r="B872" s="2" t="s">
        <v>2467</v>
      </c>
      <c r="C872" s="3">
        <v>45335</v>
      </c>
      <c r="D872" s="4" t="s">
        <v>2044</v>
      </c>
      <c r="E872" s="4" t="s">
        <v>3</v>
      </c>
      <c r="F872" s="4" t="s">
        <v>2168</v>
      </c>
      <c r="G872" s="5">
        <v>0.3</v>
      </c>
      <c r="H872" s="37">
        <f t="shared" si="51"/>
        <v>1</v>
      </c>
      <c r="I872" s="37" t="str">
        <f t="shared" si="48"/>
        <v>Small</v>
      </c>
      <c r="J872" s="4">
        <v>1</v>
      </c>
      <c r="K872" s="20">
        <v>0.99</v>
      </c>
      <c r="L872" s="5">
        <f>Table3[[#This Row],[Product_Amt]]+Table3[[#This Row],[Shipping_Amt]]</f>
        <v>1.29</v>
      </c>
      <c r="M872" s="5">
        <f>(Table3[[#This Row],[Total_Amt]]*0.1275) + 0.3</f>
        <v>0.46447499999999997</v>
      </c>
      <c r="N872" s="20">
        <f>Table3[[#This Row],[Total_Amt]]-Table3[[#This Row],[TCG_Fees]]-0.0225 - (0.088 *Table3[[#This Row],[Shipping_Shields]])- ($V$33 * Table3[[#This Row],[Quantity_Ordered]]) -0.68</f>
        <v>8.0285657686213208E-3</v>
      </c>
      <c r="O872" s="2" t="s">
        <v>2468</v>
      </c>
      <c r="P872" s="2" t="s">
        <v>938</v>
      </c>
      <c r="Q872" s="6">
        <v>92336</v>
      </c>
    </row>
    <row r="873" spans="1:17" x14ac:dyDescent="0.25">
      <c r="A873" s="1" t="s">
        <v>2469</v>
      </c>
      <c r="B873" s="2" t="s">
        <v>2470</v>
      </c>
      <c r="C873" s="3">
        <v>45335</v>
      </c>
      <c r="D873" s="4" t="str">
        <f ca="1">IF(C873&gt;=TODAY()-7,"Shipped","Completed")</f>
        <v>Completed</v>
      </c>
      <c r="E873" s="4" t="s">
        <v>3</v>
      </c>
      <c r="F873" s="4" t="s">
        <v>2168</v>
      </c>
      <c r="G873" s="5">
        <v>7.59</v>
      </c>
      <c r="H873" s="37">
        <f t="shared" si="51"/>
        <v>1</v>
      </c>
      <c r="I873" s="37" t="str">
        <f t="shared" si="48"/>
        <v>Small</v>
      </c>
      <c r="J873" s="4">
        <v>1</v>
      </c>
      <c r="K873" s="20">
        <v>0.99</v>
      </c>
      <c r="L873" s="5">
        <f>Table3[[#This Row],[Product_Amt]]+Table3[[#This Row],[Shipping_Amt]]</f>
        <v>8.58</v>
      </c>
      <c r="M873" s="5">
        <f>(Table3[[#This Row],[Total_Amt]]*0.1275) + 0.3</f>
        <v>1.39395</v>
      </c>
      <c r="N873" s="20">
        <f>Table3[[#This Row],[Total_Amt]]-Table3[[#This Row],[TCG_Fees]]-0.0225 - (0.088 *Table3[[#This Row],[Shipping_Shields]])- ($V$33 * Table3[[#This Row],[Quantity_Ordered]]) -0.68</f>
        <v>6.3685535657686216</v>
      </c>
      <c r="O873" s="2" t="s">
        <v>2471</v>
      </c>
      <c r="P873" s="2" t="s">
        <v>926</v>
      </c>
      <c r="Q873" s="6">
        <v>97222</v>
      </c>
    </row>
    <row r="874" spans="1:17" x14ac:dyDescent="0.25">
      <c r="A874" s="1" t="s">
        <v>2472</v>
      </c>
      <c r="B874" s="2" t="s">
        <v>2473</v>
      </c>
      <c r="C874" s="3">
        <v>45335</v>
      </c>
      <c r="D874" s="4" t="str">
        <f ca="1">IF(C874&gt;=TODAY()-7,"Shipped","Completed")</f>
        <v>Completed</v>
      </c>
      <c r="E874" s="4" t="s">
        <v>3</v>
      </c>
      <c r="F874" s="4" t="s">
        <v>2168</v>
      </c>
      <c r="G874" s="5">
        <v>6.36</v>
      </c>
      <c r="H874" s="37">
        <f t="shared" si="51"/>
        <v>1</v>
      </c>
      <c r="I874" s="37" t="str">
        <f t="shared" si="48"/>
        <v>Small</v>
      </c>
      <c r="J874" s="4">
        <v>2</v>
      </c>
      <c r="K874" s="20">
        <v>0.99</v>
      </c>
      <c r="L874" s="5">
        <f>Table3[[#This Row],[Product_Amt]]+Table3[[#This Row],[Shipping_Amt]]</f>
        <v>7.3500000000000005</v>
      </c>
      <c r="M874" s="5">
        <f>(Table3[[#This Row],[Total_Amt]]*0.1275) + 0.3</f>
        <v>1.237125</v>
      </c>
      <c r="N874" s="20">
        <f>Table3[[#This Row],[Total_Amt]]-Table3[[#This Row],[TCG_Fees]]-0.0225 - (0.088 *Table3[[#This Row],[Shipping_Shields]])- ($V$33 * Table3[[#This Row],[Quantity_Ordered]]) -0.68</f>
        <v>5.2683821315372432</v>
      </c>
      <c r="O874" s="2" t="s">
        <v>2474</v>
      </c>
      <c r="P874" s="2" t="s">
        <v>920</v>
      </c>
      <c r="Q874" s="6">
        <v>14580</v>
      </c>
    </row>
    <row r="875" spans="1:17" x14ac:dyDescent="0.25">
      <c r="A875" s="42" t="s">
        <v>2475</v>
      </c>
      <c r="B875" s="43" t="s">
        <v>2476</v>
      </c>
      <c r="C875" s="44">
        <v>45336</v>
      </c>
      <c r="D875" s="45" t="s">
        <v>2157</v>
      </c>
      <c r="E875" s="45" t="s">
        <v>3</v>
      </c>
      <c r="F875" s="45" t="s">
        <v>2168</v>
      </c>
      <c r="G875" s="46">
        <v>0.38</v>
      </c>
      <c r="H875" s="47">
        <f t="shared" si="51"/>
        <v>1</v>
      </c>
      <c r="I875" s="47" t="str">
        <f t="shared" si="48"/>
        <v>Small</v>
      </c>
      <c r="J875" s="45">
        <v>1</v>
      </c>
      <c r="K875" s="48">
        <v>0.99</v>
      </c>
      <c r="L875" s="46">
        <f>Table3[[#This Row],[Product_Amt]]+Table3[[#This Row],[Shipping_Amt]]</f>
        <v>1.37</v>
      </c>
      <c r="M875" s="46">
        <f>(Table3[[#This Row],[Total_Amt]]*0.1275) + 0.3</f>
        <v>0.47467500000000001</v>
      </c>
      <c r="N875" s="48">
        <f>Table3[[#This Row],[Total_Amt]]-Table3[[#This Row],[TCG_Fees]]-0.0225 - (0.088 *Table3[[#This Row],[Shipping_Shields]])- ($V$33 * Table3[[#This Row],[Quantity_Ordered]]) -0.68</f>
        <v>7.7828565768621405E-2</v>
      </c>
      <c r="O875" s="43" t="s">
        <v>2477</v>
      </c>
      <c r="P875" s="43" t="s">
        <v>919</v>
      </c>
      <c r="Q875" s="49">
        <v>76210</v>
      </c>
    </row>
    <row r="876" spans="1:17" x14ac:dyDescent="0.25">
      <c r="A876" s="1" t="s">
        <v>2478</v>
      </c>
      <c r="B876" s="2" t="s">
        <v>2479</v>
      </c>
      <c r="C876" s="3">
        <v>45336</v>
      </c>
      <c r="D876" s="4" t="str">
        <f t="shared" ref="D876:D907" ca="1" si="52">IF(C876&gt;=TODAY()-7,"Shipped","Completed")</f>
        <v>Completed</v>
      </c>
      <c r="E876" s="4" t="s">
        <v>3</v>
      </c>
      <c r="F876" s="4" t="s">
        <v>2168</v>
      </c>
      <c r="G876" s="5">
        <v>0.44</v>
      </c>
      <c r="H876" s="37">
        <f t="shared" si="51"/>
        <v>1</v>
      </c>
      <c r="I876" s="37" t="str">
        <f t="shared" si="48"/>
        <v>Small</v>
      </c>
      <c r="J876" s="4">
        <v>1</v>
      </c>
      <c r="K876" s="20">
        <v>0.99</v>
      </c>
      <c r="L876" s="5">
        <f>Table3[[#This Row],[Product_Amt]]+Table3[[#This Row],[Shipping_Amt]]</f>
        <v>1.43</v>
      </c>
      <c r="M876" s="5">
        <f>(Table3[[#This Row],[Total_Amt]]*0.1275) + 0.3</f>
        <v>0.482325</v>
      </c>
      <c r="N876" s="20">
        <f>Table3[[#This Row],[Total_Amt]]-Table3[[#This Row],[TCG_Fees]]-0.0225 - (0.088 *Table3[[#This Row],[Shipping_Shields]])- ($V$33 * Table3[[#This Row],[Quantity_Ordered]]) -0.68</f>
        <v>0.13017856576862119</v>
      </c>
      <c r="O876" s="2" t="s">
        <v>2480</v>
      </c>
      <c r="P876" s="2" t="s">
        <v>967</v>
      </c>
      <c r="Q876" s="6">
        <v>17319</v>
      </c>
    </row>
    <row r="877" spans="1:17" x14ac:dyDescent="0.25">
      <c r="A877" s="1" t="s">
        <v>2481</v>
      </c>
      <c r="B877" s="2" t="s">
        <v>2482</v>
      </c>
      <c r="C877" s="3">
        <v>45336</v>
      </c>
      <c r="D877" s="4" t="str">
        <f t="shared" ca="1" si="52"/>
        <v>Completed</v>
      </c>
      <c r="E877" s="4" t="s">
        <v>3</v>
      </c>
      <c r="F877" s="4" t="s">
        <v>2168</v>
      </c>
      <c r="G877" s="5">
        <v>0.15</v>
      </c>
      <c r="H877" s="37">
        <f t="shared" si="51"/>
        <v>1</v>
      </c>
      <c r="I877" s="37" t="str">
        <f t="shared" si="48"/>
        <v>Small</v>
      </c>
      <c r="J877" s="4">
        <v>1</v>
      </c>
      <c r="K877" s="20">
        <v>0.99</v>
      </c>
      <c r="L877" s="5">
        <f>Table3[[#This Row],[Product_Amt]]+Table3[[#This Row],[Shipping_Amt]]</f>
        <v>1.1399999999999999</v>
      </c>
      <c r="M877" s="5">
        <f>(Table3[[#This Row],[Total_Amt]]*0.1275) + 0.3</f>
        <v>0.44534999999999997</v>
      </c>
      <c r="N877" s="20">
        <f>Table3[[#This Row],[Total_Amt]]-Table3[[#This Row],[TCG_Fees]]-0.0225 - (0.088 *Table3[[#This Row],[Shipping_Shields]])- ($V$33 * Table3[[#This Row],[Quantity_Ordered]]) -0.68</f>
        <v>-0.12284643423137875</v>
      </c>
      <c r="O877" s="2" t="s">
        <v>1300</v>
      </c>
      <c r="P877" s="2" t="s">
        <v>982</v>
      </c>
      <c r="Q877" s="6">
        <v>55802</v>
      </c>
    </row>
    <row r="878" spans="1:17" x14ac:dyDescent="0.25">
      <c r="A878" s="1" t="s">
        <v>2483</v>
      </c>
      <c r="B878" s="2" t="s">
        <v>2484</v>
      </c>
      <c r="C878" s="3">
        <v>45336</v>
      </c>
      <c r="D878" s="4" t="str">
        <f t="shared" ca="1" si="52"/>
        <v>Completed</v>
      </c>
      <c r="E878" s="4" t="s">
        <v>3</v>
      </c>
      <c r="F878" s="4" t="s">
        <v>2168</v>
      </c>
      <c r="G878" s="5">
        <v>0.32</v>
      </c>
      <c r="H878" s="37">
        <f t="shared" si="51"/>
        <v>1</v>
      </c>
      <c r="I878" s="37" t="str">
        <f t="shared" si="48"/>
        <v>Small</v>
      </c>
      <c r="J878" s="4">
        <v>3</v>
      </c>
      <c r="K878" s="20">
        <v>0.99</v>
      </c>
      <c r="L878" s="5">
        <f>Table3[[#This Row],[Product_Amt]]+Table3[[#This Row],[Shipping_Amt]]</f>
        <v>1.31</v>
      </c>
      <c r="M878" s="5">
        <f>(Table3[[#This Row],[Total_Amt]]*0.1275) + 0.3</f>
        <v>0.46702500000000002</v>
      </c>
      <c r="N878" s="20">
        <f>Table3[[#This Row],[Total_Amt]]-Table3[[#This Row],[TCG_Fees]]-0.0225 - (0.088 *Table3[[#This Row],[Shipping_Shields]])- ($V$33 * Table3[[#This Row],[Quantity_Ordered]]) -0.68</f>
        <v>-2.851430269413624E-2</v>
      </c>
      <c r="O878" s="2" t="s">
        <v>2485</v>
      </c>
      <c r="P878" s="2" t="s">
        <v>919</v>
      </c>
      <c r="Q878" s="6">
        <v>75165</v>
      </c>
    </row>
    <row r="879" spans="1:17" x14ac:dyDescent="0.25">
      <c r="A879" s="1" t="s">
        <v>2486</v>
      </c>
      <c r="B879" s="2" t="s">
        <v>2487</v>
      </c>
      <c r="C879" s="3">
        <v>45336</v>
      </c>
      <c r="D879" s="4" t="str">
        <f t="shared" ca="1" si="52"/>
        <v>Completed</v>
      </c>
      <c r="E879" s="4" t="s">
        <v>3</v>
      </c>
      <c r="F879" s="4" t="s">
        <v>2168</v>
      </c>
      <c r="G879" s="5">
        <v>5.64</v>
      </c>
      <c r="H879" s="37">
        <f t="shared" si="51"/>
        <v>1</v>
      </c>
      <c r="I879" s="37" t="str">
        <f t="shared" si="48"/>
        <v>Small</v>
      </c>
      <c r="J879" s="4">
        <v>1</v>
      </c>
      <c r="K879" s="20">
        <v>0.99</v>
      </c>
      <c r="L879" s="5">
        <f>Table3[[#This Row],[Product_Amt]]+Table3[[#This Row],[Shipping_Amt]]</f>
        <v>6.63</v>
      </c>
      <c r="M879" s="5">
        <f>(Table3[[#This Row],[Total_Amt]]*0.1275) + 0.3</f>
        <v>1.1453249999999999</v>
      </c>
      <c r="N879" s="20">
        <f>Table3[[#This Row],[Total_Amt]]-Table3[[#This Row],[TCG_Fees]]-0.0225 - (0.088 *Table3[[#This Row],[Shipping_Shields]])- ($V$33 * Table3[[#This Row],[Quantity_Ordered]]) -0.68</f>
        <v>4.667178565768622</v>
      </c>
      <c r="O879" s="2" t="s">
        <v>1800</v>
      </c>
      <c r="P879" s="2" t="s">
        <v>919</v>
      </c>
      <c r="Q879" s="6">
        <v>77375</v>
      </c>
    </row>
    <row r="880" spans="1:17" x14ac:dyDescent="0.25">
      <c r="A880" s="1" t="s">
        <v>2488</v>
      </c>
      <c r="B880" s="2" t="s">
        <v>2489</v>
      </c>
      <c r="C880" s="3">
        <v>45336</v>
      </c>
      <c r="D880" s="4" t="str">
        <f t="shared" ca="1" si="52"/>
        <v>Completed</v>
      </c>
      <c r="E880" s="4" t="s">
        <v>3</v>
      </c>
      <c r="F880" s="4" t="s">
        <v>2168</v>
      </c>
      <c r="G880" s="5">
        <v>0.21</v>
      </c>
      <c r="H880" s="37">
        <f t="shared" si="51"/>
        <v>1</v>
      </c>
      <c r="I880" s="37" t="str">
        <f t="shared" si="48"/>
        <v>Small</v>
      </c>
      <c r="J880" s="4">
        <v>1</v>
      </c>
      <c r="K880" s="20">
        <v>0.99</v>
      </c>
      <c r="L880" s="5">
        <f>Table3[[#This Row],[Product_Amt]]+Table3[[#This Row],[Shipping_Amt]]</f>
        <v>1.2</v>
      </c>
      <c r="M880" s="5">
        <f>(Table3[[#This Row],[Total_Amt]]*0.1275) + 0.3</f>
        <v>0.45299999999999996</v>
      </c>
      <c r="N880" s="20">
        <f>Table3[[#This Row],[Total_Amt]]-Table3[[#This Row],[TCG_Fees]]-0.0225 - (0.088 *Table3[[#This Row],[Shipping_Shields]])- ($V$33 * Table3[[#This Row],[Quantity_Ordered]]) -0.68</f>
        <v>-7.0496434231378746E-2</v>
      </c>
      <c r="O880" s="2" t="s">
        <v>2490</v>
      </c>
      <c r="P880" s="2" t="s">
        <v>979</v>
      </c>
      <c r="Q880" s="6">
        <v>47710</v>
      </c>
    </row>
    <row r="881" spans="1:17" x14ac:dyDescent="0.25">
      <c r="A881" s="1" t="s">
        <v>2491</v>
      </c>
      <c r="B881" s="2" t="s">
        <v>2492</v>
      </c>
      <c r="C881" s="3">
        <v>45337</v>
      </c>
      <c r="D881" s="4" t="str">
        <f t="shared" ca="1" si="52"/>
        <v>Completed</v>
      </c>
      <c r="E881" s="4" t="s">
        <v>3</v>
      </c>
      <c r="F881" s="4" t="s">
        <v>2168</v>
      </c>
      <c r="G881" s="5">
        <v>0.05</v>
      </c>
      <c r="H881" s="37">
        <f t="shared" si="51"/>
        <v>1</v>
      </c>
      <c r="I881" s="37" t="str">
        <f t="shared" si="48"/>
        <v>Small</v>
      </c>
      <c r="J881" s="4">
        <v>1</v>
      </c>
      <c r="K881" s="20">
        <v>0.99</v>
      </c>
      <c r="L881" s="5">
        <f>Table3[[#This Row],[Product_Amt]]+Table3[[#This Row],[Shipping_Amt]]</f>
        <v>1.04</v>
      </c>
      <c r="M881" s="5">
        <f>(Table3[[#This Row],[Total_Amt]]*0.1275) + 0.3</f>
        <v>0.43259999999999998</v>
      </c>
      <c r="N881" s="20">
        <f>Table3[[#This Row],[Total_Amt]]-Table3[[#This Row],[TCG_Fees]]-0.0225 - (0.088 *Table3[[#This Row],[Shipping_Shields]])- ($V$33 * Table3[[#This Row],[Quantity_Ordered]]) -0.68</f>
        <v>-0.21009643423137869</v>
      </c>
      <c r="O881" s="2" t="s">
        <v>2493</v>
      </c>
      <c r="P881" s="2" t="s">
        <v>991</v>
      </c>
      <c r="Q881" s="6">
        <v>96706</v>
      </c>
    </row>
    <row r="882" spans="1:17" x14ac:dyDescent="0.25">
      <c r="A882" s="1" t="s">
        <v>2494</v>
      </c>
      <c r="B882" s="2" t="s">
        <v>2495</v>
      </c>
      <c r="C882" s="3">
        <v>45337</v>
      </c>
      <c r="D882" s="4" t="str">
        <f t="shared" ca="1" si="52"/>
        <v>Completed</v>
      </c>
      <c r="E882" s="4" t="s">
        <v>3</v>
      </c>
      <c r="F882" s="4" t="s">
        <v>2168</v>
      </c>
      <c r="G882" s="5">
        <v>0.21</v>
      </c>
      <c r="H882" s="37">
        <f t="shared" si="51"/>
        <v>1</v>
      </c>
      <c r="I882" s="37" t="str">
        <f t="shared" si="48"/>
        <v>Small</v>
      </c>
      <c r="J882" s="4">
        <v>1</v>
      </c>
      <c r="K882" s="20">
        <v>0.99</v>
      </c>
      <c r="L882" s="5">
        <f>Table3[[#This Row],[Product_Amt]]+Table3[[#This Row],[Shipping_Amt]]</f>
        <v>1.2</v>
      </c>
      <c r="M882" s="5">
        <f>(Table3[[#This Row],[Total_Amt]]*0.1275) + 0.3</f>
        <v>0.45299999999999996</v>
      </c>
      <c r="N882" s="20">
        <f>Table3[[#This Row],[Total_Amt]]-Table3[[#This Row],[TCG_Fees]]-0.0225 - (0.088 *Table3[[#This Row],[Shipping_Shields]])- ($V$33 * Table3[[#This Row],[Quantity_Ordered]]) -0.68</f>
        <v>-7.0496434231378746E-2</v>
      </c>
      <c r="O882" s="2" t="s">
        <v>2496</v>
      </c>
      <c r="P882" s="2" t="s">
        <v>945</v>
      </c>
      <c r="Q882" s="6">
        <v>44133</v>
      </c>
    </row>
    <row r="883" spans="1:17" x14ac:dyDescent="0.25">
      <c r="A883" s="1" t="s">
        <v>2497</v>
      </c>
      <c r="B883" s="2" t="s">
        <v>2498</v>
      </c>
      <c r="C883" s="3">
        <v>45337</v>
      </c>
      <c r="D883" s="4" t="str">
        <f t="shared" ca="1" si="52"/>
        <v>Completed</v>
      </c>
      <c r="E883" s="4" t="s">
        <v>3</v>
      </c>
      <c r="F883" s="4" t="s">
        <v>2168</v>
      </c>
      <c r="G883" s="5">
        <v>0.6</v>
      </c>
      <c r="H883" s="37">
        <f t="shared" si="51"/>
        <v>1</v>
      </c>
      <c r="I883" s="37" t="str">
        <f t="shared" si="48"/>
        <v>Small</v>
      </c>
      <c r="J883" s="4">
        <v>3</v>
      </c>
      <c r="K883" s="20">
        <v>0.99</v>
      </c>
      <c r="L883" s="5">
        <f>Table3[[#This Row],[Product_Amt]]+Table3[[#This Row],[Shipping_Amt]]</f>
        <v>1.5899999999999999</v>
      </c>
      <c r="M883" s="5">
        <f>(Table3[[#This Row],[Total_Amt]]*0.1275) + 0.3</f>
        <v>0.50272499999999998</v>
      </c>
      <c r="N883" s="20">
        <f>Table3[[#This Row],[Total_Amt]]-Table3[[#This Row],[TCG_Fees]]-0.0225 - (0.088 *Table3[[#This Row],[Shipping_Shields]])- ($V$33 * Table3[[#This Row],[Quantity_Ordered]]) -0.68</f>
        <v>0.21578569730586372</v>
      </c>
      <c r="O883" s="2" t="s">
        <v>2499</v>
      </c>
      <c r="P883" s="2" t="s">
        <v>919</v>
      </c>
      <c r="Q883" s="6">
        <v>75067</v>
      </c>
    </row>
    <row r="884" spans="1:17" x14ac:dyDescent="0.25">
      <c r="A884" s="1" t="s">
        <v>2500</v>
      </c>
      <c r="B884" s="2" t="s">
        <v>2501</v>
      </c>
      <c r="C884" s="3">
        <v>45337</v>
      </c>
      <c r="D884" s="4" t="str">
        <f t="shared" ca="1" si="52"/>
        <v>Completed</v>
      </c>
      <c r="E884" s="4" t="s">
        <v>3</v>
      </c>
      <c r="F884" s="4" t="s">
        <v>2168</v>
      </c>
      <c r="G884" s="5">
        <v>1.6</v>
      </c>
      <c r="H884" s="37">
        <f t="shared" si="51"/>
        <v>2</v>
      </c>
      <c r="I884" s="37" t="str">
        <f t="shared" si="48"/>
        <v>Large</v>
      </c>
      <c r="J884" s="4">
        <v>8</v>
      </c>
      <c r="K884" s="20">
        <v>0.99</v>
      </c>
      <c r="L884" s="5">
        <f>Table3[[#This Row],[Product_Amt]]+Table3[[#This Row],[Shipping_Amt]]</f>
        <v>2.59</v>
      </c>
      <c r="M884" s="5">
        <f>(Table3[[#This Row],[Total_Amt]]*0.1275) + 0.3</f>
        <v>0.63022500000000004</v>
      </c>
      <c r="N884" s="20">
        <f>Table3[[#This Row],[Total_Amt]]-Table3[[#This Row],[TCG_Fees]]-0.0225 - (0.088 *Table3[[#This Row],[Shipping_Shields]])- ($V$33 * Table3[[#This Row],[Quantity_Ordered]]) -0.68</f>
        <v>0.86530352614896977</v>
      </c>
      <c r="O884" s="2" t="s">
        <v>2502</v>
      </c>
      <c r="P884" s="2" t="s">
        <v>967</v>
      </c>
      <c r="Q884" s="6">
        <v>17801</v>
      </c>
    </row>
    <row r="885" spans="1:17" x14ac:dyDescent="0.25">
      <c r="A885" s="1" t="s">
        <v>2503</v>
      </c>
      <c r="B885" s="2" t="s">
        <v>2504</v>
      </c>
      <c r="C885" s="3">
        <v>45337</v>
      </c>
      <c r="D885" s="4" t="str">
        <f t="shared" ca="1" si="52"/>
        <v>Completed</v>
      </c>
      <c r="E885" s="4" t="s">
        <v>3</v>
      </c>
      <c r="F885" s="4" t="s">
        <v>2168</v>
      </c>
      <c r="G885" s="5">
        <v>0.1</v>
      </c>
      <c r="H885" s="37">
        <f t="shared" si="51"/>
        <v>1</v>
      </c>
      <c r="I885" s="37" t="str">
        <f t="shared" si="48"/>
        <v>Small</v>
      </c>
      <c r="J885" s="4">
        <v>1</v>
      </c>
      <c r="K885" s="20">
        <v>0.99</v>
      </c>
      <c r="L885" s="5">
        <f>Table3[[#This Row],[Product_Amt]]+Table3[[#This Row],[Shipping_Amt]]</f>
        <v>1.0900000000000001</v>
      </c>
      <c r="M885" s="5">
        <f>(Table3[[#This Row],[Total_Amt]]*0.1275) + 0.3</f>
        <v>0.438975</v>
      </c>
      <c r="N885" s="20">
        <f>Table3[[#This Row],[Total_Amt]]-Table3[[#This Row],[TCG_Fees]]-0.0225 - (0.088 *Table3[[#This Row],[Shipping_Shields]])- ($V$33 * Table3[[#This Row],[Quantity_Ordered]]) -0.68</f>
        <v>-0.16647143423137867</v>
      </c>
      <c r="O885" s="2" t="s">
        <v>1006</v>
      </c>
      <c r="P885" s="2" t="s">
        <v>1007</v>
      </c>
      <c r="Q885" s="6">
        <v>89113</v>
      </c>
    </row>
    <row r="886" spans="1:17" x14ac:dyDescent="0.25">
      <c r="A886" s="1" t="s">
        <v>2505</v>
      </c>
      <c r="B886" s="2" t="s">
        <v>2506</v>
      </c>
      <c r="C886" s="3">
        <v>45337</v>
      </c>
      <c r="D886" s="4" t="str">
        <f t="shared" ca="1" si="52"/>
        <v>Completed</v>
      </c>
      <c r="E886" s="4" t="s">
        <v>3</v>
      </c>
      <c r="F886" s="4" t="s">
        <v>2168</v>
      </c>
      <c r="G886" s="5">
        <v>0.38</v>
      </c>
      <c r="H886" s="37">
        <f t="shared" si="51"/>
        <v>1</v>
      </c>
      <c r="I886" s="37" t="str">
        <f t="shared" si="48"/>
        <v>Small</v>
      </c>
      <c r="J886" s="4">
        <v>2</v>
      </c>
      <c r="K886" s="20">
        <v>0.99</v>
      </c>
      <c r="L886" s="5">
        <f>Table3[[#This Row],[Product_Amt]]+Table3[[#This Row],[Shipping_Amt]]</f>
        <v>1.37</v>
      </c>
      <c r="M886" s="5">
        <f>(Table3[[#This Row],[Total_Amt]]*0.1275) + 0.3</f>
        <v>0.47467500000000001</v>
      </c>
      <c r="N886" s="20">
        <f>Table3[[#This Row],[Total_Amt]]-Table3[[#This Row],[TCG_Fees]]-0.0225 - (0.088 *Table3[[#This Row],[Shipping_Shields]])- ($V$33 * Table3[[#This Row],[Quantity_Ordered]]) -0.68</f>
        <v>5.0832131537242642E-2</v>
      </c>
      <c r="O886" s="2" t="s">
        <v>1344</v>
      </c>
      <c r="P886" s="2" t="s">
        <v>995</v>
      </c>
      <c r="Q886" s="6">
        <v>40503</v>
      </c>
    </row>
    <row r="887" spans="1:17" x14ac:dyDescent="0.25">
      <c r="A887" s="1" t="s">
        <v>2507</v>
      </c>
      <c r="B887" s="2" t="s">
        <v>2508</v>
      </c>
      <c r="C887" s="3">
        <v>45337</v>
      </c>
      <c r="D887" s="4" t="str">
        <f t="shared" ca="1" si="52"/>
        <v>Completed</v>
      </c>
      <c r="E887" s="4" t="s">
        <v>3</v>
      </c>
      <c r="F887" s="4" t="s">
        <v>2168</v>
      </c>
      <c r="G887" s="5">
        <v>1.21</v>
      </c>
      <c r="H887" s="37">
        <f t="shared" si="51"/>
        <v>1</v>
      </c>
      <c r="I887" s="37" t="str">
        <f t="shared" si="48"/>
        <v>Small</v>
      </c>
      <c r="J887" s="4">
        <v>3</v>
      </c>
      <c r="K887" s="20">
        <v>0.99</v>
      </c>
      <c r="L887" s="5">
        <f>Table3[[#This Row],[Product_Amt]]+Table3[[#This Row],[Shipping_Amt]]</f>
        <v>2.2000000000000002</v>
      </c>
      <c r="M887" s="5">
        <f>(Table3[[#This Row],[Total_Amt]]*0.1275) + 0.3</f>
        <v>0.58050000000000002</v>
      </c>
      <c r="N887" s="20">
        <f>Table3[[#This Row],[Total_Amt]]-Table3[[#This Row],[TCG_Fees]]-0.0225 - (0.088 *Table3[[#This Row],[Shipping_Shields]])- ($V$33 * Table3[[#This Row],[Quantity_Ordered]]) -0.68</f>
        <v>0.74801069730586367</v>
      </c>
      <c r="O887" s="2" t="s">
        <v>2509</v>
      </c>
      <c r="P887" s="2" t="s">
        <v>954</v>
      </c>
      <c r="Q887" s="6">
        <v>33715</v>
      </c>
    </row>
    <row r="888" spans="1:17" x14ac:dyDescent="0.25">
      <c r="A888" s="1" t="s">
        <v>2510</v>
      </c>
      <c r="B888" s="2" t="s">
        <v>2511</v>
      </c>
      <c r="C888" s="3">
        <v>45337</v>
      </c>
      <c r="D888" s="4" t="str">
        <f t="shared" ca="1" si="52"/>
        <v>Completed</v>
      </c>
      <c r="E888" s="4" t="s">
        <v>3</v>
      </c>
      <c r="F888" s="4" t="s">
        <v>2168</v>
      </c>
      <c r="G888" s="5">
        <v>0.24</v>
      </c>
      <c r="H888" s="37">
        <f t="shared" si="51"/>
        <v>1</v>
      </c>
      <c r="I888" s="37" t="str">
        <f t="shared" si="48"/>
        <v>Small</v>
      </c>
      <c r="J888" s="4">
        <v>1</v>
      </c>
      <c r="K888" s="20">
        <v>0.99</v>
      </c>
      <c r="L888" s="5">
        <f>Table3[[#This Row],[Product_Amt]]+Table3[[#This Row],[Shipping_Amt]]</f>
        <v>1.23</v>
      </c>
      <c r="M888" s="5">
        <f>(Table3[[#This Row],[Total_Amt]]*0.1275) + 0.3</f>
        <v>0.45682499999999998</v>
      </c>
      <c r="N888" s="20">
        <f>Table3[[#This Row],[Total_Amt]]-Table3[[#This Row],[TCG_Fees]]-0.0225 - (0.088 *Table3[[#This Row],[Shipping_Shields]])- ($V$33 * Table3[[#This Row],[Quantity_Ordered]]) -0.68</f>
        <v>-4.4321434231378798E-2</v>
      </c>
      <c r="O888" s="2" t="s">
        <v>2474</v>
      </c>
      <c r="P888" s="2" t="s">
        <v>919</v>
      </c>
      <c r="Q888" s="6">
        <v>77598</v>
      </c>
    </row>
    <row r="889" spans="1:17" x14ac:dyDescent="0.25">
      <c r="A889" s="1" t="s">
        <v>2512</v>
      </c>
      <c r="B889" s="2" t="s">
        <v>2513</v>
      </c>
      <c r="C889" s="3">
        <v>45338</v>
      </c>
      <c r="D889" s="4" t="str">
        <f t="shared" ca="1" si="52"/>
        <v>Completed</v>
      </c>
      <c r="E889" s="4" t="s">
        <v>3</v>
      </c>
      <c r="F889" s="4" t="s">
        <v>2168</v>
      </c>
      <c r="G889" s="5">
        <v>15.38</v>
      </c>
      <c r="H889" s="37">
        <f t="shared" si="51"/>
        <v>1</v>
      </c>
      <c r="I889" s="37" t="str">
        <f t="shared" si="48"/>
        <v>Small</v>
      </c>
      <c r="J889" s="4">
        <v>1</v>
      </c>
      <c r="K889" s="20">
        <v>0.99</v>
      </c>
      <c r="L889" s="5">
        <f>Table3[[#This Row],[Product_Amt]]+Table3[[#This Row],[Shipping_Amt]]</f>
        <v>16.37</v>
      </c>
      <c r="M889" s="5">
        <f>(Table3[[#This Row],[Total_Amt]]*0.1275) + 0.3</f>
        <v>2.387175</v>
      </c>
      <c r="N889" s="20">
        <f>Table3[[#This Row],[Total_Amt]]-Table3[[#This Row],[TCG_Fees]]-0.0225 - (0.088 *Table3[[#This Row],[Shipping_Shields]])- ($V$33 * Table3[[#This Row],[Quantity_Ordered]]) -0.68</f>
        <v>13.165328565768624</v>
      </c>
      <c r="O889" s="2" t="s">
        <v>2514</v>
      </c>
      <c r="P889" s="2" t="s">
        <v>954</v>
      </c>
      <c r="Q889" s="6">
        <v>33771</v>
      </c>
    </row>
    <row r="890" spans="1:17" x14ac:dyDescent="0.25">
      <c r="A890" s="24" t="s">
        <v>2515</v>
      </c>
      <c r="B890" s="2" t="s">
        <v>2516</v>
      </c>
      <c r="C890" s="3">
        <v>45338</v>
      </c>
      <c r="D890" s="4" t="str">
        <f t="shared" ca="1" si="52"/>
        <v>Completed</v>
      </c>
      <c r="E890" s="4" t="s">
        <v>3</v>
      </c>
      <c r="F890" s="4" t="s">
        <v>2168</v>
      </c>
      <c r="G890" s="5">
        <v>3.69</v>
      </c>
      <c r="H890" s="37">
        <f t="shared" si="51"/>
        <v>1</v>
      </c>
      <c r="I890" s="37" t="str">
        <f t="shared" si="48"/>
        <v>Small</v>
      </c>
      <c r="J890" s="4">
        <v>1</v>
      </c>
      <c r="K890" s="20">
        <v>0.99</v>
      </c>
      <c r="L890" s="5">
        <f>Table3[[#This Row],[Product_Amt]]+Table3[[#This Row],[Shipping_Amt]]</f>
        <v>4.68</v>
      </c>
      <c r="M890" s="5">
        <f>(Table3[[#This Row],[Total_Amt]]*0.1275) + 0.3</f>
        <v>0.89670000000000005</v>
      </c>
      <c r="N890" s="20">
        <f>Table3[[#This Row],[Total_Amt]]-Table3[[#This Row],[TCG_Fees]]-0.0225 - (0.088 *Table3[[#This Row],[Shipping_Shields]])- ($V$33 * Table3[[#This Row],[Quantity_Ordered]]) -0.68</f>
        <v>2.9658035657686206</v>
      </c>
      <c r="O890" s="2" t="s">
        <v>1558</v>
      </c>
      <c r="P890" s="2" t="s">
        <v>997</v>
      </c>
      <c r="Q890" s="6">
        <v>80537</v>
      </c>
    </row>
    <row r="891" spans="1:17" x14ac:dyDescent="0.25">
      <c r="A891" s="1" t="s">
        <v>2517</v>
      </c>
      <c r="B891" s="2" t="s">
        <v>2518</v>
      </c>
      <c r="C891" s="3">
        <v>45338</v>
      </c>
      <c r="D891" s="4" t="str">
        <f t="shared" ca="1" si="52"/>
        <v>Completed</v>
      </c>
      <c r="E891" s="4" t="s">
        <v>3</v>
      </c>
      <c r="F891" s="4" t="s">
        <v>2168</v>
      </c>
      <c r="G891" s="5">
        <v>3.99</v>
      </c>
      <c r="H891" s="37">
        <f t="shared" si="51"/>
        <v>1</v>
      </c>
      <c r="I891" s="37" t="str">
        <f t="shared" ref="I891:I954" si="53">IF(H891 &gt; 1, "Large", "Small")</f>
        <v>Small</v>
      </c>
      <c r="J891" s="4">
        <v>1</v>
      </c>
      <c r="K891" s="20">
        <v>0.99</v>
      </c>
      <c r="L891" s="5">
        <f>Table3[[#This Row],[Product_Amt]]+Table3[[#This Row],[Shipping_Amt]]</f>
        <v>4.9800000000000004</v>
      </c>
      <c r="M891" s="5">
        <f>(Table3[[#This Row],[Total_Amt]]*0.1275) + 0.3</f>
        <v>0.93494999999999995</v>
      </c>
      <c r="N891" s="20">
        <f>Table3[[#This Row],[Total_Amt]]-Table3[[#This Row],[TCG_Fees]]-0.0225 - (0.088 *Table3[[#This Row],[Shipping_Shields]])- ($V$33 * Table3[[#This Row],[Quantity_Ordered]]) -0.68</f>
        <v>3.2275535657686216</v>
      </c>
      <c r="O891" s="2" t="s">
        <v>2519</v>
      </c>
      <c r="P891" s="2" t="s">
        <v>926</v>
      </c>
      <c r="Q891" s="6">
        <v>97760</v>
      </c>
    </row>
    <row r="892" spans="1:17" x14ac:dyDescent="0.25">
      <c r="A892" s="1" t="s">
        <v>2520</v>
      </c>
      <c r="B892" s="2" t="s">
        <v>2521</v>
      </c>
      <c r="C892" s="3">
        <v>45338</v>
      </c>
      <c r="D892" s="4" t="str">
        <f t="shared" ca="1" si="52"/>
        <v>Completed</v>
      </c>
      <c r="E892" s="4" t="s">
        <v>3</v>
      </c>
      <c r="F892" s="4" t="s">
        <v>2168</v>
      </c>
      <c r="G892" s="5">
        <v>0.21</v>
      </c>
      <c r="H892" s="37">
        <f t="shared" si="51"/>
        <v>1</v>
      </c>
      <c r="I892" s="37" t="str">
        <f t="shared" si="53"/>
        <v>Small</v>
      </c>
      <c r="J892" s="4">
        <v>1</v>
      </c>
      <c r="K892" s="20">
        <v>0.99</v>
      </c>
      <c r="L892" s="5">
        <f>Table3[[#This Row],[Product_Amt]]+Table3[[#This Row],[Shipping_Amt]]</f>
        <v>1.2</v>
      </c>
      <c r="M892" s="5">
        <f>(Table3[[#This Row],[Total_Amt]]*0.1275) + 0.3</f>
        <v>0.45299999999999996</v>
      </c>
      <c r="N892" s="20">
        <f>Table3[[#This Row],[Total_Amt]]-Table3[[#This Row],[TCG_Fees]]-0.0225 - (0.088 *Table3[[#This Row],[Shipping_Shields]])- ($V$33 * Table3[[#This Row],[Quantity_Ordered]]) -0.68</f>
        <v>-7.0496434231378746E-2</v>
      </c>
      <c r="O892" s="2" t="s">
        <v>1224</v>
      </c>
      <c r="P892" s="2" t="s">
        <v>993</v>
      </c>
      <c r="Q892" s="6">
        <v>83705</v>
      </c>
    </row>
    <row r="893" spans="1:17" x14ac:dyDescent="0.25">
      <c r="A893" s="1" t="s">
        <v>2522</v>
      </c>
      <c r="B893" s="2" t="s">
        <v>2523</v>
      </c>
      <c r="C893" s="3">
        <v>45338</v>
      </c>
      <c r="D893" s="4" t="str">
        <f t="shared" ca="1" si="52"/>
        <v>Completed</v>
      </c>
      <c r="E893" s="4" t="s">
        <v>3</v>
      </c>
      <c r="F893" s="4" t="s">
        <v>2168</v>
      </c>
      <c r="G893" s="5">
        <v>29.5</v>
      </c>
      <c r="H893" s="37">
        <f t="shared" si="51"/>
        <v>1</v>
      </c>
      <c r="I893" s="37" t="str">
        <f t="shared" si="53"/>
        <v>Small</v>
      </c>
      <c r="J893" s="4">
        <v>1</v>
      </c>
      <c r="K893" s="20">
        <v>0.99</v>
      </c>
      <c r="L893" s="5">
        <f>Table3[[#This Row],[Product_Amt]]+Table3[[#This Row],[Shipping_Amt]]</f>
        <v>30.49</v>
      </c>
      <c r="M893" s="5">
        <f>(Table3[[#This Row],[Total_Amt]]*0.1275) + 0.3</f>
        <v>4.1874750000000001</v>
      </c>
      <c r="N893" s="20">
        <f>Table3[[#This Row],[Total_Amt]]-Table3[[#This Row],[TCG_Fees]]-0.0225 - (0.088 *Table3[[#This Row],[Shipping_Shields]])- ($V$33 * Table3[[#This Row],[Quantity_Ordered]]) -0.68</f>
        <v>25.485028565768619</v>
      </c>
      <c r="O893" s="2" t="s">
        <v>2524</v>
      </c>
      <c r="P893" s="2" t="s">
        <v>938</v>
      </c>
      <c r="Q893" s="6">
        <v>92399</v>
      </c>
    </row>
    <row r="894" spans="1:17" x14ac:dyDescent="0.25">
      <c r="A894" s="1" t="s">
        <v>2525</v>
      </c>
      <c r="B894" s="2" t="s">
        <v>2526</v>
      </c>
      <c r="C894" s="3">
        <v>45338</v>
      </c>
      <c r="D894" s="4" t="str">
        <f t="shared" ca="1" si="52"/>
        <v>Completed</v>
      </c>
      <c r="E894" s="4" t="s">
        <v>3</v>
      </c>
      <c r="F894" s="4" t="s">
        <v>2168</v>
      </c>
      <c r="G894" s="5">
        <v>12.19</v>
      </c>
      <c r="H894" s="37">
        <f t="shared" si="51"/>
        <v>1</v>
      </c>
      <c r="I894" s="37" t="str">
        <f t="shared" si="53"/>
        <v>Small</v>
      </c>
      <c r="J894" s="4">
        <v>1</v>
      </c>
      <c r="K894" s="20">
        <v>0.99</v>
      </c>
      <c r="L894" s="5">
        <f>Table3[[#This Row],[Product_Amt]]+Table3[[#This Row],[Shipping_Amt]]</f>
        <v>13.18</v>
      </c>
      <c r="M894" s="5">
        <f>(Table3[[#This Row],[Total_Amt]]*0.1275) + 0.3</f>
        <v>1.98045</v>
      </c>
      <c r="N894" s="20">
        <f>Table3[[#This Row],[Total_Amt]]-Table3[[#This Row],[TCG_Fees]]-0.0225 - (0.088 *Table3[[#This Row],[Shipping_Shields]])- ($V$33 * Table3[[#This Row],[Quantity_Ordered]]) -0.68</f>
        <v>10.382053565768622</v>
      </c>
      <c r="O894" s="2" t="s">
        <v>1115</v>
      </c>
      <c r="P894" s="2" t="s">
        <v>968</v>
      </c>
      <c r="Q894" s="6">
        <v>23322</v>
      </c>
    </row>
    <row r="895" spans="1:17" x14ac:dyDescent="0.25">
      <c r="A895" s="1" t="s">
        <v>2527</v>
      </c>
      <c r="B895" s="2" t="s">
        <v>2528</v>
      </c>
      <c r="C895" s="3">
        <v>45338</v>
      </c>
      <c r="D895" s="4" t="str">
        <f t="shared" ca="1" si="52"/>
        <v>Completed</v>
      </c>
      <c r="E895" s="4" t="s">
        <v>3</v>
      </c>
      <c r="F895" s="4" t="s">
        <v>2168</v>
      </c>
      <c r="G895" s="5">
        <v>11.88</v>
      </c>
      <c r="H895" s="37">
        <f t="shared" si="51"/>
        <v>1</v>
      </c>
      <c r="I895" s="37" t="str">
        <f t="shared" si="53"/>
        <v>Small</v>
      </c>
      <c r="J895" s="4">
        <v>1</v>
      </c>
      <c r="K895" s="20">
        <v>0.99</v>
      </c>
      <c r="L895" s="5">
        <f>Table3[[#This Row],[Product_Amt]]+Table3[[#This Row],[Shipping_Amt]]</f>
        <v>12.870000000000001</v>
      </c>
      <c r="M895" s="5">
        <f>(Table3[[#This Row],[Total_Amt]]*0.1275) + 0.3</f>
        <v>1.9409250000000002</v>
      </c>
      <c r="N895" s="20">
        <f>Table3[[#This Row],[Total_Amt]]-Table3[[#This Row],[TCG_Fees]]-0.0225 - (0.088 *Table3[[#This Row],[Shipping_Shields]])- ($V$33 * Table3[[#This Row],[Quantity_Ordered]]) -0.68</f>
        <v>10.111578565768623</v>
      </c>
      <c r="O895" s="2" t="s">
        <v>2529</v>
      </c>
      <c r="P895" s="2" t="s">
        <v>978</v>
      </c>
      <c r="Q895" s="6">
        <v>53149</v>
      </c>
    </row>
    <row r="896" spans="1:17" x14ac:dyDescent="0.25">
      <c r="A896" s="1" t="s">
        <v>2530</v>
      </c>
      <c r="B896" s="2" t="s">
        <v>2531</v>
      </c>
      <c r="C896" s="3">
        <v>45338</v>
      </c>
      <c r="D896" s="4" t="str">
        <f t="shared" ca="1" si="52"/>
        <v>Completed</v>
      </c>
      <c r="E896" s="4" t="s">
        <v>3</v>
      </c>
      <c r="F896" s="4" t="s">
        <v>2168</v>
      </c>
      <c r="G896" s="5">
        <v>10</v>
      </c>
      <c r="H896" s="37">
        <f t="shared" si="51"/>
        <v>1</v>
      </c>
      <c r="I896" s="37" t="str">
        <f t="shared" si="53"/>
        <v>Small</v>
      </c>
      <c r="J896" s="4">
        <v>1</v>
      </c>
      <c r="K896" s="20">
        <v>0.99</v>
      </c>
      <c r="L896" s="5">
        <f>Table3[[#This Row],[Product_Amt]]+Table3[[#This Row],[Shipping_Amt]]</f>
        <v>10.99</v>
      </c>
      <c r="M896" s="5">
        <f>(Table3[[#This Row],[Total_Amt]]*0.1275) + 0.3</f>
        <v>1.701225</v>
      </c>
      <c r="N896" s="20">
        <f>Table3[[#This Row],[Total_Amt]]-Table3[[#This Row],[TCG_Fees]]-0.0225 - (0.088 *Table3[[#This Row],[Shipping_Shields]])- ($V$33 * Table3[[#This Row],[Quantity_Ordered]]) -0.68</f>
        <v>8.4712785657686229</v>
      </c>
      <c r="O896" s="2" t="s">
        <v>1330</v>
      </c>
      <c r="P896" s="2" t="s">
        <v>954</v>
      </c>
      <c r="Q896" s="6">
        <v>34237</v>
      </c>
    </row>
    <row r="897" spans="1:17" x14ac:dyDescent="0.25">
      <c r="A897" s="1" t="s">
        <v>2532</v>
      </c>
      <c r="B897" s="2" t="s">
        <v>2533</v>
      </c>
      <c r="C897" s="3">
        <v>45338</v>
      </c>
      <c r="D897" s="4" t="str">
        <f t="shared" ca="1" si="52"/>
        <v>Completed</v>
      </c>
      <c r="E897" s="4" t="s">
        <v>3</v>
      </c>
      <c r="F897" s="4" t="s">
        <v>2168</v>
      </c>
      <c r="G897" s="5">
        <v>35.979999999999997</v>
      </c>
      <c r="H897" s="37">
        <f t="shared" si="51"/>
        <v>1</v>
      </c>
      <c r="I897" s="37" t="str">
        <f t="shared" si="53"/>
        <v>Small</v>
      </c>
      <c r="J897" s="4">
        <v>1</v>
      </c>
      <c r="K897" s="20">
        <v>0.99</v>
      </c>
      <c r="L897" s="5">
        <f>Table3[[#This Row],[Product_Amt]]+Table3[[#This Row],[Shipping_Amt]]</f>
        <v>36.97</v>
      </c>
      <c r="M897" s="5">
        <f>(Table3[[#This Row],[Total_Amt]]*0.1275) + 0.3</f>
        <v>5.0136750000000001</v>
      </c>
      <c r="N897" s="20">
        <f>Table3[[#This Row],[Total_Amt]]-Table3[[#This Row],[TCG_Fees]]-0.0225 - (0.088 *Table3[[#This Row],[Shipping_Shields]])- ($V$33 * Table3[[#This Row],[Quantity_Ordered]]) -0.68</f>
        <v>31.13882856576862</v>
      </c>
      <c r="O897" s="2" t="s">
        <v>2534</v>
      </c>
      <c r="P897" s="2" t="s">
        <v>929</v>
      </c>
      <c r="Q897" s="6">
        <v>6419</v>
      </c>
    </row>
    <row r="898" spans="1:17" x14ac:dyDescent="0.25">
      <c r="A898" s="1" t="s">
        <v>2535</v>
      </c>
      <c r="B898" s="2" t="s">
        <v>2536</v>
      </c>
      <c r="C898" s="3">
        <v>45338</v>
      </c>
      <c r="D898" s="4" t="str">
        <f t="shared" ca="1" si="52"/>
        <v>Completed</v>
      </c>
      <c r="E898" s="4" t="s">
        <v>3</v>
      </c>
      <c r="F898" s="4" t="s">
        <v>2168</v>
      </c>
      <c r="G898" s="5">
        <v>12.55</v>
      </c>
      <c r="H898" s="37">
        <v>3</v>
      </c>
      <c r="I898" s="37" t="str">
        <f t="shared" si="53"/>
        <v>Large</v>
      </c>
      <c r="J898" s="4">
        <v>1</v>
      </c>
      <c r="K898" s="20">
        <v>0.99</v>
      </c>
      <c r="L898" s="5">
        <f>Table3[[#This Row],[Product_Amt]]+Table3[[#This Row],[Shipping_Amt]]</f>
        <v>13.540000000000001</v>
      </c>
      <c r="M898" s="5">
        <f>(Table3[[#This Row],[Total_Amt]]*0.1275) + 0.3</f>
        <v>2.0263499999999999</v>
      </c>
      <c r="N898" s="20">
        <f>Table3[[#This Row],[Total_Amt]]-Table3[[#This Row],[TCG_Fees]]-0.0225 - (0.088 *Table3[[#This Row],[Shipping_Shields]])- ($V$33 * Table3[[#This Row],[Quantity_Ordered]]) -0.68</f>
        <v>10.520153565768624</v>
      </c>
      <c r="O898" s="2" t="s">
        <v>2537</v>
      </c>
      <c r="P898" s="2" t="s">
        <v>920</v>
      </c>
      <c r="Q898" s="6">
        <v>11741</v>
      </c>
    </row>
    <row r="899" spans="1:17" x14ac:dyDescent="0.25">
      <c r="A899" s="1" t="s">
        <v>2538</v>
      </c>
      <c r="B899" s="2" t="s">
        <v>2539</v>
      </c>
      <c r="C899" s="3">
        <v>45338</v>
      </c>
      <c r="D899" s="4" t="str">
        <f t="shared" ca="1" si="52"/>
        <v>Completed</v>
      </c>
      <c r="E899" s="4" t="s">
        <v>3</v>
      </c>
      <c r="F899" s="4" t="s">
        <v>2168</v>
      </c>
      <c r="G899" s="5">
        <v>0.65</v>
      </c>
      <c r="H899" s="37">
        <f t="shared" ref="H899:H962" si="54">IF(J899&gt;=7,2,IF(J899&lt;7,1))</f>
        <v>1</v>
      </c>
      <c r="I899" s="37" t="str">
        <f t="shared" si="53"/>
        <v>Small</v>
      </c>
      <c r="J899" s="4">
        <v>1</v>
      </c>
      <c r="K899" s="20">
        <v>0.99</v>
      </c>
      <c r="L899" s="5">
        <f>Table3[[#This Row],[Product_Amt]]+Table3[[#This Row],[Shipping_Amt]]</f>
        <v>1.6400000000000001</v>
      </c>
      <c r="M899" s="5">
        <f>(Table3[[#This Row],[Total_Amt]]*0.1275) + 0.3</f>
        <v>0.5091</v>
      </c>
      <c r="N899" s="20">
        <f>Table3[[#This Row],[Total_Amt]]-Table3[[#This Row],[TCG_Fees]]-0.0225 - (0.088 *Table3[[#This Row],[Shipping_Shields]])- ($V$33 * Table3[[#This Row],[Quantity_Ordered]]) -0.68</f>
        <v>0.31340356576862116</v>
      </c>
      <c r="O899" s="2" t="s">
        <v>2540</v>
      </c>
      <c r="P899" s="2" t="s">
        <v>958</v>
      </c>
      <c r="Q899" s="6">
        <v>7202</v>
      </c>
    </row>
    <row r="900" spans="1:17" x14ac:dyDescent="0.25">
      <c r="A900" s="1" t="s">
        <v>2541</v>
      </c>
      <c r="B900" s="2" t="s">
        <v>2542</v>
      </c>
      <c r="C900" s="3">
        <v>45338</v>
      </c>
      <c r="D900" s="4" t="str">
        <f t="shared" ca="1" si="52"/>
        <v>Completed</v>
      </c>
      <c r="E900" s="4" t="s">
        <v>3</v>
      </c>
      <c r="F900" s="4" t="s">
        <v>2168</v>
      </c>
      <c r="G900" s="5">
        <v>17.149999999999999</v>
      </c>
      <c r="H900" s="37">
        <f t="shared" si="54"/>
        <v>1</v>
      </c>
      <c r="I900" s="37" t="str">
        <f t="shared" si="53"/>
        <v>Small</v>
      </c>
      <c r="J900" s="4">
        <v>3</v>
      </c>
      <c r="K900" s="20">
        <v>0.99</v>
      </c>
      <c r="L900" s="5">
        <f>Table3[[#This Row],[Product_Amt]]+Table3[[#This Row],[Shipping_Amt]]</f>
        <v>18.139999999999997</v>
      </c>
      <c r="M900" s="5">
        <f>(Table3[[#This Row],[Total_Amt]]*0.1275) + 0.3</f>
        <v>2.6128499999999995</v>
      </c>
      <c r="N900" s="20">
        <f>Table3[[#This Row],[Total_Amt]]-Table3[[#This Row],[TCG_Fees]]-0.0225 - (0.088 *Table3[[#This Row],[Shipping_Shields]])- ($V$33 * Table3[[#This Row],[Quantity_Ordered]]) -0.68</f>
        <v>14.65566069730586</v>
      </c>
      <c r="O900" s="2" t="s">
        <v>2543</v>
      </c>
      <c r="P900" s="2" t="s">
        <v>938</v>
      </c>
      <c r="Q900" s="6">
        <v>95776</v>
      </c>
    </row>
    <row r="901" spans="1:17" x14ac:dyDescent="0.25">
      <c r="A901" s="1" t="s">
        <v>2544</v>
      </c>
      <c r="B901" s="2" t="s">
        <v>2545</v>
      </c>
      <c r="C901" s="3">
        <v>45338</v>
      </c>
      <c r="D901" s="4" t="str">
        <f t="shared" ca="1" si="52"/>
        <v>Completed</v>
      </c>
      <c r="E901" s="4" t="s">
        <v>2242</v>
      </c>
      <c r="F901" s="4" t="s">
        <v>2168</v>
      </c>
      <c r="G901" s="5">
        <v>98</v>
      </c>
      <c r="H901" s="37">
        <f t="shared" si="54"/>
        <v>1</v>
      </c>
      <c r="I901" s="37" t="str">
        <f t="shared" si="53"/>
        <v>Small</v>
      </c>
      <c r="J901" s="4">
        <v>1</v>
      </c>
      <c r="K901" s="20">
        <v>0.99</v>
      </c>
      <c r="L901" s="5">
        <f>Table3[[#This Row],[Product_Amt]]+Table3[[#This Row],[Shipping_Amt]]</f>
        <v>98.99</v>
      </c>
      <c r="M901" s="5">
        <f>(Table3[[#This Row],[Total_Amt]]*0.1275) + 0.3</f>
        <v>12.921225</v>
      </c>
      <c r="N901" s="20">
        <f>Table3[[#This Row],[Total_Amt]]-Table3[[#This Row],[TCG_Fees]]-0.0225 - (0.088 *Table3[[#This Row],[Shipping_Shields]])- ($V$33 * Table3[[#This Row],[Quantity_Ordered]]) -0.68</f>
        <v>85.251278565768615</v>
      </c>
      <c r="O901" s="2" t="s">
        <v>2546</v>
      </c>
      <c r="P901" s="2" t="s">
        <v>993</v>
      </c>
      <c r="Q901" s="6">
        <v>83687</v>
      </c>
    </row>
    <row r="902" spans="1:17" x14ac:dyDescent="0.25">
      <c r="A902" s="1" t="s">
        <v>2547</v>
      </c>
      <c r="B902" s="2" t="s">
        <v>2548</v>
      </c>
      <c r="C902" s="3">
        <v>45338</v>
      </c>
      <c r="D902" s="4" t="str">
        <f t="shared" ca="1" si="52"/>
        <v>Completed</v>
      </c>
      <c r="E902" s="4" t="s">
        <v>3</v>
      </c>
      <c r="F902" s="4" t="s">
        <v>2168</v>
      </c>
      <c r="G902" s="5">
        <v>3.99</v>
      </c>
      <c r="H902" s="37">
        <f t="shared" si="54"/>
        <v>1</v>
      </c>
      <c r="I902" s="37" t="str">
        <f t="shared" si="53"/>
        <v>Small</v>
      </c>
      <c r="J902" s="4">
        <v>1</v>
      </c>
      <c r="K902" s="20">
        <v>0.99</v>
      </c>
      <c r="L902" s="5">
        <f>Table3[[#This Row],[Product_Amt]]+Table3[[#This Row],[Shipping_Amt]]</f>
        <v>4.9800000000000004</v>
      </c>
      <c r="M902" s="5">
        <f>(Table3[[#This Row],[Total_Amt]]*0.1275) + 0.3</f>
        <v>0.93494999999999995</v>
      </c>
      <c r="N902" s="20">
        <f>Table3[[#This Row],[Total_Amt]]-Table3[[#This Row],[TCG_Fees]]-0.0225 - (0.088 *Table3[[#This Row],[Shipping_Shields]])- ($V$33 * Table3[[#This Row],[Quantity_Ordered]]) -0.68</f>
        <v>3.2275535657686216</v>
      </c>
      <c r="O902" s="2" t="s">
        <v>992</v>
      </c>
      <c r="P902" s="2" t="s">
        <v>962</v>
      </c>
      <c r="Q902" s="6">
        <v>60657</v>
      </c>
    </row>
    <row r="903" spans="1:17" x14ac:dyDescent="0.25">
      <c r="A903" s="1" t="s">
        <v>2549</v>
      </c>
      <c r="B903" s="2" t="s">
        <v>2550</v>
      </c>
      <c r="C903" s="3">
        <v>45338</v>
      </c>
      <c r="D903" s="4" t="str">
        <f t="shared" ca="1" si="52"/>
        <v>Completed</v>
      </c>
      <c r="E903" s="4" t="s">
        <v>3</v>
      </c>
      <c r="F903" s="4" t="s">
        <v>2168</v>
      </c>
      <c r="G903" s="5">
        <v>16.98</v>
      </c>
      <c r="H903" s="37">
        <f t="shared" si="54"/>
        <v>1</v>
      </c>
      <c r="I903" s="37" t="str">
        <f t="shared" si="53"/>
        <v>Small</v>
      </c>
      <c r="J903" s="4">
        <v>1</v>
      </c>
      <c r="K903" s="20">
        <v>0.99</v>
      </c>
      <c r="L903" s="5">
        <f>Table3[[#This Row],[Product_Amt]]+Table3[[#This Row],[Shipping_Amt]]</f>
        <v>17.97</v>
      </c>
      <c r="M903" s="5">
        <f>(Table3[[#This Row],[Total_Amt]]*0.1275) + 0.3</f>
        <v>2.5911749999999998</v>
      </c>
      <c r="N903" s="20">
        <f>Table3[[#This Row],[Total_Amt]]-Table3[[#This Row],[TCG_Fees]]-0.0225 - (0.088 *Table3[[#This Row],[Shipping_Shields]])- ($V$33 * Table3[[#This Row],[Quantity_Ordered]]) -0.68</f>
        <v>14.561328565768621</v>
      </c>
      <c r="O903" s="2" t="s">
        <v>2551</v>
      </c>
      <c r="P903" s="2" t="s">
        <v>982</v>
      </c>
      <c r="Q903" s="6">
        <v>56063</v>
      </c>
    </row>
    <row r="904" spans="1:17" x14ac:dyDescent="0.25">
      <c r="A904" s="1" t="s">
        <v>2552</v>
      </c>
      <c r="B904" s="2" t="s">
        <v>2553</v>
      </c>
      <c r="C904" s="3">
        <v>45338</v>
      </c>
      <c r="D904" s="4" t="str">
        <f t="shared" ca="1" si="52"/>
        <v>Completed</v>
      </c>
      <c r="E904" s="4" t="s">
        <v>3</v>
      </c>
      <c r="F904" s="4" t="s">
        <v>2168</v>
      </c>
      <c r="G904" s="5">
        <v>13.56</v>
      </c>
      <c r="H904" s="37">
        <f t="shared" si="54"/>
        <v>1</v>
      </c>
      <c r="I904" s="37" t="str">
        <f t="shared" si="53"/>
        <v>Small</v>
      </c>
      <c r="J904" s="4">
        <v>2</v>
      </c>
      <c r="K904" s="20">
        <v>0.99</v>
      </c>
      <c r="L904" s="5">
        <f>Table3[[#This Row],[Product_Amt]]+Table3[[#This Row],[Shipping_Amt]]</f>
        <v>14.55</v>
      </c>
      <c r="M904" s="5">
        <f>(Table3[[#This Row],[Total_Amt]]*0.1275) + 0.3</f>
        <v>2.155125</v>
      </c>
      <c r="N904" s="20">
        <f>Table3[[#This Row],[Total_Amt]]-Table3[[#This Row],[TCG_Fees]]-0.0225 - (0.088 *Table3[[#This Row],[Shipping_Shields]])- ($V$33 * Table3[[#This Row],[Quantity_Ordered]]) -0.68</f>
        <v>11.550382131537244</v>
      </c>
      <c r="O904" s="2" t="s">
        <v>2554</v>
      </c>
      <c r="P904" s="2" t="s">
        <v>966</v>
      </c>
      <c r="Q904" s="6">
        <v>2143</v>
      </c>
    </row>
    <row r="905" spans="1:17" x14ac:dyDescent="0.25">
      <c r="A905" s="1" t="s">
        <v>2555</v>
      </c>
      <c r="B905" s="2" t="s">
        <v>2556</v>
      </c>
      <c r="C905" s="3">
        <v>45338</v>
      </c>
      <c r="D905" s="4" t="str">
        <f t="shared" ca="1" si="52"/>
        <v>Completed</v>
      </c>
      <c r="E905" s="4" t="s">
        <v>3</v>
      </c>
      <c r="F905" s="4" t="s">
        <v>2168</v>
      </c>
      <c r="G905" s="5">
        <v>16.59</v>
      </c>
      <c r="H905" s="37">
        <f t="shared" si="54"/>
        <v>1</v>
      </c>
      <c r="I905" s="37" t="str">
        <f t="shared" si="53"/>
        <v>Small</v>
      </c>
      <c r="J905" s="4">
        <v>2</v>
      </c>
      <c r="K905" s="20">
        <v>0.99</v>
      </c>
      <c r="L905" s="5">
        <f>Table3[[#This Row],[Product_Amt]]+Table3[[#This Row],[Shipping_Amt]]</f>
        <v>17.579999999999998</v>
      </c>
      <c r="M905" s="5">
        <f>(Table3[[#This Row],[Total_Amt]]*0.1275) + 0.3</f>
        <v>2.5414499999999998</v>
      </c>
      <c r="N905" s="20">
        <f>Table3[[#This Row],[Total_Amt]]-Table3[[#This Row],[TCG_Fees]]-0.0225 - (0.088 *Table3[[#This Row],[Shipping_Shields]])- ($V$33 * Table3[[#This Row],[Quantity_Ordered]]) -0.68</f>
        <v>14.194057131537242</v>
      </c>
      <c r="O905" s="2" t="s">
        <v>2557</v>
      </c>
      <c r="P905" s="2" t="s">
        <v>988</v>
      </c>
      <c r="Q905" s="6">
        <v>64119</v>
      </c>
    </row>
    <row r="906" spans="1:17" x14ac:dyDescent="0.25">
      <c r="A906" s="1" t="s">
        <v>2558</v>
      </c>
      <c r="B906" s="2" t="s">
        <v>2559</v>
      </c>
      <c r="C906" s="3">
        <v>45338</v>
      </c>
      <c r="D906" s="4" t="str">
        <f t="shared" ca="1" si="52"/>
        <v>Completed</v>
      </c>
      <c r="E906" s="4" t="s">
        <v>3</v>
      </c>
      <c r="F906" s="4" t="s">
        <v>2168</v>
      </c>
      <c r="G906" s="5">
        <v>25</v>
      </c>
      <c r="H906" s="37">
        <f t="shared" si="54"/>
        <v>1</v>
      </c>
      <c r="I906" s="37" t="str">
        <f t="shared" si="53"/>
        <v>Small</v>
      </c>
      <c r="J906" s="4">
        <v>1</v>
      </c>
      <c r="K906" s="20">
        <v>0.99</v>
      </c>
      <c r="L906" s="5">
        <f>Table3[[#This Row],[Product_Amt]]+Table3[[#This Row],[Shipping_Amt]]</f>
        <v>25.99</v>
      </c>
      <c r="M906" s="5">
        <f>(Table3[[#This Row],[Total_Amt]]*0.1275) + 0.3</f>
        <v>3.6137249999999996</v>
      </c>
      <c r="N906" s="20">
        <f>Table3[[#This Row],[Total_Amt]]-Table3[[#This Row],[TCG_Fees]]-0.0225 - (0.088 *Table3[[#This Row],[Shipping_Shields]])- ($V$33 * Table3[[#This Row],[Quantity_Ordered]]) -0.68</f>
        <v>21.55877856576862</v>
      </c>
      <c r="O906" s="2" t="s">
        <v>2560</v>
      </c>
      <c r="P906" s="2" t="s">
        <v>967</v>
      </c>
      <c r="Q906" s="6">
        <v>17744</v>
      </c>
    </row>
    <row r="907" spans="1:17" x14ac:dyDescent="0.25">
      <c r="A907" s="1" t="s">
        <v>2561</v>
      </c>
      <c r="B907" s="2" t="s">
        <v>2562</v>
      </c>
      <c r="C907" s="3">
        <v>45338</v>
      </c>
      <c r="D907" s="4" t="str">
        <f t="shared" ca="1" si="52"/>
        <v>Completed</v>
      </c>
      <c r="E907" s="4" t="s">
        <v>3</v>
      </c>
      <c r="F907" s="4" t="s">
        <v>2168</v>
      </c>
      <c r="G907" s="5">
        <v>5.84</v>
      </c>
      <c r="H907" s="37">
        <f t="shared" si="54"/>
        <v>1</v>
      </c>
      <c r="I907" s="37" t="str">
        <f t="shared" si="53"/>
        <v>Small</v>
      </c>
      <c r="J907" s="4">
        <v>1</v>
      </c>
      <c r="K907" s="20">
        <v>0.99</v>
      </c>
      <c r="L907" s="5">
        <f>Table3[[#This Row],[Product_Amt]]+Table3[[#This Row],[Shipping_Amt]]</f>
        <v>6.83</v>
      </c>
      <c r="M907" s="5">
        <f>(Table3[[#This Row],[Total_Amt]]*0.1275) + 0.3</f>
        <v>1.170825</v>
      </c>
      <c r="N907" s="20">
        <f>Table3[[#This Row],[Total_Amt]]-Table3[[#This Row],[TCG_Fees]]-0.0225 - (0.088 *Table3[[#This Row],[Shipping_Shields]])- ($V$33 * Table3[[#This Row],[Quantity_Ordered]]) -0.68</f>
        <v>4.8416785657686221</v>
      </c>
      <c r="O907" s="2" t="s">
        <v>1313</v>
      </c>
      <c r="P907" s="2" t="s">
        <v>932</v>
      </c>
      <c r="Q907" s="6">
        <v>68106</v>
      </c>
    </row>
    <row r="908" spans="1:17" x14ac:dyDescent="0.25">
      <c r="A908" s="1" t="s">
        <v>2563</v>
      </c>
      <c r="B908" s="2" t="s">
        <v>2564</v>
      </c>
      <c r="C908" s="3">
        <v>45338</v>
      </c>
      <c r="D908" s="4" t="str">
        <f t="shared" ref="D908:D939" ca="1" si="55">IF(C908&gt;=TODAY()-7,"Shipped","Completed")</f>
        <v>Completed</v>
      </c>
      <c r="E908" s="4" t="s">
        <v>3</v>
      </c>
      <c r="F908" s="4" t="s">
        <v>2168</v>
      </c>
      <c r="G908" s="5">
        <v>9.9600000000000009</v>
      </c>
      <c r="H908" s="37">
        <f t="shared" si="54"/>
        <v>1</v>
      </c>
      <c r="I908" s="37" t="str">
        <f t="shared" si="53"/>
        <v>Small</v>
      </c>
      <c r="J908" s="4">
        <v>5</v>
      </c>
      <c r="K908" s="20">
        <v>0.99</v>
      </c>
      <c r="L908" s="5">
        <f>Table3[[#This Row],[Product_Amt]]+Table3[[#This Row],[Shipping_Amt]]</f>
        <v>10.950000000000001</v>
      </c>
      <c r="M908" s="5">
        <f>(Table3[[#This Row],[Total_Amt]]*0.1275) + 0.3</f>
        <v>1.6961250000000001</v>
      </c>
      <c r="N908" s="20">
        <f>Table3[[#This Row],[Total_Amt]]-Table3[[#This Row],[TCG_Fees]]-0.0225 - (0.088 *Table3[[#This Row],[Shipping_Shields]])- ($V$33 * Table3[[#This Row],[Quantity_Ordered]]) -0.68</f>
        <v>8.3283928288431071</v>
      </c>
      <c r="O908" s="2" t="s">
        <v>1004</v>
      </c>
      <c r="P908" s="2" t="s">
        <v>1005</v>
      </c>
      <c r="Q908" s="6">
        <v>28602</v>
      </c>
    </row>
    <row r="909" spans="1:17" x14ac:dyDescent="0.25">
      <c r="A909" s="1" t="s">
        <v>2565</v>
      </c>
      <c r="B909" s="2" t="s">
        <v>2566</v>
      </c>
      <c r="C909" s="3">
        <v>45338</v>
      </c>
      <c r="D909" s="4" t="str">
        <f t="shared" ca="1" si="55"/>
        <v>Completed</v>
      </c>
      <c r="E909" s="4" t="s">
        <v>3</v>
      </c>
      <c r="F909" s="4" t="s">
        <v>2168</v>
      </c>
      <c r="G909" s="5">
        <v>1.05</v>
      </c>
      <c r="H909" s="37">
        <f t="shared" si="54"/>
        <v>1</v>
      </c>
      <c r="I909" s="37" t="str">
        <f t="shared" si="53"/>
        <v>Small</v>
      </c>
      <c r="J909" s="4">
        <v>1</v>
      </c>
      <c r="K909" s="20">
        <v>0.99</v>
      </c>
      <c r="L909" s="5">
        <f>Table3[[#This Row],[Product_Amt]]+Table3[[#This Row],[Shipping_Amt]]</f>
        <v>2.04</v>
      </c>
      <c r="M909" s="5">
        <f>(Table3[[#This Row],[Total_Amt]]*0.1275) + 0.3</f>
        <v>0.56010000000000004</v>
      </c>
      <c r="N909" s="20">
        <f>Table3[[#This Row],[Total_Amt]]-Table3[[#This Row],[TCG_Fees]]-0.0225 - (0.088 *Table3[[#This Row],[Shipping_Shields]])- ($V$33 * Table3[[#This Row],[Quantity_Ordered]]) -0.68</f>
        <v>0.66240356576862125</v>
      </c>
      <c r="O909" s="2" t="s">
        <v>2567</v>
      </c>
      <c r="P909" s="2" t="s">
        <v>985</v>
      </c>
      <c r="Q909" s="6">
        <v>31061</v>
      </c>
    </row>
    <row r="910" spans="1:17" x14ac:dyDescent="0.25">
      <c r="A910" s="1" t="s">
        <v>2568</v>
      </c>
      <c r="B910" s="2" t="s">
        <v>2569</v>
      </c>
      <c r="C910" s="3">
        <v>45338</v>
      </c>
      <c r="D910" s="4" t="str">
        <f t="shared" ca="1" si="55"/>
        <v>Completed</v>
      </c>
      <c r="E910" s="4" t="s">
        <v>3</v>
      </c>
      <c r="F910" s="4" t="s">
        <v>2168</v>
      </c>
      <c r="G910" s="5">
        <v>32.950000000000003</v>
      </c>
      <c r="H910" s="37">
        <f t="shared" si="54"/>
        <v>1</v>
      </c>
      <c r="I910" s="37" t="str">
        <f t="shared" si="53"/>
        <v>Small</v>
      </c>
      <c r="J910" s="4">
        <v>1</v>
      </c>
      <c r="K910" s="20">
        <v>0.99</v>
      </c>
      <c r="L910" s="5">
        <f>Table3[[#This Row],[Product_Amt]]+Table3[[#This Row],[Shipping_Amt]]</f>
        <v>33.940000000000005</v>
      </c>
      <c r="M910" s="5">
        <f>(Table3[[#This Row],[Total_Amt]]*0.1275) + 0.3</f>
        <v>4.6273500000000007</v>
      </c>
      <c r="N910" s="20">
        <f>Table3[[#This Row],[Total_Amt]]-Table3[[#This Row],[TCG_Fees]]-0.0225 - (0.088 *Table3[[#This Row],[Shipping_Shields]])- ($V$33 * Table3[[#This Row],[Quantity_Ordered]]) -0.68</f>
        <v>28.495153565768625</v>
      </c>
      <c r="O910" s="2" t="s">
        <v>951</v>
      </c>
      <c r="P910" s="2" t="s">
        <v>952</v>
      </c>
      <c r="Q910" s="6">
        <v>37127</v>
      </c>
    </row>
    <row r="911" spans="1:17" x14ac:dyDescent="0.25">
      <c r="A911" s="1" t="s">
        <v>2570</v>
      </c>
      <c r="B911" s="2" t="s">
        <v>2571</v>
      </c>
      <c r="C911" s="3">
        <v>45338</v>
      </c>
      <c r="D911" s="4" t="str">
        <f t="shared" ca="1" si="55"/>
        <v>Completed</v>
      </c>
      <c r="E911" s="4" t="s">
        <v>3</v>
      </c>
      <c r="F911" s="4" t="s">
        <v>2168</v>
      </c>
      <c r="G911" s="5">
        <v>0.22</v>
      </c>
      <c r="H911" s="37">
        <f t="shared" si="54"/>
        <v>1</v>
      </c>
      <c r="I911" s="37" t="str">
        <f t="shared" si="53"/>
        <v>Small</v>
      </c>
      <c r="J911" s="4">
        <v>2</v>
      </c>
      <c r="K911" s="20">
        <v>0.99</v>
      </c>
      <c r="L911" s="5">
        <f>Table3[[#This Row],[Product_Amt]]+Table3[[#This Row],[Shipping_Amt]]</f>
        <v>1.21</v>
      </c>
      <c r="M911" s="5">
        <f>(Table3[[#This Row],[Total_Amt]]*0.1275) + 0.3</f>
        <v>0.45427499999999998</v>
      </c>
      <c r="N911" s="20">
        <f>Table3[[#This Row],[Total_Amt]]-Table3[[#This Row],[TCG_Fees]]-0.0225 - (0.088 *Table3[[#This Row],[Shipping_Shields]])- ($V$33 * Table3[[#This Row],[Quantity_Ordered]]) -0.68</f>
        <v>-8.8767868462757527E-2</v>
      </c>
      <c r="O911" s="2" t="s">
        <v>2572</v>
      </c>
      <c r="P911" s="2" t="s">
        <v>923</v>
      </c>
      <c r="Q911" s="6">
        <v>99122</v>
      </c>
    </row>
    <row r="912" spans="1:17" x14ac:dyDescent="0.25">
      <c r="A912" s="1" t="s">
        <v>2573</v>
      </c>
      <c r="B912" s="2" t="s">
        <v>2574</v>
      </c>
      <c r="C912" s="3">
        <v>45339</v>
      </c>
      <c r="D912" s="4" t="str">
        <f t="shared" ca="1" si="55"/>
        <v>Completed</v>
      </c>
      <c r="E912" s="4" t="s">
        <v>3</v>
      </c>
      <c r="F912" s="4" t="s">
        <v>2168</v>
      </c>
      <c r="G912" s="5">
        <v>2.75</v>
      </c>
      <c r="H912" s="37">
        <f t="shared" si="54"/>
        <v>1</v>
      </c>
      <c r="I912" s="37" t="str">
        <f t="shared" si="53"/>
        <v>Small</v>
      </c>
      <c r="J912" s="4">
        <v>1</v>
      </c>
      <c r="K912" s="20">
        <v>0.99</v>
      </c>
      <c r="L912" s="5">
        <f>Table3[[#This Row],[Product_Amt]]+Table3[[#This Row],[Shipping_Amt]]</f>
        <v>3.74</v>
      </c>
      <c r="M912" s="5">
        <f>(Table3[[#This Row],[Total_Amt]]*0.1275) + 0.3</f>
        <v>0.77685000000000004</v>
      </c>
      <c r="N912" s="20">
        <f>Table3[[#This Row],[Total_Amt]]-Table3[[#This Row],[TCG_Fees]]-0.0225 - (0.088 *Table3[[#This Row],[Shipping_Shields]])- ($V$33 * Table3[[#This Row],[Quantity_Ordered]]) -0.68</f>
        <v>2.1456535657686211</v>
      </c>
      <c r="O912" s="2" t="s">
        <v>2575</v>
      </c>
      <c r="P912" s="2" t="s">
        <v>1022</v>
      </c>
      <c r="Q912" s="6">
        <v>29627</v>
      </c>
    </row>
    <row r="913" spans="1:17" x14ac:dyDescent="0.25">
      <c r="A913" s="1" t="s">
        <v>2576</v>
      </c>
      <c r="B913" s="2" t="s">
        <v>2577</v>
      </c>
      <c r="C913" s="3">
        <v>45339</v>
      </c>
      <c r="D913" s="4" t="str">
        <f t="shared" ca="1" si="55"/>
        <v>Completed</v>
      </c>
      <c r="E913" s="4" t="s">
        <v>3</v>
      </c>
      <c r="F913" s="4" t="s">
        <v>2168</v>
      </c>
      <c r="G913" s="5">
        <v>18.329999999999998</v>
      </c>
      <c r="H913" s="37">
        <f t="shared" si="54"/>
        <v>1</v>
      </c>
      <c r="I913" s="37" t="str">
        <f t="shared" si="53"/>
        <v>Small</v>
      </c>
      <c r="J913" s="4">
        <v>2</v>
      </c>
      <c r="K913" s="20">
        <v>0.99</v>
      </c>
      <c r="L913" s="5">
        <f>Table3[[#This Row],[Product_Amt]]+Table3[[#This Row],[Shipping_Amt]]</f>
        <v>19.319999999999997</v>
      </c>
      <c r="M913" s="5">
        <f>(Table3[[#This Row],[Total_Amt]]*0.1275) + 0.3</f>
        <v>2.7632999999999996</v>
      </c>
      <c r="N913" s="20">
        <f>Table3[[#This Row],[Total_Amt]]-Table3[[#This Row],[TCG_Fees]]-0.0225 - (0.088 *Table3[[#This Row],[Shipping_Shields]])- ($V$33 * Table3[[#This Row],[Quantity_Ordered]]) -0.68</f>
        <v>15.712207131537237</v>
      </c>
      <c r="O913" s="2" t="s">
        <v>2578</v>
      </c>
      <c r="P913" s="2" t="s">
        <v>979</v>
      </c>
      <c r="Q913" s="6">
        <v>46765</v>
      </c>
    </row>
    <row r="914" spans="1:17" x14ac:dyDescent="0.25">
      <c r="A914" s="1" t="s">
        <v>2579</v>
      </c>
      <c r="B914" s="2" t="s">
        <v>2580</v>
      </c>
      <c r="C914" s="3">
        <v>45339</v>
      </c>
      <c r="D914" s="4" t="str">
        <f t="shared" ca="1" si="55"/>
        <v>Completed</v>
      </c>
      <c r="E914" s="4" t="s">
        <v>3</v>
      </c>
      <c r="F914" s="4" t="s">
        <v>2168</v>
      </c>
      <c r="G914" s="5">
        <v>2.85</v>
      </c>
      <c r="H914" s="37">
        <f t="shared" si="54"/>
        <v>1</v>
      </c>
      <c r="I914" s="37" t="str">
        <f t="shared" si="53"/>
        <v>Small</v>
      </c>
      <c r="J914" s="4">
        <v>1</v>
      </c>
      <c r="K914" s="20">
        <v>0.99</v>
      </c>
      <c r="L914" s="5">
        <f>Table3[[#This Row],[Product_Amt]]+Table3[[#This Row],[Shipping_Amt]]</f>
        <v>3.84</v>
      </c>
      <c r="M914" s="5">
        <f>(Table3[[#This Row],[Total_Amt]]*0.1275) + 0.3</f>
        <v>0.78959999999999997</v>
      </c>
      <c r="N914" s="20">
        <f>Table3[[#This Row],[Total_Amt]]-Table3[[#This Row],[TCG_Fees]]-0.0225 - (0.088 *Table3[[#This Row],[Shipping_Shields]])- ($V$33 * Table3[[#This Row],[Quantity_Ordered]]) -0.68</f>
        <v>2.2329035657686207</v>
      </c>
      <c r="O914" s="2" t="s">
        <v>2581</v>
      </c>
      <c r="P914" s="2" t="s">
        <v>1020</v>
      </c>
      <c r="Q914" s="6">
        <v>73099</v>
      </c>
    </row>
    <row r="915" spans="1:17" x14ac:dyDescent="0.25">
      <c r="A915" s="1" t="s">
        <v>2582</v>
      </c>
      <c r="B915" s="2" t="s">
        <v>2583</v>
      </c>
      <c r="C915" s="3">
        <v>45339</v>
      </c>
      <c r="D915" s="4" t="str">
        <f t="shared" ca="1" si="55"/>
        <v>Completed</v>
      </c>
      <c r="E915" s="4" t="s">
        <v>3</v>
      </c>
      <c r="F915" s="4" t="s">
        <v>2168</v>
      </c>
      <c r="G915" s="5">
        <v>13.67</v>
      </c>
      <c r="H915" s="37">
        <f t="shared" si="54"/>
        <v>1</v>
      </c>
      <c r="I915" s="37" t="str">
        <f t="shared" si="53"/>
        <v>Small</v>
      </c>
      <c r="J915" s="4">
        <v>1</v>
      </c>
      <c r="K915" s="20">
        <v>0.99</v>
      </c>
      <c r="L915" s="5">
        <f>Table3[[#This Row],[Product_Amt]]+Table3[[#This Row],[Shipping_Amt]]</f>
        <v>14.66</v>
      </c>
      <c r="M915" s="5">
        <f>(Table3[[#This Row],[Total_Amt]]*0.1275) + 0.3</f>
        <v>2.1691500000000001</v>
      </c>
      <c r="N915" s="20">
        <f>Table3[[#This Row],[Total_Amt]]-Table3[[#This Row],[TCG_Fees]]-0.0225 - (0.088 *Table3[[#This Row],[Shipping_Shields]])- ($V$33 * Table3[[#This Row],[Quantity_Ordered]]) -0.68</f>
        <v>11.673353565768622</v>
      </c>
      <c r="O915" s="2" t="s">
        <v>1220</v>
      </c>
      <c r="P915" s="2" t="s">
        <v>988</v>
      </c>
      <c r="Q915" s="6">
        <v>65807</v>
      </c>
    </row>
    <row r="916" spans="1:17" x14ac:dyDescent="0.25">
      <c r="A916" s="1" t="s">
        <v>2584</v>
      </c>
      <c r="B916" s="2" t="s">
        <v>2585</v>
      </c>
      <c r="C916" s="3">
        <v>45339</v>
      </c>
      <c r="D916" s="4" t="str">
        <f t="shared" ca="1" si="55"/>
        <v>Completed</v>
      </c>
      <c r="E916" s="4" t="s">
        <v>3</v>
      </c>
      <c r="F916" s="4" t="s">
        <v>2168</v>
      </c>
      <c r="G916" s="5">
        <v>0.1</v>
      </c>
      <c r="H916" s="37">
        <f t="shared" si="54"/>
        <v>1</v>
      </c>
      <c r="I916" s="37" t="str">
        <f t="shared" si="53"/>
        <v>Small</v>
      </c>
      <c r="J916" s="4">
        <v>1</v>
      </c>
      <c r="K916" s="20">
        <v>0.99</v>
      </c>
      <c r="L916" s="5">
        <f>Table3[[#This Row],[Product_Amt]]+Table3[[#This Row],[Shipping_Amt]]</f>
        <v>1.0900000000000001</v>
      </c>
      <c r="M916" s="5">
        <f>(Table3[[#This Row],[Total_Amt]]*0.1275) + 0.3</f>
        <v>0.438975</v>
      </c>
      <c r="N916" s="20">
        <f>Table3[[#This Row],[Total_Amt]]-Table3[[#This Row],[TCG_Fees]]-0.0225 - (0.088 *Table3[[#This Row],[Shipping_Shields]])- ($V$33 * Table3[[#This Row],[Quantity_Ordered]]) -0.68</f>
        <v>-0.16647143423137867</v>
      </c>
      <c r="O916" s="2" t="s">
        <v>2586</v>
      </c>
      <c r="P916" s="2" t="s">
        <v>985</v>
      </c>
      <c r="Q916" s="6">
        <v>30510</v>
      </c>
    </row>
    <row r="917" spans="1:17" x14ac:dyDescent="0.25">
      <c r="A917" s="1" t="s">
        <v>2587</v>
      </c>
      <c r="B917" s="2" t="s">
        <v>2588</v>
      </c>
      <c r="C917" s="3">
        <v>45339</v>
      </c>
      <c r="D917" s="4" t="str">
        <f t="shared" ca="1" si="55"/>
        <v>Completed</v>
      </c>
      <c r="E917" s="4" t="s">
        <v>3</v>
      </c>
      <c r="F917" s="4" t="s">
        <v>2168</v>
      </c>
      <c r="G917" s="5">
        <v>0.23</v>
      </c>
      <c r="H917" s="37">
        <f t="shared" si="54"/>
        <v>1</v>
      </c>
      <c r="I917" s="37" t="str">
        <f t="shared" si="53"/>
        <v>Small</v>
      </c>
      <c r="J917" s="4">
        <v>1</v>
      </c>
      <c r="K917" s="20">
        <v>0.99</v>
      </c>
      <c r="L917" s="5">
        <f>Table3[[#This Row],[Product_Amt]]+Table3[[#This Row],[Shipping_Amt]]</f>
        <v>1.22</v>
      </c>
      <c r="M917" s="5">
        <f>(Table3[[#This Row],[Total_Amt]]*0.1275) + 0.3</f>
        <v>0.45555000000000001</v>
      </c>
      <c r="N917" s="20">
        <f>Table3[[#This Row],[Total_Amt]]-Table3[[#This Row],[TCG_Fees]]-0.0225 - (0.088 *Table3[[#This Row],[Shipping_Shields]])- ($V$33 * Table3[[#This Row],[Quantity_Ordered]]) -0.68</f>
        <v>-5.3046434231378781E-2</v>
      </c>
      <c r="O917" s="2" t="s">
        <v>1277</v>
      </c>
      <c r="P917" s="2" t="s">
        <v>923</v>
      </c>
      <c r="Q917" s="6">
        <v>98374</v>
      </c>
    </row>
    <row r="918" spans="1:17" x14ac:dyDescent="0.25">
      <c r="A918" s="1" t="s">
        <v>2589</v>
      </c>
      <c r="B918" s="2" t="s">
        <v>2590</v>
      </c>
      <c r="C918" s="3">
        <v>45339</v>
      </c>
      <c r="D918" s="4" t="str">
        <f t="shared" ca="1" si="55"/>
        <v>Completed</v>
      </c>
      <c r="E918" s="4" t="s">
        <v>3</v>
      </c>
      <c r="F918" s="4" t="s">
        <v>2168</v>
      </c>
      <c r="G918" s="5">
        <v>0.33</v>
      </c>
      <c r="H918" s="37">
        <f t="shared" si="54"/>
        <v>1</v>
      </c>
      <c r="I918" s="37" t="str">
        <f t="shared" si="53"/>
        <v>Small</v>
      </c>
      <c r="J918" s="4">
        <v>2</v>
      </c>
      <c r="K918" s="20">
        <v>0.99</v>
      </c>
      <c r="L918" s="5">
        <f>Table3[[#This Row],[Product_Amt]]+Table3[[#This Row],[Shipping_Amt]]</f>
        <v>1.32</v>
      </c>
      <c r="M918" s="5">
        <f>(Table3[[#This Row],[Total_Amt]]*0.1275) + 0.3</f>
        <v>0.46829999999999999</v>
      </c>
      <c r="N918" s="20">
        <f>Table3[[#This Row],[Total_Amt]]-Table3[[#This Row],[TCG_Fees]]-0.0225 - (0.088 *Table3[[#This Row],[Shipping_Shields]])- ($V$33 * Table3[[#This Row],[Quantity_Ordered]]) -0.68</f>
        <v>7.207131537242617E-3</v>
      </c>
      <c r="O918" s="2" t="s">
        <v>2591</v>
      </c>
      <c r="P918" s="2" t="s">
        <v>960</v>
      </c>
      <c r="Q918" s="6">
        <v>48183</v>
      </c>
    </row>
    <row r="919" spans="1:17" x14ac:dyDescent="0.25">
      <c r="A919" s="1" t="s">
        <v>2592</v>
      </c>
      <c r="B919" s="2" t="s">
        <v>2593</v>
      </c>
      <c r="C919" s="3">
        <v>45339</v>
      </c>
      <c r="D919" s="4" t="str">
        <f t="shared" ca="1" si="55"/>
        <v>Completed</v>
      </c>
      <c r="E919" s="4" t="s">
        <v>3</v>
      </c>
      <c r="F919" s="4" t="s">
        <v>2168</v>
      </c>
      <c r="G919" s="5">
        <v>0.17</v>
      </c>
      <c r="H919" s="37">
        <f t="shared" si="54"/>
        <v>1</v>
      </c>
      <c r="I919" s="37" t="str">
        <f t="shared" si="53"/>
        <v>Small</v>
      </c>
      <c r="J919" s="4">
        <v>1</v>
      </c>
      <c r="K919" s="20">
        <v>0.99</v>
      </c>
      <c r="L919" s="5">
        <f>Table3[[#This Row],[Product_Amt]]+Table3[[#This Row],[Shipping_Amt]]</f>
        <v>1.1599999999999999</v>
      </c>
      <c r="M919" s="5">
        <f>(Table3[[#This Row],[Total_Amt]]*0.1275) + 0.3</f>
        <v>0.44789999999999996</v>
      </c>
      <c r="N919" s="20">
        <f>Table3[[#This Row],[Total_Amt]]-Table3[[#This Row],[TCG_Fees]]-0.0225 - (0.088 *Table3[[#This Row],[Shipping_Shields]])- ($V$33 * Table3[[#This Row],[Quantity_Ordered]]) -0.68</f>
        <v>-0.10539643423137879</v>
      </c>
      <c r="O919" s="2" t="s">
        <v>2594</v>
      </c>
      <c r="P919" s="2" t="s">
        <v>931</v>
      </c>
      <c r="Q919" s="6">
        <v>88310</v>
      </c>
    </row>
    <row r="920" spans="1:17" x14ac:dyDescent="0.25">
      <c r="A920" s="1" t="s">
        <v>2595</v>
      </c>
      <c r="B920" s="2" t="s">
        <v>2596</v>
      </c>
      <c r="C920" s="3">
        <v>45339</v>
      </c>
      <c r="D920" s="4" t="str">
        <f t="shared" ca="1" si="55"/>
        <v>Completed</v>
      </c>
      <c r="E920" s="4" t="s">
        <v>3</v>
      </c>
      <c r="F920" s="4" t="s">
        <v>2168</v>
      </c>
      <c r="G920" s="5">
        <v>5.2</v>
      </c>
      <c r="H920" s="37">
        <f t="shared" si="54"/>
        <v>1</v>
      </c>
      <c r="I920" s="37" t="str">
        <f t="shared" si="53"/>
        <v>Small</v>
      </c>
      <c r="J920" s="4">
        <v>2</v>
      </c>
      <c r="K920" s="20">
        <v>0.99</v>
      </c>
      <c r="L920" s="5">
        <f>Table3[[#This Row],[Product_Amt]]+Table3[[#This Row],[Shipping_Amt]]</f>
        <v>6.19</v>
      </c>
      <c r="M920" s="5">
        <f>(Table3[[#This Row],[Total_Amt]]*0.1275) + 0.3</f>
        <v>1.0892250000000001</v>
      </c>
      <c r="N920" s="20">
        <f>Table3[[#This Row],[Total_Amt]]-Table3[[#This Row],[TCG_Fees]]-0.0225 - (0.088 *Table3[[#This Row],[Shipping_Shields]])- ($V$33 * Table3[[#This Row],[Quantity_Ordered]]) -0.68</f>
        <v>4.256282131537243</v>
      </c>
      <c r="O920" s="2" t="s">
        <v>2597</v>
      </c>
      <c r="P920" s="2" t="s">
        <v>938</v>
      </c>
      <c r="Q920" s="6">
        <v>94596</v>
      </c>
    </row>
    <row r="921" spans="1:17" x14ac:dyDescent="0.25">
      <c r="A921" s="1" t="s">
        <v>2598</v>
      </c>
      <c r="B921" s="2" t="s">
        <v>2599</v>
      </c>
      <c r="C921" s="3">
        <v>45340</v>
      </c>
      <c r="D921" s="4" t="str">
        <f t="shared" ca="1" si="55"/>
        <v>Completed</v>
      </c>
      <c r="E921" s="4" t="s">
        <v>3</v>
      </c>
      <c r="F921" s="4" t="s">
        <v>2168</v>
      </c>
      <c r="G921" s="5">
        <v>34</v>
      </c>
      <c r="H921" s="37">
        <f t="shared" si="54"/>
        <v>1</v>
      </c>
      <c r="I921" s="37" t="str">
        <f t="shared" si="53"/>
        <v>Small</v>
      </c>
      <c r="J921" s="4">
        <v>1</v>
      </c>
      <c r="K921" s="20">
        <v>0.99</v>
      </c>
      <c r="L921" s="5">
        <f>Table3[[#This Row],[Product_Amt]]+Table3[[#This Row],[Shipping_Amt]]</f>
        <v>34.99</v>
      </c>
      <c r="M921" s="5">
        <f>(Table3[[#This Row],[Total_Amt]]*0.1275) + 0.3</f>
        <v>4.7612250000000005</v>
      </c>
      <c r="N921" s="20">
        <f>Table3[[#This Row],[Total_Amt]]-Table3[[#This Row],[TCG_Fees]]-0.0225 - (0.088 *Table3[[#This Row],[Shipping_Shields]])- ($V$33 * Table3[[#This Row],[Quantity_Ordered]]) -0.68</f>
        <v>29.411278565768622</v>
      </c>
      <c r="O921" s="2" t="s">
        <v>1314</v>
      </c>
      <c r="P921" s="2" t="s">
        <v>919</v>
      </c>
      <c r="Q921" s="6">
        <v>76013</v>
      </c>
    </row>
    <row r="922" spans="1:17" x14ac:dyDescent="0.25">
      <c r="A922" s="1" t="s">
        <v>2600</v>
      </c>
      <c r="B922" s="2" t="s">
        <v>2601</v>
      </c>
      <c r="C922" s="3">
        <v>45340</v>
      </c>
      <c r="D922" s="4" t="str">
        <f t="shared" ca="1" si="55"/>
        <v>Completed</v>
      </c>
      <c r="E922" s="4" t="s">
        <v>3</v>
      </c>
      <c r="F922" s="4" t="s">
        <v>2168</v>
      </c>
      <c r="G922" s="5">
        <v>4.74</v>
      </c>
      <c r="H922" s="37">
        <f t="shared" si="54"/>
        <v>1</v>
      </c>
      <c r="I922" s="37" t="str">
        <f t="shared" si="53"/>
        <v>Small</v>
      </c>
      <c r="J922" s="4">
        <v>1</v>
      </c>
      <c r="K922" s="20">
        <v>0.99</v>
      </c>
      <c r="L922" s="5">
        <f>Table3[[#This Row],[Product_Amt]]+Table3[[#This Row],[Shipping_Amt]]</f>
        <v>5.73</v>
      </c>
      <c r="M922" s="5">
        <f>(Table3[[#This Row],[Total_Amt]]*0.1275) + 0.3</f>
        <v>1.030575</v>
      </c>
      <c r="N922" s="20">
        <f>Table3[[#This Row],[Total_Amt]]-Table3[[#This Row],[TCG_Fees]]-0.0225 - (0.088 *Table3[[#This Row],[Shipping_Shields]])- ($V$33 * Table3[[#This Row],[Quantity_Ordered]]) -0.68</f>
        <v>3.881928565768622</v>
      </c>
      <c r="O922" s="2" t="s">
        <v>2602</v>
      </c>
      <c r="P922" s="2" t="s">
        <v>923</v>
      </c>
      <c r="Q922" s="6">
        <v>98409</v>
      </c>
    </row>
    <row r="923" spans="1:17" x14ac:dyDescent="0.25">
      <c r="A923" s="1" t="s">
        <v>2603</v>
      </c>
      <c r="B923" s="2" t="s">
        <v>2604</v>
      </c>
      <c r="C923" s="3">
        <v>45340</v>
      </c>
      <c r="D923" s="4" t="str">
        <f t="shared" ca="1" si="55"/>
        <v>Completed</v>
      </c>
      <c r="E923" s="4" t="s">
        <v>3</v>
      </c>
      <c r="F923" s="4" t="s">
        <v>2168</v>
      </c>
      <c r="G923" s="5">
        <v>3.52</v>
      </c>
      <c r="H923" s="37">
        <f t="shared" si="54"/>
        <v>1</v>
      </c>
      <c r="I923" s="37" t="str">
        <f t="shared" si="53"/>
        <v>Small</v>
      </c>
      <c r="J923" s="4">
        <v>1</v>
      </c>
      <c r="K923" s="20">
        <v>0.99</v>
      </c>
      <c r="L923" s="5">
        <f>Table3[[#This Row],[Product_Amt]]+Table3[[#This Row],[Shipping_Amt]]</f>
        <v>4.51</v>
      </c>
      <c r="M923" s="5">
        <f>(Table3[[#This Row],[Total_Amt]]*0.1275) + 0.3</f>
        <v>0.87502499999999994</v>
      </c>
      <c r="N923" s="20">
        <f>Table3[[#This Row],[Total_Amt]]-Table3[[#This Row],[TCG_Fees]]-0.0225 - (0.088 *Table3[[#This Row],[Shipping_Shields]])- ($V$33 * Table3[[#This Row],[Quantity_Ordered]]) -0.68</f>
        <v>2.8174785657686208</v>
      </c>
      <c r="O923" s="2" t="s">
        <v>2605</v>
      </c>
      <c r="P923" s="2" t="s">
        <v>926</v>
      </c>
      <c r="Q923" s="6">
        <v>97006</v>
      </c>
    </row>
    <row r="924" spans="1:17" x14ac:dyDescent="0.25">
      <c r="A924" s="1" t="s">
        <v>2606</v>
      </c>
      <c r="B924" s="2" t="s">
        <v>2607</v>
      </c>
      <c r="C924" s="3">
        <v>45340</v>
      </c>
      <c r="D924" s="4" t="str">
        <f t="shared" ca="1" si="55"/>
        <v>Completed</v>
      </c>
      <c r="E924" s="4" t="s">
        <v>3</v>
      </c>
      <c r="F924" s="4" t="s">
        <v>2168</v>
      </c>
      <c r="G924" s="5">
        <v>0.05</v>
      </c>
      <c r="H924" s="37">
        <f t="shared" si="54"/>
        <v>1</v>
      </c>
      <c r="I924" s="37" t="str">
        <f t="shared" si="53"/>
        <v>Small</v>
      </c>
      <c r="J924" s="4">
        <v>1</v>
      </c>
      <c r="K924" s="20">
        <v>0.99</v>
      </c>
      <c r="L924" s="5">
        <f>Table3[[#This Row],[Product_Amt]]+Table3[[#This Row],[Shipping_Amt]]</f>
        <v>1.04</v>
      </c>
      <c r="M924" s="5">
        <f>(Table3[[#This Row],[Total_Amt]]*0.1275) + 0.3</f>
        <v>0.43259999999999998</v>
      </c>
      <c r="N924" s="20">
        <f>Table3[[#This Row],[Total_Amt]]-Table3[[#This Row],[TCG_Fees]]-0.0225 - (0.088 *Table3[[#This Row],[Shipping_Shields]])- ($V$33 * Table3[[#This Row],[Quantity_Ordered]]) -0.68</f>
        <v>-0.21009643423137869</v>
      </c>
      <c r="O924" s="2" t="s">
        <v>2608</v>
      </c>
      <c r="P924" s="2" t="s">
        <v>920</v>
      </c>
      <c r="Q924" s="6">
        <v>13152</v>
      </c>
    </row>
    <row r="925" spans="1:17" x14ac:dyDescent="0.25">
      <c r="A925" s="1" t="s">
        <v>2609</v>
      </c>
      <c r="B925" s="2" t="s">
        <v>2610</v>
      </c>
      <c r="C925" s="3">
        <v>45340</v>
      </c>
      <c r="D925" s="4" t="str">
        <f t="shared" ca="1" si="55"/>
        <v>Completed</v>
      </c>
      <c r="E925" s="4" t="s">
        <v>3</v>
      </c>
      <c r="F925" s="4" t="s">
        <v>2168</v>
      </c>
      <c r="G925" s="5">
        <v>0.1</v>
      </c>
      <c r="H925" s="37">
        <f t="shared" si="54"/>
        <v>1</v>
      </c>
      <c r="I925" s="37" t="str">
        <f t="shared" si="53"/>
        <v>Small</v>
      </c>
      <c r="J925" s="4">
        <v>1</v>
      </c>
      <c r="K925" s="20">
        <v>0.99</v>
      </c>
      <c r="L925" s="5">
        <f>Table3[[#This Row],[Product_Amt]]+Table3[[#This Row],[Shipping_Amt]]</f>
        <v>1.0900000000000001</v>
      </c>
      <c r="M925" s="5">
        <f>(Table3[[#This Row],[Total_Amt]]*0.1275) + 0.3</f>
        <v>0.438975</v>
      </c>
      <c r="N925" s="20">
        <f>Table3[[#This Row],[Total_Amt]]-Table3[[#This Row],[TCG_Fees]]-0.0225 - (0.088 *Table3[[#This Row],[Shipping_Shields]])- ($V$33 * Table3[[#This Row],[Quantity_Ordered]]) -0.68</f>
        <v>-0.16647143423137867</v>
      </c>
      <c r="O925" s="2" t="s">
        <v>2611</v>
      </c>
      <c r="P925" s="2" t="s">
        <v>963</v>
      </c>
      <c r="Q925" s="6">
        <v>50321</v>
      </c>
    </row>
    <row r="926" spans="1:17" x14ac:dyDescent="0.25">
      <c r="A926" s="1" t="s">
        <v>2612</v>
      </c>
      <c r="B926" s="2" t="s">
        <v>2613</v>
      </c>
      <c r="C926" s="3">
        <v>45340</v>
      </c>
      <c r="D926" s="4" t="str">
        <f t="shared" ca="1" si="55"/>
        <v>Completed</v>
      </c>
      <c r="E926" s="4" t="s">
        <v>3</v>
      </c>
      <c r="F926" s="4" t="s">
        <v>2168</v>
      </c>
      <c r="G926" s="5">
        <v>3.78</v>
      </c>
      <c r="H926" s="37">
        <f t="shared" si="54"/>
        <v>1</v>
      </c>
      <c r="I926" s="37" t="str">
        <f t="shared" si="53"/>
        <v>Small</v>
      </c>
      <c r="J926" s="4">
        <v>1</v>
      </c>
      <c r="K926" s="20">
        <v>0.99</v>
      </c>
      <c r="L926" s="5">
        <f>Table3[[#This Row],[Product_Amt]]+Table3[[#This Row],[Shipping_Amt]]</f>
        <v>4.7699999999999996</v>
      </c>
      <c r="M926" s="5">
        <f>(Table3[[#This Row],[Total_Amt]]*0.1275) + 0.3</f>
        <v>0.90817499999999995</v>
      </c>
      <c r="N926" s="20">
        <f>Table3[[#This Row],[Total_Amt]]-Table3[[#This Row],[TCG_Fees]]-0.0225 - (0.088 *Table3[[#This Row],[Shipping_Shields]])- ($V$33 * Table3[[#This Row],[Quantity_Ordered]]) -0.68</f>
        <v>3.0443285657686205</v>
      </c>
      <c r="O926" s="2" t="s">
        <v>2256</v>
      </c>
      <c r="P926" s="2" t="s">
        <v>920</v>
      </c>
      <c r="Q926" s="6">
        <v>13069</v>
      </c>
    </row>
    <row r="927" spans="1:17" x14ac:dyDescent="0.25">
      <c r="A927" s="1" t="s">
        <v>2614</v>
      </c>
      <c r="B927" s="2" t="s">
        <v>2615</v>
      </c>
      <c r="C927" s="3">
        <v>45340</v>
      </c>
      <c r="D927" s="4" t="str">
        <f t="shared" ca="1" si="55"/>
        <v>Completed</v>
      </c>
      <c r="E927" s="4" t="s">
        <v>3</v>
      </c>
      <c r="F927" s="4" t="s">
        <v>2168</v>
      </c>
      <c r="G927" s="5">
        <v>2.65</v>
      </c>
      <c r="H927" s="37">
        <f t="shared" si="54"/>
        <v>1</v>
      </c>
      <c r="I927" s="37" t="str">
        <f t="shared" si="53"/>
        <v>Small</v>
      </c>
      <c r="J927" s="4">
        <v>1</v>
      </c>
      <c r="K927" s="20">
        <v>0.99</v>
      </c>
      <c r="L927" s="5">
        <f>Table3[[#This Row],[Product_Amt]]+Table3[[#This Row],[Shipping_Amt]]</f>
        <v>3.6399999999999997</v>
      </c>
      <c r="M927" s="5">
        <f>(Table3[[#This Row],[Total_Amt]]*0.1275) + 0.3</f>
        <v>0.7641</v>
      </c>
      <c r="N927" s="20">
        <f>Table3[[#This Row],[Total_Amt]]-Table3[[#This Row],[TCG_Fees]]-0.0225 - (0.088 *Table3[[#This Row],[Shipping_Shields]])- ($V$33 * Table3[[#This Row],[Quantity_Ordered]]) -0.68</f>
        <v>2.0584035657686206</v>
      </c>
      <c r="O927" s="2" t="s">
        <v>1159</v>
      </c>
      <c r="P927" s="2" t="s">
        <v>997</v>
      </c>
      <c r="Q927" s="6">
        <v>80921</v>
      </c>
    </row>
    <row r="928" spans="1:17" x14ac:dyDescent="0.25">
      <c r="A928" s="1" t="s">
        <v>2616</v>
      </c>
      <c r="B928" s="2" t="s">
        <v>2617</v>
      </c>
      <c r="C928" s="3">
        <v>45340</v>
      </c>
      <c r="D928" s="4" t="str">
        <f t="shared" ca="1" si="55"/>
        <v>Completed</v>
      </c>
      <c r="E928" s="4" t="s">
        <v>3</v>
      </c>
      <c r="F928" s="4" t="s">
        <v>2168</v>
      </c>
      <c r="G928" s="5">
        <v>13.48</v>
      </c>
      <c r="H928" s="37">
        <f t="shared" si="54"/>
        <v>1</v>
      </c>
      <c r="I928" s="37" t="str">
        <f t="shared" si="53"/>
        <v>Small</v>
      </c>
      <c r="J928" s="4">
        <v>1</v>
      </c>
      <c r="K928" s="20">
        <v>0.99</v>
      </c>
      <c r="L928" s="5">
        <f>Table3[[#This Row],[Product_Amt]]+Table3[[#This Row],[Shipping_Amt]]</f>
        <v>14.47</v>
      </c>
      <c r="M928" s="5">
        <f>(Table3[[#This Row],[Total_Amt]]*0.1275) + 0.3</f>
        <v>2.1449250000000002</v>
      </c>
      <c r="N928" s="20">
        <f>Table3[[#This Row],[Total_Amt]]-Table3[[#This Row],[TCG_Fees]]-0.0225 - (0.088 *Table3[[#This Row],[Shipping_Shields]])- ($V$33 * Table3[[#This Row],[Quantity_Ordered]]) -0.68</f>
        <v>11.507578565768622</v>
      </c>
      <c r="O928" s="2" t="s">
        <v>1277</v>
      </c>
      <c r="P928" s="2" t="s">
        <v>923</v>
      </c>
      <c r="Q928" s="6">
        <v>98375</v>
      </c>
    </row>
    <row r="929" spans="1:17" x14ac:dyDescent="0.25">
      <c r="A929" s="1" t="s">
        <v>2618</v>
      </c>
      <c r="B929" s="2" t="s">
        <v>2619</v>
      </c>
      <c r="C929" s="3">
        <v>45340</v>
      </c>
      <c r="D929" s="4" t="str">
        <f t="shared" ca="1" si="55"/>
        <v>Completed</v>
      </c>
      <c r="E929" s="4" t="s">
        <v>3</v>
      </c>
      <c r="F929" s="4" t="s">
        <v>2168</v>
      </c>
      <c r="G929" s="5">
        <v>20.25</v>
      </c>
      <c r="H929" s="37">
        <f t="shared" si="54"/>
        <v>1</v>
      </c>
      <c r="I929" s="37" t="str">
        <f t="shared" si="53"/>
        <v>Small</v>
      </c>
      <c r="J929" s="4">
        <v>1</v>
      </c>
      <c r="K929" s="20">
        <v>0.99</v>
      </c>
      <c r="L929" s="5">
        <f>Table3[[#This Row],[Product_Amt]]+Table3[[#This Row],[Shipping_Amt]]</f>
        <v>21.24</v>
      </c>
      <c r="M929" s="5">
        <f>(Table3[[#This Row],[Total_Amt]]*0.1275) + 0.3</f>
        <v>3.0080999999999998</v>
      </c>
      <c r="N929" s="20">
        <f>Table3[[#This Row],[Total_Amt]]-Table3[[#This Row],[TCG_Fees]]-0.0225 - (0.088 *Table3[[#This Row],[Shipping_Shields]])- ($V$33 * Table3[[#This Row],[Quantity_Ordered]]) -0.68</f>
        <v>17.41440356576862</v>
      </c>
      <c r="O929" s="2" t="s">
        <v>2620</v>
      </c>
      <c r="P929" s="2" t="s">
        <v>938</v>
      </c>
      <c r="Q929" s="6">
        <v>91016</v>
      </c>
    </row>
    <row r="930" spans="1:17" x14ac:dyDescent="0.25">
      <c r="A930" s="1" t="s">
        <v>2621</v>
      </c>
      <c r="B930" s="2" t="s">
        <v>2622</v>
      </c>
      <c r="C930" s="3">
        <v>45340</v>
      </c>
      <c r="D930" s="4" t="str">
        <f t="shared" ca="1" si="55"/>
        <v>Completed</v>
      </c>
      <c r="E930" s="4" t="s">
        <v>3</v>
      </c>
      <c r="F930" s="4" t="s">
        <v>2168</v>
      </c>
      <c r="G930" s="5">
        <v>0.93</v>
      </c>
      <c r="H930" s="37">
        <f t="shared" si="54"/>
        <v>1</v>
      </c>
      <c r="I930" s="37" t="str">
        <f t="shared" si="53"/>
        <v>Small</v>
      </c>
      <c r="J930" s="4">
        <v>3</v>
      </c>
      <c r="K930" s="20">
        <v>0.99</v>
      </c>
      <c r="L930" s="5">
        <f>Table3[[#This Row],[Product_Amt]]+Table3[[#This Row],[Shipping_Amt]]</f>
        <v>1.92</v>
      </c>
      <c r="M930" s="5">
        <f>(Table3[[#This Row],[Total_Amt]]*0.1275) + 0.3</f>
        <v>0.54479999999999995</v>
      </c>
      <c r="N930" s="20">
        <f>Table3[[#This Row],[Total_Amt]]-Table3[[#This Row],[TCG_Fees]]-0.0225 - (0.088 *Table3[[#This Row],[Shipping_Shields]])- ($V$33 * Table3[[#This Row],[Quantity_Ordered]]) -0.68</f>
        <v>0.50371069730586371</v>
      </c>
      <c r="O930" s="2" t="s">
        <v>1048</v>
      </c>
      <c r="P930" s="2" t="s">
        <v>997</v>
      </c>
      <c r="Q930" s="6">
        <v>80237</v>
      </c>
    </row>
    <row r="931" spans="1:17" x14ac:dyDescent="0.25">
      <c r="A931" s="1" t="s">
        <v>2623</v>
      </c>
      <c r="B931" s="2" t="s">
        <v>2624</v>
      </c>
      <c r="C931" s="3">
        <v>45340</v>
      </c>
      <c r="D931" s="4" t="str">
        <f t="shared" ca="1" si="55"/>
        <v>Completed</v>
      </c>
      <c r="E931" s="4" t="s">
        <v>3</v>
      </c>
      <c r="F931" s="4" t="s">
        <v>2168</v>
      </c>
      <c r="G931" s="5">
        <v>3.15</v>
      </c>
      <c r="H931" s="37">
        <f t="shared" si="54"/>
        <v>1</v>
      </c>
      <c r="I931" s="37" t="str">
        <f t="shared" si="53"/>
        <v>Small</v>
      </c>
      <c r="J931" s="4">
        <v>1</v>
      </c>
      <c r="K931" s="20">
        <v>0.99</v>
      </c>
      <c r="L931" s="5">
        <f>Table3[[#This Row],[Product_Amt]]+Table3[[#This Row],[Shipping_Amt]]</f>
        <v>4.1399999999999997</v>
      </c>
      <c r="M931" s="5">
        <f>(Table3[[#This Row],[Total_Amt]]*0.1275) + 0.3</f>
        <v>0.82784999999999997</v>
      </c>
      <c r="N931" s="20">
        <f>Table3[[#This Row],[Total_Amt]]-Table3[[#This Row],[TCG_Fees]]-0.0225 - (0.088 *Table3[[#This Row],[Shipping_Shields]])- ($V$33 * Table3[[#This Row],[Quantity_Ordered]]) -0.68</f>
        <v>2.4946535657686209</v>
      </c>
      <c r="O931" s="2" t="s">
        <v>953</v>
      </c>
      <c r="P931" s="2" t="s">
        <v>954</v>
      </c>
      <c r="Q931" s="6">
        <v>32223</v>
      </c>
    </row>
    <row r="932" spans="1:17" x14ac:dyDescent="0.25">
      <c r="A932" s="1" t="s">
        <v>2625</v>
      </c>
      <c r="B932" s="2" t="s">
        <v>2626</v>
      </c>
      <c r="C932" s="3">
        <v>45340</v>
      </c>
      <c r="D932" s="4" t="str">
        <f t="shared" ca="1" si="55"/>
        <v>Completed</v>
      </c>
      <c r="E932" s="4" t="s">
        <v>3</v>
      </c>
      <c r="F932" s="4" t="s">
        <v>2168</v>
      </c>
      <c r="G932" s="5">
        <v>2.6</v>
      </c>
      <c r="H932" s="37">
        <f t="shared" si="54"/>
        <v>1</v>
      </c>
      <c r="I932" s="37" t="str">
        <f t="shared" si="53"/>
        <v>Small</v>
      </c>
      <c r="J932" s="4">
        <v>1</v>
      </c>
      <c r="K932" s="20">
        <v>0.99</v>
      </c>
      <c r="L932" s="5">
        <f>Table3[[#This Row],[Product_Amt]]+Table3[[#This Row],[Shipping_Amt]]</f>
        <v>3.59</v>
      </c>
      <c r="M932" s="5">
        <f>(Table3[[#This Row],[Total_Amt]]*0.1275) + 0.3</f>
        <v>0.75772499999999998</v>
      </c>
      <c r="N932" s="20">
        <f>Table3[[#This Row],[Total_Amt]]-Table3[[#This Row],[TCG_Fees]]-0.0225 - (0.088 *Table3[[#This Row],[Shipping_Shields]])- ($V$33 * Table3[[#This Row],[Quantity_Ordered]]) -0.68</f>
        <v>2.014778565768621</v>
      </c>
      <c r="O932" s="2" t="s">
        <v>1261</v>
      </c>
      <c r="P932" s="2" t="s">
        <v>945</v>
      </c>
      <c r="Q932" s="6">
        <v>43224</v>
      </c>
    </row>
    <row r="933" spans="1:17" x14ac:dyDescent="0.25">
      <c r="A933" s="1" t="s">
        <v>2627</v>
      </c>
      <c r="B933" s="2" t="s">
        <v>1943</v>
      </c>
      <c r="C933" s="3">
        <v>45341</v>
      </c>
      <c r="D933" s="4" t="str">
        <f t="shared" ca="1" si="55"/>
        <v>Completed</v>
      </c>
      <c r="E933" s="4" t="s">
        <v>3</v>
      </c>
      <c r="F933" s="4" t="s">
        <v>2168</v>
      </c>
      <c r="G933" s="5">
        <v>15.49</v>
      </c>
      <c r="H933" s="37">
        <f t="shared" si="54"/>
        <v>1</v>
      </c>
      <c r="I933" s="37" t="str">
        <f t="shared" si="53"/>
        <v>Small</v>
      </c>
      <c r="J933" s="4">
        <v>1</v>
      </c>
      <c r="K933" s="20">
        <v>0.99</v>
      </c>
      <c r="L933" s="5">
        <f>Table3[[#This Row],[Product_Amt]]+Table3[[#This Row],[Shipping_Amt]]</f>
        <v>16.48</v>
      </c>
      <c r="M933" s="5">
        <f>(Table3[[#This Row],[Total_Amt]]*0.1275) + 0.3</f>
        <v>2.4011999999999998</v>
      </c>
      <c r="N933" s="20">
        <f>Table3[[#This Row],[Total_Amt]]-Table3[[#This Row],[TCG_Fees]]-0.0225 - (0.088 *Table3[[#This Row],[Shipping_Shields]])- ($V$33 * Table3[[#This Row],[Quantity_Ordered]]) -0.68</f>
        <v>13.261303565768623</v>
      </c>
      <c r="O933" s="2" t="s">
        <v>1258</v>
      </c>
      <c r="P933" s="2" t="s">
        <v>947</v>
      </c>
      <c r="Q933" s="6">
        <v>21045</v>
      </c>
    </row>
    <row r="934" spans="1:17" x14ac:dyDescent="0.25">
      <c r="A934" s="1" t="s">
        <v>2628</v>
      </c>
      <c r="B934" s="2" t="s">
        <v>2629</v>
      </c>
      <c r="C934" s="3">
        <v>45341</v>
      </c>
      <c r="D934" s="4" t="str">
        <f t="shared" ca="1" si="55"/>
        <v>Completed</v>
      </c>
      <c r="E934" s="4" t="s">
        <v>3</v>
      </c>
      <c r="F934" s="4" t="s">
        <v>2168</v>
      </c>
      <c r="G934" s="5">
        <v>4.0199999999999996</v>
      </c>
      <c r="H934" s="37">
        <f t="shared" si="54"/>
        <v>1</v>
      </c>
      <c r="I934" s="37" t="str">
        <f t="shared" si="53"/>
        <v>Small</v>
      </c>
      <c r="J934" s="4">
        <v>1</v>
      </c>
      <c r="K934" s="20">
        <v>0.99</v>
      </c>
      <c r="L934" s="5">
        <f>Table3[[#This Row],[Product_Amt]]+Table3[[#This Row],[Shipping_Amt]]</f>
        <v>5.01</v>
      </c>
      <c r="M934" s="5">
        <f>(Table3[[#This Row],[Total_Amt]]*0.1275) + 0.3</f>
        <v>0.93877499999999992</v>
      </c>
      <c r="N934" s="20">
        <f>Table3[[#This Row],[Total_Amt]]-Table3[[#This Row],[TCG_Fees]]-0.0225 - (0.088 *Table3[[#This Row],[Shipping_Shields]])- ($V$33 * Table3[[#This Row],[Quantity_Ordered]]) -0.68</f>
        <v>3.253728565768621</v>
      </c>
      <c r="O934" s="2" t="s">
        <v>1045</v>
      </c>
      <c r="P934" s="2" t="s">
        <v>919</v>
      </c>
      <c r="Q934" s="6">
        <v>79412</v>
      </c>
    </row>
    <row r="935" spans="1:17" x14ac:dyDescent="0.25">
      <c r="A935" s="1" t="s">
        <v>2630</v>
      </c>
      <c r="B935" s="2" t="s">
        <v>2631</v>
      </c>
      <c r="C935" s="3">
        <v>45341</v>
      </c>
      <c r="D935" s="4" t="str">
        <f t="shared" ca="1" si="55"/>
        <v>Completed</v>
      </c>
      <c r="E935" s="4" t="s">
        <v>3</v>
      </c>
      <c r="F935" s="4" t="s">
        <v>2168</v>
      </c>
      <c r="G935" s="5">
        <v>4.9000000000000004</v>
      </c>
      <c r="H935" s="37">
        <f t="shared" si="54"/>
        <v>1</v>
      </c>
      <c r="I935" s="37" t="str">
        <f t="shared" si="53"/>
        <v>Small</v>
      </c>
      <c r="J935" s="4">
        <v>1</v>
      </c>
      <c r="K935" s="20">
        <v>0.99</v>
      </c>
      <c r="L935" s="5">
        <f>Table3[[#This Row],[Product_Amt]]+Table3[[#This Row],[Shipping_Amt]]</f>
        <v>5.8900000000000006</v>
      </c>
      <c r="M935" s="5">
        <f>(Table3[[#This Row],[Total_Amt]]*0.1275) + 0.3</f>
        <v>1.050975</v>
      </c>
      <c r="N935" s="20">
        <f>Table3[[#This Row],[Total_Amt]]-Table3[[#This Row],[TCG_Fees]]-0.0225 - (0.088 *Table3[[#This Row],[Shipping_Shields]])- ($V$33 * Table3[[#This Row],[Quantity_Ordered]]) -0.68</f>
        <v>4.0215285657686222</v>
      </c>
      <c r="O935" s="2" t="s">
        <v>2632</v>
      </c>
      <c r="P935" s="2" t="s">
        <v>923</v>
      </c>
      <c r="Q935" s="6">
        <v>98277</v>
      </c>
    </row>
    <row r="936" spans="1:17" x14ac:dyDescent="0.25">
      <c r="A936" s="1" t="s">
        <v>2633</v>
      </c>
      <c r="B936" s="2" t="s">
        <v>2634</v>
      </c>
      <c r="C936" s="3">
        <v>45341</v>
      </c>
      <c r="D936" s="4" t="str">
        <f t="shared" ca="1" si="55"/>
        <v>Completed</v>
      </c>
      <c r="E936" s="4" t="s">
        <v>3</v>
      </c>
      <c r="F936" s="4" t="s">
        <v>2168</v>
      </c>
      <c r="G936" s="5">
        <v>5.45</v>
      </c>
      <c r="H936" s="37">
        <f t="shared" si="54"/>
        <v>1</v>
      </c>
      <c r="I936" s="37" t="str">
        <f t="shared" si="53"/>
        <v>Small</v>
      </c>
      <c r="J936" s="4">
        <v>2</v>
      </c>
      <c r="K936" s="20">
        <v>0.99</v>
      </c>
      <c r="L936" s="5">
        <f>Table3[[#This Row],[Product_Amt]]+Table3[[#This Row],[Shipping_Amt]]</f>
        <v>6.44</v>
      </c>
      <c r="M936" s="5">
        <f>(Table3[[#This Row],[Total_Amt]]*0.1275) + 0.3</f>
        <v>1.1211</v>
      </c>
      <c r="N936" s="20">
        <f>Table3[[#This Row],[Total_Amt]]-Table3[[#This Row],[TCG_Fees]]-0.0225 - (0.088 *Table3[[#This Row],[Shipping_Shields]])- ($V$33 * Table3[[#This Row],[Quantity_Ordered]]) -0.68</f>
        <v>4.4744071315372427</v>
      </c>
      <c r="O936" s="2" t="s">
        <v>2635</v>
      </c>
      <c r="P936" s="2" t="s">
        <v>1250</v>
      </c>
      <c r="Q936" s="6">
        <v>19701</v>
      </c>
    </row>
    <row r="937" spans="1:17" x14ac:dyDescent="0.25">
      <c r="A937" s="1" t="s">
        <v>2636</v>
      </c>
      <c r="B937" s="2" t="s">
        <v>2637</v>
      </c>
      <c r="C937" s="3">
        <v>45341</v>
      </c>
      <c r="D937" s="4" t="str">
        <f t="shared" ca="1" si="55"/>
        <v>Completed</v>
      </c>
      <c r="E937" s="4" t="s">
        <v>3</v>
      </c>
      <c r="F937" s="4" t="s">
        <v>2168</v>
      </c>
      <c r="G937" s="5">
        <v>2.39</v>
      </c>
      <c r="H937" s="37">
        <f t="shared" si="54"/>
        <v>1</v>
      </c>
      <c r="I937" s="37" t="str">
        <f t="shared" si="53"/>
        <v>Small</v>
      </c>
      <c r="J937" s="4">
        <v>1</v>
      </c>
      <c r="K937" s="20">
        <v>0.99</v>
      </c>
      <c r="L937" s="5">
        <f>Table3[[#This Row],[Product_Amt]]+Table3[[#This Row],[Shipping_Amt]]</f>
        <v>3.38</v>
      </c>
      <c r="M937" s="5">
        <f>(Table3[[#This Row],[Total_Amt]]*0.1275) + 0.3</f>
        <v>0.73094999999999999</v>
      </c>
      <c r="N937" s="20">
        <f>Table3[[#This Row],[Total_Amt]]-Table3[[#This Row],[TCG_Fees]]-0.0225 - (0.088 *Table3[[#This Row],[Shipping_Shields]])- ($V$33 * Table3[[#This Row],[Quantity_Ordered]]) -0.68</f>
        <v>1.8315535657686208</v>
      </c>
      <c r="O937" s="2" t="s">
        <v>1184</v>
      </c>
      <c r="P937" s="2" t="s">
        <v>963</v>
      </c>
      <c r="Q937" s="6">
        <v>50021</v>
      </c>
    </row>
    <row r="938" spans="1:17" x14ac:dyDescent="0.25">
      <c r="A938" s="1" t="s">
        <v>2638</v>
      </c>
      <c r="B938" s="2" t="s">
        <v>2639</v>
      </c>
      <c r="C938" s="3">
        <v>45341</v>
      </c>
      <c r="D938" s="4" t="str">
        <f t="shared" ca="1" si="55"/>
        <v>Completed</v>
      </c>
      <c r="E938" s="4" t="s">
        <v>3</v>
      </c>
      <c r="F938" s="4" t="s">
        <v>2168</v>
      </c>
      <c r="G938" s="5">
        <v>5.96</v>
      </c>
      <c r="H938" s="37">
        <f t="shared" si="54"/>
        <v>1</v>
      </c>
      <c r="I938" s="37" t="str">
        <f t="shared" si="53"/>
        <v>Small</v>
      </c>
      <c r="J938" s="4">
        <v>1</v>
      </c>
      <c r="K938" s="20">
        <v>0.99</v>
      </c>
      <c r="L938" s="5">
        <f>Table3[[#This Row],[Product_Amt]]+Table3[[#This Row],[Shipping_Amt]]</f>
        <v>6.95</v>
      </c>
      <c r="M938" s="5">
        <f>(Table3[[#This Row],[Total_Amt]]*0.1275) + 0.3</f>
        <v>1.1861250000000001</v>
      </c>
      <c r="N938" s="20">
        <f>Table3[[#This Row],[Total_Amt]]-Table3[[#This Row],[TCG_Fees]]-0.0225 - (0.088 *Table3[[#This Row],[Shipping_Shields]])- ($V$33 * Table3[[#This Row],[Quantity_Ordered]]) -0.68</f>
        <v>4.9463785657686223</v>
      </c>
      <c r="O938" s="2" t="s">
        <v>2640</v>
      </c>
      <c r="P938" s="2" t="s">
        <v>968</v>
      </c>
      <c r="Q938" s="6">
        <v>24502</v>
      </c>
    </row>
    <row r="939" spans="1:17" x14ac:dyDescent="0.25">
      <c r="A939" s="1" t="s">
        <v>2641</v>
      </c>
      <c r="B939" s="2" t="s">
        <v>2642</v>
      </c>
      <c r="C939" s="3">
        <v>45341</v>
      </c>
      <c r="D939" s="4" t="str">
        <f t="shared" ca="1" si="55"/>
        <v>Completed</v>
      </c>
      <c r="E939" s="4" t="s">
        <v>3</v>
      </c>
      <c r="F939" s="4" t="s">
        <v>2168</v>
      </c>
      <c r="G939" s="5">
        <v>0.15</v>
      </c>
      <c r="H939" s="37">
        <f t="shared" si="54"/>
        <v>1</v>
      </c>
      <c r="I939" s="37" t="str">
        <f t="shared" si="53"/>
        <v>Small</v>
      </c>
      <c r="J939" s="4">
        <v>2</v>
      </c>
      <c r="K939" s="20">
        <v>0.99</v>
      </c>
      <c r="L939" s="5">
        <f>Table3[[#This Row],[Product_Amt]]+Table3[[#This Row],[Shipping_Amt]]</f>
        <v>1.1399999999999999</v>
      </c>
      <c r="M939" s="5">
        <f>(Table3[[#This Row],[Total_Amt]]*0.1275) + 0.3</f>
        <v>0.44534999999999997</v>
      </c>
      <c r="N939" s="20">
        <f>Table3[[#This Row],[Total_Amt]]-Table3[[#This Row],[TCG_Fees]]-0.0225 - (0.088 *Table3[[#This Row],[Shipping_Shields]])- ($V$33 * Table3[[#This Row],[Quantity_Ordered]]) -0.68</f>
        <v>-0.14984286846275752</v>
      </c>
      <c r="O939" s="2" t="s">
        <v>2643</v>
      </c>
      <c r="P939" s="2" t="s">
        <v>938</v>
      </c>
      <c r="Q939" s="6">
        <v>94577</v>
      </c>
    </row>
    <row r="940" spans="1:17" x14ac:dyDescent="0.25">
      <c r="A940" s="1" t="s">
        <v>2644</v>
      </c>
      <c r="B940" s="2" t="s">
        <v>2645</v>
      </c>
      <c r="C940" s="3">
        <v>45341</v>
      </c>
      <c r="D940" s="4" t="str">
        <f t="shared" ref="D940:D971" ca="1" si="56">IF(C940&gt;=TODAY()-7,"Shipped","Completed")</f>
        <v>Completed</v>
      </c>
      <c r="E940" s="4" t="s">
        <v>3</v>
      </c>
      <c r="F940" s="4" t="s">
        <v>2168</v>
      </c>
      <c r="G940" s="5">
        <v>8.4600000000000009</v>
      </c>
      <c r="H940" s="37">
        <f t="shared" si="54"/>
        <v>1</v>
      </c>
      <c r="I940" s="37" t="str">
        <f t="shared" si="53"/>
        <v>Small</v>
      </c>
      <c r="J940" s="4">
        <v>1</v>
      </c>
      <c r="K940" s="20">
        <v>0.99</v>
      </c>
      <c r="L940" s="5">
        <f>Table3[[#This Row],[Product_Amt]]+Table3[[#This Row],[Shipping_Amt]]</f>
        <v>9.4500000000000011</v>
      </c>
      <c r="M940" s="5">
        <f>(Table3[[#This Row],[Total_Amt]]*0.1275) + 0.3</f>
        <v>1.5048750000000002</v>
      </c>
      <c r="N940" s="20">
        <f>Table3[[#This Row],[Total_Amt]]-Table3[[#This Row],[TCG_Fees]]-0.0225 - (0.088 *Table3[[#This Row],[Shipping_Shields]])- ($V$33 * Table3[[#This Row],[Quantity_Ordered]]) -0.68</f>
        <v>7.1276285657686227</v>
      </c>
      <c r="O940" s="2" t="s">
        <v>2646</v>
      </c>
      <c r="P940" s="2" t="s">
        <v>978</v>
      </c>
      <c r="Q940" s="6">
        <v>54467</v>
      </c>
    </row>
    <row r="941" spans="1:17" x14ac:dyDescent="0.25">
      <c r="A941" s="1" t="s">
        <v>2653</v>
      </c>
      <c r="B941" s="2" t="s">
        <v>2654</v>
      </c>
      <c r="C941" s="3">
        <v>45341</v>
      </c>
      <c r="D941" s="4" t="str">
        <f t="shared" ca="1" si="56"/>
        <v>Completed</v>
      </c>
      <c r="E941" s="4" t="s">
        <v>3</v>
      </c>
      <c r="F941" s="4" t="s">
        <v>2168</v>
      </c>
      <c r="G941" s="5">
        <v>33.99</v>
      </c>
      <c r="H941" s="37">
        <f t="shared" si="54"/>
        <v>1</v>
      </c>
      <c r="I941" s="37" t="str">
        <f t="shared" si="53"/>
        <v>Small</v>
      </c>
      <c r="J941" s="4">
        <v>1</v>
      </c>
      <c r="K941" s="20">
        <v>0.99</v>
      </c>
      <c r="L941" s="5">
        <f>Table3[[#This Row],[Product_Amt]]+Table3[[#This Row],[Shipping_Amt]]</f>
        <v>34.980000000000004</v>
      </c>
      <c r="M941" s="5">
        <f>(Table3[[#This Row],[Total_Amt]]*0.1275) + 0.3</f>
        <v>4.7599500000000008</v>
      </c>
      <c r="N941" s="20">
        <f>Table3[[#This Row],[Total_Amt]]-Table3[[#This Row],[TCG_Fees]]-0.0225 - (0.088 *Table3[[#This Row],[Shipping_Shields]])- ($V$33 * Table3[[#This Row],[Quantity_Ordered]]) -0.68</f>
        <v>29.402553565768624</v>
      </c>
      <c r="O941" s="2" t="s">
        <v>1167</v>
      </c>
      <c r="P941" s="2" t="s">
        <v>919</v>
      </c>
      <c r="Q941" s="6">
        <v>78729</v>
      </c>
    </row>
    <row r="942" spans="1:17" x14ac:dyDescent="0.25">
      <c r="A942" s="1" t="s">
        <v>2647</v>
      </c>
      <c r="B942" s="2" t="s">
        <v>2648</v>
      </c>
      <c r="C942" s="3">
        <v>45342</v>
      </c>
      <c r="D942" s="4" t="str">
        <f t="shared" ca="1" si="56"/>
        <v>Completed</v>
      </c>
      <c r="E942" s="4" t="s">
        <v>3</v>
      </c>
      <c r="F942" s="4" t="s">
        <v>2168</v>
      </c>
      <c r="G942" s="5">
        <v>11</v>
      </c>
      <c r="H942" s="37">
        <f t="shared" si="54"/>
        <v>1</v>
      </c>
      <c r="I942" s="37" t="str">
        <f t="shared" si="53"/>
        <v>Small</v>
      </c>
      <c r="J942" s="4">
        <v>1</v>
      </c>
      <c r="K942" s="20">
        <v>0.99</v>
      </c>
      <c r="L942" s="5">
        <f>Table3[[#This Row],[Product_Amt]]+Table3[[#This Row],[Shipping_Amt]]</f>
        <v>11.99</v>
      </c>
      <c r="M942" s="5">
        <f>(Table3[[#This Row],[Total_Amt]]*0.1275) + 0.3</f>
        <v>1.8287250000000002</v>
      </c>
      <c r="N942" s="20">
        <f>Table3[[#This Row],[Total_Amt]]-Table3[[#This Row],[TCG_Fees]]-0.0225 - (0.088 *Table3[[#This Row],[Shipping_Shields]])- ($V$33 * Table3[[#This Row],[Quantity_Ordered]]) -0.68</f>
        <v>9.3437785657686216</v>
      </c>
      <c r="O942" s="2" t="s">
        <v>2649</v>
      </c>
      <c r="P942" s="2" t="s">
        <v>938</v>
      </c>
      <c r="Q942" s="6">
        <v>92807</v>
      </c>
    </row>
    <row r="943" spans="1:17" x14ac:dyDescent="0.25">
      <c r="A943" s="1" t="s">
        <v>2650</v>
      </c>
      <c r="B943" s="2" t="s">
        <v>2651</v>
      </c>
      <c r="C943" s="3">
        <v>45342</v>
      </c>
      <c r="D943" s="4" t="str">
        <f t="shared" ca="1" si="56"/>
        <v>Completed</v>
      </c>
      <c r="E943" s="4" t="s">
        <v>3</v>
      </c>
      <c r="F943" s="4" t="s">
        <v>2168</v>
      </c>
      <c r="G943" s="5">
        <v>19.48</v>
      </c>
      <c r="H943" s="37">
        <f t="shared" si="54"/>
        <v>1</v>
      </c>
      <c r="I943" s="37" t="str">
        <f t="shared" si="53"/>
        <v>Small</v>
      </c>
      <c r="J943" s="4">
        <v>1</v>
      </c>
      <c r="K943" s="20">
        <v>0.99</v>
      </c>
      <c r="L943" s="5">
        <f>Table3[[#This Row],[Product_Amt]]+Table3[[#This Row],[Shipping_Amt]]</f>
        <v>20.47</v>
      </c>
      <c r="M943" s="5">
        <f>(Table3[[#This Row],[Total_Amt]]*0.1275) + 0.3</f>
        <v>2.9099249999999999</v>
      </c>
      <c r="N943" s="20">
        <f>Table3[[#This Row],[Total_Amt]]-Table3[[#This Row],[TCG_Fees]]-0.0225 - (0.088 *Table3[[#This Row],[Shipping_Shields]])- ($V$33 * Table3[[#This Row],[Quantity_Ordered]]) -0.68</f>
        <v>16.742578565768618</v>
      </c>
      <c r="O943" s="2" t="s">
        <v>2652</v>
      </c>
      <c r="P943" s="2" t="s">
        <v>947</v>
      </c>
      <c r="Q943" s="6">
        <v>21666</v>
      </c>
    </row>
    <row r="944" spans="1:17" x14ac:dyDescent="0.25">
      <c r="A944" s="1" t="s">
        <v>2655</v>
      </c>
      <c r="B944" s="2" t="s">
        <v>2656</v>
      </c>
      <c r="C944" s="3">
        <v>45342</v>
      </c>
      <c r="D944" s="4" t="str">
        <f t="shared" ca="1" si="56"/>
        <v>Completed</v>
      </c>
      <c r="E944" s="4" t="s">
        <v>3</v>
      </c>
      <c r="F944" s="4" t="s">
        <v>2168</v>
      </c>
      <c r="G944" s="5">
        <v>3.17</v>
      </c>
      <c r="H944" s="37">
        <f t="shared" si="54"/>
        <v>1</v>
      </c>
      <c r="I944" s="37" t="str">
        <f t="shared" si="53"/>
        <v>Small</v>
      </c>
      <c r="J944" s="4">
        <v>1</v>
      </c>
      <c r="K944" s="20">
        <v>0.99</v>
      </c>
      <c r="L944" s="5">
        <f>Table3[[#This Row],[Product_Amt]]+Table3[[#This Row],[Shipping_Amt]]</f>
        <v>4.16</v>
      </c>
      <c r="M944" s="5">
        <f>(Table3[[#This Row],[Total_Amt]]*0.1275) + 0.3</f>
        <v>0.83040000000000003</v>
      </c>
      <c r="N944" s="20">
        <f>Table3[[#This Row],[Total_Amt]]-Table3[[#This Row],[TCG_Fees]]-0.0225 - (0.088 *Table3[[#This Row],[Shipping_Shields]])- ($V$33 * Table3[[#This Row],[Quantity_Ordered]]) -0.68</f>
        <v>2.512103565768621</v>
      </c>
      <c r="O944" s="2" t="s">
        <v>2657</v>
      </c>
      <c r="P944" s="2" t="s">
        <v>1064</v>
      </c>
      <c r="Q944" s="6">
        <v>4901</v>
      </c>
    </row>
    <row r="945" spans="1:17" x14ac:dyDescent="0.25">
      <c r="A945" s="1" t="s">
        <v>2658</v>
      </c>
      <c r="B945" s="2" t="s">
        <v>2659</v>
      </c>
      <c r="C945" s="3">
        <v>45342</v>
      </c>
      <c r="D945" s="4" t="str">
        <f t="shared" ca="1" si="56"/>
        <v>Completed</v>
      </c>
      <c r="E945" s="4" t="s">
        <v>3</v>
      </c>
      <c r="F945" s="4" t="s">
        <v>2168</v>
      </c>
      <c r="G945" s="5">
        <v>40.549999999999997</v>
      </c>
      <c r="H945" s="37">
        <f t="shared" si="54"/>
        <v>1</v>
      </c>
      <c r="I945" s="37" t="str">
        <f t="shared" si="53"/>
        <v>Small</v>
      </c>
      <c r="J945" s="4">
        <v>1</v>
      </c>
      <c r="K945" s="20">
        <v>0.99</v>
      </c>
      <c r="L945" s="5">
        <f>Table3[[#This Row],[Product_Amt]]+Table3[[#This Row],[Shipping_Amt]]</f>
        <v>41.54</v>
      </c>
      <c r="M945" s="5">
        <f>(Table3[[#This Row],[Total_Amt]]*0.1275) + 0.3</f>
        <v>5.5963500000000002</v>
      </c>
      <c r="N945" s="20">
        <f>Table3[[#This Row],[Total_Amt]]-Table3[[#This Row],[TCG_Fees]]-0.0225 - (0.088 *Table3[[#This Row],[Shipping_Shields]])- ($V$33 * Table3[[#This Row],[Quantity_Ordered]]) -0.68</f>
        <v>35.126153565768618</v>
      </c>
      <c r="O945" s="2" t="s">
        <v>984</v>
      </c>
      <c r="P945" s="2" t="s">
        <v>985</v>
      </c>
      <c r="Q945" s="6">
        <v>30318</v>
      </c>
    </row>
    <row r="946" spans="1:17" x14ac:dyDescent="0.25">
      <c r="A946" s="1" t="s">
        <v>2660</v>
      </c>
      <c r="B946" s="2" t="s">
        <v>2661</v>
      </c>
      <c r="C946" s="3">
        <v>45342</v>
      </c>
      <c r="D946" s="4" t="str">
        <f t="shared" ca="1" si="56"/>
        <v>Completed</v>
      </c>
      <c r="E946" s="4" t="s">
        <v>3</v>
      </c>
      <c r="F946" s="4" t="s">
        <v>2168</v>
      </c>
      <c r="G946" s="5">
        <v>3.34</v>
      </c>
      <c r="H946" s="37">
        <f t="shared" si="54"/>
        <v>1</v>
      </c>
      <c r="I946" s="37" t="str">
        <f t="shared" si="53"/>
        <v>Small</v>
      </c>
      <c r="J946" s="4">
        <v>1</v>
      </c>
      <c r="K946" s="20">
        <v>0.99</v>
      </c>
      <c r="L946" s="5">
        <f>Table3[[#This Row],[Product_Amt]]+Table3[[#This Row],[Shipping_Amt]]</f>
        <v>4.33</v>
      </c>
      <c r="M946" s="5">
        <f>(Table3[[#This Row],[Total_Amt]]*0.1275) + 0.3</f>
        <v>0.85207499999999992</v>
      </c>
      <c r="N946" s="20">
        <f>Table3[[#This Row],[Total_Amt]]-Table3[[#This Row],[TCG_Fees]]-0.0225 - (0.088 *Table3[[#This Row],[Shipping_Shields]])- ($V$33 * Table3[[#This Row],[Quantity_Ordered]]) -0.68</f>
        <v>2.6604285657686209</v>
      </c>
      <c r="O946" s="2" t="s">
        <v>1254</v>
      </c>
      <c r="P946" s="2" t="s">
        <v>954</v>
      </c>
      <c r="Q946" s="6">
        <v>33073</v>
      </c>
    </row>
    <row r="947" spans="1:17" x14ac:dyDescent="0.25">
      <c r="A947" s="1" t="s">
        <v>2662</v>
      </c>
      <c r="B947" s="2" t="s">
        <v>2663</v>
      </c>
      <c r="C947" s="3">
        <v>45342</v>
      </c>
      <c r="D947" s="4" t="str">
        <f t="shared" ca="1" si="56"/>
        <v>Completed</v>
      </c>
      <c r="E947" s="4" t="s">
        <v>3</v>
      </c>
      <c r="F947" s="4" t="s">
        <v>2168</v>
      </c>
      <c r="G947" s="5">
        <v>37.19</v>
      </c>
      <c r="H947" s="37">
        <f t="shared" si="54"/>
        <v>1</v>
      </c>
      <c r="I947" s="37" t="str">
        <f t="shared" si="53"/>
        <v>Small</v>
      </c>
      <c r="J947" s="4">
        <v>1</v>
      </c>
      <c r="K947" s="20">
        <v>0.99</v>
      </c>
      <c r="L947" s="5">
        <f>Table3[[#This Row],[Product_Amt]]+Table3[[#This Row],[Shipping_Amt]]</f>
        <v>38.18</v>
      </c>
      <c r="M947" s="5">
        <f>(Table3[[#This Row],[Total_Amt]]*0.1275) + 0.3</f>
        <v>5.1679500000000003</v>
      </c>
      <c r="N947" s="20">
        <f>Table3[[#This Row],[Total_Amt]]-Table3[[#This Row],[TCG_Fees]]-0.0225 - (0.088 *Table3[[#This Row],[Shipping_Shields]])- ($V$33 * Table3[[#This Row],[Quantity_Ordered]]) -0.68</f>
        <v>32.194553565768622</v>
      </c>
      <c r="O947" s="2" t="s">
        <v>2664</v>
      </c>
      <c r="P947" s="2" t="s">
        <v>938</v>
      </c>
      <c r="Q947" s="6">
        <v>93420</v>
      </c>
    </row>
    <row r="948" spans="1:17" x14ac:dyDescent="0.25">
      <c r="A948" s="1" t="s">
        <v>2665</v>
      </c>
      <c r="B948" s="2" t="s">
        <v>2666</v>
      </c>
      <c r="C948" s="3">
        <v>45342</v>
      </c>
      <c r="D948" s="4" t="str">
        <f t="shared" ca="1" si="56"/>
        <v>Completed</v>
      </c>
      <c r="E948" s="4" t="s">
        <v>3</v>
      </c>
      <c r="F948" s="4" t="s">
        <v>2168</v>
      </c>
      <c r="G948" s="5">
        <v>0.28000000000000003</v>
      </c>
      <c r="H948" s="37">
        <f t="shared" si="54"/>
        <v>1</v>
      </c>
      <c r="I948" s="37" t="str">
        <f t="shared" si="53"/>
        <v>Small</v>
      </c>
      <c r="J948" s="4">
        <v>1</v>
      </c>
      <c r="K948" s="20">
        <v>0.99</v>
      </c>
      <c r="L948" s="5">
        <f>Table3[[#This Row],[Product_Amt]]+Table3[[#This Row],[Shipping_Amt]]</f>
        <v>1.27</v>
      </c>
      <c r="M948" s="5">
        <f>(Table3[[#This Row],[Total_Amt]]*0.1275) + 0.3</f>
        <v>0.46192500000000003</v>
      </c>
      <c r="N948" s="20">
        <f>Table3[[#This Row],[Total_Amt]]-Table3[[#This Row],[TCG_Fees]]-0.0225 - (0.088 *Table3[[#This Row],[Shipping_Shields]])- ($V$33 * Table3[[#This Row],[Quantity_Ordered]]) -0.68</f>
        <v>-9.4214342313787558E-3</v>
      </c>
      <c r="O948" s="2" t="s">
        <v>2667</v>
      </c>
      <c r="P948" s="2" t="s">
        <v>929</v>
      </c>
      <c r="Q948" s="6">
        <v>6498</v>
      </c>
    </row>
    <row r="949" spans="1:17" x14ac:dyDescent="0.25">
      <c r="A949" s="1" t="s">
        <v>2668</v>
      </c>
      <c r="B949" s="2" t="s">
        <v>2669</v>
      </c>
      <c r="C949" s="3">
        <v>45342</v>
      </c>
      <c r="D949" s="4" t="str">
        <f t="shared" ca="1" si="56"/>
        <v>Completed</v>
      </c>
      <c r="E949" s="4" t="s">
        <v>3</v>
      </c>
      <c r="F949" s="4" t="s">
        <v>2168</v>
      </c>
      <c r="G949" s="5">
        <v>0.2</v>
      </c>
      <c r="H949" s="37">
        <f t="shared" si="54"/>
        <v>1</v>
      </c>
      <c r="I949" s="37" t="str">
        <f t="shared" si="53"/>
        <v>Small</v>
      </c>
      <c r="J949" s="4">
        <v>2</v>
      </c>
      <c r="K949" s="20">
        <v>0.99</v>
      </c>
      <c r="L949" s="5">
        <f>Table3[[#This Row],[Product_Amt]]+Table3[[#This Row],[Shipping_Amt]]</f>
        <v>1.19</v>
      </c>
      <c r="M949" s="5">
        <f>(Table3[[#This Row],[Total_Amt]]*0.1275) + 0.3</f>
        <v>0.45172499999999999</v>
      </c>
      <c r="N949" s="20">
        <f>Table3[[#This Row],[Total_Amt]]-Table3[[#This Row],[TCG_Fees]]-0.0225 - (0.088 *Table3[[#This Row],[Shipping_Shields]])- ($V$33 * Table3[[#This Row],[Quantity_Ordered]]) -0.68</f>
        <v>-0.10621786846275749</v>
      </c>
      <c r="O949" s="2" t="s">
        <v>2670</v>
      </c>
      <c r="P949" s="2" t="s">
        <v>952</v>
      </c>
      <c r="Q949" s="6">
        <v>37313</v>
      </c>
    </row>
    <row r="950" spans="1:17" x14ac:dyDescent="0.25">
      <c r="A950" s="1" t="s">
        <v>2671</v>
      </c>
      <c r="B950" s="2" t="s">
        <v>2672</v>
      </c>
      <c r="C950" s="3">
        <v>45343</v>
      </c>
      <c r="D950" s="4" t="str">
        <f t="shared" ca="1" si="56"/>
        <v>Completed</v>
      </c>
      <c r="E950" s="4" t="s">
        <v>3</v>
      </c>
      <c r="F950" s="4" t="s">
        <v>2168</v>
      </c>
      <c r="G950" s="5">
        <v>10.24</v>
      </c>
      <c r="H950" s="37">
        <f t="shared" si="54"/>
        <v>1</v>
      </c>
      <c r="I950" s="37" t="str">
        <f t="shared" si="53"/>
        <v>Small</v>
      </c>
      <c r="J950" s="4">
        <v>1</v>
      </c>
      <c r="K950" s="20">
        <v>0.99</v>
      </c>
      <c r="L950" s="5">
        <f>Table3[[#This Row],[Product_Amt]]+Table3[[#This Row],[Shipping_Amt]]</f>
        <v>11.23</v>
      </c>
      <c r="M950" s="5">
        <f>(Table3[[#This Row],[Total_Amt]]*0.1275) + 0.3</f>
        <v>1.7318250000000002</v>
      </c>
      <c r="N950" s="20">
        <f>Table3[[#This Row],[Total_Amt]]-Table3[[#This Row],[TCG_Fees]]-0.0225 - (0.088 *Table3[[#This Row],[Shipping_Shields]])- ($V$33 * Table3[[#This Row],[Quantity_Ordered]]) -0.68</f>
        <v>8.6806785657686216</v>
      </c>
      <c r="O950" s="2" t="s">
        <v>1983</v>
      </c>
      <c r="P950" s="2" t="s">
        <v>938</v>
      </c>
      <c r="Q950" s="6">
        <v>91344</v>
      </c>
    </row>
    <row r="951" spans="1:17" x14ac:dyDescent="0.25">
      <c r="A951" s="1" t="s">
        <v>2673</v>
      </c>
      <c r="B951" s="2" t="s">
        <v>2674</v>
      </c>
      <c r="C951" s="3">
        <v>45343</v>
      </c>
      <c r="D951" s="4" t="str">
        <f t="shared" ca="1" si="56"/>
        <v>Completed</v>
      </c>
      <c r="E951" s="4" t="s">
        <v>3</v>
      </c>
      <c r="F951" s="4" t="s">
        <v>2168</v>
      </c>
      <c r="G951" s="5">
        <v>8.5500000000000007</v>
      </c>
      <c r="H951" s="37">
        <f t="shared" si="54"/>
        <v>1</v>
      </c>
      <c r="I951" s="37" t="str">
        <f t="shared" si="53"/>
        <v>Small</v>
      </c>
      <c r="J951" s="4">
        <v>1</v>
      </c>
      <c r="K951" s="20">
        <v>0.99</v>
      </c>
      <c r="L951" s="5">
        <f>Table3[[#This Row],[Product_Amt]]+Table3[[#This Row],[Shipping_Amt]]</f>
        <v>9.5400000000000009</v>
      </c>
      <c r="M951" s="5">
        <f>(Table3[[#This Row],[Total_Amt]]*0.1275) + 0.3</f>
        <v>1.5163500000000001</v>
      </c>
      <c r="N951" s="20">
        <f>Table3[[#This Row],[Total_Amt]]-Table3[[#This Row],[TCG_Fees]]-0.0225 - (0.088 *Table3[[#This Row],[Shipping_Shields]])- ($V$33 * Table3[[#This Row],[Quantity_Ordered]]) -0.68</f>
        <v>7.2061535657686209</v>
      </c>
      <c r="O951" s="2" t="s">
        <v>2675</v>
      </c>
      <c r="P951" s="2" t="s">
        <v>931</v>
      </c>
      <c r="Q951" s="6">
        <v>88101</v>
      </c>
    </row>
    <row r="952" spans="1:17" x14ac:dyDescent="0.25">
      <c r="A952" s="1" t="s">
        <v>2676</v>
      </c>
      <c r="B952" s="2" t="s">
        <v>2677</v>
      </c>
      <c r="C952" s="3">
        <v>45343</v>
      </c>
      <c r="D952" s="4" t="str">
        <f t="shared" ca="1" si="56"/>
        <v>Completed</v>
      </c>
      <c r="E952" s="4" t="s">
        <v>3</v>
      </c>
      <c r="F952" s="4" t="s">
        <v>2168</v>
      </c>
      <c r="G952" s="5">
        <v>5.99</v>
      </c>
      <c r="H952" s="37">
        <f t="shared" si="54"/>
        <v>1</v>
      </c>
      <c r="I952" s="37" t="str">
        <f t="shared" si="53"/>
        <v>Small</v>
      </c>
      <c r="J952" s="4">
        <v>1</v>
      </c>
      <c r="K952" s="20">
        <v>0.99</v>
      </c>
      <c r="L952" s="5">
        <f>Table3[[#This Row],[Product_Amt]]+Table3[[#This Row],[Shipping_Amt]]</f>
        <v>6.98</v>
      </c>
      <c r="M952" s="5">
        <f>(Table3[[#This Row],[Total_Amt]]*0.1275) + 0.3</f>
        <v>1.1899500000000001</v>
      </c>
      <c r="N952" s="20">
        <f>Table3[[#This Row],[Total_Amt]]-Table3[[#This Row],[TCG_Fees]]-0.0225 - (0.088 *Table3[[#This Row],[Shipping_Shields]])- ($V$33 * Table3[[#This Row],[Quantity_Ordered]]) -0.68</f>
        <v>4.9725535657686226</v>
      </c>
      <c r="O952" s="2" t="s">
        <v>1520</v>
      </c>
      <c r="P952" s="2" t="s">
        <v>993</v>
      </c>
      <c r="Q952" s="6">
        <v>83204</v>
      </c>
    </row>
    <row r="953" spans="1:17" x14ac:dyDescent="0.25">
      <c r="A953" s="1" t="s">
        <v>2678</v>
      </c>
      <c r="B953" s="2" t="s">
        <v>2679</v>
      </c>
      <c r="C953" s="3">
        <v>45343</v>
      </c>
      <c r="D953" s="4" t="str">
        <f t="shared" ca="1" si="56"/>
        <v>Completed</v>
      </c>
      <c r="E953" s="4" t="s">
        <v>3</v>
      </c>
      <c r="F953" s="4" t="s">
        <v>2168</v>
      </c>
      <c r="G953" s="5">
        <v>6.49</v>
      </c>
      <c r="H953" s="37">
        <f t="shared" si="54"/>
        <v>1</v>
      </c>
      <c r="I953" s="37" t="str">
        <f t="shared" si="53"/>
        <v>Small</v>
      </c>
      <c r="J953" s="4">
        <v>1</v>
      </c>
      <c r="K953" s="20">
        <v>0.99</v>
      </c>
      <c r="L953" s="5">
        <f>Table3[[#This Row],[Product_Amt]]+Table3[[#This Row],[Shipping_Amt]]</f>
        <v>7.48</v>
      </c>
      <c r="M953" s="5">
        <f>(Table3[[#This Row],[Total_Amt]]*0.1275) + 0.3</f>
        <v>1.2537</v>
      </c>
      <c r="N953" s="20">
        <f>Table3[[#This Row],[Total_Amt]]-Table3[[#This Row],[TCG_Fees]]-0.0225 - (0.088 *Table3[[#This Row],[Shipping_Shields]])- ($V$33 * Table3[[#This Row],[Quantity_Ordered]]) -0.68</f>
        <v>5.408803565768622</v>
      </c>
      <c r="O953" s="2" t="s">
        <v>1558</v>
      </c>
      <c r="P953" s="2" t="s">
        <v>997</v>
      </c>
      <c r="Q953" s="6">
        <v>80537</v>
      </c>
    </row>
    <row r="954" spans="1:17" x14ac:dyDescent="0.25">
      <c r="A954" s="1" t="s">
        <v>2680</v>
      </c>
      <c r="B954" s="2" t="s">
        <v>2681</v>
      </c>
      <c r="C954" s="3">
        <v>45343</v>
      </c>
      <c r="D954" s="4" t="str">
        <f t="shared" ca="1" si="56"/>
        <v>Completed</v>
      </c>
      <c r="E954" s="4" t="s">
        <v>3</v>
      </c>
      <c r="F954" s="4" t="s">
        <v>2168</v>
      </c>
      <c r="G954" s="5">
        <v>3.49</v>
      </c>
      <c r="H954" s="37">
        <f t="shared" si="54"/>
        <v>1</v>
      </c>
      <c r="I954" s="37" t="str">
        <f t="shared" si="53"/>
        <v>Small</v>
      </c>
      <c r="J954" s="4">
        <v>1</v>
      </c>
      <c r="K954" s="20">
        <v>0.99</v>
      </c>
      <c r="L954" s="5">
        <f>Table3[[#This Row],[Product_Amt]]+Table3[[#This Row],[Shipping_Amt]]</f>
        <v>4.4800000000000004</v>
      </c>
      <c r="M954" s="5">
        <f>(Table3[[#This Row],[Total_Amt]]*0.1275) + 0.3</f>
        <v>0.87119999999999997</v>
      </c>
      <c r="N954" s="20">
        <f>Table3[[#This Row],[Total_Amt]]-Table3[[#This Row],[TCG_Fees]]-0.0225 - (0.088 *Table3[[#This Row],[Shipping_Shields]])- ($V$33 * Table3[[#This Row],[Quantity_Ordered]]) -0.68</f>
        <v>2.7913035657686214</v>
      </c>
      <c r="O954" s="2" t="s">
        <v>2682</v>
      </c>
      <c r="P954" s="2" t="s">
        <v>920</v>
      </c>
      <c r="Q954" s="6">
        <v>12901</v>
      </c>
    </row>
    <row r="955" spans="1:17" x14ac:dyDescent="0.25">
      <c r="A955" s="1" t="s">
        <v>2683</v>
      </c>
      <c r="B955" s="2" t="s">
        <v>2684</v>
      </c>
      <c r="C955" s="3">
        <v>45343</v>
      </c>
      <c r="D955" s="4" t="str">
        <f t="shared" ca="1" si="56"/>
        <v>Completed</v>
      </c>
      <c r="E955" s="4" t="s">
        <v>3</v>
      </c>
      <c r="F955" s="4" t="s">
        <v>2168</v>
      </c>
      <c r="G955" s="5">
        <v>0.38</v>
      </c>
      <c r="H955" s="37">
        <f t="shared" si="54"/>
        <v>1</v>
      </c>
      <c r="I955" s="37" t="str">
        <f t="shared" ref="I955:I1018" si="57">IF(H955 &gt; 1, "Large", "Small")</f>
        <v>Small</v>
      </c>
      <c r="J955" s="4">
        <v>1</v>
      </c>
      <c r="K955" s="20">
        <v>0.99</v>
      </c>
      <c r="L955" s="5">
        <f>Table3[[#This Row],[Product_Amt]]+Table3[[#This Row],[Shipping_Amt]]</f>
        <v>1.37</v>
      </c>
      <c r="M955" s="5">
        <f>(Table3[[#This Row],[Total_Amt]]*0.1275) + 0.3</f>
        <v>0.47467500000000001</v>
      </c>
      <c r="N955" s="20">
        <f>Table3[[#This Row],[Total_Amt]]-Table3[[#This Row],[TCG_Fees]]-0.0225 - (0.088 *Table3[[#This Row],[Shipping_Shields]])- ($V$33 * Table3[[#This Row],[Quantity_Ordered]]) -0.68</f>
        <v>7.7828565768621405E-2</v>
      </c>
      <c r="O955" s="2" t="s">
        <v>2685</v>
      </c>
      <c r="P955" s="2" t="s">
        <v>954</v>
      </c>
      <c r="Q955" s="6">
        <v>33993</v>
      </c>
    </row>
    <row r="956" spans="1:17" x14ac:dyDescent="0.25">
      <c r="A956" s="1" t="s">
        <v>2686</v>
      </c>
      <c r="B956" s="2" t="s">
        <v>2687</v>
      </c>
      <c r="C956" s="3">
        <v>45343</v>
      </c>
      <c r="D956" s="4" t="str">
        <f t="shared" ca="1" si="56"/>
        <v>Completed</v>
      </c>
      <c r="E956" s="4" t="s">
        <v>3</v>
      </c>
      <c r="F956" s="4" t="s">
        <v>2168</v>
      </c>
      <c r="G956" s="5">
        <v>0.79</v>
      </c>
      <c r="H956" s="37">
        <f t="shared" si="54"/>
        <v>1</v>
      </c>
      <c r="I956" s="37" t="str">
        <f t="shared" si="57"/>
        <v>Small</v>
      </c>
      <c r="J956" s="4">
        <v>3</v>
      </c>
      <c r="K956" s="20">
        <v>0.99</v>
      </c>
      <c r="L956" s="5">
        <f>Table3[[#This Row],[Product_Amt]]+Table3[[#This Row],[Shipping_Amt]]</f>
        <v>1.78</v>
      </c>
      <c r="M956" s="5">
        <f>(Table3[[#This Row],[Total_Amt]]*0.1275) + 0.3</f>
        <v>0.52695000000000003</v>
      </c>
      <c r="N956" s="20">
        <f>Table3[[#This Row],[Total_Amt]]-Table3[[#This Row],[TCG_Fees]]-0.0225 - (0.088 *Table3[[#This Row],[Shipping_Shields]])- ($V$33 * Table3[[#This Row],[Quantity_Ordered]]) -0.68</f>
        <v>0.38156069730586373</v>
      </c>
      <c r="O956" s="2" t="s">
        <v>2688</v>
      </c>
      <c r="P956" s="2" t="s">
        <v>993</v>
      </c>
      <c r="Q956" s="6">
        <v>83843</v>
      </c>
    </row>
    <row r="957" spans="1:17" x14ac:dyDescent="0.25">
      <c r="A957" s="1" t="s">
        <v>2689</v>
      </c>
      <c r="B957" s="2" t="s">
        <v>2690</v>
      </c>
      <c r="C957" s="3">
        <v>45344</v>
      </c>
      <c r="D957" s="4" t="str">
        <f t="shared" ca="1" si="56"/>
        <v>Completed</v>
      </c>
      <c r="E957" s="4" t="s">
        <v>3</v>
      </c>
      <c r="F957" s="4" t="s">
        <v>2168</v>
      </c>
      <c r="G957" s="5">
        <v>3.09</v>
      </c>
      <c r="H957" s="37">
        <f t="shared" si="54"/>
        <v>1</v>
      </c>
      <c r="I957" s="37" t="str">
        <f t="shared" si="57"/>
        <v>Small</v>
      </c>
      <c r="J957" s="4">
        <v>1</v>
      </c>
      <c r="K957" s="20">
        <v>0.99</v>
      </c>
      <c r="L957" s="5">
        <f>Table3[[#This Row],[Product_Amt]]+Table3[[#This Row],[Shipping_Amt]]</f>
        <v>4.08</v>
      </c>
      <c r="M957" s="5">
        <f>(Table3[[#This Row],[Total_Amt]]*0.1275) + 0.3</f>
        <v>0.82020000000000004</v>
      </c>
      <c r="N957" s="20">
        <f>Table3[[#This Row],[Total_Amt]]-Table3[[#This Row],[TCG_Fees]]-0.0225 - (0.088 *Table3[[#This Row],[Shipping_Shields]])- ($V$33 * Table3[[#This Row],[Quantity_Ordered]]) -0.68</f>
        <v>2.4423035657686212</v>
      </c>
      <c r="O957" s="2" t="s">
        <v>1159</v>
      </c>
      <c r="P957" s="2" t="s">
        <v>997</v>
      </c>
      <c r="Q957" s="6">
        <v>80918</v>
      </c>
    </row>
    <row r="958" spans="1:17" x14ac:dyDescent="0.25">
      <c r="A958" s="1" t="s">
        <v>2691</v>
      </c>
      <c r="B958" s="2" t="s">
        <v>2692</v>
      </c>
      <c r="C958" s="3">
        <v>45344</v>
      </c>
      <c r="D958" s="4" t="str">
        <f t="shared" ca="1" si="56"/>
        <v>Completed</v>
      </c>
      <c r="E958" s="4" t="s">
        <v>3</v>
      </c>
      <c r="F958" s="4" t="s">
        <v>2168</v>
      </c>
      <c r="G958" s="5">
        <v>4.5999999999999996</v>
      </c>
      <c r="H958" s="37">
        <f t="shared" si="54"/>
        <v>1</v>
      </c>
      <c r="I958" s="37" t="str">
        <f t="shared" si="57"/>
        <v>Small</v>
      </c>
      <c r="J958" s="4">
        <v>1</v>
      </c>
      <c r="K958" s="20">
        <v>0.99</v>
      </c>
      <c r="L958" s="5">
        <f>Table3[[#This Row],[Product_Amt]]+Table3[[#This Row],[Shipping_Amt]]</f>
        <v>5.59</v>
      </c>
      <c r="M958" s="5">
        <f>(Table3[[#This Row],[Total_Amt]]*0.1275) + 0.3</f>
        <v>1.0127249999999999</v>
      </c>
      <c r="N958" s="20">
        <f>Table3[[#This Row],[Total_Amt]]-Table3[[#This Row],[TCG_Fees]]-0.0225 - (0.088 *Table3[[#This Row],[Shipping_Shields]])- ($V$33 * Table3[[#This Row],[Quantity_Ordered]]) -0.68</f>
        <v>3.7597785657686216</v>
      </c>
      <c r="O958" s="2" t="s">
        <v>2693</v>
      </c>
      <c r="P958" s="2" t="s">
        <v>1005</v>
      </c>
      <c r="Q958" s="6">
        <v>27527</v>
      </c>
    </row>
    <row r="959" spans="1:17" x14ac:dyDescent="0.25">
      <c r="A959" s="1" t="s">
        <v>2694</v>
      </c>
      <c r="B959" s="2" t="s">
        <v>2695</v>
      </c>
      <c r="C959" s="3">
        <v>45344</v>
      </c>
      <c r="D959" s="4" t="str">
        <f t="shared" ca="1" si="56"/>
        <v>Completed</v>
      </c>
      <c r="E959" s="4" t="s">
        <v>3</v>
      </c>
      <c r="F959" s="4" t="s">
        <v>2168</v>
      </c>
      <c r="G959" s="5">
        <v>4.75</v>
      </c>
      <c r="H959" s="37">
        <f t="shared" si="54"/>
        <v>1</v>
      </c>
      <c r="I959" s="37" t="str">
        <f t="shared" si="57"/>
        <v>Small</v>
      </c>
      <c r="J959" s="4">
        <v>1</v>
      </c>
      <c r="K959" s="20">
        <v>0.99</v>
      </c>
      <c r="L959" s="5">
        <f>Table3[[#This Row],[Product_Amt]]+Table3[[#This Row],[Shipping_Amt]]</f>
        <v>5.74</v>
      </c>
      <c r="M959" s="5">
        <f>(Table3[[#This Row],[Total_Amt]]*0.1275) + 0.3</f>
        <v>1.0318499999999999</v>
      </c>
      <c r="N959" s="20">
        <f>Table3[[#This Row],[Total_Amt]]-Table3[[#This Row],[TCG_Fees]]-0.0225 - (0.088 *Table3[[#This Row],[Shipping_Shields]])- ($V$33 * Table3[[#This Row],[Quantity_Ordered]]) -0.68</f>
        <v>3.8906535657686212</v>
      </c>
      <c r="O959" s="2" t="s">
        <v>2696</v>
      </c>
      <c r="P959" s="2" t="s">
        <v>962</v>
      </c>
      <c r="Q959" s="6">
        <v>61265</v>
      </c>
    </row>
    <row r="960" spans="1:17" x14ac:dyDescent="0.25">
      <c r="A960" s="1" t="s">
        <v>2697</v>
      </c>
      <c r="B960" s="2" t="s">
        <v>2698</v>
      </c>
      <c r="C960" s="3">
        <v>45344</v>
      </c>
      <c r="D960" s="4" t="str">
        <f t="shared" ca="1" si="56"/>
        <v>Completed</v>
      </c>
      <c r="E960" s="4" t="s">
        <v>3</v>
      </c>
      <c r="F960" s="4" t="s">
        <v>2168</v>
      </c>
      <c r="G960" s="5">
        <v>4.99</v>
      </c>
      <c r="H960" s="37">
        <f t="shared" si="54"/>
        <v>1</v>
      </c>
      <c r="I960" s="37" t="str">
        <f t="shared" si="57"/>
        <v>Small</v>
      </c>
      <c r="J960" s="4">
        <v>1</v>
      </c>
      <c r="K960" s="20">
        <v>0.99</v>
      </c>
      <c r="L960" s="5">
        <f>Table3[[#This Row],[Product_Amt]]+Table3[[#This Row],[Shipping_Amt]]</f>
        <v>5.98</v>
      </c>
      <c r="M960" s="5">
        <f>(Table3[[#This Row],[Total_Amt]]*0.1275) + 0.3</f>
        <v>1.0624500000000001</v>
      </c>
      <c r="N960" s="20">
        <f>Table3[[#This Row],[Total_Amt]]-Table3[[#This Row],[TCG_Fees]]-0.0225 - (0.088 *Table3[[#This Row],[Shipping_Shields]])- ($V$33 * Table3[[#This Row],[Quantity_Ordered]]) -0.68</f>
        <v>4.1000535657686221</v>
      </c>
      <c r="O960" s="2" t="s">
        <v>2699</v>
      </c>
      <c r="P960" s="2" t="s">
        <v>1007</v>
      </c>
      <c r="Q960" s="6">
        <v>89408</v>
      </c>
    </row>
    <row r="961" spans="1:17" x14ac:dyDescent="0.25">
      <c r="A961" s="1" t="s">
        <v>2700</v>
      </c>
      <c r="B961" s="2" t="s">
        <v>2701</v>
      </c>
      <c r="C961" s="3">
        <v>45344</v>
      </c>
      <c r="D961" s="4" t="str">
        <f t="shared" ca="1" si="56"/>
        <v>Completed</v>
      </c>
      <c r="E961" s="4" t="s">
        <v>3</v>
      </c>
      <c r="F961" s="4" t="s">
        <v>2168</v>
      </c>
      <c r="G961" s="5">
        <v>10.7</v>
      </c>
      <c r="H961" s="37">
        <f t="shared" si="54"/>
        <v>1</v>
      </c>
      <c r="I961" s="37" t="str">
        <f t="shared" si="57"/>
        <v>Small</v>
      </c>
      <c r="J961" s="4">
        <v>1</v>
      </c>
      <c r="K961" s="20">
        <v>0.99</v>
      </c>
      <c r="L961" s="5">
        <f>Table3[[#This Row],[Product_Amt]]+Table3[[#This Row],[Shipping_Amt]]</f>
        <v>11.69</v>
      </c>
      <c r="M961" s="5">
        <f>(Table3[[#This Row],[Total_Amt]]*0.1275) + 0.3</f>
        <v>1.790475</v>
      </c>
      <c r="N961" s="20">
        <f>Table3[[#This Row],[Total_Amt]]-Table3[[#This Row],[TCG_Fees]]-0.0225 - (0.088 *Table3[[#This Row],[Shipping_Shields]])- ($V$33 * Table3[[#This Row],[Quantity_Ordered]]) -0.68</f>
        <v>9.0820285657686206</v>
      </c>
      <c r="O961" s="2" t="s">
        <v>2702</v>
      </c>
      <c r="P961" s="2" t="s">
        <v>967</v>
      </c>
      <c r="Q961" s="6">
        <v>19510</v>
      </c>
    </row>
    <row r="962" spans="1:17" x14ac:dyDescent="0.25">
      <c r="A962" s="1" t="s">
        <v>2703</v>
      </c>
      <c r="B962" s="2" t="s">
        <v>2704</v>
      </c>
      <c r="C962" s="3">
        <v>45345</v>
      </c>
      <c r="D962" s="4" t="str">
        <f t="shared" ca="1" si="56"/>
        <v>Completed</v>
      </c>
      <c r="E962" s="4" t="s">
        <v>3</v>
      </c>
      <c r="F962" s="4" t="s">
        <v>2168</v>
      </c>
      <c r="G962" s="5">
        <v>5.6</v>
      </c>
      <c r="H962" s="37">
        <f t="shared" si="54"/>
        <v>1</v>
      </c>
      <c r="I962" s="37" t="str">
        <f t="shared" si="57"/>
        <v>Small</v>
      </c>
      <c r="J962" s="4">
        <v>2</v>
      </c>
      <c r="K962" s="20">
        <v>0.99</v>
      </c>
      <c r="L962" s="5">
        <f>Table3[[#This Row],[Product_Amt]]+Table3[[#This Row],[Shipping_Amt]]</f>
        <v>6.59</v>
      </c>
      <c r="M962" s="5">
        <f>(Table3[[#This Row],[Total_Amt]]*0.1275) + 0.3</f>
        <v>1.140225</v>
      </c>
      <c r="N962" s="20">
        <f>Table3[[#This Row],[Total_Amt]]-Table3[[#This Row],[TCG_Fees]]-0.0225 - (0.088 *Table3[[#This Row],[Shipping_Shields]])- ($V$33 * Table3[[#This Row],[Quantity_Ordered]]) -0.68</f>
        <v>4.6052821315372423</v>
      </c>
      <c r="O962" s="2" t="s">
        <v>1261</v>
      </c>
      <c r="P962" s="2" t="s">
        <v>952</v>
      </c>
      <c r="Q962" s="6">
        <v>47201</v>
      </c>
    </row>
    <row r="963" spans="1:17" x14ac:dyDescent="0.25">
      <c r="A963" s="1" t="s">
        <v>2705</v>
      </c>
      <c r="B963" s="2" t="s">
        <v>2706</v>
      </c>
      <c r="C963" s="3">
        <v>45345</v>
      </c>
      <c r="D963" s="4" t="str">
        <f t="shared" ca="1" si="56"/>
        <v>Completed</v>
      </c>
      <c r="E963" s="4" t="s">
        <v>3</v>
      </c>
      <c r="F963" s="4" t="s">
        <v>2168</v>
      </c>
      <c r="G963" s="5">
        <v>1.65</v>
      </c>
      <c r="H963" s="37">
        <f t="shared" ref="H963:H1026" si="58">IF(J963&gt;=7,2,IF(J963&lt;7,1))</f>
        <v>1</v>
      </c>
      <c r="I963" s="37" t="str">
        <f t="shared" si="57"/>
        <v>Small</v>
      </c>
      <c r="J963" s="4">
        <v>1</v>
      </c>
      <c r="K963" s="20">
        <v>0.99</v>
      </c>
      <c r="L963" s="5">
        <f>Table3[[#This Row],[Product_Amt]]+Table3[[#This Row],[Shipping_Amt]]</f>
        <v>2.6399999999999997</v>
      </c>
      <c r="M963" s="5">
        <f>(Table3[[#This Row],[Total_Amt]]*0.1275) + 0.3</f>
        <v>0.63659999999999994</v>
      </c>
      <c r="N963" s="20">
        <f>Table3[[#This Row],[Total_Amt]]-Table3[[#This Row],[TCG_Fees]]-0.0225 - (0.088 *Table3[[#This Row],[Shipping_Shields]])- ($V$33 * Table3[[#This Row],[Quantity_Ordered]]) -0.68</f>
        <v>1.1859035657686205</v>
      </c>
      <c r="O963" s="2" t="s">
        <v>2707</v>
      </c>
      <c r="P963" s="2" t="s">
        <v>938</v>
      </c>
      <c r="Q963" s="6">
        <v>92627</v>
      </c>
    </row>
    <row r="964" spans="1:17" x14ac:dyDescent="0.25">
      <c r="A964" s="1" t="s">
        <v>2708</v>
      </c>
      <c r="B964" s="2" t="s">
        <v>2709</v>
      </c>
      <c r="C964" s="3">
        <v>45345</v>
      </c>
      <c r="D964" s="4" t="str">
        <f t="shared" ca="1" si="56"/>
        <v>Completed</v>
      </c>
      <c r="E964" s="4" t="s">
        <v>3</v>
      </c>
      <c r="F964" s="4" t="s">
        <v>2168</v>
      </c>
      <c r="G964" s="5">
        <v>1.99</v>
      </c>
      <c r="H964" s="37">
        <f t="shared" si="58"/>
        <v>1</v>
      </c>
      <c r="I964" s="37" t="str">
        <f t="shared" si="57"/>
        <v>Small</v>
      </c>
      <c r="J964" s="4">
        <v>1</v>
      </c>
      <c r="K964" s="20">
        <v>0.99</v>
      </c>
      <c r="L964" s="5">
        <f>Table3[[#This Row],[Product_Amt]]+Table3[[#This Row],[Shipping_Amt]]</f>
        <v>2.98</v>
      </c>
      <c r="M964" s="5">
        <f>(Table3[[#This Row],[Total_Amt]]*0.1275) + 0.3</f>
        <v>0.67995000000000005</v>
      </c>
      <c r="N964" s="20">
        <f>Table3[[#This Row],[Total_Amt]]-Table3[[#This Row],[TCG_Fees]]-0.0225 - (0.088 *Table3[[#This Row],[Shipping_Shields]])- ($V$33 * Table3[[#This Row],[Quantity_Ordered]]) -0.68</f>
        <v>1.4825535657686206</v>
      </c>
      <c r="O964" s="2" t="s">
        <v>2298</v>
      </c>
      <c r="P964" s="2" t="s">
        <v>945</v>
      </c>
      <c r="Q964" s="6">
        <v>43130</v>
      </c>
    </row>
    <row r="965" spans="1:17" x14ac:dyDescent="0.25">
      <c r="A965" s="1" t="s">
        <v>2710</v>
      </c>
      <c r="B965" s="2" t="s">
        <v>2711</v>
      </c>
      <c r="C965" s="3">
        <v>45345</v>
      </c>
      <c r="D965" s="4" t="str">
        <f t="shared" ca="1" si="56"/>
        <v>Completed</v>
      </c>
      <c r="E965" s="4" t="s">
        <v>3</v>
      </c>
      <c r="F965" s="4" t="s">
        <v>2168</v>
      </c>
      <c r="G965" s="5">
        <v>0.28000000000000003</v>
      </c>
      <c r="H965" s="37">
        <f t="shared" si="58"/>
        <v>1</v>
      </c>
      <c r="I965" s="37" t="str">
        <f t="shared" si="57"/>
        <v>Small</v>
      </c>
      <c r="J965" s="4">
        <v>2</v>
      </c>
      <c r="K965" s="20">
        <v>0.99</v>
      </c>
      <c r="L965" s="5">
        <f>Table3[[#This Row],[Product_Amt]]+Table3[[#This Row],[Shipping_Amt]]</f>
        <v>1.27</v>
      </c>
      <c r="M965" s="5">
        <f>(Table3[[#This Row],[Total_Amt]]*0.1275) + 0.3</f>
        <v>0.46192500000000003</v>
      </c>
      <c r="N965" s="20">
        <f>Table3[[#This Row],[Total_Amt]]-Table3[[#This Row],[TCG_Fees]]-0.0225 - (0.088 *Table3[[#This Row],[Shipping_Shields]])- ($V$33 * Table3[[#This Row],[Quantity_Ordered]]) -0.68</f>
        <v>-3.6417868462757519E-2</v>
      </c>
      <c r="O965" s="2" t="s">
        <v>2712</v>
      </c>
      <c r="P965" s="2" t="s">
        <v>1039</v>
      </c>
      <c r="Q965" s="6">
        <v>926</v>
      </c>
    </row>
    <row r="966" spans="1:17" x14ac:dyDescent="0.25">
      <c r="A966" s="1" t="s">
        <v>2713</v>
      </c>
      <c r="B966" s="2" t="s">
        <v>2714</v>
      </c>
      <c r="C966" s="3">
        <v>45345</v>
      </c>
      <c r="D966" s="4" t="str">
        <f t="shared" ca="1" si="56"/>
        <v>Completed</v>
      </c>
      <c r="E966" s="4" t="s">
        <v>3</v>
      </c>
      <c r="F966" s="4" t="s">
        <v>2168</v>
      </c>
      <c r="G966" s="5">
        <v>29.04</v>
      </c>
      <c r="H966" s="37">
        <f t="shared" si="58"/>
        <v>1</v>
      </c>
      <c r="I966" s="37" t="str">
        <f t="shared" si="57"/>
        <v>Small</v>
      </c>
      <c r="J966" s="4">
        <v>1</v>
      </c>
      <c r="K966" s="20">
        <v>0.99</v>
      </c>
      <c r="L966" s="5">
        <f>Table3[[#This Row],[Product_Amt]]+Table3[[#This Row],[Shipping_Amt]]</f>
        <v>30.029999999999998</v>
      </c>
      <c r="M966" s="5">
        <f>(Table3[[#This Row],[Total_Amt]]*0.1275) + 0.3</f>
        <v>4.128825</v>
      </c>
      <c r="N966" s="20">
        <f>Table3[[#This Row],[Total_Amt]]-Table3[[#This Row],[TCG_Fees]]-0.0225 - (0.088 *Table3[[#This Row],[Shipping_Shields]])- ($V$33 * Table3[[#This Row],[Quantity_Ordered]]) -0.68</f>
        <v>25.083678565768619</v>
      </c>
      <c r="O966" s="2" t="s">
        <v>2715</v>
      </c>
      <c r="P966" s="2" t="s">
        <v>960</v>
      </c>
      <c r="Q966" s="6">
        <v>48307</v>
      </c>
    </row>
    <row r="967" spans="1:17" x14ac:dyDescent="0.25">
      <c r="A967" s="1" t="s">
        <v>2716</v>
      </c>
      <c r="B967" s="2" t="s">
        <v>2717</v>
      </c>
      <c r="C967" s="3">
        <v>45346</v>
      </c>
      <c r="D967" s="4" t="str">
        <f t="shared" ca="1" si="56"/>
        <v>Completed</v>
      </c>
      <c r="E967" s="4" t="s">
        <v>3</v>
      </c>
      <c r="F967" s="4" t="s">
        <v>2168</v>
      </c>
      <c r="G967" s="5">
        <v>0.05</v>
      </c>
      <c r="H967" s="37">
        <f t="shared" si="58"/>
        <v>1</v>
      </c>
      <c r="I967" s="37" t="str">
        <f t="shared" si="57"/>
        <v>Small</v>
      </c>
      <c r="J967" s="4">
        <v>1</v>
      </c>
      <c r="K967" s="20">
        <v>0.99</v>
      </c>
      <c r="L967" s="5">
        <f>Table3[[#This Row],[Product_Amt]]+Table3[[#This Row],[Shipping_Amt]]</f>
        <v>1.04</v>
      </c>
      <c r="M967" s="5">
        <f>(Table3[[#This Row],[Total_Amt]]*0.1275) + 0.3</f>
        <v>0.43259999999999998</v>
      </c>
      <c r="N967" s="20">
        <f>Table3[[#This Row],[Total_Amt]]-Table3[[#This Row],[TCG_Fees]]-0.0225 - (0.088 *Table3[[#This Row],[Shipping_Shields]])- ($V$33 * Table3[[#This Row],[Quantity_Ordered]]) -0.68</f>
        <v>-0.21009643423137869</v>
      </c>
      <c r="O967" s="2" t="s">
        <v>2718</v>
      </c>
      <c r="P967" s="2" t="s">
        <v>919</v>
      </c>
      <c r="Q967" s="6">
        <v>77571</v>
      </c>
    </row>
    <row r="968" spans="1:17" x14ac:dyDescent="0.25">
      <c r="A968" s="1" t="s">
        <v>2719</v>
      </c>
      <c r="B968" s="2" t="s">
        <v>2720</v>
      </c>
      <c r="C968" s="3">
        <v>45346</v>
      </c>
      <c r="D968" s="4" t="str">
        <f t="shared" ca="1" si="56"/>
        <v>Completed</v>
      </c>
      <c r="E968" s="4" t="s">
        <v>3</v>
      </c>
      <c r="F968" s="4" t="s">
        <v>2168</v>
      </c>
      <c r="G968" s="5">
        <v>0.43</v>
      </c>
      <c r="H968" s="37">
        <f t="shared" si="58"/>
        <v>1</v>
      </c>
      <c r="I968" s="37" t="str">
        <f t="shared" si="57"/>
        <v>Small</v>
      </c>
      <c r="J968" s="4">
        <v>3</v>
      </c>
      <c r="K968" s="20">
        <v>0.99</v>
      </c>
      <c r="L968" s="5">
        <f>Table3[[#This Row],[Product_Amt]]+Table3[[#This Row],[Shipping_Amt]]</f>
        <v>1.42</v>
      </c>
      <c r="M968" s="5">
        <f>(Table3[[#This Row],[Total_Amt]]*0.1275) + 0.3</f>
        <v>0.48104999999999998</v>
      </c>
      <c r="N968" s="20">
        <f>Table3[[#This Row],[Total_Amt]]-Table3[[#This Row],[TCG_Fees]]-0.0225 - (0.088 *Table3[[#This Row],[Shipping_Shields]])- ($V$33 * Table3[[#This Row],[Quantity_Ordered]]) -0.68</f>
        <v>6.7460697305863682E-2</v>
      </c>
      <c r="O968" s="2" t="s">
        <v>1126</v>
      </c>
      <c r="P968" s="2" t="s">
        <v>980</v>
      </c>
      <c r="Q968" s="6">
        <v>72211</v>
      </c>
    </row>
    <row r="969" spans="1:17" x14ac:dyDescent="0.25">
      <c r="A969" s="1" t="s">
        <v>2721</v>
      </c>
      <c r="B969" s="2" t="s">
        <v>2722</v>
      </c>
      <c r="C969" s="3">
        <v>45346</v>
      </c>
      <c r="D969" s="4" t="str">
        <f t="shared" ca="1" si="56"/>
        <v>Completed</v>
      </c>
      <c r="E969" s="4" t="s">
        <v>3</v>
      </c>
      <c r="F969" s="4" t="s">
        <v>2168</v>
      </c>
      <c r="G969" s="5">
        <v>3.98</v>
      </c>
      <c r="H969" s="37">
        <f t="shared" si="58"/>
        <v>1</v>
      </c>
      <c r="I969" s="37" t="str">
        <f t="shared" si="57"/>
        <v>Small</v>
      </c>
      <c r="J969" s="4">
        <v>1</v>
      </c>
      <c r="K969" s="20">
        <v>0.99</v>
      </c>
      <c r="L969" s="5">
        <f>Table3[[#This Row],[Product_Amt]]+Table3[[#This Row],[Shipping_Amt]]</f>
        <v>4.97</v>
      </c>
      <c r="M969" s="5">
        <f>(Table3[[#This Row],[Total_Amt]]*0.1275) + 0.3</f>
        <v>0.93367500000000003</v>
      </c>
      <c r="N969" s="20">
        <f>Table3[[#This Row],[Total_Amt]]-Table3[[#This Row],[TCG_Fees]]-0.0225 - (0.088 *Table3[[#This Row],[Shipping_Shields]])- ($V$33 * Table3[[#This Row],[Quantity_Ordered]]) -0.68</f>
        <v>3.2188285657686206</v>
      </c>
      <c r="O969" s="2" t="s">
        <v>2723</v>
      </c>
      <c r="P969" s="2" t="s">
        <v>1005</v>
      </c>
      <c r="Q969" s="6">
        <v>28333</v>
      </c>
    </row>
    <row r="970" spans="1:17" x14ac:dyDescent="0.25">
      <c r="A970" s="1" t="s">
        <v>2724</v>
      </c>
      <c r="B970" s="2" t="s">
        <v>2725</v>
      </c>
      <c r="C970" s="3">
        <v>45347</v>
      </c>
      <c r="D970" s="4" t="str">
        <f t="shared" ca="1" si="56"/>
        <v>Completed</v>
      </c>
      <c r="E970" s="4" t="s">
        <v>3</v>
      </c>
      <c r="F970" s="4" t="s">
        <v>2168</v>
      </c>
      <c r="G970" s="5">
        <v>7.0000000000000007E-2</v>
      </c>
      <c r="H970" s="37">
        <f t="shared" si="58"/>
        <v>1</v>
      </c>
      <c r="I970" s="37" t="str">
        <f t="shared" si="57"/>
        <v>Small</v>
      </c>
      <c r="J970" s="4">
        <v>1</v>
      </c>
      <c r="K970" s="20">
        <v>0.99</v>
      </c>
      <c r="L970" s="5">
        <f>Table3[[#This Row],[Product_Amt]]+Table3[[#This Row],[Shipping_Amt]]</f>
        <v>1.06</v>
      </c>
      <c r="M970" s="5">
        <f>(Table3[[#This Row],[Total_Amt]]*0.1275) + 0.3</f>
        <v>0.43515000000000004</v>
      </c>
      <c r="N970" s="20">
        <f>Table3[[#This Row],[Total_Amt]]-Table3[[#This Row],[TCG_Fees]]-0.0225 - (0.088 *Table3[[#This Row],[Shipping_Shields]])- ($V$33 * Table3[[#This Row],[Quantity_Ordered]]) -0.68</f>
        <v>-0.19264643423137873</v>
      </c>
      <c r="O970" s="2" t="s">
        <v>2726</v>
      </c>
      <c r="P970" s="2" t="s">
        <v>960</v>
      </c>
      <c r="Q970" s="6">
        <v>49201</v>
      </c>
    </row>
    <row r="971" spans="1:17" x14ac:dyDescent="0.25">
      <c r="A971" s="1" t="s">
        <v>2727</v>
      </c>
      <c r="B971" s="2" t="s">
        <v>2728</v>
      </c>
      <c r="C971" s="3">
        <v>45347</v>
      </c>
      <c r="D971" s="4" t="str">
        <f t="shared" ca="1" si="56"/>
        <v>Completed</v>
      </c>
      <c r="E971" s="4" t="s">
        <v>3</v>
      </c>
      <c r="F971" s="4" t="s">
        <v>2168</v>
      </c>
      <c r="G971" s="5">
        <v>0.14000000000000001</v>
      </c>
      <c r="H971" s="37">
        <f t="shared" si="58"/>
        <v>1</v>
      </c>
      <c r="I971" s="37" t="str">
        <f t="shared" si="57"/>
        <v>Small</v>
      </c>
      <c r="J971" s="4">
        <v>1</v>
      </c>
      <c r="K971" s="20">
        <v>0.99</v>
      </c>
      <c r="L971" s="5">
        <f>Table3[[#This Row],[Product_Amt]]+Table3[[#This Row],[Shipping_Amt]]</f>
        <v>1.1299999999999999</v>
      </c>
      <c r="M971" s="5">
        <f>(Table3[[#This Row],[Total_Amt]]*0.1275) + 0.3</f>
        <v>0.444075</v>
      </c>
      <c r="N971" s="20">
        <f>Table3[[#This Row],[Total_Amt]]-Table3[[#This Row],[TCG_Fees]]-0.0225 - (0.088 *Table3[[#This Row],[Shipping_Shields]])- ($V$33 * Table3[[#This Row],[Quantity_Ordered]]) -0.68</f>
        <v>-0.13157143423137885</v>
      </c>
      <c r="O971" s="2" t="s">
        <v>2424</v>
      </c>
      <c r="P971" s="2" t="s">
        <v>920</v>
      </c>
      <c r="Q971" s="6">
        <v>12303</v>
      </c>
    </row>
    <row r="972" spans="1:17" x14ac:dyDescent="0.25">
      <c r="A972" s="1" t="s">
        <v>2729</v>
      </c>
      <c r="B972" s="2" t="s">
        <v>2730</v>
      </c>
      <c r="C972" s="3">
        <v>45347</v>
      </c>
      <c r="D972" s="4" t="str">
        <f t="shared" ref="D972:D993" ca="1" si="59">IF(C972&gt;=TODAY()-7,"Shipped","Completed")</f>
        <v>Completed</v>
      </c>
      <c r="E972" s="4" t="s">
        <v>3</v>
      </c>
      <c r="F972" s="4" t="s">
        <v>2168</v>
      </c>
      <c r="G972" s="5">
        <v>0.23</v>
      </c>
      <c r="H972" s="37">
        <f t="shared" si="58"/>
        <v>1</v>
      </c>
      <c r="I972" s="37" t="str">
        <f t="shared" si="57"/>
        <v>Small</v>
      </c>
      <c r="J972" s="4">
        <v>1</v>
      </c>
      <c r="K972" s="20">
        <v>0.99</v>
      </c>
      <c r="L972" s="5">
        <f>Table3[[#This Row],[Product_Amt]]+Table3[[#This Row],[Shipping_Amt]]</f>
        <v>1.22</v>
      </c>
      <c r="M972" s="5">
        <f>(Table3[[#This Row],[Total_Amt]]*0.1275) + 0.3</f>
        <v>0.45555000000000001</v>
      </c>
      <c r="N972" s="20">
        <f>Table3[[#This Row],[Total_Amt]]-Table3[[#This Row],[TCG_Fees]]-0.0225 - (0.088 *Table3[[#This Row],[Shipping_Shields]])- ($V$33 * Table3[[#This Row],[Quantity_Ordered]]) -0.68</f>
        <v>-5.3046434231378781E-2</v>
      </c>
      <c r="O972" s="2" t="s">
        <v>2731</v>
      </c>
      <c r="P972" s="2" t="s">
        <v>1143</v>
      </c>
      <c r="Q972" s="6">
        <v>70739</v>
      </c>
    </row>
    <row r="973" spans="1:17" x14ac:dyDescent="0.25">
      <c r="A973" s="1" t="s">
        <v>2732</v>
      </c>
      <c r="B973" s="2" t="s">
        <v>2733</v>
      </c>
      <c r="C973" s="3">
        <v>45348</v>
      </c>
      <c r="D973" s="4" t="str">
        <f t="shared" ca="1" si="59"/>
        <v>Completed</v>
      </c>
      <c r="E973" s="4" t="s">
        <v>3</v>
      </c>
      <c r="F973" s="4" t="s">
        <v>2168</v>
      </c>
      <c r="G973" s="5">
        <v>0.26</v>
      </c>
      <c r="H973" s="37">
        <f t="shared" si="58"/>
        <v>1</v>
      </c>
      <c r="I973" s="37" t="str">
        <f t="shared" si="57"/>
        <v>Small</v>
      </c>
      <c r="J973" s="4">
        <v>2</v>
      </c>
      <c r="K973" s="20">
        <v>0.99</v>
      </c>
      <c r="L973" s="5">
        <f>Table3[[#This Row],[Product_Amt]]+Table3[[#This Row],[Shipping_Amt]]</f>
        <v>1.25</v>
      </c>
      <c r="M973" s="5">
        <f>(Table3[[#This Row],[Total_Amt]]*0.1275) + 0.3</f>
        <v>0.45937499999999998</v>
      </c>
      <c r="N973" s="20">
        <f>Table3[[#This Row],[Total_Amt]]-Table3[[#This Row],[TCG_Fees]]-0.0225 - (0.088 *Table3[[#This Row],[Shipping_Shields]])- ($V$33 * Table3[[#This Row],[Quantity_Ordered]]) -0.68</f>
        <v>-5.3867868462757484E-2</v>
      </c>
      <c r="O973" s="2" t="s">
        <v>2734</v>
      </c>
      <c r="P973" s="2" t="s">
        <v>982</v>
      </c>
      <c r="Q973" s="6">
        <v>55014</v>
      </c>
    </row>
    <row r="974" spans="1:17" x14ac:dyDescent="0.25">
      <c r="A974" s="1" t="s">
        <v>2735</v>
      </c>
      <c r="B974" s="2" t="s">
        <v>2736</v>
      </c>
      <c r="C974" s="3">
        <v>45349</v>
      </c>
      <c r="D974" s="4" t="str">
        <f t="shared" ca="1" si="59"/>
        <v>Completed</v>
      </c>
      <c r="E974" s="4" t="s">
        <v>3</v>
      </c>
      <c r="F974" s="4" t="s">
        <v>2168</v>
      </c>
      <c r="G974" s="5">
        <v>5.5</v>
      </c>
      <c r="H974" s="37">
        <f t="shared" si="58"/>
        <v>1</v>
      </c>
      <c r="I974" s="37" t="str">
        <f t="shared" si="57"/>
        <v>Small</v>
      </c>
      <c r="J974" s="4">
        <v>1</v>
      </c>
      <c r="K974" s="20">
        <v>0.99</v>
      </c>
      <c r="L974" s="5">
        <f>Table3[[#This Row],[Product_Amt]]+Table3[[#This Row],[Shipping_Amt]]</f>
        <v>6.49</v>
      </c>
      <c r="M974" s="5">
        <f>(Table3[[#This Row],[Total_Amt]]*0.1275) + 0.3</f>
        <v>1.127475</v>
      </c>
      <c r="N974" s="20">
        <f>Table3[[#This Row],[Total_Amt]]-Table3[[#This Row],[TCG_Fees]]-0.0225 - (0.088 *Table3[[#This Row],[Shipping_Shields]])- ($V$33 * Table3[[#This Row],[Quantity_Ordered]]) -0.68</f>
        <v>4.5450285657686216</v>
      </c>
      <c r="O974" s="2" t="s">
        <v>2737</v>
      </c>
      <c r="P974" s="2" t="s">
        <v>967</v>
      </c>
      <c r="Q974" s="6">
        <v>17067</v>
      </c>
    </row>
    <row r="975" spans="1:17" x14ac:dyDescent="0.25">
      <c r="A975" s="1" t="s">
        <v>2738</v>
      </c>
      <c r="B975" s="2" t="s">
        <v>2739</v>
      </c>
      <c r="C975" s="3">
        <v>45349</v>
      </c>
      <c r="D975" s="4" t="str">
        <f t="shared" ca="1" si="59"/>
        <v>Completed</v>
      </c>
      <c r="E975" s="4" t="s">
        <v>3</v>
      </c>
      <c r="F975" s="4" t="s">
        <v>2168</v>
      </c>
      <c r="G975" s="5">
        <v>17.93</v>
      </c>
      <c r="H975" s="37">
        <f t="shared" si="58"/>
        <v>1</v>
      </c>
      <c r="I975" s="37" t="str">
        <f t="shared" si="57"/>
        <v>Small</v>
      </c>
      <c r="J975" s="4">
        <v>2</v>
      </c>
      <c r="K975" s="20">
        <v>0.99</v>
      </c>
      <c r="L975" s="5">
        <f>Table3[[#This Row],[Product_Amt]]+Table3[[#This Row],[Shipping_Amt]]</f>
        <v>18.919999999999998</v>
      </c>
      <c r="M975" s="5">
        <f>(Table3[[#This Row],[Total_Amt]]*0.1275) + 0.3</f>
        <v>2.7122999999999995</v>
      </c>
      <c r="N975" s="20">
        <f>Table3[[#This Row],[Total_Amt]]-Table3[[#This Row],[TCG_Fees]]-0.0225 - (0.088 *Table3[[#This Row],[Shipping_Shields]])- ($V$33 * Table3[[#This Row],[Quantity_Ordered]]) -0.68</f>
        <v>15.363207131537241</v>
      </c>
      <c r="O975" s="2" t="s">
        <v>2740</v>
      </c>
      <c r="P975" s="2" t="s">
        <v>988</v>
      </c>
      <c r="Q975" s="6">
        <v>65035</v>
      </c>
    </row>
    <row r="976" spans="1:17" x14ac:dyDescent="0.25">
      <c r="A976" s="1" t="s">
        <v>2741</v>
      </c>
      <c r="B976" s="2" t="s">
        <v>2742</v>
      </c>
      <c r="C976" s="3">
        <v>45349</v>
      </c>
      <c r="D976" s="4" t="str">
        <f t="shared" ca="1" si="59"/>
        <v>Completed</v>
      </c>
      <c r="E976" s="4" t="s">
        <v>3</v>
      </c>
      <c r="F976" s="4" t="s">
        <v>2168</v>
      </c>
      <c r="G976" s="5">
        <v>6</v>
      </c>
      <c r="H976" s="37">
        <f t="shared" si="58"/>
        <v>1</v>
      </c>
      <c r="I976" s="37" t="str">
        <f t="shared" si="57"/>
        <v>Small</v>
      </c>
      <c r="J976" s="4">
        <v>1</v>
      </c>
      <c r="K976" s="20">
        <v>0.99</v>
      </c>
      <c r="L976" s="5">
        <f>Table3[[#This Row],[Product_Amt]]+Table3[[#This Row],[Shipping_Amt]]</f>
        <v>6.99</v>
      </c>
      <c r="M976" s="5">
        <f>(Table3[[#This Row],[Total_Amt]]*0.1275) + 0.3</f>
        <v>1.191225</v>
      </c>
      <c r="N976" s="20">
        <f>Table3[[#This Row],[Total_Amt]]-Table3[[#This Row],[TCG_Fees]]-0.0225 - (0.088 *Table3[[#This Row],[Shipping_Shields]])- ($V$33 * Table3[[#This Row],[Quantity_Ordered]]) -0.68</f>
        <v>4.9812785657686218</v>
      </c>
      <c r="O976" s="2" t="s">
        <v>2743</v>
      </c>
      <c r="P976" s="2" t="s">
        <v>967</v>
      </c>
      <c r="Q976" s="6">
        <v>17050</v>
      </c>
    </row>
    <row r="977" spans="1:17" x14ac:dyDescent="0.25">
      <c r="A977" s="1" t="s">
        <v>2744</v>
      </c>
      <c r="B977" s="2" t="s">
        <v>2745</v>
      </c>
      <c r="C977" s="3">
        <v>45349</v>
      </c>
      <c r="D977" s="4" t="str">
        <f t="shared" ca="1" si="59"/>
        <v>Completed</v>
      </c>
      <c r="E977" s="4" t="s">
        <v>3</v>
      </c>
      <c r="F977" s="4" t="s">
        <v>2168</v>
      </c>
      <c r="G977" s="5">
        <v>7.27</v>
      </c>
      <c r="H977" s="37">
        <f t="shared" si="58"/>
        <v>1</v>
      </c>
      <c r="I977" s="37" t="str">
        <f t="shared" si="57"/>
        <v>Small</v>
      </c>
      <c r="J977" s="4">
        <v>2</v>
      </c>
      <c r="K977" s="20">
        <v>0.99</v>
      </c>
      <c r="L977" s="5">
        <f>Table3[[#This Row],[Product_Amt]]+Table3[[#This Row],[Shipping_Amt]]</f>
        <v>8.26</v>
      </c>
      <c r="M977" s="5">
        <f>(Table3[[#This Row],[Total_Amt]]*0.1275) + 0.3</f>
        <v>1.3531500000000001</v>
      </c>
      <c r="N977" s="20">
        <f>Table3[[#This Row],[Total_Amt]]-Table3[[#This Row],[TCG_Fees]]-0.0225 - (0.088 *Table3[[#This Row],[Shipping_Shields]])- ($V$33 * Table3[[#This Row],[Quantity_Ordered]]) -0.68</f>
        <v>6.062357131537242</v>
      </c>
      <c r="O977" s="2" t="s">
        <v>2746</v>
      </c>
      <c r="P977" s="2" t="s">
        <v>1007</v>
      </c>
      <c r="Q977" s="6">
        <v>89005</v>
      </c>
    </row>
    <row r="978" spans="1:17" x14ac:dyDescent="0.25">
      <c r="A978" s="1" t="s">
        <v>2747</v>
      </c>
      <c r="B978" s="2" t="s">
        <v>2748</v>
      </c>
      <c r="C978" s="3">
        <v>45349</v>
      </c>
      <c r="D978" s="4" t="str">
        <f t="shared" ca="1" si="59"/>
        <v>Completed</v>
      </c>
      <c r="E978" s="4" t="s">
        <v>3</v>
      </c>
      <c r="F978" s="4" t="s">
        <v>2168</v>
      </c>
      <c r="G978" s="5">
        <v>7.98</v>
      </c>
      <c r="H978" s="37">
        <f t="shared" si="58"/>
        <v>1</v>
      </c>
      <c r="I978" s="37" t="str">
        <f t="shared" si="57"/>
        <v>Small</v>
      </c>
      <c r="J978" s="4">
        <v>1</v>
      </c>
      <c r="K978" s="20">
        <v>0.99</v>
      </c>
      <c r="L978" s="5">
        <f>Table3[[#This Row],[Product_Amt]]+Table3[[#This Row],[Shipping_Amt]]</f>
        <v>8.9700000000000006</v>
      </c>
      <c r="M978" s="5">
        <f>(Table3[[#This Row],[Total_Amt]]*0.1275) + 0.3</f>
        <v>1.443675</v>
      </c>
      <c r="N978" s="20">
        <f>Table3[[#This Row],[Total_Amt]]-Table3[[#This Row],[TCG_Fees]]-0.0225 - (0.088 *Table3[[#This Row],[Shipping_Shields]])- ($V$33 * Table3[[#This Row],[Quantity_Ordered]]) -0.68</f>
        <v>6.7088285657686226</v>
      </c>
      <c r="O978" s="2" t="s">
        <v>2749</v>
      </c>
      <c r="P978" s="2" t="s">
        <v>938</v>
      </c>
      <c r="Q978" s="6">
        <v>92692</v>
      </c>
    </row>
    <row r="979" spans="1:17" x14ac:dyDescent="0.25">
      <c r="A979" s="1" t="s">
        <v>2750</v>
      </c>
      <c r="B979" s="2" t="s">
        <v>2751</v>
      </c>
      <c r="C979" s="3">
        <v>45349</v>
      </c>
      <c r="D979" s="4" t="str">
        <f t="shared" ca="1" si="59"/>
        <v>Completed</v>
      </c>
      <c r="E979" s="4" t="s">
        <v>3</v>
      </c>
      <c r="F979" s="4" t="s">
        <v>2168</v>
      </c>
      <c r="G979" s="5">
        <v>17.95</v>
      </c>
      <c r="H979" s="37">
        <f t="shared" si="58"/>
        <v>1</v>
      </c>
      <c r="I979" s="37" t="str">
        <f t="shared" si="57"/>
        <v>Small</v>
      </c>
      <c r="J979" s="4">
        <v>1</v>
      </c>
      <c r="K979" s="20">
        <v>0.99</v>
      </c>
      <c r="L979" s="5">
        <f>Table3[[#This Row],[Product_Amt]]+Table3[[#This Row],[Shipping_Amt]]</f>
        <v>18.939999999999998</v>
      </c>
      <c r="M979" s="5">
        <f>(Table3[[#This Row],[Total_Amt]]*0.1275) + 0.3</f>
        <v>2.7148499999999998</v>
      </c>
      <c r="N979" s="20">
        <f>Table3[[#This Row],[Total_Amt]]-Table3[[#This Row],[TCG_Fees]]-0.0225 - (0.088 *Table3[[#This Row],[Shipping_Shields]])- ($V$33 * Table3[[#This Row],[Quantity_Ordered]]) -0.68</f>
        <v>15.407653565768619</v>
      </c>
      <c r="O979" s="2" t="s">
        <v>1090</v>
      </c>
      <c r="P979" s="2" t="s">
        <v>923</v>
      </c>
      <c r="Q979" s="6">
        <v>98112</v>
      </c>
    </row>
    <row r="980" spans="1:17" x14ac:dyDescent="0.25">
      <c r="A980" s="1" t="s">
        <v>2752</v>
      </c>
      <c r="B980" s="2" t="s">
        <v>2753</v>
      </c>
      <c r="C980" s="3">
        <v>45349</v>
      </c>
      <c r="D980" s="4" t="str">
        <f t="shared" ca="1" si="59"/>
        <v>Completed</v>
      </c>
      <c r="E980" s="4" t="s">
        <v>3</v>
      </c>
      <c r="F980" s="4" t="s">
        <v>2168</v>
      </c>
      <c r="G980" s="5">
        <v>1.97</v>
      </c>
      <c r="H980" s="37">
        <f t="shared" si="58"/>
        <v>1</v>
      </c>
      <c r="I980" s="37" t="str">
        <f t="shared" si="57"/>
        <v>Small</v>
      </c>
      <c r="J980" s="4">
        <v>1</v>
      </c>
      <c r="K980" s="20">
        <v>0.99</v>
      </c>
      <c r="L980" s="5">
        <f>Table3[[#This Row],[Product_Amt]]+Table3[[#This Row],[Shipping_Amt]]</f>
        <v>2.96</v>
      </c>
      <c r="M980" s="5">
        <f>(Table3[[#This Row],[Total_Amt]]*0.1275) + 0.3</f>
        <v>0.6774</v>
      </c>
      <c r="N980" s="20">
        <f>Table3[[#This Row],[Total_Amt]]-Table3[[#This Row],[TCG_Fees]]-0.0225 - (0.088 *Table3[[#This Row],[Shipping_Shields]])- ($V$33 * Table3[[#This Row],[Quantity_Ordered]]) -0.68</f>
        <v>1.4651035657686209</v>
      </c>
      <c r="O980" s="2" t="s">
        <v>2754</v>
      </c>
      <c r="P980" s="2" t="s">
        <v>988</v>
      </c>
      <c r="Q980" s="6">
        <v>63011</v>
      </c>
    </row>
    <row r="981" spans="1:17" x14ac:dyDescent="0.25">
      <c r="A981" s="1" t="s">
        <v>2755</v>
      </c>
      <c r="B981" s="2" t="s">
        <v>2756</v>
      </c>
      <c r="C981" s="3">
        <v>45349</v>
      </c>
      <c r="D981" s="4" t="str">
        <f t="shared" ca="1" si="59"/>
        <v>Completed</v>
      </c>
      <c r="E981" s="4" t="s">
        <v>3</v>
      </c>
      <c r="F981" s="4" t="s">
        <v>2168</v>
      </c>
      <c r="G981" s="5">
        <v>4.2</v>
      </c>
      <c r="H981" s="37">
        <f t="shared" si="58"/>
        <v>1</v>
      </c>
      <c r="I981" s="37" t="str">
        <f t="shared" si="57"/>
        <v>Small</v>
      </c>
      <c r="J981" s="4">
        <v>1</v>
      </c>
      <c r="K981" s="20">
        <v>0.99</v>
      </c>
      <c r="L981" s="5">
        <f>Table3[[#This Row],[Product_Amt]]+Table3[[#This Row],[Shipping_Amt]]</f>
        <v>5.19</v>
      </c>
      <c r="M981" s="5">
        <f>(Table3[[#This Row],[Total_Amt]]*0.1275) + 0.3</f>
        <v>0.96172499999999994</v>
      </c>
      <c r="N981" s="20">
        <f>Table3[[#This Row],[Total_Amt]]-Table3[[#This Row],[TCG_Fees]]-0.0225 - (0.088 *Table3[[#This Row],[Shipping_Shields]])- ($V$33 * Table3[[#This Row],[Quantity_Ordered]]) -0.68</f>
        <v>3.4107785657686214</v>
      </c>
      <c r="O981" s="2" t="s">
        <v>2757</v>
      </c>
      <c r="P981" s="2" t="s">
        <v>963</v>
      </c>
      <c r="Q981" s="6">
        <v>50138</v>
      </c>
    </row>
    <row r="982" spans="1:17" x14ac:dyDescent="0.25">
      <c r="A982" s="1" t="s">
        <v>2758</v>
      </c>
      <c r="B982" s="2" t="s">
        <v>2759</v>
      </c>
      <c r="C982" s="3">
        <v>45349</v>
      </c>
      <c r="D982" s="4" t="str">
        <f t="shared" ca="1" si="59"/>
        <v>Completed</v>
      </c>
      <c r="E982" s="4" t="s">
        <v>3</v>
      </c>
      <c r="F982" s="4" t="s">
        <v>2168</v>
      </c>
      <c r="G982" s="5">
        <v>5.9</v>
      </c>
      <c r="H982" s="37">
        <f t="shared" si="58"/>
        <v>1</v>
      </c>
      <c r="I982" s="37" t="str">
        <f t="shared" si="57"/>
        <v>Small</v>
      </c>
      <c r="J982" s="4">
        <v>1</v>
      </c>
      <c r="K982" s="20">
        <v>0.99</v>
      </c>
      <c r="L982" s="5">
        <f>Table3[[#This Row],[Product_Amt]]+Table3[[#This Row],[Shipping_Amt]]</f>
        <v>6.8900000000000006</v>
      </c>
      <c r="M982" s="5">
        <f>(Table3[[#This Row],[Total_Amt]]*0.1275) + 0.3</f>
        <v>1.1784750000000002</v>
      </c>
      <c r="N982" s="20">
        <f>Table3[[#This Row],[Total_Amt]]-Table3[[#This Row],[TCG_Fees]]-0.0225 - (0.088 *Table3[[#This Row],[Shipping_Shields]])- ($V$33 * Table3[[#This Row],[Quantity_Ordered]]) -0.68</f>
        <v>4.8940285657686218</v>
      </c>
      <c r="O982" s="2" t="s">
        <v>2471</v>
      </c>
      <c r="P982" s="2" t="s">
        <v>926</v>
      </c>
      <c r="Q982" s="6">
        <v>97222</v>
      </c>
    </row>
    <row r="983" spans="1:17" x14ac:dyDescent="0.25">
      <c r="A983" s="1" t="s">
        <v>2760</v>
      </c>
      <c r="B983" s="2" t="s">
        <v>2761</v>
      </c>
      <c r="C983" s="3">
        <v>45349</v>
      </c>
      <c r="D983" s="4" t="str">
        <f t="shared" ca="1" si="59"/>
        <v>Completed</v>
      </c>
      <c r="E983" s="4" t="s">
        <v>3</v>
      </c>
      <c r="F983" s="4" t="s">
        <v>2168</v>
      </c>
      <c r="G983" s="5">
        <v>8.57</v>
      </c>
      <c r="H983" s="37">
        <f t="shared" si="58"/>
        <v>1</v>
      </c>
      <c r="I983" s="37" t="str">
        <f t="shared" si="57"/>
        <v>Small</v>
      </c>
      <c r="J983" s="4">
        <v>1</v>
      </c>
      <c r="K983" s="20">
        <v>0.99</v>
      </c>
      <c r="L983" s="5">
        <f>Table3[[#This Row],[Product_Amt]]+Table3[[#This Row],[Shipping_Amt]]</f>
        <v>9.56</v>
      </c>
      <c r="M983" s="5">
        <f>(Table3[[#This Row],[Total_Amt]]*0.1275) + 0.3</f>
        <v>1.5189000000000001</v>
      </c>
      <c r="N983" s="20">
        <f>Table3[[#This Row],[Total_Amt]]-Table3[[#This Row],[TCG_Fees]]-0.0225 - (0.088 *Table3[[#This Row],[Shipping_Shields]])- ($V$33 * Table3[[#This Row],[Quantity_Ordered]]) -0.68</f>
        <v>7.2236035657686211</v>
      </c>
      <c r="O983" s="2" t="s">
        <v>2762</v>
      </c>
      <c r="P983" s="2" t="s">
        <v>945</v>
      </c>
      <c r="Q983" s="6">
        <v>44691</v>
      </c>
    </row>
    <row r="984" spans="1:17" x14ac:dyDescent="0.25">
      <c r="A984" s="1" t="s">
        <v>2763</v>
      </c>
      <c r="B984" s="2" t="s">
        <v>2764</v>
      </c>
      <c r="C984" s="3">
        <v>45349</v>
      </c>
      <c r="D984" s="4" t="str">
        <f t="shared" ca="1" si="59"/>
        <v>Completed</v>
      </c>
      <c r="E984" s="4" t="s">
        <v>3</v>
      </c>
      <c r="F984" s="4" t="s">
        <v>2168</v>
      </c>
      <c r="G984" s="5">
        <v>12.99</v>
      </c>
      <c r="H984" s="37">
        <f t="shared" si="58"/>
        <v>1</v>
      </c>
      <c r="I984" s="37" t="str">
        <f t="shared" si="57"/>
        <v>Small</v>
      </c>
      <c r="J984" s="4">
        <v>1</v>
      </c>
      <c r="K984" s="20">
        <v>0.99</v>
      </c>
      <c r="L984" s="5">
        <f>Table3[[#This Row],[Product_Amt]]+Table3[[#This Row],[Shipping_Amt]]</f>
        <v>13.98</v>
      </c>
      <c r="M984" s="5">
        <f>(Table3[[#This Row],[Total_Amt]]*0.1275) + 0.3</f>
        <v>2.0824500000000001</v>
      </c>
      <c r="N984" s="20">
        <f>Table3[[#This Row],[Total_Amt]]-Table3[[#This Row],[TCG_Fees]]-0.0225 - (0.088 *Table3[[#This Row],[Shipping_Shields]])- ($V$33 * Table3[[#This Row],[Quantity_Ordered]]) -0.68</f>
        <v>11.080053565768623</v>
      </c>
      <c r="O984" s="2" t="s">
        <v>2765</v>
      </c>
      <c r="P984" s="2" t="s">
        <v>947</v>
      </c>
      <c r="Q984" s="6">
        <v>21032</v>
      </c>
    </row>
    <row r="985" spans="1:17" x14ac:dyDescent="0.25">
      <c r="A985" s="1" t="s">
        <v>2766</v>
      </c>
      <c r="B985" s="2" t="s">
        <v>2767</v>
      </c>
      <c r="C985" s="3">
        <v>45349</v>
      </c>
      <c r="D985" s="4" t="str">
        <f t="shared" ca="1" si="59"/>
        <v>Completed</v>
      </c>
      <c r="E985" s="4" t="s">
        <v>3</v>
      </c>
      <c r="F985" s="4" t="s">
        <v>2168</v>
      </c>
      <c r="G985" s="5">
        <v>4.24</v>
      </c>
      <c r="H985" s="37">
        <f t="shared" si="58"/>
        <v>1</v>
      </c>
      <c r="I985" s="37" t="str">
        <f t="shared" si="57"/>
        <v>Small</v>
      </c>
      <c r="J985" s="4">
        <v>1</v>
      </c>
      <c r="K985" s="20">
        <v>0.99</v>
      </c>
      <c r="L985" s="5">
        <f>Table3[[#This Row],[Product_Amt]]+Table3[[#This Row],[Shipping_Amt]]</f>
        <v>5.23</v>
      </c>
      <c r="M985" s="5">
        <f>(Table3[[#This Row],[Total_Amt]]*0.1275) + 0.3</f>
        <v>0.96682500000000005</v>
      </c>
      <c r="N985" s="20">
        <f>Table3[[#This Row],[Total_Amt]]-Table3[[#This Row],[TCG_Fees]]-0.0225 - (0.088 *Table3[[#This Row],[Shipping_Shields]])- ($V$33 * Table3[[#This Row],[Quantity_Ordered]]) -0.68</f>
        <v>3.4456785657686217</v>
      </c>
      <c r="O985" s="2" t="s">
        <v>2768</v>
      </c>
      <c r="P985" s="2" t="s">
        <v>966</v>
      </c>
      <c r="Q985" s="6">
        <v>1588</v>
      </c>
    </row>
    <row r="986" spans="1:17" x14ac:dyDescent="0.25">
      <c r="A986" s="1" t="s">
        <v>2769</v>
      </c>
      <c r="B986" s="2" t="s">
        <v>2770</v>
      </c>
      <c r="C986" s="3">
        <v>45349</v>
      </c>
      <c r="D986" s="4" t="str">
        <f t="shared" ca="1" si="59"/>
        <v>Completed</v>
      </c>
      <c r="E986" s="4" t="s">
        <v>3</v>
      </c>
      <c r="F986" s="4" t="s">
        <v>2168</v>
      </c>
      <c r="G986" s="5">
        <v>12.11</v>
      </c>
      <c r="H986" s="37">
        <f t="shared" si="58"/>
        <v>1</v>
      </c>
      <c r="I986" s="37" t="str">
        <f t="shared" si="57"/>
        <v>Small</v>
      </c>
      <c r="J986" s="4">
        <v>3</v>
      </c>
      <c r="K986" s="20">
        <v>0.99</v>
      </c>
      <c r="L986" s="5">
        <f>Table3[[#This Row],[Product_Amt]]+Table3[[#This Row],[Shipping_Amt]]</f>
        <v>13.1</v>
      </c>
      <c r="M986" s="5">
        <f>(Table3[[#This Row],[Total_Amt]]*0.1275) + 0.3</f>
        <v>1.9702500000000001</v>
      </c>
      <c r="N986" s="20">
        <f>Table3[[#This Row],[Total_Amt]]-Table3[[#This Row],[TCG_Fees]]-0.0225 - (0.088 *Table3[[#This Row],[Shipping_Shields]])- ($V$33 * Table3[[#This Row],[Quantity_Ordered]]) -0.68</f>
        <v>10.258260697305863</v>
      </c>
      <c r="O986" s="2" t="s">
        <v>2771</v>
      </c>
      <c r="P986" s="2" t="s">
        <v>988</v>
      </c>
      <c r="Q986" s="6">
        <v>63362</v>
      </c>
    </row>
    <row r="987" spans="1:17" x14ac:dyDescent="0.25">
      <c r="A987" s="1" t="s">
        <v>2772</v>
      </c>
      <c r="B987" s="2" t="s">
        <v>2773</v>
      </c>
      <c r="C987" s="3">
        <v>45349</v>
      </c>
      <c r="D987" s="4" t="str">
        <f t="shared" ca="1" si="59"/>
        <v>Completed</v>
      </c>
      <c r="E987" s="4" t="s">
        <v>3</v>
      </c>
      <c r="F987" s="4" t="s">
        <v>2168</v>
      </c>
      <c r="G987" s="5">
        <v>3.98</v>
      </c>
      <c r="H987" s="37">
        <f t="shared" si="58"/>
        <v>1</v>
      </c>
      <c r="I987" s="37" t="str">
        <f t="shared" si="57"/>
        <v>Small</v>
      </c>
      <c r="J987" s="4">
        <v>1</v>
      </c>
      <c r="K987" s="20">
        <v>0.99</v>
      </c>
      <c r="L987" s="5">
        <f>Table3[[#This Row],[Product_Amt]]+Table3[[#This Row],[Shipping_Amt]]</f>
        <v>4.97</v>
      </c>
      <c r="M987" s="5">
        <f>(Table3[[#This Row],[Total_Amt]]*0.1275) + 0.3</f>
        <v>0.93367500000000003</v>
      </c>
      <c r="N987" s="20">
        <f>Table3[[#This Row],[Total_Amt]]-Table3[[#This Row],[TCG_Fees]]-0.0225 - (0.088 *Table3[[#This Row],[Shipping_Shields]])- ($V$33 * Table3[[#This Row],[Quantity_Ordered]]) -0.68</f>
        <v>3.2188285657686206</v>
      </c>
      <c r="O987" s="2" t="s">
        <v>1046</v>
      </c>
      <c r="P987" s="2" t="s">
        <v>967</v>
      </c>
      <c r="Q987" s="6">
        <v>19129</v>
      </c>
    </row>
    <row r="988" spans="1:17" x14ac:dyDescent="0.25">
      <c r="A988" s="1" t="s">
        <v>2774</v>
      </c>
      <c r="B988" s="2" t="s">
        <v>2775</v>
      </c>
      <c r="C988" s="3">
        <v>45349</v>
      </c>
      <c r="D988" s="4" t="str">
        <f t="shared" ca="1" si="59"/>
        <v>Completed</v>
      </c>
      <c r="E988" s="4" t="s">
        <v>3</v>
      </c>
      <c r="F988" s="4" t="s">
        <v>2168</v>
      </c>
      <c r="G988" s="5">
        <v>4.74</v>
      </c>
      <c r="H988" s="37">
        <f t="shared" si="58"/>
        <v>1</v>
      </c>
      <c r="I988" s="37" t="str">
        <f t="shared" si="57"/>
        <v>Small</v>
      </c>
      <c r="J988" s="4">
        <v>1</v>
      </c>
      <c r="K988" s="20">
        <v>0.99</v>
      </c>
      <c r="L988" s="5">
        <f>Table3[[#This Row],[Product_Amt]]+Table3[[#This Row],[Shipping_Amt]]</f>
        <v>5.73</v>
      </c>
      <c r="M988" s="5">
        <f>(Table3[[#This Row],[Total_Amt]]*0.1275) + 0.3</f>
        <v>1.030575</v>
      </c>
      <c r="N988" s="20">
        <f>Table3[[#This Row],[Total_Amt]]-Table3[[#This Row],[TCG_Fees]]-0.0225 - (0.088 *Table3[[#This Row],[Shipping_Shields]])- ($V$33 * Table3[[#This Row],[Quantity_Ordered]]) -0.68</f>
        <v>3.881928565768622</v>
      </c>
      <c r="O988" s="2" t="s">
        <v>2776</v>
      </c>
      <c r="P988" s="2" t="s">
        <v>967</v>
      </c>
      <c r="Q988" s="6">
        <v>17237</v>
      </c>
    </row>
    <row r="989" spans="1:17" x14ac:dyDescent="0.25">
      <c r="A989" s="1" t="s">
        <v>2777</v>
      </c>
      <c r="B989" s="2" t="s">
        <v>2778</v>
      </c>
      <c r="C989" s="3">
        <v>45349</v>
      </c>
      <c r="D989" s="4" t="str">
        <f t="shared" ca="1" si="59"/>
        <v>Completed</v>
      </c>
      <c r="E989" s="4" t="s">
        <v>3</v>
      </c>
      <c r="F989" s="4" t="s">
        <v>2168</v>
      </c>
      <c r="G989" s="5">
        <v>3.55</v>
      </c>
      <c r="H989" s="37">
        <f t="shared" si="58"/>
        <v>1</v>
      </c>
      <c r="I989" s="37" t="str">
        <f t="shared" si="57"/>
        <v>Small</v>
      </c>
      <c r="J989" s="4">
        <v>1</v>
      </c>
      <c r="K989" s="20">
        <v>0.99</v>
      </c>
      <c r="L989" s="5">
        <f>Table3[[#This Row],[Product_Amt]]+Table3[[#This Row],[Shipping_Amt]]</f>
        <v>4.54</v>
      </c>
      <c r="M989" s="5">
        <f>(Table3[[#This Row],[Total_Amt]]*0.1275) + 0.3</f>
        <v>0.87884999999999991</v>
      </c>
      <c r="N989" s="20">
        <f>Table3[[#This Row],[Total_Amt]]-Table3[[#This Row],[TCG_Fees]]-0.0225 - (0.088 *Table3[[#This Row],[Shipping_Shields]])- ($V$33 * Table3[[#This Row],[Quantity_Ordered]]) -0.68</f>
        <v>2.843653565768621</v>
      </c>
      <c r="O989" s="2" t="s">
        <v>2779</v>
      </c>
      <c r="P989" s="2" t="s">
        <v>938</v>
      </c>
      <c r="Q989" s="6">
        <v>95060</v>
      </c>
    </row>
    <row r="990" spans="1:17" x14ac:dyDescent="0.25">
      <c r="A990" s="1" t="s">
        <v>2780</v>
      </c>
      <c r="B990" s="2" t="s">
        <v>2781</v>
      </c>
      <c r="C990" s="3">
        <v>45349</v>
      </c>
      <c r="D990" s="4" t="str">
        <f t="shared" ca="1" si="59"/>
        <v>Completed</v>
      </c>
      <c r="E990" s="4" t="s">
        <v>3</v>
      </c>
      <c r="F990" s="4" t="s">
        <v>2168</v>
      </c>
      <c r="G990" s="5">
        <v>3.05</v>
      </c>
      <c r="H990" s="37">
        <f t="shared" si="58"/>
        <v>1</v>
      </c>
      <c r="I990" s="37" t="str">
        <f t="shared" si="57"/>
        <v>Small</v>
      </c>
      <c r="J990" s="4">
        <v>2</v>
      </c>
      <c r="K990" s="20">
        <v>0.99</v>
      </c>
      <c r="L990" s="5">
        <f>Table3[[#This Row],[Product_Amt]]+Table3[[#This Row],[Shipping_Amt]]</f>
        <v>4.04</v>
      </c>
      <c r="M990" s="5">
        <f>(Table3[[#This Row],[Total_Amt]]*0.1275) + 0.3</f>
        <v>0.81509999999999994</v>
      </c>
      <c r="N990" s="20">
        <f>Table3[[#This Row],[Total_Amt]]-Table3[[#This Row],[TCG_Fees]]-0.0225 - (0.088 *Table3[[#This Row],[Shipping_Shields]])- ($V$33 * Table3[[#This Row],[Quantity_Ordered]]) -0.68</f>
        <v>2.3804071315372419</v>
      </c>
      <c r="O990" s="2" t="s">
        <v>2371</v>
      </c>
      <c r="P990" s="2" t="s">
        <v>919</v>
      </c>
      <c r="Q990" s="6">
        <v>78666</v>
      </c>
    </row>
    <row r="991" spans="1:17" x14ac:dyDescent="0.25">
      <c r="A991" s="1" t="s">
        <v>2782</v>
      </c>
      <c r="B991" s="2" t="s">
        <v>2783</v>
      </c>
      <c r="C991" s="3">
        <v>45349</v>
      </c>
      <c r="D991" s="4" t="str">
        <f t="shared" ca="1" si="59"/>
        <v>Completed</v>
      </c>
      <c r="E991" s="4" t="s">
        <v>3</v>
      </c>
      <c r="F991" s="4" t="s">
        <v>2168</v>
      </c>
      <c r="G991" s="5">
        <v>2.33</v>
      </c>
      <c r="H991" s="37">
        <f t="shared" si="58"/>
        <v>1</v>
      </c>
      <c r="I991" s="37" t="str">
        <f t="shared" si="57"/>
        <v>Small</v>
      </c>
      <c r="J991" s="4">
        <v>2</v>
      </c>
      <c r="K991" s="20">
        <v>0.99</v>
      </c>
      <c r="L991" s="5">
        <f>Table3[[#This Row],[Product_Amt]]+Table3[[#This Row],[Shipping_Amt]]</f>
        <v>3.3200000000000003</v>
      </c>
      <c r="M991" s="5">
        <f>(Table3[[#This Row],[Total_Amt]]*0.1275) + 0.3</f>
        <v>0.72330000000000005</v>
      </c>
      <c r="N991" s="20">
        <f>Table3[[#This Row],[Total_Amt]]-Table3[[#This Row],[TCG_Fees]]-0.0225 - (0.088 *Table3[[#This Row],[Shipping_Shields]])- ($V$33 * Table3[[#This Row],[Quantity_Ordered]]) -0.68</f>
        <v>1.7522071315372423</v>
      </c>
      <c r="O991" s="2" t="s">
        <v>2784</v>
      </c>
      <c r="P991" s="2" t="s">
        <v>1020</v>
      </c>
      <c r="Q991" s="6">
        <v>74701</v>
      </c>
    </row>
    <row r="992" spans="1:17" x14ac:dyDescent="0.25">
      <c r="A992" s="1" t="s">
        <v>2785</v>
      </c>
      <c r="B992" s="2" t="s">
        <v>2786</v>
      </c>
      <c r="C992" s="3">
        <v>45350</v>
      </c>
      <c r="D992" s="4" t="str">
        <f t="shared" ca="1" si="59"/>
        <v>Completed</v>
      </c>
      <c r="E992" s="4" t="s">
        <v>3</v>
      </c>
      <c r="F992" s="4" t="s">
        <v>2168</v>
      </c>
      <c r="G992" s="5">
        <v>5.75</v>
      </c>
      <c r="H992" s="37">
        <f t="shared" si="58"/>
        <v>1</v>
      </c>
      <c r="I992" s="37" t="str">
        <f t="shared" si="57"/>
        <v>Small</v>
      </c>
      <c r="J992" s="4">
        <v>1</v>
      </c>
      <c r="K992" s="20">
        <f>IF(Table3[[#This Row],[Order_Date]]&gt;C972, IF(Table3[[#This Row],[Product_Amt]]&gt; 5, 0.99, 1.22))</f>
        <v>0.99</v>
      </c>
      <c r="L992" s="5">
        <f>Table3[[#This Row],[Product_Amt]]+Table3[[#This Row],[Shipping_Amt]]</f>
        <v>6.74</v>
      </c>
      <c r="M992" s="5">
        <f>(Table3[[#This Row],[Total_Amt]]*0.1275) + 0.3</f>
        <v>1.1593500000000001</v>
      </c>
      <c r="N992" s="20">
        <f>Table3[[#This Row],[Total_Amt]]-Table3[[#This Row],[TCG_Fees]]-0.0225 - (0.088 *Table3[[#This Row],[Shipping_Shields]])- ($V$33 * Table3[[#This Row],[Quantity_Ordered]]) -0.68</f>
        <v>4.7631535657686221</v>
      </c>
      <c r="O992" s="2" t="s">
        <v>2787</v>
      </c>
      <c r="P992" s="2" t="s">
        <v>943</v>
      </c>
      <c r="Q992" s="6">
        <v>85390</v>
      </c>
    </row>
    <row r="993" spans="1:17" x14ac:dyDescent="0.25">
      <c r="A993" s="1" t="s">
        <v>2788</v>
      </c>
      <c r="B993" s="2" t="s">
        <v>2789</v>
      </c>
      <c r="C993" s="3">
        <v>45350</v>
      </c>
      <c r="D993" s="4" t="str">
        <f t="shared" ca="1" si="59"/>
        <v>Completed</v>
      </c>
      <c r="E993" s="4" t="s">
        <v>3</v>
      </c>
      <c r="F993" s="4" t="s">
        <v>2168</v>
      </c>
      <c r="G993" s="5">
        <v>3.97</v>
      </c>
      <c r="H993" s="37">
        <f t="shared" si="58"/>
        <v>1</v>
      </c>
      <c r="I993" s="37" t="str">
        <f t="shared" si="57"/>
        <v>Small</v>
      </c>
      <c r="J993" s="4">
        <v>1</v>
      </c>
      <c r="K993" s="20">
        <f>IF(Table3[[#This Row],[Order_Date]]&gt;C973, IF(Table3[[#This Row],[Product_Amt]]&gt; 5, 0.99, 1.22))</f>
        <v>1.22</v>
      </c>
      <c r="L993" s="5">
        <f>Table3[[#This Row],[Product_Amt]]+Table3[[#This Row],[Shipping_Amt]]</f>
        <v>5.19</v>
      </c>
      <c r="M993" s="5">
        <f>(Table3[[#This Row],[Total_Amt]]*0.1275) + 0.3</f>
        <v>0.96172499999999994</v>
      </c>
      <c r="N993" s="20">
        <f>Table3[[#This Row],[Total_Amt]]-Table3[[#This Row],[TCG_Fees]]-0.0225 - (0.088 *Table3[[#This Row],[Shipping_Shields]])- ($V$33 * Table3[[#This Row],[Quantity_Ordered]]) -0.68</f>
        <v>3.4107785657686214</v>
      </c>
      <c r="O993" s="2" t="s">
        <v>1089</v>
      </c>
      <c r="P993" s="2" t="s">
        <v>945</v>
      </c>
      <c r="Q993" s="6">
        <v>45433</v>
      </c>
    </row>
    <row r="994" spans="1:17" x14ac:dyDescent="0.25">
      <c r="A994" s="1" t="s">
        <v>2790</v>
      </c>
      <c r="B994" s="2" t="s">
        <v>736</v>
      </c>
      <c r="C994" s="3">
        <v>45350</v>
      </c>
      <c r="D994" s="4" t="s">
        <v>2009</v>
      </c>
      <c r="E994" s="4" t="s">
        <v>3</v>
      </c>
      <c r="F994" s="4" t="s">
        <v>2168</v>
      </c>
      <c r="G994" s="5">
        <v>4.91</v>
      </c>
      <c r="H994" s="37">
        <f t="shared" si="58"/>
        <v>1</v>
      </c>
      <c r="I994" s="37" t="str">
        <f t="shared" si="57"/>
        <v>Small</v>
      </c>
      <c r="J994" s="4">
        <v>1</v>
      </c>
      <c r="K994" s="20">
        <f>IF(Table3[[#This Row],[Order_Date]]&gt;C974, IF(Table3[[#This Row],[Product_Amt]]&gt; 5, 0.99, 1.22))</f>
        <v>1.22</v>
      </c>
      <c r="L994" s="5">
        <f>Table3[[#This Row],[Product_Amt]]+Table3[[#This Row],[Shipping_Amt]]</f>
        <v>6.13</v>
      </c>
      <c r="M994" s="5">
        <f>(Table3[[#This Row],[Total_Amt]]*0.1275) + 0.3</f>
        <v>1.081575</v>
      </c>
      <c r="N994" s="20">
        <f>Table3[[#This Row],[Total_Amt]]-Table3[[#This Row],[TCG_Fees]]-0.0225 - (0.088 *Table3[[#This Row],[Shipping_Shields]])- ($V$33 * Table3[[#This Row],[Quantity_Ordered]]) -0.68</f>
        <v>4.2309285657686218</v>
      </c>
      <c r="O994" s="2" t="s">
        <v>1159</v>
      </c>
      <c r="P994" s="2" t="s">
        <v>997</v>
      </c>
      <c r="Q994" s="6">
        <v>80922</v>
      </c>
    </row>
    <row r="995" spans="1:17" x14ac:dyDescent="0.25">
      <c r="A995" s="1" t="s">
        <v>2791</v>
      </c>
      <c r="B995" s="2" t="s">
        <v>2792</v>
      </c>
      <c r="C995" s="3">
        <v>45350</v>
      </c>
      <c r="D995" s="4" t="str">
        <f ca="1">IF(C995&gt;=TODAY()-7,"Shipped","Completed")</f>
        <v>Completed</v>
      </c>
      <c r="E995" s="4" t="s">
        <v>3</v>
      </c>
      <c r="F995" s="4" t="s">
        <v>2168</v>
      </c>
      <c r="G995" s="5">
        <v>5.36</v>
      </c>
      <c r="H995" s="37">
        <f t="shared" si="58"/>
        <v>1</v>
      </c>
      <c r="I995" s="37" t="str">
        <f t="shared" si="57"/>
        <v>Small</v>
      </c>
      <c r="J995" s="4">
        <v>2</v>
      </c>
      <c r="K995" s="20">
        <f>IF(Table3[[#This Row],[Order_Date]]&gt;C975, IF(Table3[[#This Row],[Product_Amt]]&gt; 5, 0.99, 1.22))</f>
        <v>0.99</v>
      </c>
      <c r="L995" s="5">
        <f>Table3[[#This Row],[Product_Amt]]+Table3[[#This Row],[Shipping_Amt]]</f>
        <v>6.3500000000000005</v>
      </c>
      <c r="M995" s="5">
        <f>(Table3[[#This Row],[Total_Amt]]*0.1275) + 0.3</f>
        <v>1.1096250000000001</v>
      </c>
      <c r="N995" s="20">
        <f>Table3[[#This Row],[Total_Amt]]-Table3[[#This Row],[TCG_Fees]]-0.0225 - (0.088 *Table3[[#This Row],[Shipping_Shields]])- ($V$33 * Table3[[#This Row],[Quantity_Ordered]]) -0.68</f>
        <v>4.3958821315372427</v>
      </c>
      <c r="O995" s="2" t="s">
        <v>1170</v>
      </c>
      <c r="P995" s="2" t="s">
        <v>938</v>
      </c>
      <c r="Q995" s="6">
        <v>95827</v>
      </c>
    </row>
    <row r="996" spans="1:17" x14ac:dyDescent="0.25">
      <c r="A996" s="1" t="s">
        <v>2793</v>
      </c>
      <c r="B996" s="2" t="s">
        <v>216</v>
      </c>
      <c r="C996" s="3">
        <v>45350</v>
      </c>
      <c r="D996" s="4" t="str">
        <f ca="1">IF(C996&gt;=TODAY()-7,"Shipped","Completed")</f>
        <v>Completed</v>
      </c>
      <c r="E996" s="4" t="s">
        <v>3</v>
      </c>
      <c r="F996" s="4" t="s">
        <v>2168</v>
      </c>
      <c r="G996" s="5">
        <v>1.3</v>
      </c>
      <c r="H996" s="37">
        <f t="shared" si="58"/>
        <v>1</v>
      </c>
      <c r="I996" s="37" t="str">
        <f t="shared" si="57"/>
        <v>Small</v>
      </c>
      <c r="J996" s="4">
        <v>1</v>
      </c>
      <c r="K996" s="20">
        <f>IF(Table3[[#This Row],[Order_Date]]&gt;C976, IF(Table3[[#This Row],[Product_Amt]]&gt; 5, 0.99, 1.22))</f>
        <v>1.22</v>
      </c>
      <c r="L996" s="5">
        <f>Table3[[#This Row],[Product_Amt]]+Table3[[#This Row],[Shipping_Amt]]</f>
        <v>2.52</v>
      </c>
      <c r="M996" s="5">
        <f>(Table3[[#This Row],[Total_Amt]]*0.1275) + 0.3</f>
        <v>0.62129999999999996</v>
      </c>
      <c r="N996" s="20">
        <f>Table3[[#This Row],[Total_Amt]]-Table3[[#This Row],[TCG_Fees]]-0.0225 - (0.088 *Table3[[#This Row],[Shipping_Shields]])- ($V$33 * Table3[[#This Row],[Quantity_Ordered]]) -0.68</f>
        <v>1.0812035657686212</v>
      </c>
      <c r="O996" s="2" t="s">
        <v>1332</v>
      </c>
      <c r="P996" s="2" t="s">
        <v>938</v>
      </c>
      <c r="Q996" s="6">
        <v>91791</v>
      </c>
    </row>
    <row r="997" spans="1:17" x14ac:dyDescent="0.25">
      <c r="A997" s="42" t="s">
        <v>2794</v>
      </c>
      <c r="B997" s="43" t="s">
        <v>2795</v>
      </c>
      <c r="C997" s="44">
        <v>45350</v>
      </c>
      <c r="D997" s="45" t="s">
        <v>2157</v>
      </c>
      <c r="E997" s="45" t="s">
        <v>3</v>
      </c>
      <c r="F997" s="45" t="s">
        <v>2168</v>
      </c>
      <c r="G997" s="46">
        <v>5.99</v>
      </c>
      <c r="H997" s="47">
        <f t="shared" si="58"/>
        <v>1</v>
      </c>
      <c r="I997" s="47" t="str">
        <f t="shared" si="57"/>
        <v>Small</v>
      </c>
      <c r="J997" s="45">
        <v>1</v>
      </c>
      <c r="K997" s="48">
        <f>IF(Table3[[#This Row],[Product_Amt]]&gt; 4.99, 0.99, 1.22)</f>
        <v>0.99</v>
      </c>
      <c r="L997" s="46">
        <f>Table3[[#This Row],[Product_Amt]]+Table3[[#This Row],[Shipping_Amt]]</f>
        <v>6.98</v>
      </c>
      <c r="M997" s="46">
        <f>(Table3[[#This Row],[Total_Amt]]*0.1275) + 0.3</f>
        <v>1.1899500000000001</v>
      </c>
      <c r="N997" s="48">
        <f>Table3[[#This Row],[Total_Amt]]-Table3[[#This Row],[TCG_Fees]]-0.0225 - (0.088 *Table3[[#This Row],[Shipping_Shields]])- ($V$33 * Table3[[#This Row],[Quantity_Ordered]]) -0.68</f>
        <v>4.9725535657686226</v>
      </c>
      <c r="O997" s="43" t="s">
        <v>974</v>
      </c>
      <c r="P997" s="43" t="s">
        <v>926</v>
      </c>
      <c r="Q997" s="49">
        <v>97230</v>
      </c>
    </row>
    <row r="998" spans="1:17" x14ac:dyDescent="0.25">
      <c r="A998" s="1" t="s">
        <v>2796</v>
      </c>
      <c r="B998" s="2" t="s">
        <v>2797</v>
      </c>
      <c r="C998" s="3">
        <v>45350</v>
      </c>
      <c r="D998" s="4" t="str">
        <f t="shared" ref="D998:D1041" ca="1" si="60">IF(C998&gt;=TODAY()-7,"Shipped","Completed")</f>
        <v>Completed</v>
      </c>
      <c r="E998" s="4" t="s">
        <v>3</v>
      </c>
      <c r="F998" s="4" t="s">
        <v>2168</v>
      </c>
      <c r="G998" s="5">
        <v>4.7300000000000004</v>
      </c>
      <c r="H998" s="37">
        <f t="shared" si="58"/>
        <v>1</v>
      </c>
      <c r="I998" s="37" t="str">
        <f t="shared" si="57"/>
        <v>Small</v>
      </c>
      <c r="J998" s="4">
        <v>1</v>
      </c>
      <c r="K998" s="20">
        <f>IF(Table3[[#This Row],[Order_Date]]&gt;C978, IF(Table3[[#This Row],[Product_Amt]]&gt; 5, 0.99, 1.22))</f>
        <v>1.22</v>
      </c>
      <c r="L998" s="5">
        <f>Table3[[#This Row],[Product_Amt]]+Table3[[#This Row],[Shipping_Amt]]</f>
        <v>5.95</v>
      </c>
      <c r="M998" s="5">
        <f>(Table3[[#This Row],[Total_Amt]]*0.1275) + 0.3</f>
        <v>1.0586249999999999</v>
      </c>
      <c r="N998" s="20">
        <f>Table3[[#This Row],[Total_Amt]]-Table3[[#This Row],[TCG_Fees]]-0.0225 - (0.088 *Table3[[#This Row],[Shipping_Shields]])- ($V$33 * Table3[[#This Row],[Quantity_Ordered]]) -0.68</f>
        <v>4.0738785657686218</v>
      </c>
      <c r="O998" s="2" t="s">
        <v>2798</v>
      </c>
      <c r="P998" s="2" t="s">
        <v>968</v>
      </c>
      <c r="Q998" s="6">
        <v>22556</v>
      </c>
    </row>
    <row r="999" spans="1:17" x14ac:dyDescent="0.25">
      <c r="A999" s="1" t="s">
        <v>2799</v>
      </c>
      <c r="B999" s="2" t="s">
        <v>2800</v>
      </c>
      <c r="C999" s="3">
        <v>45350</v>
      </c>
      <c r="D999" s="4" t="str">
        <f t="shared" ca="1" si="60"/>
        <v>Completed</v>
      </c>
      <c r="E999" s="4" t="s">
        <v>3</v>
      </c>
      <c r="F999" s="4" t="s">
        <v>2168</v>
      </c>
      <c r="G999" s="5">
        <v>5.0599999999999996</v>
      </c>
      <c r="H999" s="37">
        <f t="shared" si="58"/>
        <v>1</v>
      </c>
      <c r="I999" s="37" t="str">
        <f t="shared" si="57"/>
        <v>Small</v>
      </c>
      <c r="J999" s="4">
        <v>1</v>
      </c>
      <c r="K999" s="20">
        <f>IF(Table3[[#This Row],[Order_Date]]&gt;C979, IF(Table3[[#This Row],[Product_Amt]]&gt; 5, 0.99, 1.22))</f>
        <v>0.99</v>
      </c>
      <c r="L999" s="5">
        <f>Table3[[#This Row],[Product_Amt]]+Table3[[#This Row],[Shipping_Amt]]</f>
        <v>6.05</v>
      </c>
      <c r="M999" s="5">
        <f>(Table3[[#This Row],[Total_Amt]]*0.1275) + 0.3</f>
        <v>1.071375</v>
      </c>
      <c r="N999" s="20">
        <f>Table3[[#This Row],[Total_Amt]]-Table3[[#This Row],[TCG_Fees]]-0.0225 - (0.088 *Table3[[#This Row],[Shipping_Shields]])- ($V$33 * Table3[[#This Row],[Quantity_Ordered]]) -0.68</f>
        <v>4.1611285657686219</v>
      </c>
      <c r="O999" s="2" t="s">
        <v>1164</v>
      </c>
      <c r="P999" s="2" t="s">
        <v>1022</v>
      </c>
      <c r="Q999" s="6">
        <v>29649</v>
      </c>
    </row>
    <row r="1000" spans="1:17" x14ac:dyDescent="0.25">
      <c r="A1000" s="1" t="s">
        <v>2801</v>
      </c>
      <c r="B1000" s="2" t="s">
        <v>2802</v>
      </c>
      <c r="C1000" s="3">
        <v>45350</v>
      </c>
      <c r="D1000" s="4" t="str">
        <f t="shared" ca="1" si="60"/>
        <v>Completed</v>
      </c>
      <c r="E1000" s="4" t="s">
        <v>3</v>
      </c>
      <c r="F1000" s="4" t="s">
        <v>2168</v>
      </c>
      <c r="G1000" s="5">
        <v>3.13</v>
      </c>
      <c r="H1000" s="37">
        <f t="shared" si="58"/>
        <v>1</v>
      </c>
      <c r="I1000" s="37" t="str">
        <f t="shared" si="57"/>
        <v>Small</v>
      </c>
      <c r="J1000" s="4">
        <v>1</v>
      </c>
      <c r="K1000" s="20">
        <f>IF(Table3[[#This Row],[Order_Date]]&gt;C980, IF(Table3[[#This Row],[Product_Amt]]&gt; 5, 0.99, 1.22))</f>
        <v>1.22</v>
      </c>
      <c r="L1000" s="5">
        <f>Table3[[#This Row],[Product_Amt]]+Table3[[#This Row],[Shipping_Amt]]</f>
        <v>4.3499999999999996</v>
      </c>
      <c r="M1000" s="5">
        <f>(Table3[[#This Row],[Total_Amt]]*0.1275) + 0.3</f>
        <v>0.85462499999999997</v>
      </c>
      <c r="N1000" s="20">
        <f>Table3[[#This Row],[Total_Amt]]-Table3[[#This Row],[TCG_Fees]]-0.0225 - (0.088 *Table3[[#This Row],[Shipping_Shields]])- ($V$33 * Table3[[#This Row],[Quantity_Ordered]]) -0.68</f>
        <v>2.6778785657686206</v>
      </c>
      <c r="O1000" s="2" t="s">
        <v>992</v>
      </c>
      <c r="P1000" s="2" t="s">
        <v>962</v>
      </c>
      <c r="Q1000" s="6">
        <v>60638</v>
      </c>
    </row>
    <row r="1001" spans="1:17" x14ac:dyDescent="0.25">
      <c r="A1001" s="1" t="s">
        <v>2803</v>
      </c>
      <c r="B1001" s="2" t="s">
        <v>2804</v>
      </c>
      <c r="C1001" s="3">
        <v>45350</v>
      </c>
      <c r="D1001" s="4" t="str">
        <f t="shared" ca="1" si="60"/>
        <v>Completed</v>
      </c>
      <c r="E1001" s="4" t="s">
        <v>3</v>
      </c>
      <c r="F1001" s="4" t="s">
        <v>2168</v>
      </c>
      <c r="G1001" s="5">
        <v>5.0599999999999996</v>
      </c>
      <c r="H1001" s="37">
        <f t="shared" si="58"/>
        <v>1</v>
      </c>
      <c r="I1001" s="37" t="str">
        <f t="shared" si="57"/>
        <v>Small</v>
      </c>
      <c r="J1001" s="4">
        <v>1</v>
      </c>
      <c r="K1001" s="20">
        <f>IF(Table3[[#This Row],[Order_Date]]&gt;C981, IF(Table3[[#This Row],[Product_Amt]]&gt; 5, 0.99, 1.22))</f>
        <v>0.99</v>
      </c>
      <c r="L1001" s="5">
        <f>Table3[[#This Row],[Product_Amt]]+Table3[[#This Row],[Shipping_Amt]]</f>
        <v>6.05</v>
      </c>
      <c r="M1001" s="5">
        <f>(Table3[[#This Row],[Total_Amt]]*0.1275) + 0.3</f>
        <v>1.071375</v>
      </c>
      <c r="N1001" s="20">
        <f>Table3[[#This Row],[Total_Amt]]-Table3[[#This Row],[TCG_Fees]]-0.0225 - (0.088 *Table3[[#This Row],[Shipping_Shields]])- ($V$33 * Table3[[#This Row],[Quantity_Ordered]]) -0.68</f>
        <v>4.1611285657686219</v>
      </c>
      <c r="O1001" s="2" t="s">
        <v>2253</v>
      </c>
      <c r="P1001" s="2" t="s">
        <v>995</v>
      </c>
      <c r="Q1001" s="6">
        <v>41042</v>
      </c>
    </row>
    <row r="1002" spans="1:17" x14ac:dyDescent="0.25">
      <c r="A1002" s="1" t="s">
        <v>2805</v>
      </c>
      <c r="B1002" s="2" t="s">
        <v>2806</v>
      </c>
      <c r="C1002" s="3">
        <v>45350</v>
      </c>
      <c r="D1002" s="4" t="str">
        <f t="shared" ca="1" si="60"/>
        <v>Completed</v>
      </c>
      <c r="E1002" s="4" t="s">
        <v>3</v>
      </c>
      <c r="F1002" s="4" t="s">
        <v>2168</v>
      </c>
      <c r="G1002" s="5">
        <v>8.64</v>
      </c>
      <c r="H1002" s="37">
        <f t="shared" si="58"/>
        <v>1</v>
      </c>
      <c r="I1002" s="37" t="str">
        <f t="shared" si="57"/>
        <v>Small</v>
      </c>
      <c r="J1002" s="4">
        <v>1</v>
      </c>
      <c r="K1002" s="20">
        <f>IF(Table3[[#This Row],[Order_Date]]&gt;C982, IF(Table3[[#This Row],[Product_Amt]]&gt; 5, 0.99, 1.22))</f>
        <v>0.99</v>
      </c>
      <c r="L1002" s="5">
        <f>Table3[[#This Row],[Product_Amt]]+Table3[[#This Row],[Shipping_Amt]]</f>
        <v>9.6300000000000008</v>
      </c>
      <c r="M1002" s="5">
        <f>(Table3[[#This Row],[Total_Amt]]*0.1275) + 0.3</f>
        <v>1.5278250000000002</v>
      </c>
      <c r="N1002" s="20">
        <f>Table3[[#This Row],[Total_Amt]]-Table3[[#This Row],[TCG_Fees]]-0.0225 - (0.088 *Table3[[#This Row],[Shipping_Shields]])- ($V$33 * Table3[[#This Row],[Quantity_Ordered]]) -0.68</f>
        <v>7.2846785657686217</v>
      </c>
      <c r="O1002" s="2" t="s">
        <v>1070</v>
      </c>
      <c r="P1002" s="2" t="s">
        <v>938</v>
      </c>
      <c r="Q1002" s="6">
        <v>90042</v>
      </c>
    </row>
    <row r="1003" spans="1:17" x14ac:dyDescent="0.25">
      <c r="A1003" s="1" t="s">
        <v>2807</v>
      </c>
      <c r="B1003" s="2" t="s">
        <v>2808</v>
      </c>
      <c r="C1003" s="3">
        <v>45351</v>
      </c>
      <c r="D1003" s="4" t="str">
        <f t="shared" ca="1" si="60"/>
        <v>Completed</v>
      </c>
      <c r="E1003" s="4" t="s">
        <v>3</v>
      </c>
      <c r="F1003" s="4" t="s">
        <v>2168</v>
      </c>
      <c r="G1003" s="5">
        <v>5.07</v>
      </c>
      <c r="H1003" s="37">
        <f t="shared" si="58"/>
        <v>1</v>
      </c>
      <c r="I1003" s="37" t="str">
        <f t="shared" si="57"/>
        <v>Small</v>
      </c>
      <c r="J1003" s="4">
        <v>2</v>
      </c>
      <c r="K1003" s="20">
        <f>IF(Table3[[#This Row],[Order_Date]]&gt;C983, IF(Table3[[#This Row],[Product_Amt]]&gt; 5, 0.99, 1.22))</f>
        <v>0.99</v>
      </c>
      <c r="L1003" s="5">
        <f>Table3[[#This Row],[Product_Amt]]+Table3[[#This Row],[Shipping_Amt]]</f>
        <v>6.0600000000000005</v>
      </c>
      <c r="M1003" s="5">
        <f>(Table3[[#This Row],[Total_Amt]]*0.1275) + 0.3</f>
        <v>1.0726500000000001</v>
      </c>
      <c r="N1003" s="20">
        <f>Table3[[#This Row],[Total_Amt]]-Table3[[#This Row],[TCG_Fees]]-0.0225 - (0.088 *Table3[[#This Row],[Shipping_Shields]])- ($V$33 * Table3[[#This Row],[Quantity_Ordered]]) -0.68</f>
        <v>4.1428571315372427</v>
      </c>
      <c r="O1003" s="2" t="s">
        <v>2809</v>
      </c>
      <c r="P1003" s="2" t="s">
        <v>962</v>
      </c>
      <c r="Q1003" s="6">
        <v>60016</v>
      </c>
    </row>
    <row r="1004" spans="1:17" x14ac:dyDescent="0.25">
      <c r="A1004" s="1" t="s">
        <v>2810</v>
      </c>
      <c r="B1004" s="2" t="s">
        <v>2811</v>
      </c>
      <c r="C1004" s="3">
        <v>45351</v>
      </c>
      <c r="D1004" s="4" t="str">
        <f t="shared" ca="1" si="60"/>
        <v>Completed</v>
      </c>
      <c r="E1004" s="4" t="s">
        <v>3</v>
      </c>
      <c r="F1004" s="4" t="s">
        <v>2168</v>
      </c>
      <c r="G1004" s="5">
        <v>12.08</v>
      </c>
      <c r="H1004" s="37">
        <f t="shared" si="58"/>
        <v>1</v>
      </c>
      <c r="I1004" s="37" t="str">
        <f t="shared" si="57"/>
        <v>Small</v>
      </c>
      <c r="J1004" s="4">
        <v>2</v>
      </c>
      <c r="K1004" s="20">
        <f>IF(Table3[[#This Row],[Order_Date]]&gt;C984, IF(Table3[[#This Row],[Product_Amt]]&gt; 5, 0.99, 1.22))</f>
        <v>0.99</v>
      </c>
      <c r="L1004" s="5">
        <f>Table3[[#This Row],[Product_Amt]]+Table3[[#This Row],[Shipping_Amt]]</f>
        <v>13.07</v>
      </c>
      <c r="M1004" s="5">
        <f>(Table3[[#This Row],[Total_Amt]]*0.1275) + 0.3</f>
        <v>1.9664250000000001</v>
      </c>
      <c r="N1004" s="20">
        <f>Table3[[#This Row],[Total_Amt]]-Table3[[#This Row],[TCG_Fees]]-0.0225 - (0.088 *Table3[[#This Row],[Shipping_Shields]])- ($V$33 * Table3[[#This Row],[Quantity_Ordered]]) -0.68</f>
        <v>10.259082131537243</v>
      </c>
      <c r="O1004" s="2" t="s">
        <v>2812</v>
      </c>
      <c r="P1004" s="2" t="s">
        <v>979</v>
      </c>
      <c r="Q1004" s="6">
        <v>47112</v>
      </c>
    </row>
    <row r="1005" spans="1:17" x14ac:dyDescent="0.25">
      <c r="A1005" s="1" t="s">
        <v>2813</v>
      </c>
      <c r="B1005" s="2" t="s">
        <v>2814</v>
      </c>
      <c r="C1005" s="3">
        <v>45351</v>
      </c>
      <c r="D1005" s="4" t="str">
        <f t="shared" ca="1" si="60"/>
        <v>Completed</v>
      </c>
      <c r="E1005" s="4" t="s">
        <v>3</v>
      </c>
      <c r="F1005" s="4" t="s">
        <v>2168</v>
      </c>
      <c r="G1005" s="5">
        <v>9.3699999999999992</v>
      </c>
      <c r="H1005" s="37">
        <f t="shared" si="58"/>
        <v>1</v>
      </c>
      <c r="I1005" s="37" t="str">
        <f t="shared" si="57"/>
        <v>Small</v>
      </c>
      <c r="J1005" s="4">
        <v>2</v>
      </c>
      <c r="K1005" s="20">
        <f>IF(Table3[[#This Row],[Order_Date]]&gt;C985, IF(Table3[[#This Row],[Product_Amt]]&gt; 5, 0.99, 1.22))</f>
        <v>0.99</v>
      </c>
      <c r="L1005" s="5">
        <f>Table3[[#This Row],[Product_Amt]]+Table3[[#This Row],[Shipping_Amt]]</f>
        <v>10.36</v>
      </c>
      <c r="M1005" s="5">
        <f>(Table3[[#This Row],[Total_Amt]]*0.1275) + 0.3</f>
        <v>1.6209</v>
      </c>
      <c r="N1005" s="20">
        <f>Table3[[#This Row],[Total_Amt]]-Table3[[#This Row],[TCG_Fees]]-0.0225 - (0.088 *Table3[[#This Row],[Shipping_Shields]])- ($V$33 * Table3[[#This Row],[Quantity_Ordered]]) -0.68</f>
        <v>7.8946071315372421</v>
      </c>
      <c r="O1005" s="2" t="s">
        <v>2815</v>
      </c>
      <c r="P1005" s="2" t="s">
        <v>938</v>
      </c>
      <c r="Q1005" s="6">
        <v>95472</v>
      </c>
    </row>
    <row r="1006" spans="1:17" x14ac:dyDescent="0.25">
      <c r="A1006" s="1" t="s">
        <v>2816</v>
      </c>
      <c r="B1006" s="2" t="s">
        <v>2817</v>
      </c>
      <c r="C1006" s="3">
        <v>45351</v>
      </c>
      <c r="D1006" s="4" t="str">
        <f t="shared" ca="1" si="60"/>
        <v>Completed</v>
      </c>
      <c r="E1006" s="4" t="s">
        <v>3</v>
      </c>
      <c r="F1006" s="4" t="s">
        <v>2168</v>
      </c>
      <c r="G1006" s="5">
        <v>0.92</v>
      </c>
      <c r="H1006" s="37">
        <f t="shared" si="58"/>
        <v>1</v>
      </c>
      <c r="I1006" s="37" t="str">
        <f t="shared" si="57"/>
        <v>Small</v>
      </c>
      <c r="J1006" s="4">
        <v>2</v>
      </c>
      <c r="K1006" s="20">
        <f>IF(Table3[[#This Row],[Order_Date]]&gt;C986, IF(Table3[[#This Row],[Product_Amt]]&gt; 5, 0.99, 1.22))</f>
        <v>1.22</v>
      </c>
      <c r="L1006" s="5">
        <f>Table3[[#This Row],[Product_Amt]]+Table3[[#This Row],[Shipping_Amt]]</f>
        <v>2.14</v>
      </c>
      <c r="M1006" s="5">
        <f>(Table3[[#This Row],[Total_Amt]]*0.1275) + 0.3</f>
        <v>0.57285000000000008</v>
      </c>
      <c r="N1006" s="20">
        <f>Table3[[#This Row],[Total_Amt]]-Table3[[#This Row],[TCG_Fees]]-0.0225 - (0.088 *Table3[[#This Row],[Shipping_Shields]])- ($V$33 * Table3[[#This Row],[Quantity_Ordered]]) -0.68</f>
        <v>0.72265713153724243</v>
      </c>
      <c r="O1006" s="2" t="s">
        <v>1159</v>
      </c>
      <c r="P1006" s="2" t="s">
        <v>997</v>
      </c>
      <c r="Q1006" s="6">
        <v>80908</v>
      </c>
    </row>
    <row r="1007" spans="1:17" x14ac:dyDescent="0.25">
      <c r="A1007" s="1" t="s">
        <v>2818</v>
      </c>
      <c r="B1007" s="2" t="s">
        <v>2819</v>
      </c>
      <c r="C1007" s="3">
        <v>45351</v>
      </c>
      <c r="D1007" s="4" t="str">
        <f t="shared" ca="1" si="60"/>
        <v>Completed</v>
      </c>
      <c r="E1007" s="4" t="s">
        <v>3</v>
      </c>
      <c r="F1007" s="4" t="s">
        <v>2168</v>
      </c>
      <c r="G1007" s="5">
        <v>1.57</v>
      </c>
      <c r="H1007" s="37">
        <f t="shared" si="58"/>
        <v>1</v>
      </c>
      <c r="I1007" s="37" t="str">
        <f t="shared" si="57"/>
        <v>Small</v>
      </c>
      <c r="J1007" s="4">
        <v>2</v>
      </c>
      <c r="K1007" s="20">
        <f>IF(Table3[[#This Row],[Order_Date]]&gt;C987, IF(Table3[[#This Row],[Product_Amt]]&gt; 5, 0.99, 1.22))</f>
        <v>1.22</v>
      </c>
      <c r="L1007" s="5">
        <f>Table3[[#This Row],[Product_Amt]]+Table3[[#This Row],[Shipping_Amt]]</f>
        <v>2.79</v>
      </c>
      <c r="M1007" s="5">
        <f>(Table3[[#This Row],[Total_Amt]]*0.1275) + 0.3</f>
        <v>0.655725</v>
      </c>
      <c r="N1007" s="20">
        <f>Table3[[#This Row],[Total_Amt]]-Table3[[#This Row],[TCG_Fees]]-0.0225 - (0.088 *Table3[[#This Row],[Shipping_Shields]])- ($V$33 * Table3[[#This Row],[Quantity_Ordered]]) -0.68</f>
        <v>1.2897821315372426</v>
      </c>
      <c r="O1007" s="2" t="s">
        <v>2822</v>
      </c>
      <c r="P1007" s="2" t="s">
        <v>968</v>
      </c>
      <c r="Q1007" s="6">
        <v>24061</v>
      </c>
    </row>
    <row r="1008" spans="1:17" x14ac:dyDescent="0.25">
      <c r="A1008" s="1" t="s">
        <v>2820</v>
      </c>
      <c r="B1008" s="2" t="s">
        <v>2821</v>
      </c>
      <c r="C1008" s="3">
        <v>45351</v>
      </c>
      <c r="D1008" s="4" t="str">
        <f t="shared" ca="1" si="60"/>
        <v>Completed</v>
      </c>
      <c r="E1008" s="4" t="s">
        <v>3</v>
      </c>
      <c r="F1008" s="4" t="s">
        <v>2168</v>
      </c>
      <c r="G1008" s="5">
        <v>2.68</v>
      </c>
      <c r="H1008" s="37">
        <f t="shared" si="58"/>
        <v>1</v>
      </c>
      <c r="I1008" s="37" t="str">
        <f t="shared" si="57"/>
        <v>Small</v>
      </c>
      <c r="J1008" s="4">
        <v>3</v>
      </c>
      <c r="K1008" s="20">
        <f>IF(Table3[[#This Row],[Order_Date]]&gt;C988, IF(Table3[[#This Row],[Product_Amt]]&gt; 5, 0.99, 1.22))</f>
        <v>1.22</v>
      </c>
      <c r="L1008" s="5">
        <f>Table3[[#This Row],[Product_Amt]]+Table3[[#This Row],[Shipping_Amt]]</f>
        <v>3.9000000000000004</v>
      </c>
      <c r="M1008" s="5">
        <f>(Table3[[#This Row],[Total_Amt]]*0.1275) + 0.3</f>
        <v>0.79725000000000001</v>
      </c>
      <c r="N1008" s="20">
        <f>Table3[[#This Row],[Total_Amt]]-Table3[[#This Row],[TCG_Fees]]-0.0225 - (0.088 *Table3[[#This Row],[Shipping_Shields]])- ($V$33 * Table3[[#This Row],[Quantity_Ordered]]) -0.68</f>
        <v>2.231260697305864</v>
      </c>
      <c r="O1008" s="2" t="s">
        <v>2120</v>
      </c>
      <c r="P1008" s="2" t="s">
        <v>1005</v>
      </c>
      <c r="Q1008" s="6">
        <v>28613</v>
      </c>
    </row>
    <row r="1009" spans="1:17" x14ac:dyDescent="0.25">
      <c r="A1009" s="1" t="s">
        <v>2823</v>
      </c>
      <c r="B1009" s="2" t="s">
        <v>2824</v>
      </c>
      <c r="C1009" s="3">
        <v>45351</v>
      </c>
      <c r="D1009" s="4" t="str">
        <f t="shared" ca="1" si="60"/>
        <v>Completed</v>
      </c>
      <c r="E1009" s="4" t="s">
        <v>3</v>
      </c>
      <c r="F1009" s="4" t="s">
        <v>2168</v>
      </c>
      <c r="G1009" s="5">
        <v>0.46</v>
      </c>
      <c r="H1009" s="37">
        <f t="shared" si="58"/>
        <v>1</v>
      </c>
      <c r="I1009" s="37" t="str">
        <f t="shared" si="57"/>
        <v>Small</v>
      </c>
      <c r="J1009" s="4">
        <v>1</v>
      </c>
      <c r="K1009" s="20">
        <f>IF(Table3[[#This Row],[Order_Date]]&gt;C989, IF(Table3[[#This Row],[Product_Amt]]&gt; 5, 0.99, 1.22))</f>
        <v>1.22</v>
      </c>
      <c r="L1009" s="5">
        <f>Table3[[#This Row],[Product_Amt]]+Table3[[#This Row],[Shipping_Amt]]</f>
        <v>1.68</v>
      </c>
      <c r="M1009" s="5">
        <f>(Table3[[#This Row],[Total_Amt]]*0.1275) + 0.3</f>
        <v>0.51419999999999999</v>
      </c>
      <c r="N1009" s="20">
        <f>Table3[[#This Row],[Total_Amt]]-Table3[[#This Row],[TCG_Fees]]-0.0225 - (0.088 *Table3[[#This Row],[Shipping_Shields]])- ($V$33 * Table3[[#This Row],[Quantity_Ordered]]) -0.68</f>
        <v>0.34830356576862098</v>
      </c>
      <c r="O1009" s="2" t="s">
        <v>2825</v>
      </c>
      <c r="P1009" s="2" t="s">
        <v>950</v>
      </c>
      <c r="Q1009" s="6">
        <v>3063</v>
      </c>
    </row>
    <row r="1010" spans="1:17" x14ac:dyDescent="0.25">
      <c r="A1010" s="1" t="s">
        <v>2826</v>
      </c>
      <c r="B1010" s="2" t="s">
        <v>2827</v>
      </c>
      <c r="C1010" s="3">
        <v>45351</v>
      </c>
      <c r="D1010" s="4" t="str">
        <f t="shared" ca="1" si="60"/>
        <v>Completed</v>
      </c>
      <c r="E1010" s="4" t="s">
        <v>3</v>
      </c>
      <c r="F1010" s="4" t="s">
        <v>2168</v>
      </c>
      <c r="G1010" s="5">
        <v>0.17</v>
      </c>
      <c r="H1010" s="37">
        <f t="shared" si="58"/>
        <v>1</v>
      </c>
      <c r="I1010" s="37" t="str">
        <f t="shared" si="57"/>
        <v>Small</v>
      </c>
      <c r="J1010" s="4">
        <v>1</v>
      </c>
      <c r="K1010" s="20">
        <f>IF(Table3[[#This Row],[Order_Date]]&gt;C990, IF(Table3[[#This Row],[Product_Amt]]&gt; 5, 0.99, 1.22))</f>
        <v>1.22</v>
      </c>
      <c r="L1010" s="5">
        <f>Table3[[#This Row],[Product_Amt]]+Table3[[#This Row],[Shipping_Amt]]</f>
        <v>1.39</v>
      </c>
      <c r="M1010" s="5">
        <f>(Table3[[#This Row],[Total_Amt]]*0.1275) + 0.3</f>
        <v>0.47722500000000001</v>
      </c>
      <c r="N1010" s="20">
        <f>Table3[[#This Row],[Total_Amt]]-Table3[[#This Row],[TCG_Fees]]-0.0225 - (0.088 *Table3[[#This Row],[Shipping_Shields]])- ($V$33 * Table3[[#This Row],[Quantity_Ordered]]) -0.68</f>
        <v>9.5278565768621148E-2</v>
      </c>
      <c r="O1010" s="2" t="s">
        <v>2828</v>
      </c>
      <c r="P1010" s="2" t="s">
        <v>958</v>
      </c>
      <c r="Q1010" s="6">
        <v>7716</v>
      </c>
    </row>
    <row r="1011" spans="1:17" x14ac:dyDescent="0.25">
      <c r="A1011" s="1" t="s">
        <v>2829</v>
      </c>
      <c r="B1011" s="2" t="s">
        <v>2830</v>
      </c>
      <c r="C1011" s="3">
        <v>45352</v>
      </c>
      <c r="D1011" s="4" t="str">
        <f t="shared" ca="1" si="60"/>
        <v>Completed</v>
      </c>
      <c r="E1011" s="4" t="s">
        <v>3</v>
      </c>
      <c r="F1011" s="4" t="s">
        <v>2168</v>
      </c>
      <c r="G1011" s="5">
        <v>0.85</v>
      </c>
      <c r="H1011" s="37">
        <f t="shared" si="58"/>
        <v>1</v>
      </c>
      <c r="I1011" s="37" t="str">
        <f t="shared" si="57"/>
        <v>Small</v>
      </c>
      <c r="J1011" s="4">
        <v>1</v>
      </c>
      <c r="K1011" s="20">
        <f>IF(Table3[[#This Row],[Order_Date]]&gt;C991, IF(Table3[[#This Row],[Product_Amt]]&gt; 5, 0.99, 1.22))</f>
        <v>1.22</v>
      </c>
      <c r="L1011" s="5">
        <f>Table3[[#This Row],[Product_Amt]]+Table3[[#This Row],[Shipping_Amt]]</f>
        <v>2.0699999999999998</v>
      </c>
      <c r="M1011" s="5">
        <f>(Table3[[#This Row],[Total_Amt]]*0.1275) + 0.3</f>
        <v>0.56392500000000001</v>
      </c>
      <c r="N1011" s="20">
        <f>Table3[[#This Row],[Total_Amt]]-Table3[[#This Row],[TCG_Fees]]-0.0225 - (0.088 *Table3[[#This Row],[Shipping_Shields]])- ($V$33 * Table3[[#This Row],[Quantity_Ordered]]) -0.68</f>
        <v>0.68857856576862109</v>
      </c>
      <c r="O1011" s="2" t="s">
        <v>2831</v>
      </c>
      <c r="P1011" s="2" t="s">
        <v>1213</v>
      </c>
      <c r="Q1011" s="6">
        <v>57108</v>
      </c>
    </row>
    <row r="1012" spans="1:17" x14ac:dyDescent="0.25">
      <c r="A1012" s="1" t="s">
        <v>2832</v>
      </c>
      <c r="B1012" s="2" t="s">
        <v>2833</v>
      </c>
      <c r="C1012" s="3">
        <v>45352</v>
      </c>
      <c r="D1012" s="4" t="str">
        <f t="shared" ca="1" si="60"/>
        <v>Completed</v>
      </c>
      <c r="E1012" s="4" t="s">
        <v>3</v>
      </c>
      <c r="F1012" s="4" t="s">
        <v>2168</v>
      </c>
      <c r="G1012" s="5">
        <v>0.47</v>
      </c>
      <c r="H1012" s="37">
        <f t="shared" si="58"/>
        <v>1</v>
      </c>
      <c r="I1012" s="37" t="str">
        <f t="shared" si="57"/>
        <v>Small</v>
      </c>
      <c r="J1012" s="4">
        <v>1</v>
      </c>
      <c r="K1012" s="20">
        <f>IF(Table3[[#This Row],[Order_Date]]&gt;C992, IF(Table3[[#This Row],[Product_Amt]]&gt; 5, 0.99, 1.22))</f>
        <v>1.22</v>
      </c>
      <c r="L1012" s="5">
        <f>Table3[[#This Row],[Product_Amt]]+Table3[[#This Row],[Shipping_Amt]]</f>
        <v>1.69</v>
      </c>
      <c r="M1012" s="5">
        <f>(Table3[[#This Row],[Total_Amt]]*0.1275) + 0.3</f>
        <v>0.51547500000000002</v>
      </c>
      <c r="N1012" s="20">
        <f>Table3[[#This Row],[Total_Amt]]-Table3[[#This Row],[TCG_Fees]]-0.0225 - (0.088 *Table3[[#This Row],[Shipping_Shields]])- ($V$33 * Table3[[#This Row],[Quantity_Ordered]]) -0.68</f>
        <v>0.35702856576862108</v>
      </c>
      <c r="O1012" s="2" t="s">
        <v>2611</v>
      </c>
      <c r="P1012" s="2" t="s">
        <v>963</v>
      </c>
      <c r="Q1012" s="6">
        <v>50309</v>
      </c>
    </row>
    <row r="1013" spans="1:17" x14ac:dyDescent="0.25">
      <c r="A1013" s="1" t="s">
        <v>2834</v>
      </c>
      <c r="B1013" s="2" t="s">
        <v>2835</v>
      </c>
      <c r="C1013" s="3">
        <v>45352</v>
      </c>
      <c r="D1013" s="4" t="str">
        <f t="shared" ca="1" si="60"/>
        <v>Completed</v>
      </c>
      <c r="E1013" s="4" t="s">
        <v>3</v>
      </c>
      <c r="F1013" s="4" t="s">
        <v>2168</v>
      </c>
      <c r="G1013" s="5">
        <v>1.66</v>
      </c>
      <c r="H1013" s="37">
        <f t="shared" si="58"/>
        <v>1</v>
      </c>
      <c r="I1013" s="37" t="str">
        <f t="shared" si="57"/>
        <v>Small</v>
      </c>
      <c r="J1013" s="4">
        <v>3</v>
      </c>
      <c r="K1013" s="20">
        <v>1.22</v>
      </c>
      <c r="L1013" s="5">
        <f>Table3[[#This Row],[Product_Amt]]+Table3[[#This Row],[Shipping_Amt]]</f>
        <v>2.88</v>
      </c>
      <c r="M1013" s="5">
        <f>(Table3[[#This Row],[Total_Amt]]*0.1275) + 0.3</f>
        <v>0.66720000000000002</v>
      </c>
      <c r="N1013" s="20">
        <f>Table3[[#This Row],[Total_Amt]]-Table3[[#This Row],[TCG_Fees]]-0.0225 - (0.088 *Table3[[#This Row],[Shipping_Shields]])- ($V$33 * Table3[[#This Row],[Quantity_Ordered]]) -0.68</f>
        <v>1.3413106973058633</v>
      </c>
      <c r="O1013" s="2" t="s">
        <v>1299</v>
      </c>
      <c r="P1013" s="2" t="s">
        <v>1005</v>
      </c>
      <c r="Q1013" s="6">
        <v>27284</v>
      </c>
    </row>
    <row r="1014" spans="1:17" x14ac:dyDescent="0.25">
      <c r="A1014" s="1" t="s">
        <v>2836</v>
      </c>
      <c r="B1014" s="2" t="s">
        <v>2837</v>
      </c>
      <c r="C1014" s="3">
        <v>45352</v>
      </c>
      <c r="D1014" s="4" t="str">
        <f t="shared" ca="1" si="60"/>
        <v>Completed</v>
      </c>
      <c r="E1014" s="4" t="s">
        <v>3</v>
      </c>
      <c r="F1014" s="4" t="s">
        <v>2168</v>
      </c>
      <c r="G1014" s="5">
        <v>11</v>
      </c>
      <c r="H1014" s="37">
        <f t="shared" si="58"/>
        <v>1</v>
      </c>
      <c r="I1014" s="37" t="str">
        <f t="shared" si="57"/>
        <v>Small</v>
      </c>
      <c r="J1014" s="4">
        <v>1</v>
      </c>
      <c r="K1014" s="20">
        <v>0.99</v>
      </c>
      <c r="L1014" s="5">
        <f>Table3[[#This Row],[Product_Amt]]+Table3[[#This Row],[Shipping_Amt]]</f>
        <v>11.99</v>
      </c>
      <c r="M1014" s="5">
        <f>(Table3[[#This Row],[Total_Amt]]*0.1275) + 0.3</f>
        <v>1.8287250000000002</v>
      </c>
      <c r="N1014" s="20">
        <f>Table3[[#This Row],[Total_Amt]]-Table3[[#This Row],[TCG_Fees]]-0.0225 - (0.088 *Table3[[#This Row],[Shipping_Shields]])- ($V$33 * Table3[[#This Row],[Quantity_Ordered]]) -0.68</f>
        <v>9.3437785657686216</v>
      </c>
      <c r="O1014" s="2" t="s">
        <v>2838</v>
      </c>
      <c r="P1014" s="2" t="s">
        <v>923</v>
      </c>
      <c r="Q1014" s="6">
        <v>99208</v>
      </c>
    </row>
    <row r="1015" spans="1:17" x14ac:dyDescent="0.25">
      <c r="A1015" s="1" t="s">
        <v>2839</v>
      </c>
      <c r="B1015" s="2" t="s">
        <v>2840</v>
      </c>
      <c r="C1015" s="3">
        <v>45352</v>
      </c>
      <c r="D1015" s="4" t="str">
        <f t="shared" ca="1" si="60"/>
        <v>Completed</v>
      </c>
      <c r="E1015" s="4" t="s">
        <v>3</v>
      </c>
      <c r="F1015" s="4" t="s">
        <v>2168</v>
      </c>
      <c r="G1015" s="5">
        <v>1.44</v>
      </c>
      <c r="H1015" s="37">
        <f t="shared" si="58"/>
        <v>1</v>
      </c>
      <c r="I1015" s="37" t="str">
        <f t="shared" si="57"/>
        <v>Small</v>
      </c>
      <c r="J1015" s="4">
        <v>2</v>
      </c>
      <c r="K1015" s="20">
        <v>1.22</v>
      </c>
      <c r="L1015" s="5">
        <f>Table3[[#This Row],[Product_Amt]]+Table3[[#This Row],[Shipping_Amt]]</f>
        <v>2.66</v>
      </c>
      <c r="M1015" s="5">
        <f>(Table3[[#This Row],[Total_Amt]]*0.1275) + 0.3</f>
        <v>0.63915</v>
      </c>
      <c r="N1015" s="20">
        <f>Table3[[#This Row],[Total_Amt]]-Table3[[#This Row],[TCG_Fees]]-0.0225 - (0.088 *Table3[[#This Row],[Shipping_Shields]])- ($V$33 * Table3[[#This Row],[Quantity_Ordered]]) -0.68</f>
        <v>1.1763571315372428</v>
      </c>
      <c r="O1015" s="2" t="s">
        <v>2841</v>
      </c>
      <c r="P1015" s="2" t="s">
        <v>920</v>
      </c>
      <c r="Q1015" s="6">
        <v>13655</v>
      </c>
    </row>
    <row r="1016" spans="1:17" x14ac:dyDescent="0.25">
      <c r="A1016" s="1" t="s">
        <v>2842</v>
      </c>
      <c r="B1016" s="2" t="s">
        <v>2843</v>
      </c>
      <c r="C1016" s="3">
        <v>45352</v>
      </c>
      <c r="D1016" s="4" t="str">
        <f t="shared" ca="1" si="60"/>
        <v>Completed</v>
      </c>
      <c r="E1016" s="4" t="s">
        <v>3</v>
      </c>
      <c r="F1016" s="4" t="s">
        <v>2168</v>
      </c>
      <c r="G1016" s="5">
        <v>1.33</v>
      </c>
      <c r="H1016" s="37">
        <f t="shared" si="58"/>
        <v>1</v>
      </c>
      <c r="I1016" s="37" t="str">
        <f t="shared" si="57"/>
        <v>Small</v>
      </c>
      <c r="J1016" s="4">
        <v>3</v>
      </c>
      <c r="K1016" s="20">
        <v>1.22</v>
      </c>
      <c r="L1016" s="5">
        <f>Table3[[#This Row],[Product_Amt]]+Table3[[#This Row],[Shipping_Amt]]</f>
        <v>2.5499999999999998</v>
      </c>
      <c r="M1016" s="5">
        <f>(Table3[[#This Row],[Total_Amt]]*0.1275) + 0.3</f>
        <v>0.62512499999999993</v>
      </c>
      <c r="N1016" s="20">
        <f>Table3[[#This Row],[Total_Amt]]-Table3[[#This Row],[TCG_Fees]]-0.0225 - (0.088 *Table3[[#This Row],[Shipping_Shields]])- ($V$33 * Table3[[#This Row],[Quantity_Ordered]]) -0.68</f>
        <v>1.0533856973058633</v>
      </c>
      <c r="O1016" s="2" t="s">
        <v>1087</v>
      </c>
      <c r="P1016" s="2" t="s">
        <v>1005</v>
      </c>
      <c r="Q1016" s="6">
        <v>27406</v>
      </c>
    </row>
    <row r="1017" spans="1:17" x14ac:dyDescent="0.25">
      <c r="A1017" s="1" t="s">
        <v>2844</v>
      </c>
      <c r="B1017" s="2" t="s">
        <v>2845</v>
      </c>
      <c r="C1017" s="3">
        <v>45352</v>
      </c>
      <c r="D1017" s="4" t="str">
        <f t="shared" ca="1" si="60"/>
        <v>Completed</v>
      </c>
      <c r="E1017" s="4" t="s">
        <v>3</v>
      </c>
      <c r="F1017" s="4" t="s">
        <v>2168</v>
      </c>
      <c r="G1017" s="5">
        <v>6.22</v>
      </c>
      <c r="H1017" s="37">
        <f t="shared" si="58"/>
        <v>1</v>
      </c>
      <c r="I1017" s="37" t="str">
        <f t="shared" si="57"/>
        <v>Small</v>
      </c>
      <c r="J1017" s="4">
        <v>3</v>
      </c>
      <c r="K1017" s="20">
        <v>0.99</v>
      </c>
      <c r="L1017" s="5">
        <f>Table3[[#This Row],[Product_Amt]]+Table3[[#This Row],[Shipping_Amt]]</f>
        <v>7.21</v>
      </c>
      <c r="M1017" s="5">
        <f>(Table3[[#This Row],[Total_Amt]]*0.1275) + 0.3</f>
        <v>1.2192750000000001</v>
      </c>
      <c r="N1017" s="20">
        <f>Table3[[#This Row],[Total_Amt]]-Table3[[#This Row],[TCG_Fees]]-0.0225 - (0.088 *Table3[[#This Row],[Shipping_Shields]])- ($V$33 * Table3[[#This Row],[Quantity_Ordered]]) -0.68</f>
        <v>5.1192356973058635</v>
      </c>
      <c r="O1017" s="2" t="s">
        <v>1525</v>
      </c>
      <c r="P1017" s="2" t="s">
        <v>1064</v>
      </c>
      <c r="Q1017" s="6">
        <v>4930</v>
      </c>
    </row>
    <row r="1018" spans="1:17" x14ac:dyDescent="0.25">
      <c r="A1018" s="1" t="s">
        <v>2846</v>
      </c>
      <c r="B1018" s="2" t="s">
        <v>2847</v>
      </c>
      <c r="C1018" s="3">
        <v>45352</v>
      </c>
      <c r="D1018" s="4" t="str">
        <f t="shared" ca="1" si="60"/>
        <v>Completed</v>
      </c>
      <c r="E1018" s="4" t="s">
        <v>3</v>
      </c>
      <c r="F1018" s="4" t="s">
        <v>2168</v>
      </c>
      <c r="G1018" s="5">
        <v>2.19</v>
      </c>
      <c r="H1018" s="37">
        <f t="shared" si="58"/>
        <v>1</v>
      </c>
      <c r="I1018" s="37" t="str">
        <f t="shared" si="57"/>
        <v>Small</v>
      </c>
      <c r="J1018" s="4">
        <v>2</v>
      </c>
      <c r="K1018" s="20">
        <v>1.22</v>
      </c>
      <c r="L1018" s="5">
        <f>Table3[[#This Row],[Product_Amt]]+Table3[[#This Row],[Shipping_Amt]]</f>
        <v>3.41</v>
      </c>
      <c r="M1018" s="5">
        <f>(Table3[[#This Row],[Total_Amt]]*0.1275) + 0.3</f>
        <v>0.73477499999999996</v>
      </c>
      <c r="N1018" s="20">
        <f>Table3[[#This Row],[Total_Amt]]-Table3[[#This Row],[TCG_Fees]]-0.0225 - (0.088 *Table3[[#This Row],[Shipping_Shields]])- ($V$33 * Table3[[#This Row],[Quantity_Ordered]]) -0.68</f>
        <v>1.8307321315372422</v>
      </c>
      <c r="O1018" s="2" t="s">
        <v>2848</v>
      </c>
      <c r="P1018" s="2" t="s">
        <v>962</v>
      </c>
      <c r="Q1018" s="6">
        <v>60202</v>
      </c>
    </row>
    <row r="1019" spans="1:17" x14ac:dyDescent="0.25">
      <c r="A1019" s="1" t="s">
        <v>2849</v>
      </c>
      <c r="B1019" s="2" t="s">
        <v>2850</v>
      </c>
      <c r="C1019" s="3">
        <v>45352</v>
      </c>
      <c r="D1019" s="4" t="str">
        <f t="shared" ca="1" si="60"/>
        <v>Completed</v>
      </c>
      <c r="E1019" s="4" t="s">
        <v>3</v>
      </c>
      <c r="F1019" s="4" t="s">
        <v>2168</v>
      </c>
      <c r="G1019" s="5">
        <v>2.9</v>
      </c>
      <c r="H1019" s="37">
        <f t="shared" si="58"/>
        <v>1</v>
      </c>
      <c r="I1019" s="37" t="str">
        <f t="shared" ref="I1019:I1082" si="61">IF(H1019 &gt; 1, "Large", "Small")</f>
        <v>Small</v>
      </c>
      <c r="J1019" s="4">
        <v>1</v>
      </c>
      <c r="K1019" s="20">
        <v>1.22</v>
      </c>
      <c r="L1019" s="5">
        <f>Table3[[#This Row],[Product_Amt]]+Table3[[#This Row],[Shipping_Amt]]</f>
        <v>4.12</v>
      </c>
      <c r="M1019" s="5">
        <f>(Table3[[#This Row],[Total_Amt]]*0.1275) + 0.3</f>
        <v>0.82529999999999992</v>
      </c>
      <c r="N1019" s="20">
        <f>Table3[[#This Row],[Total_Amt]]-Table3[[#This Row],[TCG_Fees]]-0.0225 - (0.088 *Table3[[#This Row],[Shipping_Shields]])- ($V$33 * Table3[[#This Row],[Quantity_Ordered]]) -0.68</f>
        <v>2.4772035657686211</v>
      </c>
      <c r="O1019" s="2" t="s">
        <v>1210</v>
      </c>
      <c r="P1019" s="2" t="s">
        <v>960</v>
      </c>
      <c r="Q1019" s="6">
        <v>48359</v>
      </c>
    </row>
    <row r="1020" spans="1:17" x14ac:dyDescent="0.25">
      <c r="A1020" s="1" t="s">
        <v>2851</v>
      </c>
      <c r="B1020" s="2" t="s">
        <v>2852</v>
      </c>
      <c r="C1020" s="3">
        <v>45352</v>
      </c>
      <c r="D1020" s="4" t="str">
        <f t="shared" ca="1" si="60"/>
        <v>Completed</v>
      </c>
      <c r="E1020" s="4" t="s">
        <v>3</v>
      </c>
      <c r="F1020" s="4" t="s">
        <v>2168</v>
      </c>
      <c r="G1020" s="5">
        <v>0.28000000000000003</v>
      </c>
      <c r="H1020" s="37">
        <f t="shared" si="58"/>
        <v>1</v>
      </c>
      <c r="I1020" s="37" t="str">
        <f t="shared" si="61"/>
        <v>Small</v>
      </c>
      <c r="J1020" s="4">
        <v>1</v>
      </c>
      <c r="K1020" s="20">
        <v>1.22</v>
      </c>
      <c r="L1020" s="5">
        <f>Table3[[#This Row],[Product_Amt]]+Table3[[#This Row],[Shipping_Amt]]</f>
        <v>1.5</v>
      </c>
      <c r="M1020" s="5">
        <f>(Table3[[#This Row],[Total_Amt]]*0.1275) + 0.3</f>
        <v>0.49124999999999996</v>
      </c>
      <c r="N1020" s="20">
        <f>Table3[[#This Row],[Total_Amt]]-Table3[[#This Row],[TCG_Fees]]-0.0225 - (0.088 *Table3[[#This Row],[Shipping_Shields]])- ($V$33 * Table3[[#This Row],[Quantity_Ordered]]) -0.68</f>
        <v>0.19125356576862129</v>
      </c>
      <c r="O1020" s="2" t="s">
        <v>2853</v>
      </c>
      <c r="P1020" s="2" t="s">
        <v>993</v>
      </c>
      <c r="Q1020" s="6">
        <v>83647</v>
      </c>
    </row>
    <row r="1021" spans="1:17" x14ac:dyDescent="0.25">
      <c r="A1021" s="1" t="s">
        <v>2854</v>
      </c>
      <c r="B1021" s="2" t="s">
        <v>2855</v>
      </c>
      <c r="C1021" s="3">
        <v>45352</v>
      </c>
      <c r="D1021" s="4" t="str">
        <f t="shared" ca="1" si="60"/>
        <v>Completed</v>
      </c>
      <c r="E1021" s="4" t="s">
        <v>3</v>
      </c>
      <c r="F1021" s="4" t="s">
        <v>2168</v>
      </c>
      <c r="G1021" s="5">
        <v>4.6500000000000004</v>
      </c>
      <c r="H1021" s="37">
        <f t="shared" si="58"/>
        <v>1</v>
      </c>
      <c r="I1021" s="37" t="str">
        <f t="shared" si="61"/>
        <v>Small</v>
      </c>
      <c r="J1021" s="4">
        <v>1</v>
      </c>
      <c r="K1021" s="20">
        <v>1.22</v>
      </c>
      <c r="L1021" s="5">
        <f>Table3[[#This Row],[Product_Amt]]+Table3[[#This Row],[Shipping_Amt]]</f>
        <v>5.87</v>
      </c>
      <c r="M1021" s="5">
        <f>(Table3[[#This Row],[Total_Amt]]*0.1275) + 0.3</f>
        <v>1.0484249999999999</v>
      </c>
      <c r="N1021" s="20">
        <f>Table3[[#This Row],[Total_Amt]]-Table3[[#This Row],[TCG_Fees]]-0.0225 - (0.088 *Table3[[#This Row],[Shipping_Shields]])- ($V$33 * Table3[[#This Row],[Quantity_Ordered]]) -0.68</f>
        <v>4.004078565768622</v>
      </c>
      <c r="O1021" s="2" t="s">
        <v>1119</v>
      </c>
      <c r="P1021" s="2" t="s">
        <v>960</v>
      </c>
      <c r="Q1021" s="6">
        <v>48910</v>
      </c>
    </row>
    <row r="1022" spans="1:17" x14ac:dyDescent="0.25">
      <c r="A1022" s="1" t="s">
        <v>2856</v>
      </c>
      <c r="B1022" s="2" t="s">
        <v>2857</v>
      </c>
      <c r="C1022" s="3">
        <v>45352</v>
      </c>
      <c r="D1022" s="4" t="str">
        <f t="shared" ca="1" si="60"/>
        <v>Completed</v>
      </c>
      <c r="E1022" s="4" t="s">
        <v>3</v>
      </c>
      <c r="F1022" s="4" t="s">
        <v>2168</v>
      </c>
      <c r="G1022" s="5">
        <v>8.8699999999999992</v>
      </c>
      <c r="H1022" s="37">
        <f t="shared" si="58"/>
        <v>1</v>
      </c>
      <c r="I1022" s="37" t="str">
        <f t="shared" si="61"/>
        <v>Small</v>
      </c>
      <c r="J1022" s="4">
        <v>1</v>
      </c>
      <c r="K1022" s="20">
        <v>0.99</v>
      </c>
      <c r="L1022" s="5">
        <f>Table3[[#This Row],[Product_Amt]]+Table3[[#This Row],[Shipping_Amt]]</f>
        <v>9.86</v>
      </c>
      <c r="M1022" s="5">
        <f>(Table3[[#This Row],[Total_Amt]]*0.1275) + 0.3</f>
        <v>1.55715</v>
      </c>
      <c r="N1022" s="20">
        <f>Table3[[#This Row],[Total_Amt]]-Table3[[#This Row],[TCG_Fees]]-0.0225 - (0.088 *Table3[[#This Row],[Shipping_Shields]])- ($V$33 * Table3[[#This Row],[Quantity_Ordered]]) -0.68</f>
        <v>7.4853535657686212</v>
      </c>
      <c r="O1022" s="2" t="s">
        <v>1006</v>
      </c>
      <c r="P1022" s="2" t="s">
        <v>1007</v>
      </c>
      <c r="Q1022" s="6">
        <v>89166</v>
      </c>
    </row>
    <row r="1023" spans="1:17" x14ac:dyDescent="0.25">
      <c r="A1023" s="1" t="s">
        <v>2858</v>
      </c>
      <c r="B1023" s="2" t="s">
        <v>2859</v>
      </c>
      <c r="C1023" s="3">
        <v>45353</v>
      </c>
      <c r="D1023" s="4" t="str">
        <f t="shared" ca="1" si="60"/>
        <v>Completed</v>
      </c>
      <c r="E1023" s="4" t="s">
        <v>3</v>
      </c>
      <c r="F1023" s="4" t="s">
        <v>2168</v>
      </c>
      <c r="G1023" s="5">
        <v>0.23</v>
      </c>
      <c r="H1023" s="37">
        <f t="shared" si="58"/>
        <v>1</v>
      </c>
      <c r="I1023" s="37" t="str">
        <f t="shared" si="61"/>
        <v>Small</v>
      </c>
      <c r="J1023" s="4">
        <v>1</v>
      </c>
      <c r="K1023" s="20">
        <v>1.22</v>
      </c>
      <c r="L1023" s="5">
        <f>Table3[[#This Row],[Product_Amt]]+Table3[[#This Row],[Shipping_Amt]]</f>
        <v>1.45</v>
      </c>
      <c r="M1023" s="5">
        <f>(Table3[[#This Row],[Total_Amt]]*0.1275) + 0.3</f>
        <v>0.48487499999999994</v>
      </c>
      <c r="N1023" s="20">
        <f>Table3[[#This Row],[Total_Amt]]-Table3[[#This Row],[TCG_Fees]]-0.0225 - (0.088 *Table3[[#This Row],[Shipping_Shields]])- ($V$33 * Table3[[#This Row],[Quantity_Ordered]]) -0.68</f>
        <v>0.14762856576862127</v>
      </c>
      <c r="O1023" s="2" t="s">
        <v>2860</v>
      </c>
      <c r="P1023" s="2" t="s">
        <v>923</v>
      </c>
      <c r="Q1023" s="6">
        <v>98387</v>
      </c>
    </row>
    <row r="1024" spans="1:17" x14ac:dyDescent="0.25">
      <c r="A1024" s="1" t="s">
        <v>2861</v>
      </c>
      <c r="B1024" s="2" t="s">
        <v>2862</v>
      </c>
      <c r="C1024" s="3">
        <v>45353</v>
      </c>
      <c r="D1024" s="4" t="str">
        <f t="shared" ca="1" si="60"/>
        <v>Completed</v>
      </c>
      <c r="E1024" s="4" t="s">
        <v>3</v>
      </c>
      <c r="F1024" s="4" t="s">
        <v>2168</v>
      </c>
      <c r="G1024" s="5">
        <v>1.01</v>
      </c>
      <c r="H1024" s="37">
        <f t="shared" si="58"/>
        <v>1</v>
      </c>
      <c r="I1024" s="37" t="str">
        <f t="shared" si="61"/>
        <v>Small</v>
      </c>
      <c r="J1024" s="4">
        <v>2</v>
      </c>
      <c r="K1024" s="20">
        <v>1.22</v>
      </c>
      <c r="L1024" s="5">
        <f>Table3[[#This Row],[Product_Amt]]+Table3[[#This Row],[Shipping_Amt]]</f>
        <v>2.23</v>
      </c>
      <c r="M1024" s="5">
        <f>(Table3[[#This Row],[Total_Amt]]*0.1275) + 0.3</f>
        <v>0.58432499999999998</v>
      </c>
      <c r="N1024" s="20">
        <f>Table3[[#This Row],[Total_Amt]]-Table3[[#This Row],[TCG_Fees]]-0.0225 - (0.088 *Table3[[#This Row],[Shipping_Shields]])- ($V$33 * Table3[[#This Row],[Quantity_Ordered]]) -0.68</f>
        <v>0.80118213153724238</v>
      </c>
      <c r="O1024" s="2" t="s">
        <v>1238</v>
      </c>
      <c r="P1024" s="2" t="s">
        <v>968</v>
      </c>
      <c r="Q1024" s="6">
        <v>23069</v>
      </c>
    </row>
    <row r="1025" spans="1:17" x14ac:dyDescent="0.25">
      <c r="A1025" s="1" t="s">
        <v>2863</v>
      </c>
      <c r="B1025" s="2" t="s">
        <v>2864</v>
      </c>
      <c r="C1025" s="3">
        <v>45353</v>
      </c>
      <c r="D1025" s="4" t="str">
        <f t="shared" ca="1" si="60"/>
        <v>Completed</v>
      </c>
      <c r="E1025" s="4" t="s">
        <v>3</v>
      </c>
      <c r="F1025" s="4" t="s">
        <v>2168</v>
      </c>
      <c r="G1025" s="5">
        <v>0.42</v>
      </c>
      <c r="H1025" s="37">
        <f t="shared" si="58"/>
        <v>1</v>
      </c>
      <c r="I1025" s="37" t="str">
        <f t="shared" si="61"/>
        <v>Small</v>
      </c>
      <c r="J1025" s="4">
        <v>2</v>
      </c>
      <c r="K1025" s="20">
        <v>1.22</v>
      </c>
      <c r="L1025" s="5">
        <f>Table3[[#This Row],[Product_Amt]]+Table3[[#This Row],[Shipping_Amt]]</f>
        <v>1.64</v>
      </c>
      <c r="M1025" s="5">
        <f>(Table3[[#This Row],[Total_Amt]]*0.1275) + 0.3</f>
        <v>0.5091</v>
      </c>
      <c r="N1025" s="20">
        <f>Table3[[#This Row],[Total_Amt]]-Table3[[#This Row],[TCG_Fees]]-0.0225 - (0.088 *Table3[[#This Row],[Shipping_Shields]])- ($V$33 * Table3[[#This Row],[Quantity_Ordered]]) -0.68</f>
        <v>0.2864071315372424</v>
      </c>
      <c r="O1025" s="2" t="s">
        <v>2116</v>
      </c>
      <c r="P1025" s="2" t="s">
        <v>919</v>
      </c>
      <c r="Q1025" s="6">
        <v>79904</v>
      </c>
    </row>
    <row r="1026" spans="1:17" x14ac:dyDescent="0.25">
      <c r="A1026" s="1" t="s">
        <v>2865</v>
      </c>
      <c r="B1026" s="2" t="s">
        <v>2866</v>
      </c>
      <c r="C1026" s="3">
        <v>45353</v>
      </c>
      <c r="D1026" s="4" t="str">
        <f t="shared" ca="1" si="60"/>
        <v>Completed</v>
      </c>
      <c r="E1026" s="4" t="s">
        <v>3</v>
      </c>
      <c r="F1026" s="4" t="s">
        <v>2168</v>
      </c>
      <c r="G1026" s="5">
        <v>0.77</v>
      </c>
      <c r="H1026" s="37">
        <f t="shared" si="58"/>
        <v>1</v>
      </c>
      <c r="I1026" s="37" t="str">
        <f t="shared" si="61"/>
        <v>Small</v>
      </c>
      <c r="J1026" s="4">
        <v>1</v>
      </c>
      <c r="K1026" s="20">
        <v>1.22</v>
      </c>
      <c r="L1026" s="5">
        <f>Table3[[#This Row],[Product_Amt]]+Table3[[#This Row],[Shipping_Amt]]</f>
        <v>1.99</v>
      </c>
      <c r="M1026" s="5">
        <f>(Table3[[#This Row],[Total_Amt]]*0.1275) + 0.3</f>
        <v>0.55372500000000002</v>
      </c>
      <c r="N1026" s="20">
        <f>Table3[[#This Row],[Total_Amt]]-Table3[[#This Row],[TCG_Fees]]-0.0225 - (0.088 *Table3[[#This Row],[Shipping_Shields]])- ($V$33 * Table3[[#This Row],[Quantity_Ordered]]) -0.68</f>
        <v>0.61877856576862122</v>
      </c>
      <c r="O1026" s="2" t="s">
        <v>2867</v>
      </c>
      <c r="P1026" s="2" t="s">
        <v>938</v>
      </c>
      <c r="Q1026" s="6">
        <v>91007</v>
      </c>
    </row>
    <row r="1027" spans="1:17" x14ac:dyDescent="0.25">
      <c r="A1027" s="1" t="s">
        <v>2868</v>
      </c>
      <c r="B1027" s="2" t="s">
        <v>2869</v>
      </c>
      <c r="C1027" s="3">
        <v>45353</v>
      </c>
      <c r="D1027" s="4" t="str">
        <f t="shared" ca="1" si="60"/>
        <v>Completed</v>
      </c>
      <c r="E1027" s="4" t="s">
        <v>3</v>
      </c>
      <c r="F1027" s="4" t="s">
        <v>2168</v>
      </c>
      <c r="G1027" s="5">
        <v>0.17</v>
      </c>
      <c r="H1027" s="37">
        <f t="shared" ref="H1027:H1090" si="62">IF(J1027&gt;=7,2,IF(J1027&lt;7,1))</f>
        <v>1</v>
      </c>
      <c r="I1027" s="37" t="str">
        <f t="shared" si="61"/>
        <v>Small</v>
      </c>
      <c r="J1027" s="4">
        <v>1</v>
      </c>
      <c r="K1027" s="20">
        <v>1.22</v>
      </c>
      <c r="L1027" s="5">
        <f>Table3[[#This Row],[Product_Amt]]+Table3[[#This Row],[Shipping_Amt]]</f>
        <v>1.39</v>
      </c>
      <c r="M1027" s="5">
        <f>(Table3[[#This Row],[Total_Amt]]*0.1275) + 0.3</f>
        <v>0.47722500000000001</v>
      </c>
      <c r="N1027" s="20">
        <f>Table3[[#This Row],[Total_Amt]]-Table3[[#This Row],[TCG_Fees]]-0.0225 - (0.088 *Table3[[#This Row],[Shipping_Shields]])- ($V$33 * Table3[[#This Row],[Quantity_Ordered]]) -0.68</f>
        <v>9.5278565768621148E-2</v>
      </c>
      <c r="O1027" s="2" t="s">
        <v>2870</v>
      </c>
      <c r="P1027" s="2" t="s">
        <v>982</v>
      </c>
      <c r="Q1027" s="6">
        <v>56001</v>
      </c>
    </row>
    <row r="1028" spans="1:17" x14ac:dyDescent="0.25">
      <c r="A1028" s="1" t="s">
        <v>2871</v>
      </c>
      <c r="B1028" s="2" t="s">
        <v>2872</v>
      </c>
      <c r="C1028" s="3">
        <v>45353</v>
      </c>
      <c r="D1028" s="4" t="str">
        <f t="shared" ca="1" si="60"/>
        <v>Completed</v>
      </c>
      <c r="E1028" s="4" t="s">
        <v>3</v>
      </c>
      <c r="F1028" s="4" t="s">
        <v>2168</v>
      </c>
      <c r="G1028" s="5">
        <v>8.94</v>
      </c>
      <c r="H1028" s="37">
        <f t="shared" si="62"/>
        <v>1</v>
      </c>
      <c r="I1028" s="37" t="str">
        <f t="shared" si="61"/>
        <v>Small</v>
      </c>
      <c r="J1028" s="4">
        <v>6</v>
      </c>
      <c r="K1028" s="20">
        <v>0.99</v>
      </c>
      <c r="L1028" s="5">
        <f>Table3[[#This Row],[Product_Amt]]+Table3[[#This Row],[Shipping_Amt]]</f>
        <v>9.93</v>
      </c>
      <c r="M1028" s="5">
        <f>(Table3[[#This Row],[Total_Amt]]*0.1275) + 0.3</f>
        <v>1.5660750000000001</v>
      </c>
      <c r="N1028" s="20">
        <f>Table3[[#This Row],[Total_Amt]]-Table3[[#This Row],[TCG_Fees]]-0.0225 - (0.088 *Table3[[#This Row],[Shipping_Shields]])- ($V$33 * Table3[[#This Row],[Quantity_Ordered]]) -0.68</f>
        <v>7.4114463946117279</v>
      </c>
      <c r="O1028" s="2" t="s">
        <v>1586</v>
      </c>
      <c r="P1028" s="2" t="s">
        <v>919</v>
      </c>
      <c r="Q1028" s="6">
        <v>76116</v>
      </c>
    </row>
    <row r="1029" spans="1:17" x14ac:dyDescent="0.25">
      <c r="A1029" s="1" t="s">
        <v>2873</v>
      </c>
      <c r="B1029" s="2" t="s">
        <v>2874</v>
      </c>
      <c r="C1029" s="3">
        <v>45353</v>
      </c>
      <c r="D1029" s="4" t="str">
        <f t="shared" ca="1" si="60"/>
        <v>Completed</v>
      </c>
      <c r="E1029" s="4" t="s">
        <v>3</v>
      </c>
      <c r="F1029" s="4" t="s">
        <v>2168</v>
      </c>
      <c r="G1029" s="5">
        <v>2.98</v>
      </c>
      <c r="H1029" s="37">
        <f t="shared" si="62"/>
        <v>1</v>
      </c>
      <c r="I1029" s="37" t="str">
        <f t="shared" si="61"/>
        <v>Small</v>
      </c>
      <c r="J1029" s="4">
        <v>1</v>
      </c>
      <c r="K1029" s="20">
        <v>1.22</v>
      </c>
      <c r="L1029" s="5">
        <f>Table3[[#This Row],[Product_Amt]]+Table3[[#This Row],[Shipping_Amt]]</f>
        <v>4.2</v>
      </c>
      <c r="M1029" s="5">
        <f>(Table3[[#This Row],[Total_Amt]]*0.1275) + 0.3</f>
        <v>0.83550000000000013</v>
      </c>
      <c r="N1029" s="20">
        <f>Table3[[#This Row],[Total_Amt]]-Table3[[#This Row],[TCG_Fees]]-0.0225 - (0.088 *Table3[[#This Row],[Shipping_Shields]])- ($V$33 * Table3[[#This Row],[Quantity_Ordered]]) -0.68</f>
        <v>2.547003565768621</v>
      </c>
      <c r="O1029" s="2" t="s">
        <v>1352</v>
      </c>
      <c r="P1029" s="2" t="s">
        <v>988</v>
      </c>
      <c r="Q1029" s="6">
        <v>64106</v>
      </c>
    </row>
    <row r="1030" spans="1:17" x14ac:dyDescent="0.25">
      <c r="A1030" s="1" t="s">
        <v>2875</v>
      </c>
      <c r="B1030" s="2" t="s">
        <v>2876</v>
      </c>
      <c r="C1030" s="3">
        <v>45353</v>
      </c>
      <c r="D1030" s="4" t="str">
        <f t="shared" ca="1" si="60"/>
        <v>Completed</v>
      </c>
      <c r="E1030" s="4" t="s">
        <v>3</v>
      </c>
      <c r="F1030" s="4" t="s">
        <v>2168</v>
      </c>
      <c r="G1030" s="5">
        <v>0.2</v>
      </c>
      <c r="H1030" s="37">
        <f t="shared" si="62"/>
        <v>1</v>
      </c>
      <c r="I1030" s="37" t="str">
        <f t="shared" si="61"/>
        <v>Small</v>
      </c>
      <c r="J1030" s="4">
        <v>1</v>
      </c>
      <c r="K1030" s="20">
        <v>1.22</v>
      </c>
      <c r="L1030" s="5">
        <f>Table3[[#This Row],[Product_Amt]]+Table3[[#This Row],[Shipping_Amt]]</f>
        <v>1.42</v>
      </c>
      <c r="M1030" s="5">
        <f>(Table3[[#This Row],[Total_Amt]]*0.1275) + 0.3</f>
        <v>0.48104999999999998</v>
      </c>
      <c r="N1030" s="20">
        <f>Table3[[#This Row],[Total_Amt]]-Table3[[#This Row],[TCG_Fees]]-0.0225 - (0.088 *Table3[[#This Row],[Shipping_Shields]])- ($V$33 * Table3[[#This Row],[Quantity_Ordered]]) -0.68</f>
        <v>0.12145356576862121</v>
      </c>
      <c r="O1030" s="2" t="s">
        <v>2877</v>
      </c>
      <c r="P1030" s="2" t="s">
        <v>979</v>
      </c>
      <c r="Q1030" s="6">
        <v>46517</v>
      </c>
    </row>
    <row r="1031" spans="1:17" x14ac:dyDescent="0.25">
      <c r="A1031" s="1" t="s">
        <v>2878</v>
      </c>
      <c r="B1031" s="2" t="s">
        <v>2879</v>
      </c>
      <c r="C1031" s="3">
        <v>45353</v>
      </c>
      <c r="D1031" s="4" t="str">
        <f t="shared" ca="1" si="60"/>
        <v>Completed</v>
      </c>
      <c r="E1031" s="4" t="s">
        <v>3</v>
      </c>
      <c r="F1031" s="4" t="s">
        <v>2168</v>
      </c>
      <c r="G1031" s="5">
        <v>0.23</v>
      </c>
      <c r="H1031" s="37">
        <f t="shared" si="62"/>
        <v>1</v>
      </c>
      <c r="I1031" s="37" t="str">
        <f t="shared" si="61"/>
        <v>Small</v>
      </c>
      <c r="J1031" s="4">
        <v>1</v>
      </c>
      <c r="K1031" s="20">
        <v>1.22</v>
      </c>
      <c r="L1031" s="5">
        <f>Table3[[#This Row],[Product_Amt]]+Table3[[#This Row],[Shipping_Amt]]</f>
        <v>1.45</v>
      </c>
      <c r="M1031" s="5">
        <f>(Table3[[#This Row],[Total_Amt]]*0.1275) + 0.3</f>
        <v>0.48487499999999994</v>
      </c>
      <c r="N1031" s="20">
        <f>Table3[[#This Row],[Total_Amt]]-Table3[[#This Row],[TCG_Fees]]-0.0225 - (0.088 *Table3[[#This Row],[Shipping_Shields]])- ($V$33 * Table3[[#This Row],[Quantity_Ordered]]) -0.68</f>
        <v>0.14762856576862127</v>
      </c>
      <c r="O1031" s="2" t="s">
        <v>2880</v>
      </c>
      <c r="P1031" s="2" t="s">
        <v>1143</v>
      </c>
      <c r="Q1031" s="6">
        <v>71295</v>
      </c>
    </row>
    <row r="1032" spans="1:17" x14ac:dyDescent="0.25">
      <c r="A1032" s="1" t="s">
        <v>2881</v>
      </c>
      <c r="B1032" s="2" t="s">
        <v>2882</v>
      </c>
      <c r="C1032" s="3">
        <v>45353</v>
      </c>
      <c r="D1032" s="4" t="str">
        <f t="shared" ca="1" si="60"/>
        <v>Completed</v>
      </c>
      <c r="E1032" s="4" t="s">
        <v>3</v>
      </c>
      <c r="F1032" s="4" t="s">
        <v>2168</v>
      </c>
      <c r="G1032" s="5">
        <v>1.99</v>
      </c>
      <c r="H1032" s="37">
        <f t="shared" si="62"/>
        <v>1</v>
      </c>
      <c r="I1032" s="37" t="str">
        <f t="shared" si="61"/>
        <v>Small</v>
      </c>
      <c r="J1032" s="4">
        <v>1</v>
      </c>
      <c r="K1032" s="20">
        <v>1.22</v>
      </c>
      <c r="L1032" s="5">
        <f>Table3[[#This Row],[Product_Amt]]+Table3[[#This Row],[Shipping_Amt]]</f>
        <v>3.21</v>
      </c>
      <c r="M1032" s="5">
        <f>(Table3[[#This Row],[Total_Amt]]*0.1275) + 0.3</f>
        <v>0.70927499999999999</v>
      </c>
      <c r="N1032" s="20">
        <f>Table3[[#This Row],[Total_Amt]]-Table3[[#This Row],[TCG_Fees]]-0.0225 - (0.088 *Table3[[#This Row],[Shipping_Shields]])- ($V$33 * Table3[[#This Row],[Quantity_Ordered]]) -0.68</f>
        <v>1.683228565768621</v>
      </c>
      <c r="O1032" s="2" t="s">
        <v>2883</v>
      </c>
      <c r="P1032" s="2" t="s">
        <v>1244</v>
      </c>
      <c r="Q1032" s="6">
        <v>82072</v>
      </c>
    </row>
    <row r="1033" spans="1:17" x14ac:dyDescent="0.25">
      <c r="A1033" s="1" t="s">
        <v>2884</v>
      </c>
      <c r="B1033" s="2" t="s">
        <v>2885</v>
      </c>
      <c r="C1033" s="3">
        <v>45353</v>
      </c>
      <c r="D1033" s="4" t="str">
        <f t="shared" ca="1" si="60"/>
        <v>Completed</v>
      </c>
      <c r="E1033" s="4" t="s">
        <v>3</v>
      </c>
      <c r="F1033" s="4" t="s">
        <v>2168</v>
      </c>
      <c r="G1033" s="5">
        <v>0.23</v>
      </c>
      <c r="H1033" s="37">
        <f t="shared" si="62"/>
        <v>1</v>
      </c>
      <c r="I1033" s="37" t="str">
        <f t="shared" si="61"/>
        <v>Small</v>
      </c>
      <c r="J1033" s="4">
        <v>1</v>
      </c>
      <c r="K1033" s="20">
        <v>1.22</v>
      </c>
      <c r="L1033" s="5">
        <f>Table3[[#This Row],[Product_Amt]]+Table3[[#This Row],[Shipping_Amt]]</f>
        <v>1.45</v>
      </c>
      <c r="M1033" s="5">
        <f>(Table3[[#This Row],[Total_Amt]]*0.1275) + 0.3</f>
        <v>0.48487499999999994</v>
      </c>
      <c r="N1033" s="20">
        <f>Table3[[#This Row],[Total_Amt]]-Table3[[#This Row],[TCG_Fees]]-0.0225 - (0.088 *Table3[[#This Row],[Shipping_Shields]])- ($V$33 * Table3[[#This Row],[Quantity_Ordered]]) -0.68</f>
        <v>0.14762856576862127</v>
      </c>
      <c r="O1033" s="2" t="s">
        <v>1503</v>
      </c>
      <c r="P1033" s="2" t="s">
        <v>938</v>
      </c>
      <c r="Q1033" s="6">
        <v>94609</v>
      </c>
    </row>
    <row r="1034" spans="1:17" x14ac:dyDescent="0.25">
      <c r="A1034" s="1" t="s">
        <v>2886</v>
      </c>
      <c r="B1034" s="2" t="s">
        <v>2887</v>
      </c>
      <c r="C1034" s="3">
        <v>45354</v>
      </c>
      <c r="D1034" s="4" t="str">
        <f t="shared" ca="1" si="60"/>
        <v>Completed</v>
      </c>
      <c r="E1034" s="4" t="s">
        <v>3</v>
      </c>
      <c r="F1034" s="4" t="s">
        <v>2168</v>
      </c>
      <c r="G1034" s="5">
        <v>0.1</v>
      </c>
      <c r="H1034" s="37">
        <f t="shared" si="62"/>
        <v>1</v>
      </c>
      <c r="I1034" s="37" t="str">
        <f t="shared" si="61"/>
        <v>Small</v>
      </c>
      <c r="J1034" s="4">
        <v>1</v>
      </c>
      <c r="K1034" s="20">
        <v>1.22</v>
      </c>
      <c r="L1034" s="5">
        <f>Table3[[#This Row],[Product_Amt]]+Table3[[#This Row],[Shipping_Amt]]</f>
        <v>1.32</v>
      </c>
      <c r="M1034" s="5">
        <f>(Table3[[#This Row],[Total_Amt]]*0.1275) + 0.3</f>
        <v>0.46829999999999999</v>
      </c>
      <c r="N1034" s="20">
        <f>Table3[[#This Row],[Total_Amt]]-Table3[[#This Row],[TCG_Fees]]-0.0225 - (0.088 *Table3[[#This Row],[Shipping_Shields]])- ($V$33 * Table3[[#This Row],[Quantity_Ordered]]) -0.68</f>
        <v>3.420356576862138E-2</v>
      </c>
      <c r="O1034" s="2" t="s">
        <v>1010</v>
      </c>
      <c r="P1034" s="2" t="s">
        <v>938</v>
      </c>
      <c r="Q1034" s="6">
        <v>92804</v>
      </c>
    </row>
    <row r="1035" spans="1:17" x14ac:dyDescent="0.25">
      <c r="A1035" s="1" t="s">
        <v>2888</v>
      </c>
      <c r="B1035" s="2" t="s">
        <v>2889</v>
      </c>
      <c r="C1035" s="3">
        <v>45354</v>
      </c>
      <c r="D1035" s="4" t="str">
        <f t="shared" ca="1" si="60"/>
        <v>Completed</v>
      </c>
      <c r="E1035" s="4" t="s">
        <v>3</v>
      </c>
      <c r="F1035" s="4" t="s">
        <v>2168</v>
      </c>
      <c r="G1035" s="5">
        <v>0.89</v>
      </c>
      <c r="H1035" s="37">
        <f t="shared" si="62"/>
        <v>1</v>
      </c>
      <c r="I1035" s="37" t="str">
        <f t="shared" si="61"/>
        <v>Small</v>
      </c>
      <c r="J1035" s="4">
        <v>2</v>
      </c>
      <c r="K1035" s="20">
        <v>1.22</v>
      </c>
      <c r="L1035" s="5">
        <f>Table3[[#This Row],[Product_Amt]]+Table3[[#This Row],[Shipping_Amt]]</f>
        <v>2.11</v>
      </c>
      <c r="M1035" s="5">
        <f>(Table3[[#This Row],[Total_Amt]]*0.1275) + 0.3</f>
        <v>0.569025</v>
      </c>
      <c r="N1035" s="20">
        <f>Table3[[#This Row],[Total_Amt]]-Table3[[#This Row],[TCG_Fees]]-0.0225 - (0.088 *Table3[[#This Row],[Shipping_Shields]])- ($V$33 * Table3[[#This Row],[Quantity_Ordered]]) -0.68</f>
        <v>0.69648213153724237</v>
      </c>
      <c r="O1035" s="2" t="s">
        <v>2890</v>
      </c>
      <c r="P1035" s="2" t="s">
        <v>979</v>
      </c>
      <c r="Q1035" s="6">
        <v>46410</v>
      </c>
    </row>
    <row r="1036" spans="1:17" x14ac:dyDescent="0.25">
      <c r="A1036" s="1" t="s">
        <v>2891</v>
      </c>
      <c r="B1036" s="2" t="s">
        <v>2892</v>
      </c>
      <c r="C1036" s="3">
        <v>45354</v>
      </c>
      <c r="D1036" s="4" t="str">
        <f t="shared" ca="1" si="60"/>
        <v>Completed</v>
      </c>
      <c r="E1036" s="4" t="s">
        <v>3</v>
      </c>
      <c r="F1036" s="4" t="s">
        <v>2168</v>
      </c>
      <c r="G1036" s="5">
        <v>2.0299999999999998</v>
      </c>
      <c r="H1036" s="37">
        <f t="shared" si="62"/>
        <v>1</v>
      </c>
      <c r="I1036" s="37" t="str">
        <f t="shared" si="61"/>
        <v>Small</v>
      </c>
      <c r="J1036" s="4">
        <v>2</v>
      </c>
      <c r="K1036" s="20">
        <v>1.22</v>
      </c>
      <c r="L1036" s="5">
        <f>Table3[[#This Row],[Product_Amt]]+Table3[[#This Row],[Shipping_Amt]]</f>
        <v>3.25</v>
      </c>
      <c r="M1036" s="5">
        <f>(Table3[[#This Row],[Total_Amt]]*0.1275) + 0.3</f>
        <v>0.71437499999999998</v>
      </c>
      <c r="N1036" s="20">
        <f>Table3[[#This Row],[Total_Amt]]-Table3[[#This Row],[TCG_Fees]]-0.0225 - (0.088 *Table3[[#This Row],[Shipping_Shields]])- ($V$33 * Table3[[#This Row],[Quantity_Ordered]]) -0.68</f>
        <v>1.6911321315372425</v>
      </c>
      <c r="O1036" s="2" t="s">
        <v>2893</v>
      </c>
      <c r="P1036" s="2" t="s">
        <v>963</v>
      </c>
      <c r="Q1036" s="6">
        <v>50208</v>
      </c>
    </row>
    <row r="1037" spans="1:17" x14ac:dyDescent="0.25">
      <c r="A1037" s="1" t="s">
        <v>2894</v>
      </c>
      <c r="B1037" s="2" t="s">
        <v>2895</v>
      </c>
      <c r="C1037" s="3">
        <v>45354</v>
      </c>
      <c r="D1037" s="4" t="str">
        <f t="shared" ca="1" si="60"/>
        <v>Completed</v>
      </c>
      <c r="E1037" s="4" t="s">
        <v>3</v>
      </c>
      <c r="F1037" s="4" t="s">
        <v>2168</v>
      </c>
      <c r="G1037" s="5">
        <v>8.99</v>
      </c>
      <c r="H1037" s="37">
        <f t="shared" si="62"/>
        <v>1</v>
      </c>
      <c r="I1037" s="37" t="str">
        <f t="shared" si="61"/>
        <v>Small</v>
      </c>
      <c r="J1037" s="4">
        <v>1</v>
      </c>
      <c r="K1037" s="20">
        <v>0.99</v>
      </c>
      <c r="L1037" s="5">
        <f>Table3[[#This Row],[Product_Amt]]+Table3[[#This Row],[Shipping_Amt]]</f>
        <v>9.98</v>
      </c>
      <c r="M1037" s="5">
        <f>(Table3[[#This Row],[Total_Amt]]*0.1275) + 0.3</f>
        <v>1.5724500000000001</v>
      </c>
      <c r="N1037" s="20">
        <f>Table3[[#This Row],[Total_Amt]]-Table3[[#This Row],[TCG_Fees]]-0.0225 - (0.088 *Table3[[#This Row],[Shipping_Shields]])- ($V$33 * Table3[[#This Row],[Quantity_Ordered]]) -0.68</f>
        <v>7.5900535657686223</v>
      </c>
      <c r="O1037" s="2" t="s">
        <v>1192</v>
      </c>
      <c r="P1037" s="2" t="s">
        <v>979</v>
      </c>
      <c r="Q1037" s="6">
        <v>46221</v>
      </c>
    </row>
    <row r="1038" spans="1:17" x14ac:dyDescent="0.25">
      <c r="A1038" s="1" t="s">
        <v>2896</v>
      </c>
      <c r="B1038" s="2" t="s">
        <v>2897</v>
      </c>
      <c r="C1038" s="3">
        <v>45354</v>
      </c>
      <c r="D1038" s="4" t="str">
        <f t="shared" ca="1" si="60"/>
        <v>Completed</v>
      </c>
      <c r="E1038" s="4" t="s">
        <v>3</v>
      </c>
      <c r="F1038" s="4" t="s">
        <v>2168</v>
      </c>
      <c r="G1038" s="5">
        <v>1.1000000000000001</v>
      </c>
      <c r="H1038" s="37">
        <f t="shared" si="62"/>
        <v>1</v>
      </c>
      <c r="I1038" s="37" t="str">
        <f t="shared" si="61"/>
        <v>Small</v>
      </c>
      <c r="J1038" s="4">
        <v>1</v>
      </c>
      <c r="K1038" s="20">
        <v>1.22</v>
      </c>
      <c r="L1038" s="5">
        <f>Table3[[#This Row],[Product_Amt]]+Table3[[#This Row],[Shipping_Amt]]</f>
        <v>2.3200000000000003</v>
      </c>
      <c r="M1038" s="5">
        <f>(Table3[[#This Row],[Total_Amt]]*0.1275) + 0.3</f>
        <v>0.59580000000000011</v>
      </c>
      <c r="N1038" s="20">
        <f>Table3[[#This Row],[Total_Amt]]-Table3[[#This Row],[TCG_Fees]]-0.0225 - (0.088 *Table3[[#This Row],[Shipping_Shields]])- ($V$33 * Table3[[#This Row],[Quantity_Ordered]]) -0.68</f>
        <v>0.90670356576862121</v>
      </c>
      <c r="O1038" s="2" t="s">
        <v>2898</v>
      </c>
      <c r="P1038" s="2" t="s">
        <v>960</v>
      </c>
      <c r="Q1038" s="6">
        <v>49505</v>
      </c>
    </row>
    <row r="1039" spans="1:17" x14ac:dyDescent="0.25">
      <c r="A1039" s="1" t="s">
        <v>2899</v>
      </c>
      <c r="B1039" s="2" t="s">
        <v>2900</v>
      </c>
      <c r="C1039" s="3">
        <v>45354</v>
      </c>
      <c r="D1039" s="4" t="str">
        <f t="shared" ca="1" si="60"/>
        <v>Completed</v>
      </c>
      <c r="E1039" s="4" t="s">
        <v>3</v>
      </c>
      <c r="F1039" s="4" t="s">
        <v>2168</v>
      </c>
      <c r="G1039" s="5">
        <v>0.17</v>
      </c>
      <c r="H1039" s="37">
        <f t="shared" si="62"/>
        <v>1</v>
      </c>
      <c r="I1039" s="37" t="str">
        <f t="shared" si="61"/>
        <v>Small</v>
      </c>
      <c r="J1039" s="4">
        <v>1</v>
      </c>
      <c r="K1039" s="20">
        <v>1.22</v>
      </c>
      <c r="L1039" s="5">
        <f>Table3[[#This Row],[Product_Amt]]+Table3[[#This Row],[Shipping_Amt]]</f>
        <v>1.39</v>
      </c>
      <c r="M1039" s="5">
        <f>(Table3[[#This Row],[Total_Amt]]*0.1275) + 0.3</f>
        <v>0.47722500000000001</v>
      </c>
      <c r="N1039" s="20">
        <f>Table3[[#This Row],[Total_Amt]]-Table3[[#This Row],[TCG_Fees]]-0.0225 - (0.088 *Table3[[#This Row],[Shipping_Shields]])- ($V$33 * Table3[[#This Row],[Quantity_Ordered]]) -0.68</f>
        <v>9.5278565768621148E-2</v>
      </c>
      <c r="O1039" s="2" t="s">
        <v>2901</v>
      </c>
      <c r="P1039" s="2" t="s">
        <v>1034</v>
      </c>
      <c r="Q1039" s="6">
        <v>2879</v>
      </c>
    </row>
    <row r="1040" spans="1:17" x14ac:dyDescent="0.25">
      <c r="A1040" s="1" t="s">
        <v>2902</v>
      </c>
      <c r="B1040" s="2" t="s">
        <v>2903</v>
      </c>
      <c r="C1040" s="3">
        <v>45354</v>
      </c>
      <c r="D1040" s="4" t="str">
        <f t="shared" ca="1" si="60"/>
        <v>Completed</v>
      </c>
      <c r="E1040" s="4" t="s">
        <v>3</v>
      </c>
      <c r="F1040" s="4" t="s">
        <v>2168</v>
      </c>
      <c r="G1040" s="5">
        <v>1.96</v>
      </c>
      <c r="H1040" s="37">
        <f t="shared" si="62"/>
        <v>1</v>
      </c>
      <c r="I1040" s="37" t="str">
        <f t="shared" si="61"/>
        <v>Small</v>
      </c>
      <c r="J1040" s="4">
        <v>1</v>
      </c>
      <c r="K1040" s="20">
        <v>1.22</v>
      </c>
      <c r="L1040" s="5">
        <f>Table3[[#This Row],[Product_Amt]]+Table3[[#This Row],[Shipping_Amt]]</f>
        <v>3.1799999999999997</v>
      </c>
      <c r="M1040" s="5">
        <f>(Table3[[#This Row],[Total_Amt]]*0.1275) + 0.3</f>
        <v>0.70544999999999991</v>
      </c>
      <c r="N1040" s="20">
        <f>Table3[[#This Row],[Total_Amt]]-Table3[[#This Row],[TCG_Fees]]-0.0225 - (0.088 *Table3[[#This Row],[Shipping_Shields]])- ($V$33 * Table3[[#This Row],[Quantity_Ordered]]) -0.68</f>
        <v>1.6570535657686207</v>
      </c>
      <c r="O1040" s="2" t="s">
        <v>2904</v>
      </c>
      <c r="P1040" s="2" t="s">
        <v>1005</v>
      </c>
      <c r="Q1040" s="6">
        <v>28031</v>
      </c>
    </row>
    <row r="1041" spans="1:17" x14ac:dyDescent="0.25">
      <c r="A1041" s="1" t="s">
        <v>2905</v>
      </c>
      <c r="B1041" s="2" t="s">
        <v>2906</v>
      </c>
      <c r="C1041" s="3">
        <v>45354</v>
      </c>
      <c r="D1041" s="4" t="str">
        <f t="shared" ca="1" si="60"/>
        <v>Completed</v>
      </c>
      <c r="E1041" s="4" t="s">
        <v>3</v>
      </c>
      <c r="F1041" s="4" t="s">
        <v>2168</v>
      </c>
      <c r="G1041" s="5">
        <v>13.61</v>
      </c>
      <c r="H1041" s="37">
        <f t="shared" si="62"/>
        <v>2</v>
      </c>
      <c r="I1041" s="37" t="str">
        <f t="shared" si="61"/>
        <v>Large</v>
      </c>
      <c r="J1041" s="4">
        <v>11</v>
      </c>
      <c r="K1041" s="20">
        <v>0.99</v>
      </c>
      <c r="L1041" s="5">
        <f>Table3[[#This Row],[Product_Amt]]+Table3[[#This Row],[Shipping_Amt]]</f>
        <v>14.6</v>
      </c>
      <c r="M1041" s="5">
        <f>(Table3[[#This Row],[Total_Amt]]*0.1275) + 0.3</f>
        <v>2.1614999999999998</v>
      </c>
      <c r="N1041" s="20">
        <f>Table3[[#This Row],[Total_Amt]]-Table3[[#This Row],[TCG_Fees]]-0.0225 - (0.088 *Table3[[#This Row],[Shipping_Shields]])- ($V$33 * Table3[[#This Row],[Quantity_Ordered]]) -0.68</f>
        <v>11.263039223454832</v>
      </c>
      <c r="O1041" s="2" t="s">
        <v>2907</v>
      </c>
      <c r="P1041" s="2" t="s">
        <v>985</v>
      </c>
      <c r="Q1041" s="6">
        <v>31520</v>
      </c>
    </row>
    <row r="1042" spans="1:17" x14ac:dyDescent="0.25">
      <c r="A1042" s="1" t="s">
        <v>2908</v>
      </c>
      <c r="B1042" s="2" t="s">
        <v>2909</v>
      </c>
      <c r="C1042" s="3">
        <v>45354</v>
      </c>
      <c r="D1042" s="4" t="s">
        <v>2009</v>
      </c>
      <c r="E1042" s="4" t="s">
        <v>3</v>
      </c>
      <c r="F1042" s="4" t="s">
        <v>2168</v>
      </c>
      <c r="G1042" s="5">
        <v>0.18</v>
      </c>
      <c r="H1042" s="37">
        <f t="shared" si="62"/>
        <v>1</v>
      </c>
      <c r="I1042" s="37" t="str">
        <f t="shared" si="61"/>
        <v>Small</v>
      </c>
      <c r="J1042" s="4">
        <v>1</v>
      </c>
      <c r="K1042" s="20">
        <v>1.22</v>
      </c>
      <c r="L1042" s="5">
        <f>Table3[[#This Row],[Product_Amt]]+Table3[[#This Row],[Shipping_Amt]]</f>
        <v>1.4</v>
      </c>
      <c r="M1042" s="5">
        <f>(Table3[[#This Row],[Total_Amt]]*0.1275) + 0.3</f>
        <v>0.47849999999999998</v>
      </c>
      <c r="N1042" s="20">
        <f>Table3[[#This Row],[Total_Amt]]-Table3[[#This Row],[TCG_Fees]]-0.0225 - (0.088 *Table3[[#This Row],[Shipping_Shields]])- ($V$33 * Table3[[#This Row],[Quantity_Ordered]]) -0.68</f>
        <v>0.10400356576862124</v>
      </c>
      <c r="O1042" s="2" t="s">
        <v>1936</v>
      </c>
      <c r="P1042" s="2" t="s">
        <v>928</v>
      </c>
      <c r="Q1042" s="6">
        <v>59601</v>
      </c>
    </row>
    <row r="1043" spans="1:17" x14ac:dyDescent="0.25">
      <c r="A1043" s="1" t="s">
        <v>2910</v>
      </c>
      <c r="B1043" s="2" t="s">
        <v>2911</v>
      </c>
      <c r="C1043" s="3">
        <v>45354</v>
      </c>
      <c r="D1043" s="4" t="str">
        <f t="shared" ref="D1043:D1074" ca="1" si="63">IF(C1043&gt;=TODAY()-7,"Shipped","Completed")</f>
        <v>Completed</v>
      </c>
      <c r="E1043" s="4" t="s">
        <v>3</v>
      </c>
      <c r="F1043" s="4" t="s">
        <v>2168</v>
      </c>
      <c r="G1043" s="5">
        <v>0.47</v>
      </c>
      <c r="H1043" s="37">
        <f t="shared" si="62"/>
        <v>1</v>
      </c>
      <c r="I1043" s="37" t="str">
        <f t="shared" si="61"/>
        <v>Small</v>
      </c>
      <c r="J1043" s="4">
        <v>1</v>
      </c>
      <c r="K1043" s="20">
        <v>1.22</v>
      </c>
      <c r="L1043" s="5">
        <f>Table3[[#This Row],[Product_Amt]]+Table3[[#This Row],[Shipping_Amt]]</f>
        <v>1.69</v>
      </c>
      <c r="M1043" s="5">
        <f>(Table3[[#This Row],[Total_Amt]]*0.1275) + 0.3</f>
        <v>0.51547500000000002</v>
      </c>
      <c r="N1043" s="20">
        <f>Table3[[#This Row],[Total_Amt]]-Table3[[#This Row],[TCG_Fees]]-0.0225 - (0.088 *Table3[[#This Row],[Shipping_Shields]])- ($V$33 * Table3[[#This Row],[Quantity_Ordered]]) -0.68</f>
        <v>0.35702856576862108</v>
      </c>
      <c r="O1043" s="2" t="s">
        <v>1147</v>
      </c>
      <c r="P1043" s="2" t="s">
        <v>919</v>
      </c>
      <c r="Q1043" s="6">
        <v>75025</v>
      </c>
    </row>
    <row r="1044" spans="1:17" x14ac:dyDescent="0.25">
      <c r="A1044" s="1" t="s">
        <v>2912</v>
      </c>
      <c r="B1044" s="2" t="s">
        <v>2913</v>
      </c>
      <c r="C1044" s="3">
        <v>45354</v>
      </c>
      <c r="D1044" s="4" t="str">
        <f t="shared" ca="1" si="63"/>
        <v>Completed</v>
      </c>
      <c r="E1044" s="4" t="s">
        <v>3</v>
      </c>
      <c r="F1044" s="4" t="s">
        <v>2168</v>
      </c>
      <c r="G1044" s="5">
        <v>0.22</v>
      </c>
      <c r="H1044" s="37">
        <f t="shared" si="62"/>
        <v>1</v>
      </c>
      <c r="I1044" s="37" t="str">
        <f t="shared" si="61"/>
        <v>Small</v>
      </c>
      <c r="J1044" s="4">
        <v>1</v>
      </c>
      <c r="K1044" s="20">
        <v>1.22</v>
      </c>
      <c r="L1044" s="5">
        <f>Table3[[#This Row],[Product_Amt]]+Table3[[#This Row],[Shipping_Amt]]</f>
        <v>1.44</v>
      </c>
      <c r="M1044" s="5">
        <f>(Table3[[#This Row],[Total_Amt]]*0.1275) + 0.3</f>
        <v>0.48359999999999997</v>
      </c>
      <c r="N1044" s="20">
        <f>Table3[[#This Row],[Total_Amt]]-Table3[[#This Row],[TCG_Fees]]-0.0225 - (0.088 *Table3[[#This Row],[Shipping_Shields]])- ($V$33 * Table3[[#This Row],[Quantity_Ordered]]) -0.68</f>
        <v>0.13890356576862117</v>
      </c>
      <c r="O1044" s="2" t="s">
        <v>2914</v>
      </c>
      <c r="P1044" s="2" t="s">
        <v>988</v>
      </c>
      <c r="Q1044" s="6">
        <v>65270</v>
      </c>
    </row>
    <row r="1045" spans="1:17" x14ac:dyDescent="0.25">
      <c r="A1045" s="1" t="s">
        <v>2915</v>
      </c>
      <c r="B1045" s="2" t="s">
        <v>2916</v>
      </c>
      <c r="C1045" s="3">
        <v>45354</v>
      </c>
      <c r="D1045" s="4" t="str">
        <f t="shared" ca="1" si="63"/>
        <v>Completed</v>
      </c>
      <c r="E1045" s="4" t="s">
        <v>3</v>
      </c>
      <c r="F1045" s="4" t="s">
        <v>2168</v>
      </c>
      <c r="G1045" s="5">
        <v>0.65</v>
      </c>
      <c r="H1045" s="37">
        <f t="shared" si="62"/>
        <v>1</v>
      </c>
      <c r="I1045" s="37" t="str">
        <f t="shared" si="61"/>
        <v>Small</v>
      </c>
      <c r="J1045" s="4">
        <v>1</v>
      </c>
      <c r="K1045" s="20">
        <v>1.22</v>
      </c>
      <c r="L1045" s="5">
        <f>Table3[[#This Row],[Product_Amt]]+Table3[[#This Row],[Shipping_Amt]]</f>
        <v>1.87</v>
      </c>
      <c r="M1045" s="5">
        <f>(Table3[[#This Row],[Total_Amt]]*0.1275) + 0.3</f>
        <v>0.53842500000000004</v>
      </c>
      <c r="N1045" s="20">
        <f>Table3[[#This Row],[Total_Amt]]-Table3[[#This Row],[TCG_Fees]]-0.0225 - (0.088 *Table3[[#This Row],[Shipping_Shields]])- ($V$33 * Table3[[#This Row],[Quantity_Ordered]]) -0.68</f>
        <v>0.51407856576862099</v>
      </c>
      <c r="O1045" s="2" t="s">
        <v>2917</v>
      </c>
      <c r="P1045" s="2" t="s">
        <v>920</v>
      </c>
      <c r="Q1045" s="6">
        <v>12020</v>
      </c>
    </row>
    <row r="1046" spans="1:17" x14ac:dyDescent="0.25">
      <c r="A1046" s="1" t="s">
        <v>2918</v>
      </c>
      <c r="B1046" s="2" t="s">
        <v>2919</v>
      </c>
      <c r="C1046" s="3">
        <v>45355</v>
      </c>
      <c r="D1046" s="4" t="str">
        <f t="shared" ca="1" si="63"/>
        <v>Completed</v>
      </c>
      <c r="E1046" s="4" t="s">
        <v>3</v>
      </c>
      <c r="F1046" s="4" t="s">
        <v>2168</v>
      </c>
      <c r="G1046" s="5">
        <v>0.22</v>
      </c>
      <c r="H1046" s="37">
        <f t="shared" si="62"/>
        <v>1</v>
      </c>
      <c r="I1046" s="37" t="str">
        <f t="shared" si="61"/>
        <v>Small</v>
      </c>
      <c r="J1046" s="4">
        <v>1</v>
      </c>
      <c r="K1046" s="20">
        <v>1.22</v>
      </c>
      <c r="L1046" s="5">
        <f>Table3[[#This Row],[Product_Amt]]+Table3[[#This Row],[Shipping_Amt]]</f>
        <v>1.44</v>
      </c>
      <c r="M1046" s="5">
        <f>(Table3[[#This Row],[Total_Amt]]*0.1275) + 0.3</f>
        <v>0.48359999999999997</v>
      </c>
      <c r="N1046" s="20">
        <f>Table3[[#This Row],[Total_Amt]]-Table3[[#This Row],[TCG_Fees]]-0.0225 - (0.088 *Table3[[#This Row],[Shipping_Shields]])- ($V$33 * Table3[[#This Row],[Quantity_Ordered]]) -0.68</f>
        <v>0.13890356576862117</v>
      </c>
      <c r="O1046" s="2" t="s">
        <v>1300</v>
      </c>
      <c r="P1046" s="2" t="s">
        <v>982</v>
      </c>
      <c r="Q1046" s="6">
        <v>55806</v>
      </c>
    </row>
    <row r="1047" spans="1:17" x14ac:dyDescent="0.25">
      <c r="A1047" s="1" t="s">
        <v>2920</v>
      </c>
      <c r="B1047" s="2" t="s">
        <v>2921</v>
      </c>
      <c r="C1047" s="3">
        <v>45355</v>
      </c>
      <c r="D1047" s="4" t="str">
        <f t="shared" ca="1" si="63"/>
        <v>Completed</v>
      </c>
      <c r="E1047" s="4" t="s">
        <v>3</v>
      </c>
      <c r="F1047" s="4" t="s">
        <v>2168</v>
      </c>
      <c r="G1047" s="5">
        <v>0.88</v>
      </c>
      <c r="H1047" s="37">
        <f t="shared" si="62"/>
        <v>1</v>
      </c>
      <c r="I1047" s="37" t="str">
        <f t="shared" si="61"/>
        <v>Small</v>
      </c>
      <c r="J1047" s="4">
        <v>2</v>
      </c>
      <c r="K1047" s="20">
        <v>1.22</v>
      </c>
      <c r="L1047" s="5">
        <f>Table3[[#This Row],[Product_Amt]]+Table3[[#This Row],[Shipping_Amt]]</f>
        <v>2.1</v>
      </c>
      <c r="M1047" s="5">
        <f>(Table3[[#This Row],[Total_Amt]]*0.1275) + 0.3</f>
        <v>0.56774999999999998</v>
      </c>
      <c r="N1047" s="20">
        <f>Table3[[#This Row],[Total_Amt]]-Table3[[#This Row],[TCG_Fees]]-0.0225 - (0.088 *Table3[[#This Row],[Shipping_Shields]])- ($V$33 * Table3[[#This Row],[Quantity_Ordered]]) -0.68</f>
        <v>0.68775713153724249</v>
      </c>
      <c r="O1047" s="2" t="s">
        <v>2922</v>
      </c>
      <c r="P1047" s="2" t="s">
        <v>938</v>
      </c>
      <c r="Q1047" s="6">
        <v>94587</v>
      </c>
    </row>
    <row r="1048" spans="1:17" x14ac:dyDescent="0.25">
      <c r="A1048" s="1" t="s">
        <v>2923</v>
      </c>
      <c r="B1048" s="2" t="s">
        <v>2924</v>
      </c>
      <c r="C1048" s="3">
        <v>45355</v>
      </c>
      <c r="D1048" s="4" t="str">
        <f t="shared" ca="1" si="63"/>
        <v>Completed</v>
      </c>
      <c r="E1048" s="4" t="s">
        <v>3</v>
      </c>
      <c r="F1048" s="4" t="s">
        <v>2168</v>
      </c>
      <c r="G1048" s="5">
        <v>2.42</v>
      </c>
      <c r="H1048" s="37">
        <f t="shared" si="62"/>
        <v>1</v>
      </c>
      <c r="I1048" s="37" t="str">
        <f t="shared" si="61"/>
        <v>Small</v>
      </c>
      <c r="J1048" s="4">
        <v>1</v>
      </c>
      <c r="K1048" s="20">
        <v>1.22</v>
      </c>
      <c r="L1048" s="5">
        <f>Table3[[#This Row],[Product_Amt]]+Table3[[#This Row],[Shipping_Amt]]</f>
        <v>3.6399999999999997</v>
      </c>
      <c r="M1048" s="5">
        <f>(Table3[[#This Row],[Total_Amt]]*0.1275) + 0.3</f>
        <v>0.7641</v>
      </c>
      <c r="N1048" s="20">
        <f>Table3[[#This Row],[Total_Amt]]-Table3[[#This Row],[TCG_Fees]]-0.0225 - (0.088 *Table3[[#This Row],[Shipping_Shields]])- ($V$33 * Table3[[#This Row],[Quantity_Ordered]]) -0.68</f>
        <v>2.0584035657686206</v>
      </c>
      <c r="O1048" s="2" t="s">
        <v>2209</v>
      </c>
      <c r="P1048" s="2" t="s">
        <v>938</v>
      </c>
      <c r="Q1048" s="6">
        <v>90230</v>
      </c>
    </row>
    <row r="1049" spans="1:17" x14ac:dyDescent="0.25">
      <c r="A1049" s="1" t="s">
        <v>2925</v>
      </c>
      <c r="B1049" s="2" t="s">
        <v>2926</v>
      </c>
      <c r="C1049" s="3">
        <v>45355</v>
      </c>
      <c r="D1049" s="4" t="str">
        <f t="shared" ca="1" si="63"/>
        <v>Completed</v>
      </c>
      <c r="E1049" s="4" t="s">
        <v>3</v>
      </c>
      <c r="F1049" s="4" t="s">
        <v>2168</v>
      </c>
      <c r="G1049" s="5">
        <v>0.23</v>
      </c>
      <c r="H1049" s="37">
        <f t="shared" si="62"/>
        <v>1</v>
      </c>
      <c r="I1049" s="37" t="str">
        <f t="shared" si="61"/>
        <v>Small</v>
      </c>
      <c r="J1049" s="4">
        <v>1</v>
      </c>
      <c r="K1049" s="20">
        <v>1.22</v>
      </c>
      <c r="L1049" s="5">
        <f>Table3[[#This Row],[Product_Amt]]+Table3[[#This Row],[Shipping_Amt]]</f>
        <v>1.45</v>
      </c>
      <c r="M1049" s="5">
        <f>(Table3[[#This Row],[Total_Amt]]*0.1275) + 0.3</f>
        <v>0.48487499999999994</v>
      </c>
      <c r="N1049" s="20">
        <f>Table3[[#This Row],[Total_Amt]]-Table3[[#This Row],[TCG_Fees]]-0.0225 - (0.088 *Table3[[#This Row],[Shipping_Shields]])- ($V$33 * Table3[[#This Row],[Quantity_Ordered]]) -0.68</f>
        <v>0.14762856576862127</v>
      </c>
      <c r="O1049" s="2" t="s">
        <v>2927</v>
      </c>
      <c r="P1049" s="2" t="s">
        <v>919</v>
      </c>
      <c r="Q1049" s="6">
        <v>75002</v>
      </c>
    </row>
    <row r="1050" spans="1:17" x14ac:dyDescent="0.25">
      <c r="A1050" s="1" t="s">
        <v>2928</v>
      </c>
      <c r="B1050" s="2" t="s">
        <v>2929</v>
      </c>
      <c r="C1050" s="3">
        <v>45355</v>
      </c>
      <c r="D1050" s="4" t="str">
        <f t="shared" ca="1" si="63"/>
        <v>Completed</v>
      </c>
      <c r="E1050" s="4" t="s">
        <v>3</v>
      </c>
      <c r="F1050" s="4" t="s">
        <v>2168</v>
      </c>
      <c r="G1050" s="5">
        <v>100.5</v>
      </c>
      <c r="H1050" s="37">
        <f t="shared" si="62"/>
        <v>1</v>
      </c>
      <c r="I1050" s="37" t="str">
        <f t="shared" si="61"/>
        <v>Small</v>
      </c>
      <c r="J1050" s="4">
        <v>3</v>
      </c>
      <c r="K1050" s="20">
        <v>0.99</v>
      </c>
      <c r="L1050" s="5">
        <f>Table3[[#This Row],[Product_Amt]]+Table3[[#This Row],[Shipping_Amt]]</f>
        <v>101.49</v>
      </c>
      <c r="M1050" s="5">
        <f>(Table3[[#This Row],[Total_Amt]]*0.1275) + 0.3</f>
        <v>13.239975000000001</v>
      </c>
      <c r="N1050" s="20">
        <f>Table3[[#This Row],[Total_Amt]]-Table3[[#This Row],[TCG_Fees]]-0.0225 - (0.088 *Table3[[#This Row],[Shipping_Shields]])- ($V$33 * Table3[[#This Row],[Quantity_Ordered]]) -0.68</f>
        <v>87.378535697305864</v>
      </c>
      <c r="O1050" s="2" t="s">
        <v>2930</v>
      </c>
      <c r="P1050" s="2" t="s">
        <v>1250</v>
      </c>
      <c r="Q1050" s="6">
        <v>19726</v>
      </c>
    </row>
    <row r="1051" spans="1:17" x14ac:dyDescent="0.25">
      <c r="A1051" s="1" t="s">
        <v>2931</v>
      </c>
      <c r="B1051" s="2" t="s">
        <v>2932</v>
      </c>
      <c r="C1051" s="3">
        <v>45355</v>
      </c>
      <c r="D1051" s="4" t="str">
        <f t="shared" ca="1" si="63"/>
        <v>Completed</v>
      </c>
      <c r="E1051" s="4" t="s">
        <v>3</v>
      </c>
      <c r="F1051" s="4" t="s">
        <v>2168</v>
      </c>
      <c r="G1051" s="5">
        <v>0.78</v>
      </c>
      <c r="H1051" s="37">
        <f t="shared" si="62"/>
        <v>1</v>
      </c>
      <c r="I1051" s="37" t="str">
        <f t="shared" si="61"/>
        <v>Small</v>
      </c>
      <c r="J1051" s="4">
        <v>1</v>
      </c>
      <c r="K1051" s="20">
        <v>1.22</v>
      </c>
      <c r="L1051" s="5">
        <f>Table3[[#This Row],[Product_Amt]]+Table3[[#This Row],[Shipping_Amt]]</f>
        <v>2</v>
      </c>
      <c r="M1051" s="5">
        <f>(Table3[[#This Row],[Total_Amt]]*0.1275) + 0.3</f>
        <v>0.55499999999999994</v>
      </c>
      <c r="N1051" s="20">
        <f>Table3[[#This Row],[Total_Amt]]-Table3[[#This Row],[TCG_Fees]]-0.0225 - (0.088 *Table3[[#This Row],[Shipping_Shields]])- ($V$33 * Table3[[#This Row],[Quantity_Ordered]]) -0.68</f>
        <v>0.62750356576862132</v>
      </c>
      <c r="O1051" s="2" t="s">
        <v>2933</v>
      </c>
      <c r="P1051" s="2" t="s">
        <v>966</v>
      </c>
      <c r="Q1051" s="6">
        <v>1890</v>
      </c>
    </row>
    <row r="1052" spans="1:17" x14ac:dyDescent="0.25">
      <c r="A1052" s="1" t="s">
        <v>2934</v>
      </c>
      <c r="B1052" s="2" t="s">
        <v>2935</v>
      </c>
      <c r="C1052" s="3">
        <v>45355</v>
      </c>
      <c r="D1052" s="4" t="str">
        <f t="shared" ca="1" si="63"/>
        <v>Completed</v>
      </c>
      <c r="E1052" s="4" t="s">
        <v>3</v>
      </c>
      <c r="F1052" s="4" t="s">
        <v>2168</v>
      </c>
      <c r="G1052" s="5">
        <v>0.2</v>
      </c>
      <c r="H1052" s="37">
        <f t="shared" si="62"/>
        <v>1</v>
      </c>
      <c r="I1052" s="37" t="str">
        <f t="shared" si="61"/>
        <v>Small</v>
      </c>
      <c r="J1052" s="4">
        <v>1</v>
      </c>
      <c r="K1052" s="20">
        <v>1.22</v>
      </c>
      <c r="L1052" s="5">
        <f>Table3[[#This Row],[Product_Amt]]+Table3[[#This Row],[Shipping_Amt]]</f>
        <v>1.42</v>
      </c>
      <c r="M1052" s="5">
        <f>(Table3[[#This Row],[Total_Amt]]*0.1275) + 0.3</f>
        <v>0.48104999999999998</v>
      </c>
      <c r="N1052" s="20">
        <f>Table3[[#This Row],[Total_Amt]]-Table3[[#This Row],[TCG_Fees]]-0.0225 - (0.088 *Table3[[#This Row],[Shipping_Shields]])- ($V$33 * Table3[[#This Row],[Quantity_Ordered]]) -0.68</f>
        <v>0.12145356576862121</v>
      </c>
      <c r="O1052" s="2" t="s">
        <v>1195</v>
      </c>
      <c r="P1052" s="2" t="s">
        <v>952</v>
      </c>
      <c r="Q1052" s="6">
        <v>37204</v>
      </c>
    </row>
    <row r="1053" spans="1:17" x14ac:dyDescent="0.25">
      <c r="A1053" s="1" t="s">
        <v>2936</v>
      </c>
      <c r="B1053" s="2" t="s">
        <v>2937</v>
      </c>
      <c r="C1053" s="3">
        <v>45355</v>
      </c>
      <c r="D1053" s="4" t="str">
        <f t="shared" ca="1" si="63"/>
        <v>Completed</v>
      </c>
      <c r="E1053" s="4" t="s">
        <v>3</v>
      </c>
      <c r="F1053" s="4" t="s">
        <v>2168</v>
      </c>
      <c r="G1053" s="5">
        <v>0.41</v>
      </c>
      <c r="H1053" s="37">
        <f t="shared" si="62"/>
        <v>1</v>
      </c>
      <c r="I1053" s="37" t="str">
        <f t="shared" si="61"/>
        <v>Small</v>
      </c>
      <c r="J1053" s="4">
        <v>1</v>
      </c>
      <c r="K1053" s="20">
        <v>1.22</v>
      </c>
      <c r="L1053" s="5">
        <f>Table3[[#This Row],[Product_Amt]]+Table3[[#This Row],[Shipping_Amt]]</f>
        <v>1.63</v>
      </c>
      <c r="M1053" s="5">
        <f>(Table3[[#This Row],[Total_Amt]]*0.1275) + 0.3</f>
        <v>0.50782499999999997</v>
      </c>
      <c r="N1053" s="20">
        <f>Table3[[#This Row],[Total_Amt]]-Table3[[#This Row],[TCG_Fees]]-0.0225 - (0.088 *Table3[[#This Row],[Shipping_Shields]])- ($V$33 * Table3[[#This Row],[Quantity_Ordered]]) -0.68</f>
        <v>0.30467856576862107</v>
      </c>
      <c r="O1053" s="2" t="s">
        <v>1258</v>
      </c>
      <c r="P1053" s="2" t="s">
        <v>1022</v>
      </c>
      <c r="Q1053" s="6">
        <v>29210</v>
      </c>
    </row>
    <row r="1054" spans="1:17" x14ac:dyDescent="0.25">
      <c r="A1054" s="1" t="s">
        <v>2938</v>
      </c>
      <c r="B1054" s="2" t="s">
        <v>2939</v>
      </c>
      <c r="C1054" s="3">
        <v>45355</v>
      </c>
      <c r="D1054" s="4" t="str">
        <f t="shared" ca="1" si="63"/>
        <v>Completed</v>
      </c>
      <c r="E1054" s="4" t="s">
        <v>3</v>
      </c>
      <c r="F1054" s="4" t="s">
        <v>2168</v>
      </c>
      <c r="G1054" s="5">
        <v>0.2</v>
      </c>
      <c r="H1054" s="37">
        <f t="shared" si="62"/>
        <v>1</v>
      </c>
      <c r="I1054" s="37" t="str">
        <f t="shared" si="61"/>
        <v>Small</v>
      </c>
      <c r="J1054" s="4">
        <v>1</v>
      </c>
      <c r="K1054" s="20">
        <v>1.22</v>
      </c>
      <c r="L1054" s="5">
        <f>Table3[[#This Row],[Product_Amt]]+Table3[[#This Row],[Shipping_Amt]]</f>
        <v>1.42</v>
      </c>
      <c r="M1054" s="5">
        <f>(Table3[[#This Row],[Total_Amt]]*0.1275) + 0.3</f>
        <v>0.48104999999999998</v>
      </c>
      <c r="N1054" s="20">
        <f>Table3[[#This Row],[Total_Amt]]-Table3[[#This Row],[TCG_Fees]]-0.0225 - (0.088 *Table3[[#This Row],[Shipping_Shields]])- ($V$33 * Table3[[#This Row],[Quantity_Ordered]]) -0.68</f>
        <v>0.12145356576862121</v>
      </c>
      <c r="O1054" s="2" t="s">
        <v>1989</v>
      </c>
      <c r="P1054" s="2" t="s">
        <v>967</v>
      </c>
      <c r="Q1054" s="6">
        <v>17404</v>
      </c>
    </row>
    <row r="1055" spans="1:17" x14ac:dyDescent="0.25">
      <c r="A1055" s="1" t="s">
        <v>2940</v>
      </c>
      <c r="B1055" s="2" t="s">
        <v>2941</v>
      </c>
      <c r="C1055" s="3">
        <v>45356</v>
      </c>
      <c r="D1055" s="4" t="str">
        <f t="shared" ca="1" si="63"/>
        <v>Completed</v>
      </c>
      <c r="E1055" s="4" t="s">
        <v>3</v>
      </c>
      <c r="F1055" s="4" t="s">
        <v>2168</v>
      </c>
      <c r="G1055" s="5">
        <v>14.22</v>
      </c>
      <c r="H1055" s="37">
        <f t="shared" si="62"/>
        <v>1</v>
      </c>
      <c r="I1055" s="37" t="str">
        <f t="shared" si="61"/>
        <v>Small</v>
      </c>
      <c r="J1055" s="4">
        <v>6</v>
      </c>
      <c r="K1055" s="20">
        <v>0.99</v>
      </c>
      <c r="L1055" s="5">
        <f>Table3[[#This Row],[Product_Amt]]+Table3[[#This Row],[Shipping_Amt]]</f>
        <v>15.21</v>
      </c>
      <c r="M1055" s="5">
        <f>(Table3[[#This Row],[Total_Amt]]*0.1275) + 0.3</f>
        <v>2.2392750000000001</v>
      </c>
      <c r="N1055" s="20">
        <f>Table3[[#This Row],[Total_Amt]]-Table3[[#This Row],[TCG_Fees]]-0.0225 - (0.088 *Table3[[#This Row],[Shipping_Shields]])- ($V$33 * Table3[[#This Row],[Quantity_Ordered]]) -0.68</f>
        <v>12.018246394611729</v>
      </c>
      <c r="O1055" s="2" t="s">
        <v>930</v>
      </c>
      <c r="P1055" s="2" t="s">
        <v>931</v>
      </c>
      <c r="Q1055" s="6">
        <v>87106</v>
      </c>
    </row>
    <row r="1056" spans="1:17" x14ac:dyDescent="0.25">
      <c r="A1056" s="1" t="s">
        <v>2942</v>
      </c>
      <c r="B1056" s="2" t="s">
        <v>2943</v>
      </c>
      <c r="C1056" s="3">
        <v>45356</v>
      </c>
      <c r="D1056" s="4" t="str">
        <f t="shared" ca="1" si="63"/>
        <v>Completed</v>
      </c>
      <c r="E1056" s="4" t="s">
        <v>3</v>
      </c>
      <c r="F1056" s="4" t="s">
        <v>2168</v>
      </c>
      <c r="G1056" s="5">
        <v>0.2</v>
      </c>
      <c r="H1056" s="37">
        <f t="shared" si="62"/>
        <v>1</v>
      </c>
      <c r="I1056" s="37" t="str">
        <f t="shared" si="61"/>
        <v>Small</v>
      </c>
      <c r="J1056" s="4">
        <v>1</v>
      </c>
      <c r="K1056" s="20">
        <v>1.22</v>
      </c>
      <c r="L1056" s="5">
        <f>Table3[[#This Row],[Product_Amt]]+Table3[[#This Row],[Shipping_Amt]]</f>
        <v>1.42</v>
      </c>
      <c r="M1056" s="5">
        <f>(Table3[[#This Row],[Total_Amt]]*0.1275) + 0.3</f>
        <v>0.48104999999999998</v>
      </c>
      <c r="N1056" s="20">
        <f>Table3[[#This Row],[Total_Amt]]-Table3[[#This Row],[TCG_Fees]]-0.0225 - (0.088 *Table3[[#This Row],[Shipping_Shields]])- ($V$33 * Table3[[#This Row],[Quantity_Ordered]]) -0.68</f>
        <v>0.12145356576862121</v>
      </c>
      <c r="O1056" s="2" t="s">
        <v>2944</v>
      </c>
      <c r="P1056" s="2" t="s">
        <v>938</v>
      </c>
      <c r="Q1056" s="6">
        <v>91402</v>
      </c>
    </row>
    <row r="1057" spans="1:17" x14ac:dyDescent="0.25">
      <c r="A1057" s="1" t="s">
        <v>2945</v>
      </c>
      <c r="B1057" s="2" t="s">
        <v>2946</v>
      </c>
      <c r="C1057" s="3">
        <v>45356</v>
      </c>
      <c r="D1057" s="4" t="str">
        <f t="shared" ca="1" si="63"/>
        <v>Completed</v>
      </c>
      <c r="E1057" s="4" t="s">
        <v>3</v>
      </c>
      <c r="F1057" s="4" t="s">
        <v>2168</v>
      </c>
      <c r="G1057" s="5">
        <v>9.49</v>
      </c>
      <c r="H1057" s="37">
        <f t="shared" si="62"/>
        <v>1</v>
      </c>
      <c r="I1057" s="37" t="str">
        <f t="shared" si="61"/>
        <v>Small</v>
      </c>
      <c r="J1057" s="4">
        <v>1</v>
      </c>
      <c r="K1057" s="20">
        <v>0.99</v>
      </c>
      <c r="L1057" s="5">
        <f>Table3[[#This Row],[Product_Amt]]+Table3[[#This Row],[Shipping_Amt]]</f>
        <v>10.48</v>
      </c>
      <c r="M1057" s="5">
        <f>(Table3[[#This Row],[Total_Amt]]*0.1275) + 0.3</f>
        <v>1.6362000000000001</v>
      </c>
      <c r="N1057" s="20">
        <f>Table3[[#This Row],[Total_Amt]]-Table3[[#This Row],[TCG_Fees]]-0.0225 - (0.088 *Table3[[#This Row],[Shipping_Shields]])- ($V$33 * Table3[[#This Row],[Quantity_Ordered]]) -0.68</f>
        <v>8.0263035657686217</v>
      </c>
      <c r="O1057" s="2" t="s">
        <v>1109</v>
      </c>
      <c r="P1057" s="2" t="s">
        <v>926</v>
      </c>
      <c r="Q1057" s="6">
        <v>97402</v>
      </c>
    </row>
    <row r="1058" spans="1:17" x14ac:dyDescent="0.25">
      <c r="A1058" s="1" t="s">
        <v>2947</v>
      </c>
      <c r="B1058" s="2" t="s">
        <v>2948</v>
      </c>
      <c r="C1058" s="3">
        <v>45356</v>
      </c>
      <c r="D1058" s="4" t="str">
        <f t="shared" ca="1" si="63"/>
        <v>Completed</v>
      </c>
      <c r="E1058" s="4" t="s">
        <v>3</v>
      </c>
      <c r="F1058" s="4" t="s">
        <v>2168</v>
      </c>
      <c r="G1058" s="5">
        <v>49.89</v>
      </c>
      <c r="H1058" s="37">
        <f t="shared" si="62"/>
        <v>1</v>
      </c>
      <c r="I1058" s="37" t="str">
        <f t="shared" si="61"/>
        <v>Small</v>
      </c>
      <c r="J1058" s="4">
        <v>3</v>
      </c>
      <c r="K1058" s="20">
        <v>0.99</v>
      </c>
      <c r="L1058" s="5">
        <f>Table3[[#This Row],[Product_Amt]]+Table3[[#This Row],[Shipping_Amt]]</f>
        <v>50.88</v>
      </c>
      <c r="M1058" s="5">
        <f>(Table3[[#This Row],[Total_Amt]]*0.1275) + 0.3</f>
        <v>6.7872000000000003</v>
      </c>
      <c r="N1058" s="20">
        <f>Table3[[#This Row],[Total_Amt]]-Table3[[#This Row],[TCG_Fees]]-0.0225 - (0.088 *Table3[[#This Row],[Shipping_Shields]])- ($V$33 * Table3[[#This Row],[Quantity_Ordered]]) -0.68</f>
        <v>43.221310697305867</v>
      </c>
      <c r="O1058" s="2" t="s">
        <v>2949</v>
      </c>
      <c r="P1058" s="2" t="s">
        <v>982</v>
      </c>
      <c r="Q1058" s="6">
        <v>55125</v>
      </c>
    </row>
    <row r="1059" spans="1:17" x14ac:dyDescent="0.25">
      <c r="A1059" s="1" t="s">
        <v>2950</v>
      </c>
      <c r="B1059" s="2" t="s">
        <v>2951</v>
      </c>
      <c r="C1059" s="3">
        <v>45356</v>
      </c>
      <c r="D1059" s="4" t="str">
        <f t="shared" ca="1" si="63"/>
        <v>Completed</v>
      </c>
      <c r="E1059" s="4" t="s">
        <v>3</v>
      </c>
      <c r="F1059" s="4" t="s">
        <v>2168</v>
      </c>
      <c r="G1059" s="5">
        <v>1.94</v>
      </c>
      <c r="H1059" s="37">
        <f t="shared" si="62"/>
        <v>1</v>
      </c>
      <c r="I1059" s="37" t="str">
        <f t="shared" si="61"/>
        <v>Small</v>
      </c>
      <c r="J1059" s="4">
        <v>1</v>
      </c>
      <c r="K1059" s="20">
        <v>1.22</v>
      </c>
      <c r="L1059" s="5">
        <f>Table3[[#This Row],[Product_Amt]]+Table3[[#This Row],[Shipping_Amt]]</f>
        <v>3.16</v>
      </c>
      <c r="M1059" s="5">
        <f>(Table3[[#This Row],[Total_Amt]]*0.1275) + 0.3</f>
        <v>0.70290000000000008</v>
      </c>
      <c r="N1059" s="20">
        <f>Table3[[#This Row],[Total_Amt]]-Table3[[#This Row],[TCG_Fees]]-0.0225 - (0.088 *Table3[[#This Row],[Shipping_Shields]])- ($V$33 * Table3[[#This Row],[Quantity_Ordered]]) -0.68</f>
        <v>1.639603565768621</v>
      </c>
      <c r="O1059" s="2" t="s">
        <v>2952</v>
      </c>
      <c r="P1059" s="2" t="s">
        <v>968</v>
      </c>
      <c r="Q1059" s="6">
        <v>22936</v>
      </c>
    </row>
    <row r="1060" spans="1:17" x14ac:dyDescent="0.25">
      <c r="A1060" s="1" t="s">
        <v>2953</v>
      </c>
      <c r="B1060" s="2" t="s">
        <v>2954</v>
      </c>
      <c r="C1060" s="3">
        <v>45356</v>
      </c>
      <c r="D1060" s="4" t="str">
        <f t="shared" ca="1" si="63"/>
        <v>Completed</v>
      </c>
      <c r="E1060" s="4" t="s">
        <v>3</v>
      </c>
      <c r="F1060" s="4" t="s">
        <v>2168</v>
      </c>
      <c r="G1060" s="5">
        <v>8.64</v>
      </c>
      <c r="H1060" s="37">
        <f t="shared" si="62"/>
        <v>1</v>
      </c>
      <c r="I1060" s="37" t="str">
        <f t="shared" si="61"/>
        <v>Small</v>
      </c>
      <c r="J1060" s="4">
        <v>1</v>
      </c>
      <c r="K1060" s="20">
        <v>0.99</v>
      </c>
      <c r="L1060" s="5">
        <f>Table3[[#This Row],[Product_Amt]]+Table3[[#This Row],[Shipping_Amt]]</f>
        <v>9.6300000000000008</v>
      </c>
      <c r="M1060" s="5">
        <f>(Table3[[#This Row],[Total_Amt]]*0.1275) + 0.3</f>
        <v>1.5278250000000002</v>
      </c>
      <c r="N1060" s="20">
        <f>Table3[[#This Row],[Total_Amt]]-Table3[[#This Row],[TCG_Fees]]-0.0225 - (0.088 *Table3[[#This Row],[Shipping_Shields]])- ($V$33 * Table3[[#This Row],[Quantity_Ordered]]) -0.68</f>
        <v>7.2846785657686217</v>
      </c>
      <c r="O1060" s="2" t="s">
        <v>2831</v>
      </c>
      <c r="P1060" s="2" t="s">
        <v>1213</v>
      </c>
      <c r="Q1060" s="6">
        <v>57108</v>
      </c>
    </row>
    <row r="1061" spans="1:17" x14ac:dyDescent="0.25">
      <c r="A1061" s="1" t="s">
        <v>2955</v>
      </c>
      <c r="B1061" s="2" t="s">
        <v>2956</v>
      </c>
      <c r="C1061" s="3">
        <v>45357</v>
      </c>
      <c r="D1061" s="4" t="str">
        <f t="shared" ca="1" si="63"/>
        <v>Completed</v>
      </c>
      <c r="E1061" s="4" t="s">
        <v>3</v>
      </c>
      <c r="F1061" s="4" t="s">
        <v>2168</v>
      </c>
      <c r="G1061" s="5">
        <v>0.25</v>
      </c>
      <c r="H1061" s="37">
        <f t="shared" si="62"/>
        <v>1</v>
      </c>
      <c r="I1061" s="37" t="str">
        <f t="shared" si="61"/>
        <v>Small</v>
      </c>
      <c r="J1061" s="4">
        <v>2</v>
      </c>
      <c r="K1061" s="20">
        <v>1.22</v>
      </c>
      <c r="L1061" s="5">
        <f>Table3[[#This Row],[Product_Amt]]+Table3[[#This Row],[Shipping_Amt]]</f>
        <v>1.47</v>
      </c>
      <c r="M1061" s="5">
        <f>(Table3[[#This Row],[Total_Amt]]*0.1275) + 0.3</f>
        <v>0.487425</v>
      </c>
      <c r="N1061" s="20">
        <f>Table3[[#This Row],[Total_Amt]]-Table3[[#This Row],[TCG_Fees]]-0.0225 - (0.088 *Table3[[#This Row],[Shipping_Shields]])- ($V$33 * Table3[[#This Row],[Quantity_Ordered]]) -0.68</f>
        <v>0.13808213153724247</v>
      </c>
      <c r="O1061" s="2" t="s">
        <v>2957</v>
      </c>
      <c r="P1061" s="2" t="s">
        <v>958</v>
      </c>
      <c r="Q1061" s="6">
        <v>8205</v>
      </c>
    </row>
    <row r="1062" spans="1:17" x14ac:dyDescent="0.25">
      <c r="A1062" s="1" t="s">
        <v>2958</v>
      </c>
      <c r="B1062" s="2" t="s">
        <v>2959</v>
      </c>
      <c r="C1062" s="3">
        <v>45358</v>
      </c>
      <c r="D1062" s="4" t="str">
        <f t="shared" ca="1" si="63"/>
        <v>Completed</v>
      </c>
      <c r="E1062" s="4" t="s">
        <v>3</v>
      </c>
      <c r="F1062" s="4" t="s">
        <v>2168</v>
      </c>
      <c r="G1062" s="5">
        <v>0.14000000000000001</v>
      </c>
      <c r="H1062" s="37">
        <f t="shared" si="62"/>
        <v>1</v>
      </c>
      <c r="I1062" s="37" t="str">
        <f t="shared" si="61"/>
        <v>Small</v>
      </c>
      <c r="J1062" s="4">
        <v>1</v>
      </c>
      <c r="K1062" s="20">
        <v>1.22</v>
      </c>
      <c r="L1062" s="5">
        <f>Table3[[#This Row],[Product_Amt]]+Table3[[#This Row],[Shipping_Amt]]</f>
        <v>1.3599999999999999</v>
      </c>
      <c r="M1062" s="5">
        <f>(Table3[[#This Row],[Total_Amt]]*0.1275) + 0.3</f>
        <v>0.47339999999999999</v>
      </c>
      <c r="N1062" s="20">
        <f>Table3[[#This Row],[Total_Amt]]-Table3[[#This Row],[TCG_Fees]]-0.0225 - (0.088 *Table3[[#This Row],[Shipping_Shields]])- ($V$33 * Table3[[#This Row],[Quantity_Ordered]]) -0.68</f>
        <v>6.9103565768621089E-2</v>
      </c>
      <c r="O1062" s="2" t="s">
        <v>996</v>
      </c>
      <c r="P1062" s="2" t="s">
        <v>997</v>
      </c>
      <c r="Q1062" s="6">
        <v>80111</v>
      </c>
    </row>
    <row r="1063" spans="1:17" x14ac:dyDescent="0.25">
      <c r="A1063" s="1" t="s">
        <v>2960</v>
      </c>
      <c r="B1063" s="2" t="s">
        <v>2961</v>
      </c>
      <c r="C1063" s="3">
        <v>45358</v>
      </c>
      <c r="D1063" s="4" t="str">
        <f t="shared" ca="1" si="63"/>
        <v>Completed</v>
      </c>
      <c r="E1063" s="4" t="s">
        <v>3</v>
      </c>
      <c r="F1063" s="4" t="s">
        <v>2168</v>
      </c>
      <c r="G1063" s="5">
        <v>0.71</v>
      </c>
      <c r="H1063" s="37">
        <f t="shared" si="62"/>
        <v>1</v>
      </c>
      <c r="I1063" s="37" t="str">
        <f t="shared" si="61"/>
        <v>Small</v>
      </c>
      <c r="J1063" s="4">
        <v>1</v>
      </c>
      <c r="K1063" s="20">
        <v>1.22</v>
      </c>
      <c r="L1063" s="5">
        <f>Table3[[#This Row],[Product_Amt]]+Table3[[#This Row],[Shipping_Amt]]</f>
        <v>1.93</v>
      </c>
      <c r="M1063" s="5">
        <f>(Table3[[#This Row],[Total_Amt]]*0.1275) + 0.3</f>
        <v>0.54607499999999998</v>
      </c>
      <c r="N1063" s="20">
        <f>Table3[[#This Row],[Total_Amt]]-Table3[[#This Row],[TCG_Fees]]-0.0225 - (0.088 *Table3[[#This Row],[Shipping_Shields]])- ($V$33 * Table3[[#This Row],[Quantity_Ordered]]) -0.68</f>
        <v>0.56642856576862111</v>
      </c>
      <c r="O1063" s="2" t="s">
        <v>1885</v>
      </c>
      <c r="P1063" s="2" t="s">
        <v>1886</v>
      </c>
      <c r="Q1063" s="6">
        <v>9821</v>
      </c>
    </row>
    <row r="1064" spans="1:17" x14ac:dyDescent="0.25">
      <c r="A1064" s="1" t="s">
        <v>2962</v>
      </c>
      <c r="B1064" s="2" t="s">
        <v>2963</v>
      </c>
      <c r="C1064" s="3">
        <v>45359</v>
      </c>
      <c r="D1064" s="4" t="str">
        <f t="shared" ca="1" si="63"/>
        <v>Completed</v>
      </c>
      <c r="E1064" s="4" t="s">
        <v>3</v>
      </c>
      <c r="F1064" s="4" t="s">
        <v>2168</v>
      </c>
      <c r="G1064" s="5">
        <v>0.14000000000000001</v>
      </c>
      <c r="H1064" s="37">
        <f t="shared" si="62"/>
        <v>1</v>
      </c>
      <c r="I1064" s="37" t="str">
        <f t="shared" si="61"/>
        <v>Small</v>
      </c>
      <c r="J1064" s="4">
        <v>2</v>
      </c>
      <c r="K1064" s="20">
        <v>1.22</v>
      </c>
      <c r="L1064" s="5">
        <f>Table3[[#This Row],[Product_Amt]]+Table3[[#This Row],[Shipping_Amt]]</f>
        <v>1.3599999999999999</v>
      </c>
      <c r="M1064" s="5">
        <f>(Table3[[#This Row],[Total_Amt]]*0.1275) + 0.3</f>
        <v>0.47339999999999999</v>
      </c>
      <c r="N1064" s="20">
        <f>Table3[[#This Row],[Total_Amt]]-Table3[[#This Row],[TCG_Fees]]-0.0225 - (0.088 *Table3[[#This Row],[Shipping_Shields]])- ($V$33 * Table3[[#This Row],[Quantity_Ordered]]) -0.68</f>
        <v>4.2107131537242326E-2</v>
      </c>
      <c r="O1064" s="2" t="s">
        <v>1352</v>
      </c>
      <c r="P1064" s="2" t="s">
        <v>988</v>
      </c>
      <c r="Q1064" s="6">
        <v>64155</v>
      </c>
    </row>
    <row r="1065" spans="1:17" x14ac:dyDescent="0.25">
      <c r="A1065" s="1" t="s">
        <v>2964</v>
      </c>
      <c r="B1065" s="2" t="s">
        <v>2965</v>
      </c>
      <c r="C1065" s="3">
        <v>45359</v>
      </c>
      <c r="D1065" s="4" t="str">
        <f t="shared" ca="1" si="63"/>
        <v>Completed</v>
      </c>
      <c r="E1065" s="4" t="s">
        <v>3</v>
      </c>
      <c r="F1065" s="4" t="s">
        <v>2168</v>
      </c>
      <c r="G1065" s="5">
        <v>0.13</v>
      </c>
      <c r="H1065" s="37">
        <f t="shared" si="62"/>
        <v>1</v>
      </c>
      <c r="I1065" s="37" t="str">
        <f t="shared" si="61"/>
        <v>Small</v>
      </c>
      <c r="J1065" s="4">
        <v>1</v>
      </c>
      <c r="K1065" s="20">
        <v>1.22</v>
      </c>
      <c r="L1065" s="5">
        <f>Table3[[#This Row],[Product_Amt]]+Table3[[#This Row],[Shipping_Amt]]</f>
        <v>1.35</v>
      </c>
      <c r="M1065" s="5">
        <f>(Table3[[#This Row],[Total_Amt]]*0.1275) + 0.3</f>
        <v>0.47212500000000002</v>
      </c>
      <c r="N1065" s="20">
        <f>Table3[[#This Row],[Total_Amt]]-Table3[[#This Row],[TCG_Fees]]-0.0225 - (0.088 *Table3[[#This Row],[Shipping_Shields]])- ($V$33 * Table3[[#This Row],[Quantity_Ordered]]) -0.68</f>
        <v>6.0378565768621328E-2</v>
      </c>
      <c r="O1065" s="2" t="s">
        <v>1048</v>
      </c>
      <c r="P1065" s="2" t="s">
        <v>997</v>
      </c>
      <c r="Q1065" s="6">
        <v>80203</v>
      </c>
    </row>
    <row r="1066" spans="1:17" x14ac:dyDescent="0.25">
      <c r="A1066" s="1" t="s">
        <v>2966</v>
      </c>
      <c r="B1066" s="2" t="s">
        <v>2967</v>
      </c>
      <c r="C1066" s="3">
        <v>45359</v>
      </c>
      <c r="D1066" s="4" t="str">
        <f t="shared" ca="1" si="63"/>
        <v>Completed</v>
      </c>
      <c r="E1066" s="4" t="s">
        <v>3</v>
      </c>
      <c r="F1066" s="4" t="s">
        <v>2168</v>
      </c>
      <c r="G1066" s="5">
        <v>3.38</v>
      </c>
      <c r="H1066" s="37">
        <f t="shared" si="62"/>
        <v>1</v>
      </c>
      <c r="I1066" s="37" t="str">
        <f t="shared" si="61"/>
        <v>Small</v>
      </c>
      <c r="J1066" s="4">
        <v>1</v>
      </c>
      <c r="K1066" s="20">
        <v>1.22</v>
      </c>
      <c r="L1066" s="5">
        <f>Table3[[#This Row],[Product_Amt]]+Table3[[#This Row],[Shipping_Amt]]</f>
        <v>4.5999999999999996</v>
      </c>
      <c r="M1066" s="5">
        <f>(Table3[[#This Row],[Total_Amt]]*0.1275) + 0.3</f>
        <v>0.88649999999999984</v>
      </c>
      <c r="N1066" s="20">
        <f>Table3[[#This Row],[Total_Amt]]-Table3[[#This Row],[TCG_Fees]]-0.0225 - (0.088 *Table3[[#This Row],[Shipping_Shields]])- ($V$33 * Table3[[#This Row],[Quantity_Ordered]]) -0.68</f>
        <v>2.8960035657686207</v>
      </c>
      <c r="O1066" s="2" t="s">
        <v>1332</v>
      </c>
      <c r="P1066" s="2" t="s">
        <v>938</v>
      </c>
      <c r="Q1066" s="6">
        <v>91791</v>
      </c>
    </row>
    <row r="1067" spans="1:17" x14ac:dyDescent="0.25">
      <c r="A1067" s="1" t="s">
        <v>2968</v>
      </c>
      <c r="B1067" s="2" t="s">
        <v>2969</v>
      </c>
      <c r="C1067" s="3">
        <v>45359</v>
      </c>
      <c r="D1067" s="4" t="str">
        <f t="shared" ca="1" si="63"/>
        <v>Completed</v>
      </c>
      <c r="E1067" s="4" t="s">
        <v>3</v>
      </c>
      <c r="F1067" s="4" t="s">
        <v>2168</v>
      </c>
      <c r="G1067" s="5">
        <v>0.73</v>
      </c>
      <c r="H1067" s="37">
        <f t="shared" si="62"/>
        <v>1</v>
      </c>
      <c r="I1067" s="37" t="str">
        <f t="shared" si="61"/>
        <v>Small</v>
      </c>
      <c r="J1067" s="4">
        <v>1</v>
      </c>
      <c r="K1067" s="20">
        <v>1.22</v>
      </c>
      <c r="L1067" s="5">
        <f>Table3[[#This Row],[Product_Amt]]+Table3[[#This Row],[Shipping_Amt]]</f>
        <v>1.95</v>
      </c>
      <c r="M1067" s="5">
        <f>(Table3[[#This Row],[Total_Amt]]*0.1275) + 0.3</f>
        <v>0.54862499999999992</v>
      </c>
      <c r="N1067" s="20">
        <f>Table3[[#This Row],[Total_Amt]]-Table3[[#This Row],[TCG_Fees]]-0.0225 - (0.088 *Table3[[#This Row],[Shipping_Shields]])- ($V$33 * Table3[[#This Row],[Quantity_Ordered]]) -0.68</f>
        <v>0.58387856576862129</v>
      </c>
      <c r="O1067" s="2" t="s">
        <v>974</v>
      </c>
      <c r="P1067" s="2" t="s">
        <v>926</v>
      </c>
      <c r="Q1067" s="6">
        <v>97236</v>
      </c>
    </row>
    <row r="1068" spans="1:17" x14ac:dyDescent="0.25">
      <c r="A1068" s="1" t="s">
        <v>2970</v>
      </c>
      <c r="B1068" s="2" t="s">
        <v>761</v>
      </c>
      <c r="C1068" s="3">
        <v>45359</v>
      </c>
      <c r="D1068" s="4" t="str">
        <f t="shared" ca="1" si="63"/>
        <v>Completed</v>
      </c>
      <c r="E1068" s="4" t="s">
        <v>3</v>
      </c>
      <c r="F1068" s="4" t="s">
        <v>2168</v>
      </c>
      <c r="G1068" s="5">
        <v>5.89</v>
      </c>
      <c r="H1068" s="37">
        <f t="shared" si="62"/>
        <v>1</v>
      </c>
      <c r="I1068" s="37" t="str">
        <f t="shared" si="61"/>
        <v>Small</v>
      </c>
      <c r="J1068" s="4">
        <v>4</v>
      </c>
      <c r="K1068" s="20">
        <v>0.99</v>
      </c>
      <c r="L1068" s="5">
        <f>Table3[[#This Row],[Product_Amt]]+Table3[[#This Row],[Shipping_Amt]]</f>
        <v>6.88</v>
      </c>
      <c r="M1068" s="5">
        <f>(Table3[[#This Row],[Total_Amt]]*0.1275) + 0.3</f>
        <v>1.1772</v>
      </c>
      <c r="N1068" s="20">
        <f>Table3[[#This Row],[Total_Amt]]-Table3[[#This Row],[TCG_Fees]]-0.0225 - (0.088 *Table3[[#This Row],[Shipping_Shields]])- ($V$33 * Table3[[#This Row],[Quantity_Ordered]]) -0.68</f>
        <v>4.8043142630744846</v>
      </c>
      <c r="O1068" s="2" t="s">
        <v>1081</v>
      </c>
      <c r="P1068" s="2" t="s">
        <v>978</v>
      </c>
      <c r="Q1068" s="6">
        <v>54313</v>
      </c>
    </row>
    <row r="1069" spans="1:17" x14ac:dyDescent="0.25">
      <c r="A1069" s="1" t="s">
        <v>2971</v>
      </c>
      <c r="B1069" s="2" t="s">
        <v>2972</v>
      </c>
      <c r="C1069" s="3">
        <v>45360</v>
      </c>
      <c r="D1069" s="4" t="str">
        <f t="shared" ca="1" si="63"/>
        <v>Completed</v>
      </c>
      <c r="E1069" s="4" t="s">
        <v>3</v>
      </c>
      <c r="F1069" s="4" t="s">
        <v>2168</v>
      </c>
      <c r="G1069" s="5">
        <v>0.48</v>
      </c>
      <c r="H1069" s="37">
        <f t="shared" si="62"/>
        <v>1</v>
      </c>
      <c r="I1069" s="37" t="str">
        <f t="shared" si="61"/>
        <v>Small</v>
      </c>
      <c r="J1069" s="4">
        <v>1</v>
      </c>
      <c r="K1069" s="20">
        <v>1.22</v>
      </c>
      <c r="L1069" s="5">
        <f>Table3[[#This Row],[Product_Amt]]+Table3[[#This Row],[Shipping_Amt]]</f>
        <v>1.7</v>
      </c>
      <c r="M1069" s="5">
        <f>(Table3[[#This Row],[Total_Amt]]*0.1275) + 0.3</f>
        <v>0.51675000000000004</v>
      </c>
      <c r="N1069" s="20">
        <f>Table3[[#This Row],[Total_Amt]]-Table3[[#This Row],[TCG_Fees]]-0.0225 - (0.088 *Table3[[#This Row],[Shipping_Shields]])- ($V$33 * Table3[[#This Row],[Quantity_Ordered]]) -0.68</f>
        <v>0.36575356576862117</v>
      </c>
      <c r="O1069" s="2" t="s">
        <v>1075</v>
      </c>
      <c r="P1069" s="2" t="s">
        <v>919</v>
      </c>
      <c r="Q1069" s="6">
        <v>76306</v>
      </c>
    </row>
    <row r="1070" spans="1:17" x14ac:dyDescent="0.25">
      <c r="A1070" s="1" t="s">
        <v>2973</v>
      </c>
      <c r="B1070" s="2" t="s">
        <v>2974</v>
      </c>
      <c r="C1070" s="3">
        <v>45360</v>
      </c>
      <c r="D1070" s="4" t="str">
        <f t="shared" ca="1" si="63"/>
        <v>Completed</v>
      </c>
      <c r="E1070" s="4" t="s">
        <v>3</v>
      </c>
      <c r="F1070" s="4" t="s">
        <v>2168</v>
      </c>
      <c r="G1070" s="5">
        <v>0.4</v>
      </c>
      <c r="H1070" s="37">
        <f t="shared" si="62"/>
        <v>1</v>
      </c>
      <c r="I1070" s="37" t="str">
        <f t="shared" si="61"/>
        <v>Small</v>
      </c>
      <c r="J1070" s="4">
        <v>2</v>
      </c>
      <c r="K1070" s="20">
        <v>1.22</v>
      </c>
      <c r="L1070" s="5">
        <f>Table3[[#This Row],[Product_Amt]]+Table3[[#This Row],[Shipping_Amt]]</f>
        <v>1.62</v>
      </c>
      <c r="M1070" s="5">
        <f>(Table3[[#This Row],[Total_Amt]]*0.1275) + 0.3</f>
        <v>0.50655000000000006</v>
      </c>
      <c r="N1070" s="20">
        <f>Table3[[#This Row],[Total_Amt]]-Table3[[#This Row],[TCG_Fees]]-0.0225 - (0.088 *Table3[[#This Row],[Shipping_Shields]])- ($V$33 * Table3[[#This Row],[Quantity_Ordered]]) -0.68</f>
        <v>0.26895713153724243</v>
      </c>
      <c r="O1070" s="2" t="s">
        <v>2975</v>
      </c>
      <c r="P1070" s="2" t="s">
        <v>1123</v>
      </c>
      <c r="Q1070" s="6">
        <v>84663</v>
      </c>
    </row>
    <row r="1071" spans="1:17" x14ac:dyDescent="0.25">
      <c r="A1071" s="1" t="s">
        <v>2976</v>
      </c>
      <c r="B1071" s="2" t="s">
        <v>2977</v>
      </c>
      <c r="C1071" s="3">
        <v>45360</v>
      </c>
      <c r="D1071" s="4" t="str">
        <f t="shared" ca="1" si="63"/>
        <v>Completed</v>
      </c>
      <c r="E1071" s="4" t="s">
        <v>3</v>
      </c>
      <c r="F1071" s="4" t="s">
        <v>2168</v>
      </c>
      <c r="G1071" s="5">
        <v>8.39</v>
      </c>
      <c r="H1071" s="37">
        <f t="shared" si="62"/>
        <v>1</v>
      </c>
      <c r="I1071" s="37" t="str">
        <f t="shared" si="61"/>
        <v>Small</v>
      </c>
      <c r="J1071" s="4">
        <v>1</v>
      </c>
      <c r="K1071" s="20">
        <v>0.99</v>
      </c>
      <c r="L1071" s="5">
        <f>Table3[[#This Row],[Product_Amt]]+Table3[[#This Row],[Shipping_Amt]]</f>
        <v>9.3800000000000008</v>
      </c>
      <c r="M1071" s="5">
        <f>(Table3[[#This Row],[Total_Amt]]*0.1275) + 0.3</f>
        <v>1.4959500000000001</v>
      </c>
      <c r="N1071" s="20">
        <f>Table3[[#This Row],[Total_Amt]]-Table3[[#This Row],[TCG_Fees]]-0.0225 - (0.088 *Table3[[#This Row],[Shipping_Shields]])- ($V$33 * Table3[[#This Row],[Quantity_Ordered]]) -0.68</f>
        <v>7.066553565768622</v>
      </c>
      <c r="O1071" s="2" t="s">
        <v>1013</v>
      </c>
      <c r="P1071" s="2" t="s">
        <v>938</v>
      </c>
      <c r="Q1071" s="6">
        <v>91780</v>
      </c>
    </row>
    <row r="1072" spans="1:17" x14ac:dyDescent="0.25">
      <c r="A1072" s="1" t="s">
        <v>2978</v>
      </c>
      <c r="B1072" s="2" t="s">
        <v>2979</v>
      </c>
      <c r="C1072" s="3">
        <v>45361</v>
      </c>
      <c r="D1072" s="4" t="str">
        <f t="shared" ca="1" si="63"/>
        <v>Completed</v>
      </c>
      <c r="E1072" s="4" t="s">
        <v>3</v>
      </c>
      <c r="F1072" s="4" t="s">
        <v>2168</v>
      </c>
      <c r="G1072" s="5">
        <v>0.97</v>
      </c>
      <c r="H1072" s="37">
        <f t="shared" si="62"/>
        <v>1</v>
      </c>
      <c r="I1072" s="37" t="str">
        <f t="shared" si="61"/>
        <v>Small</v>
      </c>
      <c r="J1072" s="4">
        <v>1</v>
      </c>
      <c r="K1072" s="20">
        <v>1.22</v>
      </c>
      <c r="L1072" s="5">
        <f>Table3[[#This Row],[Product_Amt]]+Table3[[#This Row],[Shipping_Amt]]</f>
        <v>2.19</v>
      </c>
      <c r="M1072" s="5">
        <f>(Table3[[#This Row],[Total_Amt]]*0.1275) + 0.3</f>
        <v>0.57922499999999999</v>
      </c>
      <c r="N1072" s="20">
        <f>Table3[[#This Row],[Total_Amt]]-Table3[[#This Row],[TCG_Fees]]-0.0225 - (0.088 *Table3[[#This Row],[Shipping_Shields]])- ($V$33 * Table3[[#This Row],[Quantity_Ordered]]) -0.68</f>
        <v>0.79327856576862088</v>
      </c>
      <c r="O1072" s="2" t="s">
        <v>2980</v>
      </c>
      <c r="P1072" s="2" t="s">
        <v>966</v>
      </c>
      <c r="Q1072" s="6">
        <v>2657</v>
      </c>
    </row>
    <row r="1073" spans="1:17" x14ac:dyDescent="0.25">
      <c r="A1073" s="1" t="s">
        <v>2981</v>
      </c>
      <c r="B1073" s="2" t="s">
        <v>2982</v>
      </c>
      <c r="C1073" s="3">
        <v>45361</v>
      </c>
      <c r="D1073" s="4" t="str">
        <f t="shared" ca="1" si="63"/>
        <v>Completed</v>
      </c>
      <c r="E1073" s="4" t="s">
        <v>3</v>
      </c>
      <c r="F1073" s="4" t="s">
        <v>2168</v>
      </c>
      <c r="G1073" s="5">
        <v>0.68</v>
      </c>
      <c r="H1073" s="37">
        <f t="shared" si="62"/>
        <v>1</v>
      </c>
      <c r="I1073" s="37" t="str">
        <f t="shared" si="61"/>
        <v>Small</v>
      </c>
      <c r="J1073" s="4">
        <v>2</v>
      </c>
      <c r="K1073" s="20">
        <v>1.22</v>
      </c>
      <c r="L1073" s="5">
        <f>Table3[[#This Row],[Product_Amt]]+Table3[[#This Row],[Shipping_Amt]]</f>
        <v>1.9</v>
      </c>
      <c r="M1073" s="5">
        <f>(Table3[[#This Row],[Total_Amt]]*0.1275) + 0.3</f>
        <v>0.54225000000000001</v>
      </c>
      <c r="N1073" s="20">
        <f>Table3[[#This Row],[Total_Amt]]-Table3[[#This Row],[TCG_Fees]]-0.0225 - (0.088 *Table3[[#This Row],[Shipping_Shields]])- ($V$33 * Table3[[#This Row],[Quantity_Ordered]]) -0.68</f>
        <v>0.51325713153724217</v>
      </c>
      <c r="O1073" s="2" t="s">
        <v>1885</v>
      </c>
      <c r="P1073" s="2" t="s">
        <v>2983</v>
      </c>
      <c r="Q1073" s="6">
        <v>96367</v>
      </c>
    </row>
    <row r="1074" spans="1:17" x14ac:dyDescent="0.25">
      <c r="A1074" s="1" t="s">
        <v>2984</v>
      </c>
      <c r="B1074" s="2" t="s">
        <v>2985</v>
      </c>
      <c r="C1074" s="3">
        <v>45361</v>
      </c>
      <c r="D1074" s="4" t="str">
        <f t="shared" ca="1" si="63"/>
        <v>Completed</v>
      </c>
      <c r="E1074" s="4" t="s">
        <v>3</v>
      </c>
      <c r="F1074" s="4" t="s">
        <v>2168</v>
      </c>
      <c r="G1074" s="5">
        <v>1.08</v>
      </c>
      <c r="H1074" s="37">
        <f t="shared" si="62"/>
        <v>1</v>
      </c>
      <c r="I1074" s="37" t="str">
        <f t="shared" si="61"/>
        <v>Small</v>
      </c>
      <c r="J1074" s="4">
        <v>1</v>
      </c>
      <c r="K1074" s="20">
        <v>1.22</v>
      </c>
      <c r="L1074" s="5">
        <f>Table3[[#This Row],[Product_Amt]]+Table3[[#This Row],[Shipping_Amt]]</f>
        <v>2.2999999999999998</v>
      </c>
      <c r="M1074" s="5">
        <f>(Table3[[#This Row],[Total_Amt]]*0.1275) + 0.3</f>
        <v>0.59324999999999994</v>
      </c>
      <c r="N1074" s="20">
        <f>Table3[[#This Row],[Total_Amt]]-Table3[[#This Row],[TCG_Fees]]-0.0225 - (0.088 *Table3[[#This Row],[Shipping_Shields]])- ($V$33 * Table3[[#This Row],[Quantity_Ordered]]) -0.68</f>
        <v>0.88925356576862102</v>
      </c>
      <c r="O1074" s="2" t="s">
        <v>2986</v>
      </c>
      <c r="P1074" s="2" t="s">
        <v>920</v>
      </c>
      <c r="Q1074" s="6">
        <v>14218</v>
      </c>
    </row>
    <row r="1075" spans="1:17" x14ac:dyDescent="0.25">
      <c r="A1075" s="1" t="s">
        <v>2987</v>
      </c>
      <c r="B1075" s="2" t="s">
        <v>2988</v>
      </c>
      <c r="C1075" s="3">
        <v>45361</v>
      </c>
      <c r="D1075" s="4" t="str">
        <f t="shared" ref="D1075:D1106" ca="1" si="64">IF(C1075&gt;=TODAY()-7,"Shipped","Completed")</f>
        <v>Completed</v>
      </c>
      <c r="E1075" s="4" t="s">
        <v>3</v>
      </c>
      <c r="F1075" s="4" t="s">
        <v>2168</v>
      </c>
      <c r="G1075" s="5">
        <v>0.85</v>
      </c>
      <c r="H1075" s="37">
        <f t="shared" si="62"/>
        <v>1</v>
      </c>
      <c r="I1075" s="37" t="str">
        <f t="shared" si="61"/>
        <v>Small</v>
      </c>
      <c r="J1075" s="4">
        <v>2</v>
      </c>
      <c r="K1075" s="20">
        <v>1.22</v>
      </c>
      <c r="L1075" s="5">
        <f>Table3[[#This Row],[Product_Amt]]+Table3[[#This Row],[Shipping_Amt]]</f>
        <v>2.0699999999999998</v>
      </c>
      <c r="M1075" s="5">
        <f>(Table3[[#This Row],[Total_Amt]]*0.1275) + 0.3</f>
        <v>0.56392500000000001</v>
      </c>
      <c r="N1075" s="20">
        <f>Table3[[#This Row],[Total_Amt]]-Table3[[#This Row],[TCG_Fees]]-0.0225 - (0.088 *Table3[[#This Row],[Shipping_Shields]])- ($V$33 * Table3[[#This Row],[Quantity_Ordered]]) -0.68</f>
        <v>0.66158213153724221</v>
      </c>
      <c r="O1075" s="2" t="s">
        <v>992</v>
      </c>
      <c r="P1075" s="2" t="s">
        <v>962</v>
      </c>
      <c r="Q1075" s="6">
        <v>60657</v>
      </c>
    </row>
    <row r="1076" spans="1:17" x14ac:dyDescent="0.25">
      <c r="A1076" s="1" t="s">
        <v>2989</v>
      </c>
      <c r="B1076" s="2" t="s">
        <v>2990</v>
      </c>
      <c r="C1076" s="3">
        <v>45361</v>
      </c>
      <c r="D1076" s="4" t="str">
        <f t="shared" ca="1" si="64"/>
        <v>Completed</v>
      </c>
      <c r="E1076" s="4" t="s">
        <v>3</v>
      </c>
      <c r="F1076" s="4" t="s">
        <v>2168</v>
      </c>
      <c r="G1076" s="5">
        <v>0.1</v>
      </c>
      <c r="H1076" s="37">
        <f t="shared" si="62"/>
        <v>1</v>
      </c>
      <c r="I1076" s="37" t="str">
        <f t="shared" si="61"/>
        <v>Small</v>
      </c>
      <c r="J1076" s="4">
        <v>1</v>
      </c>
      <c r="K1076" s="20">
        <v>1.22</v>
      </c>
      <c r="L1076" s="5">
        <f>Table3[[#This Row],[Product_Amt]]+Table3[[#This Row],[Shipping_Amt]]</f>
        <v>1.32</v>
      </c>
      <c r="M1076" s="5">
        <f>(Table3[[#This Row],[Total_Amt]]*0.1275) + 0.3</f>
        <v>0.46829999999999999</v>
      </c>
      <c r="N1076" s="20">
        <f>Table3[[#This Row],[Total_Amt]]-Table3[[#This Row],[TCG_Fees]]-0.0225 - (0.088 *Table3[[#This Row],[Shipping_Shields]])- ($V$33 * Table3[[#This Row],[Quantity_Ordered]]) -0.68</f>
        <v>3.420356576862138E-2</v>
      </c>
      <c r="O1076" s="2" t="s">
        <v>2991</v>
      </c>
      <c r="P1076" s="2" t="s">
        <v>941</v>
      </c>
      <c r="Q1076" s="6">
        <v>35806</v>
      </c>
    </row>
    <row r="1077" spans="1:17" x14ac:dyDescent="0.25">
      <c r="A1077" s="1" t="s">
        <v>2992</v>
      </c>
      <c r="B1077" s="2" t="s">
        <v>2993</v>
      </c>
      <c r="C1077" s="3">
        <v>45361</v>
      </c>
      <c r="D1077" s="4" t="str">
        <f t="shared" ca="1" si="64"/>
        <v>Completed</v>
      </c>
      <c r="E1077" s="4" t="s">
        <v>3</v>
      </c>
      <c r="F1077" s="4" t="s">
        <v>2168</v>
      </c>
      <c r="G1077" s="5">
        <v>3.3</v>
      </c>
      <c r="H1077" s="37">
        <f t="shared" si="62"/>
        <v>1</v>
      </c>
      <c r="I1077" s="37" t="str">
        <f t="shared" si="61"/>
        <v>Small</v>
      </c>
      <c r="J1077" s="4">
        <v>1</v>
      </c>
      <c r="K1077" s="20">
        <v>1.22</v>
      </c>
      <c r="L1077" s="5">
        <f>Table3[[#This Row],[Product_Amt]]+Table3[[#This Row],[Shipping_Amt]]</f>
        <v>4.5199999999999996</v>
      </c>
      <c r="M1077" s="5">
        <f>(Table3[[#This Row],[Total_Amt]]*0.1275) + 0.3</f>
        <v>0.87629999999999986</v>
      </c>
      <c r="N1077" s="20">
        <f>Table3[[#This Row],[Total_Amt]]-Table3[[#This Row],[TCG_Fees]]-0.0225 - (0.088 *Table3[[#This Row],[Shipping_Shields]])- ($V$33 * Table3[[#This Row],[Quantity_Ordered]]) -0.68</f>
        <v>2.8262035657686209</v>
      </c>
      <c r="O1077" s="2" t="s">
        <v>2994</v>
      </c>
      <c r="P1077" s="2" t="s">
        <v>978</v>
      </c>
      <c r="Q1077" s="6">
        <v>54728</v>
      </c>
    </row>
    <row r="1078" spans="1:17" x14ac:dyDescent="0.25">
      <c r="A1078" s="1" t="s">
        <v>2995</v>
      </c>
      <c r="B1078" s="2" t="s">
        <v>2996</v>
      </c>
      <c r="C1078" s="3">
        <v>45362</v>
      </c>
      <c r="D1078" s="4" t="str">
        <f t="shared" ca="1" si="64"/>
        <v>Completed</v>
      </c>
      <c r="E1078" s="4" t="s">
        <v>3</v>
      </c>
      <c r="F1078" s="4" t="s">
        <v>2168</v>
      </c>
      <c r="G1078" s="5">
        <v>0.2</v>
      </c>
      <c r="H1078" s="37">
        <f t="shared" si="62"/>
        <v>1</v>
      </c>
      <c r="I1078" s="37" t="str">
        <f t="shared" si="61"/>
        <v>Small</v>
      </c>
      <c r="J1078" s="4">
        <v>1</v>
      </c>
      <c r="K1078" s="20">
        <v>1.22</v>
      </c>
      <c r="L1078" s="5">
        <f>Table3[[#This Row],[Product_Amt]]+Table3[[#This Row],[Shipping_Amt]]</f>
        <v>1.42</v>
      </c>
      <c r="M1078" s="5">
        <f>(Table3[[#This Row],[Total_Amt]]*0.1275) + 0.3</f>
        <v>0.48104999999999998</v>
      </c>
      <c r="N1078" s="20">
        <f>Table3[[#This Row],[Total_Amt]]-Table3[[#This Row],[TCG_Fees]]-0.0225 - (0.088 *Table3[[#This Row],[Shipping_Shields]])- ($V$33 * Table3[[#This Row],[Quantity_Ordered]]) -0.68</f>
        <v>0.12145356576862121</v>
      </c>
      <c r="O1078" s="2" t="s">
        <v>2997</v>
      </c>
      <c r="P1078" s="2" t="s">
        <v>982</v>
      </c>
      <c r="Q1078" s="6">
        <v>55016</v>
      </c>
    </row>
    <row r="1079" spans="1:17" x14ac:dyDescent="0.25">
      <c r="A1079" s="1" t="s">
        <v>2998</v>
      </c>
      <c r="B1079" s="2" t="s">
        <v>2999</v>
      </c>
      <c r="C1079" s="3">
        <v>45368</v>
      </c>
      <c r="D1079" s="4" t="str">
        <f t="shared" ca="1" si="64"/>
        <v>Completed</v>
      </c>
      <c r="E1079" s="4" t="s">
        <v>3</v>
      </c>
      <c r="F1079" s="4" t="s">
        <v>2168</v>
      </c>
      <c r="G1079" s="5">
        <v>0.65</v>
      </c>
      <c r="H1079" s="37">
        <f t="shared" si="62"/>
        <v>1</v>
      </c>
      <c r="I1079" s="37" t="str">
        <f t="shared" si="61"/>
        <v>Small</v>
      </c>
      <c r="J1079" s="4">
        <v>1</v>
      </c>
      <c r="K1079" s="20">
        <v>1.22</v>
      </c>
      <c r="L1079" s="5">
        <f>Table3[[#This Row],[Product_Amt]]+Table3[[#This Row],[Shipping_Amt]]</f>
        <v>1.87</v>
      </c>
      <c r="M1079" s="5">
        <f>(Table3[[#This Row],[Total_Amt]]*0.1275) + 0.3</f>
        <v>0.53842500000000004</v>
      </c>
      <c r="N1079" s="20">
        <f>Table3[[#This Row],[Total_Amt]]-Table3[[#This Row],[TCG_Fees]]-0.0225 - (0.088 *Table3[[#This Row],[Shipping_Shields]])- ($V$33 * Table3[[#This Row],[Quantity_Ordered]]) -0.68</f>
        <v>0.51407856576862099</v>
      </c>
      <c r="O1079" s="2" t="s">
        <v>3000</v>
      </c>
      <c r="P1079" s="2" t="s">
        <v>920</v>
      </c>
      <c r="Q1079" s="6">
        <v>10035</v>
      </c>
    </row>
    <row r="1080" spans="1:17" x14ac:dyDescent="0.25">
      <c r="A1080" s="1" t="s">
        <v>3001</v>
      </c>
      <c r="B1080" s="2" t="s">
        <v>3002</v>
      </c>
      <c r="C1080" s="3">
        <v>45368</v>
      </c>
      <c r="D1080" s="4" t="str">
        <f t="shared" ca="1" si="64"/>
        <v>Completed</v>
      </c>
      <c r="E1080" s="4" t="s">
        <v>3</v>
      </c>
      <c r="F1080" s="4" t="s">
        <v>2168</v>
      </c>
      <c r="G1080" s="5">
        <v>5.7</v>
      </c>
      <c r="H1080" s="37">
        <f t="shared" si="62"/>
        <v>1</v>
      </c>
      <c r="I1080" s="37" t="str">
        <f t="shared" si="61"/>
        <v>Small</v>
      </c>
      <c r="J1080" s="4">
        <v>1</v>
      </c>
      <c r="K1080" s="20">
        <v>0.99</v>
      </c>
      <c r="L1080" s="5">
        <f>Table3[[#This Row],[Product_Amt]]+Table3[[#This Row],[Shipping_Amt]]</f>
        <v>6.69</v>
      </c>
      <c r="M1080" s="5">
        <f>(Table3[[#This Row],[Total_Amt]]*0.1275) + 0.3</f>
        <v>1.1529750000000001</v>
      </c>
      <c r="N1080" s="20">
        <f>Table3[[#This Row],[Total_Amt]]-Table3[[#This Row],[TCG_Fees]]-0.0225 - (0.088 *Table3[[#This Row],[Shipping_Shields]])- ($V$33 * Table3[[#This Row],[Quantity_Ordered]]) -0.68</f>
        <v>4.7195285657686217</v>
      </c>
      <c r="O1080" s="2" t="s">
        <v>3003</v>
      </c>
      <c r="P1080" s="2" t="s">
        <v>967</v>
      </c>
      <c r="Q1080" s="6">
        <v>15046</v>
      </c>
    </row>
    <row r="1081" spans="1:17" x14ac:dyDescent="0.25">
      <c r="A1081" s="1" t="s">
        <v>3004</v>
      </c>
      <c r="B1081" s="2" t="s">
        <v>3005</v>
      </c>
      <c r="C1081" s="3">
        <v>45368</v>
      </c>
      <c r="D1081" s="4" t="str">
        <f t="shared" ca="1" si="64"/>
        <v>Completed</v>
      </c>
      <c r="E1081" s="4" t="s">
        <v>3</v>
      </c>
      <c r="F1081" s="4" t="s">
        <v>2168</v>
      </c>
      <c r="G1081" s="5">
        <v>1.49</v>
      </c>
      <c r="H1081" s="37">
        <f t="shared" si="62"/>
        <v>1</v>
      </c>
      <c r="I1081" s="37" t="str">
        <f t="shared" si="61"/>
        <v>Small</v>
      </c>
      <c r="J1081" s="4">
        <v>1</v>
      </c>
      <c r="K1081" s="20">
        <v>1.22</v>
      </c>
      <c r="L1081" s="5">
        <f>Table3[[#This Row],[Product_Amt]]+Table3[[#This Row],[Shipping_Amt]]</f>
        <v>2.71</v>
      </c>
      <c r="M1081" s="5">
        <f>(Table3[[#This Row],[Total_Amt]]*0.1275) + 0.3</f>
        <v>0.64552500000000002</v>
      </c>
      <c r="N1081" s="20">
        <f>Table3[[#This Row],[Total_Amt]]-Table3[[#This Row],[TCG_Fees]]-0.0225 - (0.088 *Table3[[#This Row],[Shipping_Shields]])- ($V$33 * Table3[[#This Row],[Quantity_Ordered]]) -0.68</f>
        <v>1.2469785657686208</v>
      </c>
      <c r="O1081" s="2" t="s">
        <v>3006</v>
      </c>
      <c r="P1081" s="2" t="s">
        <v>958</v>
      </c>
      <c r="Q1081" s="6">
        <v>7830</v>
      </c>
    </row>
    <row r="1082" spans="1:17" x14ac:dyDescent="0.25">
      <c r="A1082" s="1" t="s">
        <v>3007</v>
      </c>
      <c r="B1082" s="2" t="s">
        <v>3008</v>
      </c>
      <c r="C1082" s="3">
        <v>45369</v>
      </c>
      <c r="D1082" s="4" t="str">
        <f t="shared" ca="1" si="64"/>
        <v>Completed</v>
      </c>
      <c r="E1082" s="4" t="s">
        <v>3</v>
      </c>
      <c r="F1082" s="4" t="s">
        <v>2168</v>
      </c>
      <c r="G1082" s="5">
        <v>0.14000000000000001</v>
      </c>
      <c r="H1082" s="37">
        <f t="shared" si="62"/>
        <v>1</v>
      </c>
      <c r="I1082" s="37" t="str">
        <f t="shared" si="61"/>
        <v>Small</v>
      </c>
      <c r="J1082" s="4">
        <v>1</v>
      </c>
      <c r="K1082" s="20">
        <v>1.22</v>
      </c>
      <c r="L1082" s="5">
        <f>Table3[[#This Row],[Product_Amt]]+Table3[[#This Row],[Shipping_Amt]]</f>
        <v>1.3599999999999999</v>
      </c>
      <c r="M1082" s="5">
        <f>(Table3[[#This Row],[Total_Amt]]*0.1275) + 0.3</f>
        <v>0.47339999999999999</v>
      </c>
      <c r="N1082" s="20">
        <f>Table3[[#This Row],[Total_Amt]]-Table3[[#This Row],[TCG_Fees]]-0.0225 - (0.088 *Table3[[#This Row],[Shipping_Shields]])- ($V$33 * Table3[[#This Row],[Quantity_Ordered]]) -0.68</f>
        <v>6.9103565768621089E-2</v>
      </c>
      <c r="O1082" s="2" t="s">
        <v>1195</v>
      </c>
      <c r="P1082" s="2" t="s">
        <v>952</v>
      </c>
      <c r="Q1082" s="6">
        <v>37215</v>
      </c>
    </row>
    <row r="1083" spans="1:17" x14ac:dyDescent="0.25">
      <c r="A1083" s="1" t="s">
        <v>3009</v>
      </c>
      <c r="B1083" s="2" t="s">
        <v>3010</v>
      </c>
      <c r="C1083" s="3">
        <v>45369</v>
      </c>
      <c r="D1083" s="4" t="str">
        <f t="shared" ca="1" si="64"/>
        <v>Completed</v>
      </c>
      <c r="E1083" s="4" t="s">
        <v>3</v>
      </c>
      <c r="F1083" s="4" t="s">
        <v>2168</v>
      </c>
      <c r="G1083" s="5">
        <v>0.99</v>
      </c>
      <c r="H1083" s="37">
        <f t="shared" si="62"/>
        <v>1</v>
      </c>
      <c r="I1083" s="37" t="str">
        <f t="shared" ref="I1083:I1108" si="65">IF(H1083 &gt; 1, "Large", "Small")</f>
        <v>Small</v>
      </c>
      <c r="J1083" s="4">
        <v>1</v>
      </c>
      <c r="K1083" s="20">
        <v>1.22</v>
      </c>
      <c r="L1083" s="5">
        <f>Table3[[#This Row],[Product_Amt]]+Table3[[#This Row],[Shipping_Amt]]</f>
        <v>2.21</v>
      </c>
      <c r="M1083" s="5">
        <f>(Table3[[#This Row],[Total_Amt]]*0.1275) + 0.3</f>
        <v>0.58177499999999993</v>
      </c>
      <c r="N1083" s="20">
        <f>Table3[[#This Row],[Total_Amt]]-Table3[[#This Row],[TCG_Fees]]-0.0225 - (0.088 *Table3[[#This Row],[Shipping_Shields]])- ($V$33 * Table3[[#This Row],[Quantity_Ordered]]) -0.68</f>
        <v>0.81072856576862107</v>
      </c>
      <c r="O1083" s="2" t="s">
        <v>2901</v>
      </c>
      <c r="P1083" s="2" t="s">
        <v>1034</v>
      </c>
      <c r="Q1083" s="6">
        <v>2879</v>
      </c>
    </row>
    <row r="1084" spans="1:17" x14ac:dyDescent="0.25">
      <c r="A1084" s="1" t="s">
        <v>3011</v>
      </c>
      <c r="B1084" s="2" t="s">
        <v>3012</v>
      </c>
      <c r="C1084" s="3">
        <v>45369</v>
      </c>
      <c r="D1084" s="4" t="str">
        <f t="shared" ca="1" si="64"/>
        <v>Completed</v>
      </c>
      <c r="E1084" s="4" t="s">
        <v>3</v>
      </c>
      <c r="F1084" s="4" t="s">
        <v>2168</v>
      </c>
      <c r="G1084" s="5">
        <v>0.35</v>
      </c>
      <c r="H1084" s="37">
        <f t="shared" si="62"/>
        <v>1</v>
      </c>
      <c r="I1084" s="37" t="str">
        <f t="shared" si="65"/>
        <v>Small</v>
      </c>
      <c r="J1084" s="4">
        <v>2</v>
      </c>
      <c r="K1084" s="20">
        <v>1.22</v>
      </c>
      <c r="L1084" s="5">
        <f>Table3[[#This Row],[Product_Amt]]+Table3[[#This Row],[Shipping_Amt]]</f>
        <v>1.5699999999999998</v>
      </c>
      <c r="M1084" s="5">
        <f>(Table3[[#This Row],[Total_Amt]]*0.1275) + 0.3</f>
        <v>0.50017500000000004</v>
      </c>
      <c r="N1084" s="20">
        <f>Table3[[#This Row],[Total_Amt]]-Table3[[#This Row],[TCG_Fees]]-0.0225 - (0.088 *Table3[[#This Row],[Shipping_Shields]])- ($V$33 * Table3[[#This Row],[Quantity_Ordered]]) -0.68</f>
        <v>0.2253321315372423</v>
      </c>
      <c r="O1084" s="2" t="s">
        <v>3013</v>
      </c>
      <c r="P1084" s="2" t="s">
        <v>926</v>
      </c>
      <c r="Q1084" s="6">
        <v>97116</v>
      </c>
    </row>
    <row r="1085" spans="1:17" x14ac:dyDescent="0.25">
      <c r="A1085" s="1" t="s">
        <v>3014</v>
      </c>
      <c r="B1085" s="2" t="s">
        <v>3015</v>
      </c>
      <c r="C1085" s="3">
        <v>45370</v>
      </c>
      <c r="D1085" s="4" t="str">
        <f t="shared" ca="1" si="64"/>
        <v>Completed</v>
      </c>
      <c r="E1085" s="4" t="s">
        <v>3</v>
      </c>
      <c r="F1085" s="4" t="s">
        <v>2168</v>
      </c>
      <c r="G1085" s="5">
        <v>0.1</v>
      </c>
      <c r="H1085" s="37">
        <f t="shared" si="62"/>
        <v>1</v>
      </c>
      <c r="I1085" s="37" t="str">
        <f t="shared" si="65"/>
        <v>Small</v>
      </c>
      <c r="J1085" s="4">
        <v>1</v>
      </c>
      <c r="K1085" s="20">
        <v>1.22</v>
      </c>
      <c r="L1085" s="5">
        <f>Table3[[#This Row],[Product_Amt]]+Table3[[#This Row],[Shipping_Amt]]</f>
        <v>1.32</v>
      </c>
      <c r="M1085" s="5">
        <f>(Table3[[#This Row],[Total_Amt]]*0.1275) + 0.3</f>
        <v>0.46829999999999999</v>
      </c>
      <c r="N1085" s="20">
        <f>Table3[[#This Row],[Total_Amt]]-Table3[[#This Row],[TCG_Fees]]-0.0225 - (0.088 *Table3[[#This Row],[Shipping_Shields]])- ($V$33 * Table3[[#This Row],[Quantity_Ordered]]) -0.68</f>
        <v>3.420356576862138E-2</v>
      </c>
      <c r="O1085" s="2" t="s">
        <v>3016</v>
      </c>
      <c r="P1085" s="2" t="s">
        <v>960</v>
      </c>
      <c r="Q1085" s="6">
        <v>48239</v>
      </c>
    </row>
    <row r="1086" spans="1:17" x14ac:dyDescent="0.25">
      <c r="A1086" s="1" t="s">
        <v>3017</v>
      </c>
      <c r="B1086" s="2" t="s">
        <v>1926</v>
      </c>
      <c r="C1086" s="3">
        <v>45370</v>
      </c>
      <c r="D1086" s="4" t="str">
        <f t="shared" ca="1" si="64"/>
        <v>Completed</v>
      </c>
      <c r="E1086" s="4" t="s">
        <v>3</v>
      </c>
      <c r="F1086" s="4" t="s">
        <v>2168</v>
      </c>
      <c r="G1086" s="5">
        <v>5.39</v>
      </c>
      <c r="H1086" s="37">
        <f t="shared" si="62"/>
        <v>1</v>
      </c>
      <c r="I1086" s="37" t="str">
        <f t="shared" si="65"/>
        <v>Small</v>
      </c>
      <c r="J1086" s="4">
        <v>2</v>
      </c>
      <c r="K1086" s="20">
        <v>0.99</v>
      </c>
      <c r="L1086" s="5">
        <f>Table3[[#This Row],[Product_Amt]]+Table3[[#This Row],[Shipping_Amt]]</f>
        <v>6.38</v>
      </c>
      <c r="M1086" s="5">
        <f>(Table3[[#This Row],[Total_Amt]]*0.1275) + 0.3</f>
        <v>1.1134500000000001</v>
      </c>
      <c r="N1086" s="20">
        <f>Table3[[#This Row],[Total_Amt]]-Table3[[#This Row],[TCG_Fees]]-0.0225 - (0.088 *Table3[[#This Row],[Shipping_Shields]])- ($V$33 * Table3[[#This Row],[Quantity_Ordered]]) -0.68</f>
        <v>4.4220571315372421</v>
      </c>
      <c r="O1086" s="2" t="s">
        <v>3018</v>
      </c>
      <c r="P1086" s="2" t="s">
        <v>985</v>
      </c>
      <c r="Q1086" s="6">
        <v>31539</v>
      </c>
    </row>
    <row r="1087" spans="1:17" x14ac:dyDescent="0.25">
      <c r="A1087" s="1" t="s">
        <v>3019</v>
      </c>
      <c r="B1087" s="2" t="s">
        <v>3020</v>
      </c>
      <c r="C1087" s="3">
        <v>45370</v>
      </c>
      <c r="D1087" s="4" t="str">
        <f t="shared" ca="1" si="64"/>
        <v>Completed</v>
      </c>
      <c r="E1087" s="4" t="s">
        <v>3</v>
      </c>
      <c r="F1087" s="4" t="s">
        <v>2168</v>
      </c>
      <c r="G1087" s="5">
        <v>0.18</v>
      </c>
      <c r="H1087" s="37">
        <f t="shared" si="62"/>
        <v>1</v>
      </c>
      <c r="I1087" s="37" t="str">
        <f t="shared" si="65"/>
        <v>Small</v>
      </c>
      <c r="J1087" s="4">
        <v>1</v>
      </c>
      <c r="K1087" s="20">
        <v>1.22</v>
      </c>
      <c r="L1087" s="5">
        <f>Table3[[#This Row],[Product_Amt]]+Table3[[#This Row],[Shipping_Amt]]</f>
        <v>1.4</v>
      </c>
      <c r="M1087" s="5">
        <f>(Table3[[#This Row],[Total_Amt]]*0.1275) + 0.3</f>
        <v>0.47849999999999998</v>
      </c>
      <c r="N1087" s="20">
        <f>Table3[[#This Row],[Total_Amt]]-Table3[[#This Row],[TCG_Fees]]-0.0225 - (0.088 *Table3[[#This Row],[Shipping_Shields]])- ($V$33 * Table3[[#This Row],[Quantity_Ordered]]) -0.68</f>
        <v>0.10400356576862124</v>
      </c>
      <c r="O1087" s="2" t="s">
        <v>3021</v>
      </c>
      <c r="P1087" s="2" t="s">
        <v>966</v>
      </c>
      <c r="Q1087" s="6">
        <v>1550</v>
      </c>
    </row>
    <row r="1088" spans="1:17" x14ac:dyDescent="0.25">
      <c r="A1088" s="1" t="s">
        <v>3022</v>
      </c>
      <c r="B1088" s="2" t="s">
        <v>3023</v>
      </c>
      <c r="C1088" s="3">
        <v>45370</v>
      </c>
      <c r="D1088" s="4" t="str">
        <f t="shared" ca="1" si="64"/>
        <v>Completed</v>
      </c>
      <c r="E1088" s="4" t="s">
        <v>3</v>
      </c>
      <c r="F1088" s="4" t="s">
        <v>2168</v>
      </c>
      <c r="G1088" s="5">
        <v>3.53</v>
      </c>
      <c r="H1088" s="37">
        <f t="shared" si="62"/>
        <v>1</v>
      </c>
      <c r="I1088" s="37" t="str">
        <f t="shared" si="65"/>
        <v>Small</v>
      </c>
      <c r="J1088" s="4">
        <v>4</v>
      </c>
      <c r="K1088" s="20">
        <v>1.22</v>
      </c>
      <c r="L1088" s="5">
        <f>Table3[[#This Row],[Product_Amt]]+Table3[[#This Row],[Shipping_Amt]]</f>
        <v>4.75</v>
      </c>
      <c r="M1088" s="5">
        <f>(Table3[[#This Row],[Total_Amt]]*0.1275) + 0.3</f>
        <v>0.9056249999999999</v>
      </c>
      <c r="N1088" s="20">
        <f>Table3[[#This Row],[Total_Amt]]-Table3[[#This Row],[TCG_Fees]]-0.0225 - (0.088 *Table3[[#This Row],[Shipping_Shields]])- ($V$33 * Table3[[#This Row],[Quantity_Ordered]]) -0.68</f>
        <v>2.9458892630744851</v>
      </c>
      <c r="O1088" s="2" t="s">
        <v>2277</v>
      </c>
      <c r="P1088" s="2" t="s">
        <v>954</v>
      </c>
      <c r="Q1088" s="6">
        <v>33603</v>
      </c>
    </row>
    <row r="1089" spans="1:17" x14ac:dyDescent="0.25">
      <c r="A1089" s="1" t="s">
        <v>3024</v>
      </c>
      <c r="B1089" s="2" t="s">
        <v>3025</v>
      </c>
      <c r="C1089" s="3">
        <v>45370</v>
      </c>
      <c r="D1089" s="4" t="str">
        <f t="shared" ca="1" si="64"/>
        <v>Completed</v>
      </c>
      <c r="E1089" s="4" t="s">
        <v>3</v>
      </c>
      <c r="F1089" s="4" t="s">
        <v>2168</v>
      </c>
      <c r="G1089" s="5">
        <v>0.36</v>
      </c>
      <c r="H1089" s="37">
        <f t="shared" si="62"/>
        <v>1</v>
      </c>
      <c r="I1089" s="37" t="str">
        <f t="shared" si="65"/>
        <v>Small</v>
      </c>
      <c r="J1089" s="4">
        <v>2</v>
      </c>
      <c r="K1089" s="20">
        <v>1.22</v>
      </c>
      <c r="L1089" s="5">
        <f>Table3[[#This Row],[Product_Amt]]+Table3[[#This Row],[Shipping_Amt]]</f>
        <v>1.58</v>
      </c>
      <c r="M1089" s="5">
        <f>(Table3[[#This Row],[Total_Amt]]*0.1275) + 0.3</f>
        <v>0.50144999999999995</v>
      </c>
      <c r="N1089" s="20">
        <f>Table3[[#This Row],[Total_Amt]]-Table3[[#This Row],[TCG_Fees]]-0.0225 - (0.088 *Table3[[#This Row],[Shipping_Shields]])- ($V$33 * Table3[[#This Row],[Quantity_Ordered]]) -0.68</f>
        <v>0.23405713153724261</v>
      </c>
      <c r="O1089" s="2" t="s">
        <v>1112</v>
      </c>
      <c r="P1089" s="2" t="s">
        <v>938</v>
      </c>
      <c r="Q1089" s="6">
        <v>92021</v>
      </c>
    </row>
    <row r="1090" spans="1:17" x14ac:dyDescent="0.25">
      <c r="A1090" s="1" t="s">
        <v>3026</v>
      </c>
      <c r="B1090" s="2" t="s">
        <v>3027</v>
      </c>
      <c r="C1090" s="3">
        <v>45371</v>
      </c>
      <c r="D1090" s="4" t="str">
        <f t="shared" ca="1" si="64"/>
        <v>Completed</v>
      </c>
      <c r="E1090" s="4" t="s">
        <v>3</v>
      </c>
      <c r="F1090" s="4" t="s">
        <v>2168</v>
      </c>
      <c r="G1090" s="5">
        <v>6.21</v>
      </c>
      <c r="H1090" s="37">
        <f t="shared" si="62"/>
        <v>1</v>
      </c>
      <c r="I1090" s="37" t="str">
        <f t="shared" si="65"/>
        <v>Small</v>
      </c>
      <c r="J1090" s="4">
        <v>1</v>
      </c>
      <c r="K1090" s="20">
        <v>0.99</v>
      </c>
      <c r="L1090" s="5">
        <f>Table3[[#This Row],[Product_Amt]]+Table3[[#This Row],[Shipping_Amt]]</f>
        <v>7.2</v>
      </c>
      <c r="M1090" s="5">
        <f>(Table3[[#This Row],[Total_Amt]]*0.1275) + 0.3</f>
        <v>1.218</v>
      </c>
      <c r="N1090" s="20">
        <f>Table3[[#This Row],[Total_Amt]]-Table3[[#This Row],[TCG_Fees]]-0.0225 - (0.088 *Table3[[#This Row],[Shipping_Shields]])- ($V$33 * Table3[[#This Row],[Quantity_Ordered]]) -0.68</f>
        <v>5.164503565768622</v>
      </c>
      <c r="O1090" s="2" t="s">
        <v>3028</v>
      </c>
      <c r="P1090" s="2" t="s">
        <v>941</v>
      </c>
      <c r="Q1090" s="6">
        <v>35453</v>
      </c>
    </row>
    <row r="1091" spans="1:17" x14ac:dyDescent="0.25">
      <c r="A1091" s="1" t="s">
        <v>3029</v>
      </c>
      <c r="B1091" s="2" t="s">
        <v>3030</v>
      </c>
      <c r="C1091" s="3">
        <v>45372</v>
      </c>
      <c r="D1091" s="4" t="str">
        <f t="shared" ca="1" si="64"/>
        <v>Completed</v>
      </c>
      <c r="E1091" s="4" t="s">
        <v>3</v>
      </c>
      <c r="F1091" s="4" t="s">
        <v>2168</v>
      </c>
      <c r="G1091" s="5">
        <v>1.58</v>
      </c>
      <c r="H1091" s="37">
        <f t="shared" ref="H1091:H1108" si="66">IF(J1091&gt;=7,2,IF(J1091&lt;7,1))</f>
        <v>1</v>
      </c>
      <c r="I1091" s="37" t="str">
        <f t="shared" si="65"/>
        <v>Small</v>
      </c>
      <c r="J1091" s="4">
        <v>1</v>
      </c>
      <c r="K1091" s="20">
        <v>1.22</v>
      </c>
      <c r="L1091" s="5">
        <f>Table3[[#This Row],[Product_Amt]]+Table3[[#This Row],[Shipping_Amt]]</f>
        <v>2.8</v>
      </c>
      <c r="M1091" s="5">
        <f>(Table3[[#This Row],[Total_Amt]]*0.1275) + 0.3</f>
        <v>0.65700000000000003</v>
      </c>
      <c r="N1091" s="20">
        <f>Table3[[#This Row],[Total_Amt]]-Table3[[#This Row],[TCG_Fees]]-0.0225 - (0.088 *Table3[[#This Row],[Shipping_Shields]])- ($V$33 * Table3[[#This Row],[Quantity_Ordered]]) -0.68</f>
        <v>1.3255035657686207</v>
      </c>
      <c r="O1091" s="2" t="s">
        <v>1258</v>
      </c>
      <c r="P1091" s="2" t="s">
        <v>947</v>
      </c>
      <c r="Q1091" s="6">
        <v>21045</v>
      </c>
    </row>
    <row r="1092" spans="1:17" x14ac:dyDescent="0.25">
      <c r="A1092" s="1" t="s">
        <v>3031</v>
      </c>
      <c r="B1092" s="2" t="s">
        <v>3032</v>
      </c>
      <c r="C1092" s="3">
        <v>45374</v>
      </c>
      <c r="D1092" s="4" t="str">
        <f t="shared" ca="1" si="64"/>
        <v>Completed</v>
      </c>
      <c r="E1092" s="4" t="s">
        <v>3</v>
      </c>
      <c r="F1092" s="4" t="s">
        <v>2168</v>
      </c>
      <c r="G1092" s="5">
        <v>0.78</v>
      </c>
      <c r="H1092" s="37">
        <f t="shared" si="66"/>
        <v>1</v>
      </c>
      <c r="I1092" s="37" t="str">
        <f t="shared" si="65"/>
        <v>Small</v>
      </c>
      <c r="J1092" s="4">
        <v>2</v>
      </c>
      <c r="K1092" s="20">
        <v>1.22</v>
      </c>
      <c r="L1092" s="5">
        <f>Table3[[#This Row],[Product_Amt]]+Table3[[#This Row],[Shipping_Amt]]</f>
        <v>2</v>
      </c>
      <c r="M1092" s="5">
        <f>(Table3[[#This Row],[Total_Amt]]*0.1275) + 0.3</f>
        <v>0.55499999999999994</v>
      </c>
      <c r="N1092" s="20">
        <f>Table3[[#This Row],[Total_Amt]]-Table3[[#This Row],[TCG_Fees]]-0.0225 - (0.088 *Table3[[#This Row],[Shipping_Shields]])- ($V$33 * Table3[[#This Row],[Quantity_Ordered]]) -0.68</f>
        <v>0.60050713153724244</v>
      </c>
      <c r="O1092" s="2" t="s">
        <v>1090</v>
      </c>
      <c r="P1092" s="2" t="s">
        <v>923</v>
      </c>
      <c r="Q1092" s="6">
        <v>98119</v>
      </c>
    </row>
    <row r="1093" spans="1:17" x14ac:dyDescent="0.25">
      <c r="A1093" s="1" t="s">
        <v>3033</v>
      </c>
      <c r="B1093" s="2" t="s">
        <v>3034</v>
      </c>
      <c r="C1093" s="3">
        <v>45383</v>
      </c>
      <c r="D1093" s="4" t="str">
        <f t="shared" ca="1" si="64"/>
        <v>Completed</v>
      </c>
      <c r="E1093" s="4" t="s">
        <v>3</v>
      </c>
      <c r="F1093" s="4" t="s">
        <v>2168</v>
      </c>
      <c r="G1093" s="5">
        <v>11.28</v>
      </c>
      <c r="H1093" s="37">
        <f t="shared" si="66"/>
        <v>1</v>
      </c>
      <c r="I1093" s="37" t="str">
        <f t="shared" si="65"/>
        <v>Small</v>
      </c>
      <c r="J1093" s="4">
        <v>2</v>
      </c>
      <c r="K1093" s="20">
        <v>0.99</v>
      </c>
      <c r="L1093" s="5">
        <f>Table3[[#This Row],[Product_Amt]]+Table3[[#This Row],[Shipping_Amt]]</f>
        <v>12.27</v>
      </c>
      <c r="M1093" s="5">
        <f>(Table3[[#This Row],[Total_Amt]]*0.1275) + 0.3</f>
        <v>1.864425</v>
      </c>
      <c r="N1093" s="20">
        <f>Table3[[#This Row],[Total_Amt]]-Table3[[#This Row],[TCG_Fees]]-0.0225 - (0.088 *Table3[[#This Row],[Shipping_Shields]])- ($V$33 * Table3[[#This Row],[Quantity_Ordered]]) -0.68</f>
        <v>9.5610821315372423</v>
      </c>
      <c r="O1093" s="2" t="s">
        <v>3035</v>
      </c>
      <c r="P1093" s="2" t="s">
        <v>938</v>
      </c>
      <c r="Q1093" s="6">
        <v>93444</v>
      </c>
    </row>
    <row r="1094" spans="1:17" x14ac:dyDescent="0.25">
      <c r="A1094" s="1" t="s">
        <v>3036</v>
      </c>
      <c r="B1094" s="2" t="s">
        <v>3037</v>
      </c>
      <c r="C1094" s="3">
        <v>45383</v>
      </c>
      <c r="D1094" s="4" t="str">
        <f t="shared" ca="1" si="64"/>
        <v>Completed</v>
      </c>
      <c r="E1094" s="4" t="s">
        <v>3</v>
      </c>
      <c r="F1094" s="4" t="s">
        <v>2168</v>
      </c>
      <c r="G1094" s="5">
        <v>1.99</v>
      </c>
      <c r="H1094" s="37">
        <f t="shared" si="66"/>
        <v>1</v>
      </c>
      <c r="I1094" s="37" t="str">
        <f t="shared" si="65"/>
        <v>Small</v>
      </c>
      <c r="J1094" s="4">
        <v>1</v>
      </c>
      <c r="K1094" s="20">
        <v>1.22</v>
      </c>
      <c r="L1094" s="5">
        <f>Table3[[#This Row],[Product_Amt]]+Table3[[#This Row],[Shipping_Amt]]</f>
        <v>3.21</v>
      </c>
      <c r="M1094" s="5">
        <f>(Table3[[#This Row],[Total_Amt]]*0.1275) + 0.3</f>
        <v>0.70927499999999999</v>
      </c>
      <c r="N1094" s="20">
        <f>Table3[[#This Row],[Total_Amt]]-Table3[[#This Row],[TCG_Fees]]-0.0225 - (0.088 *Table3[[#This Row],[Shipping_Shields]])- ($V$33 * Table3[[#This Row],[Quantity_Ordered]]) -0.68</f>
        <v>1.683228565768621</v>
      </c>
      <c r="O1094" s="2" t="s">
        <v>3038</v>
      </c>
      <c r="P1094" s="2" t="s">
        <v>1015</v>
      </c>
      <c r="Q1094" s="6">
        <v>25901</v>
      </c>
    </row>
    <row r="1095" spans="1:17" x14ac:dyDescent="0.25">
      <c r="A1095" s="1" t="s">
        <v>3039</v>
      </c>
      <c r="B1095" s="2" t="s">
        <v>3040</v>
      </c>
      <c r="C1095" s="3">
        <v>45383</v>
      </c>
      <c r="D1095" s="4" t="str">
        <f t="shared" ca="1" si="64"/>
        <v>Completed</v>
      </c>
      <c r="E1095" s="4" t="s">
        <v>3</v>
      </c>
      <c r="F1095" s="4" t="s">
        <v>2168</v>
      </c>
      <c r="G1095" s="5">
        <v>6.98</v>
      </c>
      <c r="H1095" s="37">
        <f t="shared" si="66"/>
        <v>1</v>
      </c>
      <c r="I1095" s="37" t="str">
        <f t="shared" si="65"/>
        <v>Small</v>
      </c>
      <c r="J1095" s="4">
        <v>1</v>
      </c>
      <c r="K1095" s="20">
        <v>0.99</v>
      </c>
      <c r="L1095" s="5">
        <f>Table3[[#This Row],[Product_Amt]]+Table3[[#This Row],[Shipping_Amt]]</f>
        <v>7.9700000000000006</v>
      </c>
      <c r="M1095" s="5">
        <f>(Table3[[#This Row],[Total_Amt]]*0.1275) + 0.3</f>
        <v>1.3161750000000001</v>
      </c>
      <c r="N1095" s="20">
        <f>Table3[[#This Row],[Total_Amt]]-Table3[[#This Row],[TCG_Fees]]-0.0225 - (0.088 *Table3[[#This Row],[Shipping_Shields]])- ($V$33 * Table3[[#This Row],[Quantity_Ordered]]) -0.68</f>
        <v>5.8363285657686221</v>
      </c>
      <c r="O1095" s="2" t="s">
        <v>3041</v>
      </c>
      <c r="P1095" s="2" t="s">
        <v>926</v>
      </c>
      <c r="Q1095" s="6">
        <v>97459</v>
      </c>
    </row>
    <row r="1096" spans="1:17" x14ac:dyDescent="0.25">
      <c r="A1096" s="1" t="s">
        <v>3042</v>
      </c>
      <c r="B1096" s="2" t="s">
        <v>3043</v>
      </c>
      <c r="C1096" s="3">
        <v>45384</v>
      </c>
      <c r="D1096" s="4" t="str">
        <f t="shared" ca="1" si="64"/>
        <v>Completed</v>
      </c>
      <c r="E1096" s="4" t="s">
        <v>3</v>
      </c>
      <c r="F1096" s="4" t="s">
        <v>2168</v>
      </c>
      <c r="G1096" s="5">
        <v>0.17</v>
      </c>
      <c r="H1096" s="37">
        <f t="shared" si="66"/>
        <v>1</v>
      </c>
      <c r="I1096" s="37" t="str">
        <f t="shared" si="65"/>
        <v>Small</v>
      </c>
      <c r="J1096" s="4">
        <v>1</v>
      </c>
      <c r="K1096" s="20">
        <v>1.22</v>
      </c>
      <c r="L1096" s="5">
        <f>Table3[[#This Row],[Product_Amt]]+Table3[[#This Row],[Shipping_Amt]]</f>
        <v>1.39</v>
      </c>
      <c r="M1096" s="5">
        <f>(Table3[[#This Row],[Total_Amt]]*0.1275) + 0.3</f>
        <v>0.47722500000000001</v>
      </c>
      <c r="N1096" s="20">
        <f>Table3[[#This Row],[Total_Amt]]-Table3[[#This Row],[TCG_Fees]]-0.0225 - (0.088 *Table3[[#This Row],[Shipping_Shields]])- ($V$33 * Table3[[#This Row],[Quantity_Ordered]]) -0.68</f>
        <v>9.5278565768621148E-2</v>
      </c>
      <c r="O1096" s="2" t="s">
        <v>3044</v>
      </c>
      <c r="P1096" s="2" t="s">
        <v>962</v>
      </c>
      <c r="Q1096" s="6">
        <v>62526</v>
      </c>
    </row>
    <row r="1097" spans="1:17" x14ac:dyDescent="0.25">
      <c r="A1097" s="1" t="s">
        <v>3045</v>
      </c>
      <c r="B1097" s="2" t="s">
        <v>3046</v>
      </c>
      <c r="C1097" s="3">
        <v>45384</v>
      </c>
      <c r="D1097" s="4" t="str">
        <f t="shared" ca="1" si="64"/>
        <v>Completed</v>
      </c>
      <c r="E1097" s="4" t="s">
        <v>3</v>
      </c>
      <c r="F1097" s="4" t="s">
        <v>2168</v>
      </c>
      <c r="G1097" s="5">
        <v>0.2</v>
      </c>
      <c r="H1097" s="37">
        <f t="shared" si="66"/>
        <v>1</v>
      </c>
      <c r="I1097" s="37" t="str">
        <f t="shared" si="65"/>
        <v>Small</v>
      </c>
      <c r="J1097" s="4">
        <v>1</v>
      </c>
      <c r="K1097" s="20">
        <v>1.22</v>
      </c>
      <c r="L1097" s="5">
        <f>Table3[[#This Row],[Product_Amt]]+Table3[[#This Row],[Shipping_Amt]]</f>
        <v>1.42</v>
      </c>
      <c r="M1097" s="5">
        <f>(Table3[[#This Row],[Total_Amt]]*0.1275) + 0.3</f>
        <v>0.48104999999999998</v>
      </c>
      <c r="N1097" s="20">
        <f>Table3[[#This Row],[Total_Amt]]-Table3[[#This Row],[TCG_Fees]]-0.0225 - (0.088 *Table3[[#This Row],[Shipping_Shields]])- ($V$33 * Table3[[#This Row],[Quantity_Ordered]]) -0.68</f>
        <v>0.12145356576862121</v>
      </c>
      <c r="O1097" s="2" t="s">
        <v>3047</v>
      </c>
      <c r="P1097" s="2" t="s">
        <v>982</v>
      </c>
      <c r="Q1097" s="6">
        <v>55423</v>
      </c>
    </row>
    <row r="1098" spans="1:17" x14ac:dyDescent="0.25">
      <c r="A1098" s="1" t="s">
        <v>3048</v>
      </c>
      <c r="B1098" s="2" t="s">
        <v>3049</v>
      </c>
      <c r="C1098" s="3">
        <v>45385</v>
      </c>
      <c r="D1098" s="4" t="str">
        <f t="shared" ca="1" si="64"/>
        <v>Completed</v>
      </c>
      <c r="E1098" s="4" t="s">
        <v>3</v>
      </c>
      <c r="F1098" s="4" t="s">
        <v>2168</v>
      </c>
      <c r="G1098" s="5">
        <v>1.05</v>
      </c>
      <c r="H1098" s="37">
        <f t="shared" si="66"/>
        <v>1</v>
      </c>
      <c r="I1098" s="37" t="str">
        <f t="shared" si="65"/>
        <v>Small</v>
      </c>
      <c r="J1098" s="4">
        <v>2</v>
      </c>
      <c r="K1098" s="20">
        <v>1.22</v>
      </c>
      <c r="L1098" s="5">
        <f>Table3[[#This Row],[Product_Amt]]+Table3[[#This Row],[Shipping_Amt]]</f>
        <v>2.27</v>
      </c>
      <c r="M1098" s="5">
        <f>(Table3[[#This Row],[Total_Amt]]*0.1275) + 0.3</f>
        <v>0.58942499999999998</v>
      </c>
      <c r="N1098" s="20">
        <f>Table3[[#This Row],[Total_Amt]]-Table3[[#This Row],[TCG_Fees]]-0.0225 - (0.088 *Table3[[#This Row],[Shipping_Shields]])- ($V$33 * Table3[[#This Row],[Quantity_Ordered]]) -0.68</f>
        <v>0.83608213153724253</v>
      </c>
      <c r="O1098" s="2" t="s">
        <v>3050</v>
      </c>
      <c r="P1098" s="2" t="s">
        <v>938</v>
      </c>
      <c r="Q1098" s="6">
        <v>94030</v>
      </c>
    </row>
    <row r="1099" spans="1:17" x14ac:dyDescent="0.25">
      <c r="A1099" s="1" t="s">
        <v>3051</v>
      </c>
      <c r="B1099" s="2" t="s">
        <v>3052</v>
      </c>
      <c r="C1099" s="3">
        <v>45385</v>
      </c>
      <c r="D1099" s="4" t="str">
        <f t="shared" ca="1" si="64"/>
        <v>Completed</v>
      </c>
      <c r="E1099" s="4" t="s">
        <v>3</v>
      </c>
      <c r="F1099" s="4" t="s">
        <v>2168</v>
      </c>
      <c r="G1099" s="5">
        <v>0.2</v>
      </c>
      <c r="H1099" s="37">
        <f t="shared" si="66"/>
        <v>1</v>
      </c>
      <c r="I1099" s="37" t="str">
        <f t="shared" si="65"/>
        <v>Small</v>
      </c>
      <c r="J1099" s="4">
        <v>1</v>
      </c>
      <c r="K1099" s="20">
        <v>1.22</v>
      </c>
      <c r="L1099" s="5">
        <f>Table3[[#This Row],[Product_Amt]]+Table3[[#This Row],[Shipping_Amt]]</f>
        <v>1.42</v>
      </c>
      <c r="M1099" s="5">
        <f>(Table3[[#This Row],[Total_Amt]]*0.1275) + 0.3</f>
        <v>0.48104999999999998</v>
      </c>
      <c r="N1099" s="20">
        <f>Table3[[#This Row],[Total_Amt]]-Table3[[#This Row],[TCG_Fees]]-0.0225 - (0.088 *Table3[[#This Row],[Shipping_Shields]])- ($V$33 * Table3[[#This Row],[Quantity_Ordered]]) -0.68</f>
        <v>0.12145356576862121</v>
      </c>
      <c r="O1099" s="2" t="s">
        <v>3053</v>
      </c>
      <c r="P1099" s="2" t="s">
        <v>985</v>
      </c>
      <c r="Q1099" s="6">
        <v>30120</v>
      </c>
    </row>
    <row r="1100" spans="1:17" x14ac:dyDescent="0.25">
      <c r="A1100" s="1" t="s">
        <v>3054</v>
      </c>
      <c r="B1100" s="2" t="s">
        <v>3055</v>
      </c>
      <c r="C1100" s="3">
        <v>45385</v>
      </c>
      <c r="D1100" s="4" t="str">
        <f t="shared" ca="1" si="64"/>
        <v>Completed</v>
      </c>
      <c r="E1100" s="4" t="s">
        <v>3</v>
      </c>
      <c r="F1100" s="4" t="s">
        <v>2168</v>
      </c>
      <c r="G1100" s="5">
        <v>0.3</v>
      </c>
      <c r="H1100" s="37">
        <f t="shared" si="66"/>
        <v>1</v>
      </c>
      <c r="I1100" s="37" t="str">
        <f t="shared" si="65"/>
        <v>Small</v>
      </c>
      <c r="J1100" s="4">
        <v>2</v>
      </c>
      <c r="K1100" s="20">
        <v>1.22</v>
      </c>
      <c r="L1100" s="5">
        <f>Table3[[#This Row],[Product_Amt]]+Table3[[#This Row],[Shipping_Amt]]</f>
        <v>1.52</v>
      </c>
      <c r="M1100" s="5">
        <f>(Table3[[#This Row],[Total_Amt]]*0.1275) + 0.3</f>
        <v>0.49380000000000002</v>
      </c>
      <c r="N1100" s="20">
        <f>Table3[[#This Row],[Total_Amt]]-Table3[[#This Row],[TCG_Fees]]-0.0225 - (0.088 *Table3[[#This Row],[Shipping_Shields]])- ($V$33 * Table3[[#This Row],[Quantity_Ordered]]) -0.68</f>
        <v>0.18170713153724249</v>
      </c>
      <c r="O1100" s="2" t="s">
        <v>1243</v>
      </c>
      <c r="P1100" s="2" t="s">
        <v>1244</v>
      </c>
      <c r="Q1100" s="6">
        <v>82001</v>
      </c>
    </row>
    <row r="1101" spans="1:17" x14ac:dyDescent="0.25">
      <c r="A1101" s="1" t="s">
        <v>3057</v>
      </c>
      <c r="B1101" s="2" t="s">
        <v>3058</v>
      </c>
      <c r="C1101" s="3">
        <v>45385</v>
      </c>
      <c r="D1101" s="4" t="str">
        <f t="shared" ca="1" si="64"/>
        <v>Completed</v>
      </c>
      <c r="E1101" s="4" t="s">
        <v>3</v>
      </c>
      <c r="F1101" s="4" t="s">
        <v>2168</v>
      </c>
      <c r="G1101" s="5">
        <v>12.68</v>
      </c>
      <c r="H1101" s="37">
        <f t="shared" si="66"/>
        <v>1</v>
      </c>
      <c r="I1101" s="37" t="str">
        <f t="shared" si="65"/>
        <v>Small</v>
      </c>
      <c r="J1101" s="4">
        <v>2</v>
      </c>
      <c r="K1101" s="20">
        <v>0.99</v>
      </c>
      <c r="L1101" s="5">
        <f>Table3[[#This Row],[Product_Amt]]+Table3[[#This Row],[Shipping_Amt]]</f>
        <v>13.67</v>
      </c>
      <c r="M1101" s="5">
        <f>(Table3[[#This Row],[Total_Amt]]*0.1275) + 0.3</f>
        <v>2.0429249999999999</v>
      </c>
      <c r="N1101" s="20">
        <f>Table3[[#This Row],[Total_Amt]]-Table3[[#This Row],[TCG_Fees]]-0.0225 - (0.088 *Table3[[#This Row],[Shipping_Shields]])- ($V$33 * Table3[[#This Row],[Quantity_Ordered]]) -0.68</f>
        <v>10.782582131537243</v>
      </c>
      <c r="O1101" s="2" t="s">
        <v>1258</v>
      </c>
      <c r="P1101" s="2" t="s">
        <v>988</v>
      </c>
      <c r="Q1101" s="6">
        <v>65201</v>
      </c>
    </row>
    <row r="1102" spans="1:17" x14ac:dyDescent="0.25">
      <c r="A1102" s="1" t="s">
        <v>3059</v>
      </c>
      <c r="B1102" s="2" t="s">
        <v>3060</v>
      </c>
      <c r="C1102" s="3">
        <v>45385</v>
      </c>
      <c r="D1102" s="4" t="str">
        <f t="shared" ca="1" si="64"/>
        <v>Completed</v>
      </c>
      <c r="E1102" s="4" t="s">
        <v>3</v>
      </c>
      <c r="F1102" s="4" t="s">
        <v>2168</v>
      </c>
      <c r="G1102" s="5">
        <v>12.74</v>
      </c>
      <c r="H1102" s="37">
        <f t="shared" si="66"/>
        <v>1</v>
      </c>
      <c r="I1102" s="37" t="str">
        <f t="shared" si="65"/>
        <v>Small</v>
      </c>
      <c r="J1102" s="4">
        <v>1</v>
      </c>
      <c r="K1102" s="20">
        <v>0.99</v>
      </c>
      <c r="L1102" s="5">
        <f>Table3[[#This Row],[Product_Amt]]+Table3[[#This Row],[Shipping_Amt]]</f>
        <v>13.73</v>
      </c>
      <c r="M1102" s="5">
        <f>(Table3[[#This Row],[Total_Amt]]*0.1275) + 0.3</f>
        <v>2.0505749999999998</v>
      </c>
      <c r="N1102" s="20">
        <f>Table3[[#This Row],[Total_Amt]]-Table3[[#This Row],[TCG_Fees]]-0.0225 - (0.088 *Table3[[#This Row],[Shipping_Shields]])- ($V$33 * Table3[[#This Row],[Quantity_Ordered]]) -0.68</f>
        <v>10.861928565768622</v>
      </c>
      <c r="O1102" s="2" t="s">
        <v>957</v>
      </c>
      <c r="P1102" s="2" t="s">
        <v>958</v>
      </c>
      <c r="Q1102" s="6">
        <v>7310</v>
      </c>
    </row>
    <row r="1103" spans="1:17" x14ac:dyDescent="0.25">
      <c r="A1103" s="1" t="s">
        <v>3061</v>
      </c>
      <c r="B1103" s="2" t="s">
        <v>3062</v>
      </c>
      <c r="C1103" s="3">
        <v>45385</v>
      </c>
      <c r="D1103" s="4" t="str">
        <f t="shared" ca="1" si="64"/>
        <v>Completed</v>
      </c>
      <c r="E1103" s="4" t="s">
        <v>3</v>
      </c>
      <c r="F1103" s="4" t="s">
        <v>2168</v>
      </c>
      <c r="G1103" s="5">
        <v>0.34</v>
      </c>
      <c r="H1103" s="37">
        <f t="shared" si="66"/>
        <v>1</v>
      </c>
      <c r="I1103" s="37" t="str">
        <f t="shared" si="65"/>
        <v>Small</v>
      </c>
      <c r="J1103" s="4">
        <v>1</v>
      </c>
      <c r="K1103" s="20">
        <v>1.22</v>
      </c>
      <c r="L1103" s="5">
        <f>Table3[[#This Row],[Product_Amt]]+Table3[[#This Row],[Shipping_Amt]]</f>
        <v>1.56</v>
      </c>
      <c r="M1103" s="5">
        <f>(Table3[[#This Row],[Total_Amt]]*0.1275) + 0.3</f>
        <v>0.49890000000000001</v>
      </c>
      <c r="N1103" s="20">
        <f>Table3[[#This Row],[Total_Amt]]-Table3[[#This Row],[TCG_Fees]]-0.0225 - (0.088 *Table3[[#This Row],[Shipping_Shields]])- ($V$33 * Table3[[#This Row],[Quantity_Ordered]]) -0.68</f>
        <v>0.24360356576862141</v>
      </c>
      <c r="O1103" s="2" t="s">
        <v>1968</v>
      </c>
      <c r="P1103" s="2" t="s">
        <v>923</v>
      </c>
      <c r="Q1103" s="6">
        <v>98052</v>
      </c>
    </row>
    <row r="1104" spans="1:17" x14ac:dyDescent="0.25">
      <c r="A1104" s="1" t="s">
        <v>3063</v>
      </c>
      <c r="B1104" s="2" t="s">
        <v>3064</v>
      </c>
      <c r="C1104" s="3">
        <v>45385</v>
      </c>
      <c r="D1104" s="4" t="str">
        <f t="shared" ca="1" si="64"/>
        <v>Completed</v>
      </c>
      <c r="E1104" s="4" t="s">
        <v>3</v>
      </c>
      <c r="F1104" s="4" t="s">
        <v>2168</v>
      </c>
      <c r="G1104" s="5">
        <v>5.24</v>
      </c>
      <c r="H1104" s="37">
        <f t="shared" si="66"/>
        <v>1</v>
      </c>
      <c r="I1104" s="37" t="str">
        <f t="shared" si="65"/>
        <v>Small</v>
      </c>
      <c r="J1104" s="4">
        <v>2</v>
      </c>
      <c r="K1104" s="20">
        <v>0.99</v>
      </c>
      <c r="L1104" s="5">
        <f>Table3[[#This Row],[Product_Amt]]+Table3[[#This Row],[Shipping_Amt]]</f>
        <v>6.23</v>
      </c>
      <c r="M1104" s="5">
        <f>(Table3[[#This Row],[Total_Amt]]*0.1275) + 0.3</f>
        <v>1.094325</v>
      </c>
      <c r="N1104" s="20">
        <f>Table3[[#This Row],[Total_Amt]]-Table3[[#This Row],[TCG_Fees]]-0.0225 - (0.088 *Table3[[#This Row],[Shipping_Shields]])- ($V$33 * Table3[[#This Row],[Quantity_Ordered]]) -0.68</f>
        <v>4.2911821315372434</v>
      </c>
      <c r="O1104" s="2" t="s">
        <v>3065</v>
      </c>
      <c r="P1104" s="2" t="s">
        <v>966</v>
      </c>
      <c r="Q1104" s="6">
        <v>1030</v>
      </c>
    </row>
    <row r="1105" spans="1:17" x14ac:dyDescent="0.25">
      <c r="A1105" s="1" t="s">
        <v>3066</v>
      </c>
      <c r="B1105" s="2" t="s">
        <v>3067</v>
      </c>
      <c r="C1105" s="3">
        <v>45385</v>
      </c>
      <c r="D1105" s="4" t="str">
        <f t="shared" ca="1" si="64"/>
        <v>Completed</v>
      </c>
      <c r="E1105" s="4" t="s">
        <v>3</v>
      </c>
      <c r="F1105" s="4" t="s">
        <v>2168</v>
      </c>
      <c r="G1105" s="5">
        <v>11.74</v>
      </c>
      <c r="H1105" s="37">
        <f t="shared" si="66"/>
        <v>1</v>
      </c>
      <c r="I1105" s="37" t="str">
        <f t="shared" si="65"/>
        <v>Small</v>
      </c>
      <c r="J1105" s="4">
        <v>1</v>
      </c>
      <c r="K1105" s="20">
        <v>0.99</v>
      </c>
      <c r="L1105" s="5">
        <f>Table3[[#This Row],[Product_Amt]]+Table3[[#This Row],[Shipping_Amt]]</f>
        <v>12.73</v>
      </c>
      <c r="M1105" s="5">
        <f>(Table3[[#This Row],[Total_Amt]]*0.1275) + 0.3</f>
        <v>1.9230750000000001</v>
      </c>
      <c r="N1105" s="20">
        <f>Table3[[#This Row],[Total_Amt]]-Table3[[#This Row],[TCG_Fees]]-0.0225 - (0.088 *Table3[[#This Row],[Shipping_Shields]])- ($V$33 * Table3[[#This Row],[Quantity_Ordered]]) -0.68</f>
        <v>9.9894285657686215</v>
      </c>
      <c r="O1105" s="2" t="s">
        <v>2712</v>
      </c>
      <c r="P1105" s="2" t="s">
        <v>1039</v>
      </c>
      <c r="Q1105" s="6">
        <v>925</v>
      </c>
    </row>
    <row r="1106" spans="1:17" x14ac:dyDescent="0.25">
      <c r="A1106" s="1" t="s">
        <v>3068</v>
      </c>
      <c r="B1106" s="2" t="s">
        <v>3069</v>
      </c>
      <c r="C1106" s="3">
        <v>45385</v>
      </c>
      <c r="D1106" s="4" t="str">
        <f t="shared" ca="1" si="64"/>
        <v>Completed</v>
      </c>
      <c r="E1106" s="4" t="s">
        <v>3</v>
      </c>
      <c r="F1106" s="4" t="s">
        <v>2168</v>
      </c>
      <c r="G1106" s="5">
        <v>3.14</v>
      </c>
      <c r="H1106" s="37">
        <f t="shared" si="66"/>
        <v>1</v>
      </c>
      <c r="I1106" s="37" t="str">
        <f t="shared" si="65"/>
        <v>Small</v>
      </c>
      <c r="J1106" s="4">
        <v>3</v>
      </c>
      <c r="K1106" s="20">
        <v>1.22</v>
      </c>
      <c r="L1106" s="5">
        <f>Table3[[#This Row],[Product_Amt]]+Table3[[#This Row],[Shipping_Amt]]</f>
        <v>4.3600000000000003</v>
      </c>
      <c r="M1106" s="5">
        <f>(Table3[[#This Row],[Total_Amt]]*0.1275) + 0.3</f>
        <v>0.85590000000000011</v>
      </c>
      <c r="N1106" s="20">
        <f>Table3[[#This Row],[Total_Amt]]-Table3[[#This Row],[TCG_Fees]]-0.0225 - (0.088 *Table3[[#This Row],[Shipping_Shields]])- ($V$33 * Table3[[#This Row],[Quantity_Ordered]]) -0.68</f>
        <v>2.6326106973058638</v>
      </c>
      <c r="O1106" s="2" t="s">
        <v>2421</v>
      </c>
      <c r="P1106" s="2" t="s">
        <v>962</v>
      </c>
      <c r="Q1106" s="6">
        <v>60124</v>
      </c>
    </row>
    <row r="1107" spans="1:17" x14ac:dyDescent="0.25">
      <c r="A1107" s="1" t="s">
        <v>3070</v>
      </c>
      <c r="B1107" s="2" t="s">
        <v>3071</v>
      </c>
      <c r="C1107" s="3">
        <v>45385</v>
      </c>
      <c r="D1107" s="4" t="str">
        <f t="shared" ref="D1107:D1108" ca="1" si="67">IF(C1107&gt;=TODAY()-7,"Shipped","Completed")</f>
        <v>Completed</v>
      </c>
      <c r="E1107" s="4" t="s">
        <v>3</v>
      </c>
      <c r="F1107" s="4" t="s">
        <v>2168</v>
      </c>
      <c r="G1107" s="5">
        <v>36.5</v>
      </c>
      <c r="H1107" s="37">
        <f t="shared" si="66"/>
        <v>1</v>
      </c>
      <c r="I1107" s="37" t="str">
        <f t="shared" si="65"/>
        <v>Small</v>
      </c>
      <c r="J1107" s="4">
        <v>1</v>
      </c>
      <c r="K1107" s="20">
        <v>0.99</v>
      </c>
      <c r="L1107" s="5">
        <f>Table3[[#This Row],[Product_Amt]]+Table3[[#This Row],[Shipping_Amt]]</f>
        <v>37.49</v>
      </c>
      <c r="M1107" s="5">
        <f>(Table3[[#This Row],[Total_Amt]]*0.1275) + 0.3</f>
        <v>5.0799750000000001</v>
      </c>
      <c r="N1107" s="20">
        <f>Table3[[#This Row],[Total_Amt]]-Table3[[#This Row],[TCG_Fees]]-0.0225 - (0.088 *Table3[[#This Row],[Shipping_Shields]])- ($V$33 * Table3[[#This Row],[Quantity_Ordered]]) -0.68</f>
        <v>31.592528565768625</v>
      </c>
      <c r="O1107" s="2" t="s">
        <v>3072</v>
      </c>
      <c r="P1107" s="2" t="s">
        <v>938</v>
      </c>
      <c r="Q1107" s="6">
        <v>95746</v>
      </c>
    </row>
    <row r="1108" spans="1:17" x14ac:dyDescent="0.25">
      <c r="A1108" s="1" t="s">
        <v>3073</v>
      </c>
      <c r="B1108" s="2" t="s">
        <v>3074</v>
      </c>
      <c r="C1108" s="3">
        <v>45385</v>
      </c>
      <c r="D1108" s="4" t="str">
        <f t="shared" ca="1" si="67"/>
        <v>Completed</v>
      </c>
      <c r="E1108" s="4" t="s">
        <v>3</v>
      </c>
      <c r="F1108" s="4" t="s">
        <v>2168</v>
      </c>
      <c r="G1108" s="5">
        <v>11.48</v>
      </c>
      <c r="H1108" s="37">
        <f t="shared" si="66"/>
        <v>1</v>
      </c>
      <c r="I1108" s="37" t="str">
        <f t="shared" si="65"/>
        <v>Small</v>
      </c>
      <c r="J1108" s="4">
        <v>1</v>
      </c>
      <c r="K1108" s="20">
        <v>0.99</v>
      </c>
      <c r="L1108" s="5">
        <f>Table3[[#This Row],[Product_Amt]]+Table3[[#This Row],[Shipping_Amt]]</f>
        <v>12.47</v>
      </c>
      <c r="M1108" s="5">
        <f>(Table3[[#This Row],[Total_Amt]]*0.1275) + 0.3</f>
        <v>1.8899250000000001</v>
      </c>
      <c r="N1108" s="20">
        <f>Table3[[#This Row],[Total_Amt]]-Table3[[#This Row],[TCG_Fees]]-0.0225 - (0.088 *Table3[[#This Row],[Shipping_Shields]])- ($V$33 * Table3[[#This Row],[Quantity_Ordered]]) -0.68</f>
        <v>9.7625785657686226</v>
      </c>
      <c r="O1108" s="2" t="s">
        <v>992</v>
      </c>
      <c r="P1108" s="2" t="s">
        <v>962</v>
      </c>
      <c r="Q1108" s="6">
        <v>60613</v>
      </c>
    </row>
    <row r="1109" spans="1:17" x14ac:dyDescent="0.25">
      <c r="A1109" s="1" t="s">
        <v>3075</v>
      </c>
      <c r="B1109" s="2" t="s">
        <v>3076</v>
      </c>
      <c r="C1109" s="3">
        <v>45386</v>
      </c>
      <c r="D1109" s="4" t="str">
        <f t="shared" ref="D1109:D1127" ca="1" si="68">IF(C1109&gt;=TODAY()-7,"Shipped","Completed")</f>
        <v>Completed</v>
      </c>
      <c r="E1109" s="4" t="s">
        <v>3</v>
      </c>
      <c r="F1109" s="4" t="s">
        <v>2168</v>
      </c>
      <c r="G1109" s="5">
        <v>7.84</v>
      </c>
      <c r="H1109" s="37">
        <f t="shared" ref="H1109:H1127" si="69">IF(J1109&gt;=7,2,IF(J1109&lt;7,1))</f>
        <v>1</v>
      </c>
      <c r="I1109" s="37" t="str">
        <f t="shared" ref="I1109:I1127" si="70">IF(H1109 &gt; 1, "Large", "Small")</f>
        <v>Small</v>
      </c>
      <c r="J1109" s="4">
        <v>1</v>
      </c>
      <c r="K1109" s="20">
        <v>0.99</v>
      </c>
      <c r="L1109" s="5">
        <f>Table3[[#This Row],[Product_Amt]]+Table3[[#This Row],[Shipping_Amt]]</f>
        <v>8.83</v>
      </c>
      <c r="M1109" s="5">
        <f>(Table3[[#This Row],[Total_Amt]]*0.1275) + 0.3</f>
        <v>1.4258250000000001</v>
      </c>
      <c r="N1109" s="20">
        <f>Table3[[#This Row],[Total_Amt]]-Table3[[#This Row],[TCG_Fees]]-0.0225 - (0.088 *Table3[[#This Row],[Shipping_Shields]])- ($V$33 * Table3[[#This Row],[Quantity_Ordered]]) -0.68</f>
        <v>6.5866785657686222</v>
      </c>
      <c r="O1109" s="2" t="s">
        <v>1786</v>
      </c>
      <c r="P1109" s="2" t="s">
        <v>919</v>
      </c>
      <c r="Q1109" s="6">
        <v>77840</v>
      </c>
    </row>
    <row r="1110" spans="1:17" x14ac:dyDescent="0.25">
      <c r="A1110" s="1" t="s">
        <v>3077</v>
      </c>
      <c r="B1110" s="2" t="s">
        <v>3078</v>
      </c>
      <c r="C1110" s="3">
        <v>45386</v>
      </c>
      <c r="D1110" s="4" t="str">
        <f t="shared" ca="1" si="68"/>
        <v>Completed</v>
      </c>
      <c r="E1110" s="4" t="s">
        <v>3</v>
      </c>
      <c r="F1110" s="4" t="s">
        <v>2168</v>
      </c>
      <c r="G1110" s="5">
        <v>14.76</v>
      </c>
      <c r="H1110" s="37">
        <f t="shared" si="69"/>
        <v>1</v>
      </c>
      <c r="I1110" s="37" t="str">
        <f t="shared" si="70"/>
        <v>Small</v>
      </c>
      <c r="J1110" s="4">
        <v>1</v>
      </c>
      <c r="K1110" s="20">
        <v>0.99</v>
      </c>
      <c r="L1110" s="5">
        <f>Table3[[#This Row],[Product_Amt]]+Table3[[#This Row],[Shipping_Amt]]</f>
        <v>15.75</v>
      </c>
      <c r="M1110" s="5">
        <f>(Table3[[#This Row],[Total_Amt]]*0.1275) + 0.3</f>
        <v>2.308125</v>
      </c>
      <c r="N1110" s="20">
        <f>Table3[[#This Row],[Total_Amt]]-Table3[[#This Row],[TCG_Fees]]-0.0225 - (0.088 *Table3[[#This Row],[Shipping_Shields]])- ($V$33 * Table3[[#This Row],[Quantity_Ordered]]) -0.68</f>
        <v>12.624378565768621</v>
      </c>
      <c r="O1110" s="2" t="s">
        <v>1030</v>
      </c>
      <c r="P1110" s="2" t="s">
        <v>3079</v>
      </c>
      <c r="Q1110" s="6">
        <v>95350</v>
      </c>
    </row>
    <row r="1111" spans="1:17" x14ac:dyDescent="0.25">
      <c r="A1111" s="1" t="s">
        <v>3080</v>
      </c>
      <c r="B1111" s="2" t="s">
        <v>3081</v>
      </c>
      <c r="C1111" s="3">
        <v>45386</v>
      </c>
      <c r="D1111" s="4" t="str">
        <f t="shared" ca="1" si="68"/>
        <v>Completed</v>
      </c>
      <c r="E1111" s="4" t="s">
        <v>3</v>
      </c>
      <c r="F1111" s="4" t="s">
        <v>2168</v>
      </c>
      <c r="G1111" s="5">
        <v>5.25</v>
      </c>
      <c r="H1111" s="37">
        <f t="shared" si="69"/>
        <v>1</v>
      </c>
      <c r="I1111" s="37" t="str">
        <f t="shared" si="70"/>
        <v>Small</v>
      </c>
      <c r="J1111" s="4">
        <v>1</v>
      </c>
      <c r="K1111" s="20">
        <v>0.99</v>
      </c>
      <c r="L1111" s="5">
        <f>Table3[[#This Row],[Product_Amt]]+Table3[[#This Row],[Shipping_Amt]]</f>
        <v>6.24</v>
      </c>
      <c r="M1111" s="5">
        <f>(Table3[[#This Row],[Total_Amt]]*0.1275) + 0.3</f>
        <v>1.0956000000000001</v>
      </c>
      <c r="N1111" s="20">
        <f>Table3[[#This Row],[Total_Amt]]-Table3[[#This Row],[TCG_Fees]]-0.0225 - (0.088 *Table3[[#This Row],[Shipping_Shields]])- ($V$33 * Table3[[#This Row],[Quantity_Ordered]]) -0.68</f>
        <v>4.3269035657686219</v>
      </c>
      <c r="O1111" s="2" t="s">
        <v>1288</v>
      </c>
      <c r="P1111" s="2" t="s">
        <v>1282</v>
      </c>
      <c r="Q1111" s="6">
        <v>5401</v>
      </c>
    </row>
    <row r="1112" spans="1:17" x14ac:dyDescent="0.25">
      <c r="A1112" s="1" t="s">
        <v>3082</v>
      </c>
      <c r="B1112" s="2" t="s">
        <v>3083</v>
      </c>
      <c r="C1112" s="3">
        <v>45386</v>
      </c>
      <c r="D1112" s="4" t="str">
        <f t="shared" ca="1" si="68"/>
        <v>Completed</v>
      </c>
      <c r="E1112" s="4" t="s">
        <v>3</v>
      </c>
      <c r="F1112" s="4" t="s">
        <v>2168</v>
      </c>
      <c r="G1112" s="5">
        <v>4.75</v>
      </c>
      <c r="H1112" s="37">
        <f t="shared" si="69"/>
        <v>1</v>
      </c>
      <c r="I1112" s="37" t="str">
        <f t="shared" si="70"/>
        <v>Small</v>
      </c>
      <c r="J1112" s="4">
        <v>1</v>
      </c>
      <c r="K1112" s="20">
        <v>1.22</v>
      </c>
      <c r="L1112" s="5">
        <f>Table3[[#This Row],[Product_Amt]]+Table3[[#This Row],[Shipping_Amt]]</f>
        <v>5.97</v>
      </c>
      <c r="M1112" s="5">
        <f>(Table3[[#This Row],[Total_Amt]]*0.1275) + 0.3</f>
        <v>1.061175</v>
      </c>
      <c r="N1112" s="20">
        <f>Table3[[#This Row],[Total_Amt]]-Table3[[#This Row],[TCG_Fees]]-0.0225 - (0.088 *Table3[[#This Row],[Shipping_Shields]])- ($V$33 * Table3[[#This Row],[Quantity_Ordered]]) -0.68</f>
        <v>4.091328565768622</v>
      </c>
      <c r="O1112" s="2" t="s">
        <v>3084</v>
      </c>
      <c r="P1112" s="2" t="s">
        <v>3085</v>
      </c>
      <c r="Q1112" s="6">
        <v>16117</v>
      </c>
    </row>
    <row r="1113" spans="1:17" x14ac:dyDescent="0.25">
      <c r="A1113" s="1" t="s">
        <v>3086</v>
      </c>
      <c r="B1113" s="2" t="s">
        <v>3087</v>
      </c>
      <c r="C1113" s="3">
        <v>45386</v>
      </c>
      <c r="D1113" s="4" t="str">
        <f t="shared" ca="1" si="68"/>
        <v>Completed</v>
      </c>
      <c r="E1113" s="4" t="s">
        <v>3</v>
      </c>
      <c r="F1113" s="4" t="s">
        <v>2168</v>
      </c>
      <c r="G1113" s="5">
        <v>15.86</v>
      </c>
      <c r="H1113" s="37">
        <f t="shared" si="69"/>
        <v>1</v>
      </c>
      <c r="I1113" s="37" t="str">
        <f t="shared" si="70"/>
        <v>Small</v>
      </c>
      <c r="J1113" s="4">
        <v>2</v>
      </c>
      <c r="K1113" s="20">
        <v>0.99</v>
      </c>
      <c r="L1113" s="5">
        <f>Table3[[#This Row],[Product_Amt]]+Table3[[#This Row],[Shipping_Amt]]</f>
        <v>16.849999999999998</v>
      </c>
      <c r="M1113" s="5">
        <f>(Table3[[#This Row],[Total_Amt]]*0.1275) + 0.3</f>
        <v>2.4483749999999995</v>
      </c>
      <c r="N1113" s="20">
        <f>Table3[[#This Row],[Total_Amt]]-Table3[[#This Row],[TCG_Fees]]-0.0225 - (0.088 *Table3[[#This Row],[Shipping_Shields]])- ($V$33 * Table3[[#This Row],[Quantity_Ordered]]) -0.68</f>
        <v>13.557132131537243</v>
      </c>
      <c r="O1113" s="2" t="s">
        <v>935</v>
      </c>
      <c r="P1113" s="2" t="s">
        <v>934</v>
      </c>
      <c r="Q1113" s="6">
        <v>58103</v>
      </c>
    </row>
    <row r="1114" spans="1:17" x14ac:dyDescent="0.25">
      <c r="A1114" s="1" t="s">
        <v>3088</v>
      </c>
      <c r="B1114" s="2" t="s">
        <v>3089</v>
      </c>
      <c r="C1114" s="3">
        <v>45386</v>
      </c>
      <c r="D1114" s="4" t="str">
        <f t="shared" ca="1" si="68"/>
        <v>Completed</v>
      </c>
      <c r="E1114" s="4" t="s">
        <v>3</v>
      </c>
      <c r="F1114" s="4" t="s">
        <v>2168</v>
      </c>
      <c r="G1114" s="5">
        <v>0.98</v>
      </c>
      <c r="H1114" s="37">
        <f t="shared" si="69"/>
        <v>1</v>
      </c>
      <c r="I1114" s="37" t="str">
        <f t="shared" si="70"/>
        <v>Small</v>
      </c>
      <c r="J1114" s="4">
        <v>1</v>
      </c>
      <c r="K1114" s="20">
        <v>1.22</v>
      </c>
      <c r="L1114" s="5">
        <f>Table3[[#This Row],[Product_Amt]]+Table3[[#This Row],[Shipping_Amt]]</f>
        <v>2.2000000000000002</v>
      </c>
      <c r="M1114" s="5">
        <f>(Table3[[#This Row],[Total_Amt]]*0.1275) + 0.3</f>
        <v>0.58050000000000002</v>
      </c>
      <c r="N1114" s="20">
        <f>Table3[[#This Row],[Total_Amt]]-Table3[[#This Row],[TCG_Fees]]-0.0225 - (0.088 *Table3[[#This Row],[Shipping_Shields]])- ($V$33 * Table3[[#This Row],[Quantity_Ordered]]) -0.68</f>
        <v>0.80200356576862142</v>
      </c>
      <c r="O1114" s="2" t="s">
        <v>3090</v>
      </c>
      <c r="P1114" s="2" t="s">
        <v>919</v>
      </c>
      <c r="Q1114" s="6">
        <v>75662</v>
      </c>
    </row>
    <row r="1115" spans="1:17" x14ac:dyDescent="0.25">
      <c r="A1115" s="1" t="s">
        <v>3091</v>
      </c>
      <c r="B1115" s="2" t="s">
        <v>3092</v>
      </c>
      <c r="C1115" s="3">
        <v>45387</v>
      </c>
      <c r="D1115" s="4" t="str">
        <f t="shared" ca="1" si="68"/>
        <v>Completed</v>
      </c>
      <c r="E1115" s="4" t="s">
        <v>3</v>
      </c>
      <c r="F1115" s="4" t="s">
        <v>2168</v>
      </c>
      <c r="G1115" s="5">
        <v>5.45</v>
      </c>
      <c r="H1115" s="37">
        <f t="shared" si="69"/>
        <v>1</v>
      </c>
      <c r="I1115" s="37" t="str">
        <f t="shared" si="70"/>
        <v>Small</v>
      </c>
      <c r="J1115" s="4">
        <v>1</v>
      </c>
      <c r="K1115" s="20">
        <v>0.99</v>
      </c>
      <c r="L1115" s="5">
        <f>Table3[[#This Row],[Product_Amt]]+Table3[[#This Row],[Shipping_Amt]]</f>
        <v>6.44</v>
      </c>
      <c r="M1115" s="5">
        <f>(Table3[[#This Row],[Total_Amt]]*0.1275) + 0.3</f>
        <v>1.1211</v>
      </c>
      <c r="N1115" s="20">
        <f>Table3[[#This Row],[Total_Amt]]-Table3[[#This Row],[TCG_Fees]]-0.0225 - (0.088 *Table3[[#This Row],[Shipping_Shields]])- ($V$33 * Table3[[#This Row],[Quantity_Ordered]]) -0.68</f>
        <v>4.501403565768622</v>
      </c>
      <c r="O1115" s="2" t="s">
        <v>1224</v>
      </c>
      <c r="P1115" s="2" t="s">
        <v>993</v>
      </c>
      <c r="Q1115" s="6">
        <v>83709</v>
      </c>
    </row>
    <row r="1116" spans="1:17" x14ac:dyDescent="0.25">
      <c r="A1116" s="1" t="s">
        <v>3093</v>
      </c>
      <c r="B1116" s="2" t="s">
        <v>3094</v>
      </c>
      <c r="C1116" s="3">
        <v>45387</v>
      </c>
      <c r="D1116" s="4" t="str">
        <f t="shared" ca="1" si="68"/>
        <v>Completed</v>
      </c>
      <c r="E1116" s="4" t="s">
        <v>3</v>
      </c>
      <c r="F1116" s="4" t="s">
        <v>2168</v>
      </c>
      <c r="G1116" s="5">
        <v>2.46</v>
      </c>
      <c r="H1116" s="37">
        <f t="shared" si="69"/>
        <v>1</v>
      </c>
      <c r="I1116" s="37" t="str">
        <f t="shared" si="70"/>
        <v>Small</v>
      </c>
      <c r="J1116" s="4">
        <v>1</v>
      </c>
      <c r="K1116" s="20">
        <v>1.22</v>
      </c>
      <c r="L1116" s="5">
        <f>Table3[[#This Row],[Product_Amt]]+Table3[[#This Row],[Shipping_Amt]]</f>
        <v>3.6799999999999997</v>
      </c>
      <c r="M1116" s="5">
        <f>(Table3[[#This Row],[Total_Amt]]*0.1275) + 0.3</f>
        <v>0.76919999999999988</v>
      </c>
      <c r="N1116" s="20">
        <f>Table3[[#This Row],[Total_Amt]]-Table3[[#This Row],[TCG_Fees]]-0.0225 - (0.088 *Table3[[#This Row],[Shipping_Shields]])- ($V$33 * Table3[[#This Row],[Quantity_Ordered]]) -0.68</f>
        <v>2.093303565768621</v>
      </c>
      <c r="O1116" s="2" t="s">
        <v>3095</v>
      </c>
      <c r="P1116" s="2" t="s">
        <v>962</v>
      </c>
      <c r="Q1116" s="6">
        <v>62354</v>
      </c>
    </row>
    <row r="1117" spans="1:17" x14ac:dyDescent="0.25">
      <c r="A1117" s="1" t="s">
        <v>3096</v>
      </c>
      <c r="B1117" s="2" t="s">
        <v>3097</v>
      </c>
      <c r="C1117" s="3">
        <v>45387</v>
      </c>
      <c r="D1117" s="4" t="str">
        <f t="shared" ca="1" si="68"/>
        <v>Completed</v>
      </c>
      <c r="E1117" s="4" t="s">
        <v>3</v>
      </c>
      <c r="F1117" s="4" t="s">
        <v>2168</v>
      </c>
      <c r="G1117" s="5">
        <v>17.940000000000001</v>
      </c>
      <c r="H1117" s="37">
        <f t="shared" si="69"/>
        <v>1</v>
      </c>
      <c r="I1117" s="37" t="str">
        <f t="shared" si="70"/>
        <v>Small</v>
      </c>
      <c r="J1117" s="4">
        <v>1</v>
      </c>
      <c r="K1117" s="20">
        <v>0.99</v>
      </c>
      <c r="L1117" s="5">
        <f>Table3[[#This Row],[Product_Amt]]+Table3[[#This Row],[Shipping_Amt]]</f>
        <v>18.93</v>
      </c>
      <c r="M1117" s="5">
        <f>(Table3[[#This Row],[Total_Amt]]*0.1275) + 0.3</f>
        <v>2.7135749999999996</v>
      </c>
      <c r="N1117" s="20">
        <f>Table3[[#This Row],[Total_Amt]]-Table3[[#This Row],[TCG_Fees]]-0.0225 - (0.088 *Table3[[#This Row],[Shipping_Shields]])- ($V$33 * Table3[[#This Row],[Quantity_Ordered]]) -0.68</f>
        <v>15.398928565768621</v>
      </c>
      <c r="O1117" s="2" t="s">
        <v>3098</v>
      </c>
      <c r="P1117" s="2" t="s">
        <v>1250</v>
      </c>
      <c r="Q1117" s="6">
        <v>19803</v>
      </c>
    </row>
    <row r="1118" spans="1:17" x14ac:dyDescent="0.25">
      <c r="A1118" s="1" t="s">
        <v>3099</v>
      </c>
      <c r="B1118" s="2" t="s">
        <v>3100</v>
      </c>
      <c r="C1118" s="3">
        <v>45387</v>
      </c>
      <c r="D1118" s="4" t="str">
        <f t="shared" ca="1" si="68"/>
        <v>Completed</v>
      </c>
      <c r="E1118" s="4" t="s">
        <v>3</v>
      </c>
      <c r="F1118" s="4" t="s">
        <v>2168</v>
      </c>
      <c r="G1118" s="5">
        <v>10.5</v>
      </c>
      <c r="H1118" s="37">
        <f t="shared" si="69"/>
        <v>1</v>
      </c>
      <c r="I1118" s="37" t="str">
        <f t="shared" si="70"/>
        <v>Small</v>
      </c>
      <c r="J1118" s="4">
        <v>1</v>
      </c>
      <c r="K1118" s="20">
        <v>0.99</v>
      </c>
      <c r="L1118" s="5">
        <f>Table3[[#This Row],[Product_Amt]]+Table3[[#This Row],[Shipping_Amt]]</f>
        <v>11.49</v>
      </c>
      <c r="M1118" s="5">
        <f>(Table3[[#This Row],[Total_Amt]]*0.1275) + 0.3</f>
        <v>1.7649750000000002</v>
      </c>
      <c r="N1118" s="20">
        <f>Table3[[#This Row],[Total_Amt]]-Table3[[#This Row],[TCG_Fees]]-0.0225 - (0.088 *Table3[[#This Row],[Shipping_Shields]])- ($V$33 * Table3[[#This Row],[Quantity_Ordered]]) -0.68</f>
        <v>8.9075285657686223</v>
      </c>
      <c r="O1118" s="2" t="s">
        <v>1170</v>
      </c>
      <c r="P1118" s="2" t="s">
        <v>938</v>
      </c>
      <c r="Q1118" s="6">
        <v>95842</v>
      </c>
    </row>
    <row r="1119" spans="1:17" x14ac:dyDescent="0.25">
      <c r="A1119" s="1" t="s">
        <v>3101</v>
      </c>
      <c r="B1119" s="2" t="s">
        <v>3102</v>
      </c>
      <c r="C1119" s="3">
        <v>45387</v>
      </c>
      <c r="D1119" s="4" t="str">
        <f t="shared" ca="1" si="68"/>
        <v>Completed</v>
      </c>
      <c r="E1119" s="4" t="s">
        <v>3</v>
      </c>
      <c r="F1119" s="4" t="s">
        <v>2168</v>
      </c>
      <c r="G1119" s="5">
        <v>14.48</v>
      </c>
      <c r="H1119" s="37">
        <f t="shared" si="69"/>
        <v>1</v>
      </c>
      <c r="I1119" s="37" t="str">
        <f t="shared" si="70"/>
        <v>Small</v>
      </c>
      <c r="J1119" s="4">
        <v>1</v>
      </c>
      <c r="K1119" s="20">
        <v>0.99</v>
      </c>
      <c r="L1119" s="5">
        <f>Table3[[#This Row],[Product_Amt]]+Table3[[#This Row],[Shipping_Amt]]</f>
        <v>15.47</v>
      </c>
      <c r="M1119" s="5">
        <f>(Table3[[#This Row],[Total_Amt]]*0.1275) + 0.3</f>
        <v>2.2724250000000001</v>
      </c>
      <c r="N1119" s="20">
        <f>Table3[[#This Row],[Total_Amt]]-Table3[[#This Row],[TCG_Fees]]-0.0225 - (0.088 *Table3[[#This Row],[Shipping_Shields]])- ($V$33 * Table3[[#This Row],[Quantity_Ordered]]) -0.68</f>
        <v>12.380078565768622</v>
      </c>
      <c r="O1119" s="2" t="s">
        <v>3103</v>
      </c>
      <c r="P1119" s="2" t="s">
        <v>919</v>
      </c>
      <c r="Q1119" s="6">
        <v>75901</v>
      </c>
    </row>
    <row r="1120" spans="1:17" x14ac:dyDescent="0.25">
      <c r="A1120" s="1" t="s">
        <v>3104</v>
      </c>
      <c r="B1120" s="2" t="s">
        <v>3105</v>
      </c>
      <c r="C1120" s="3">
        <v>45387</v>
      </c>
      <c r="D1120" s="4" t="str">
        <f t="shared" ca="1" si="68"/>
        <v>Completed</v>
      </c>
      <c r="E1120" s="4" t="s">
        <v>3</v>
      </c>
      <c r="F1120" s="4" t="s">
        <v>2168</v>
      </c>
      <c r="G1120" s="5">
        <v>5.68</v>
      </c>
      <c r="H1120" s="37">
        <f t="shared" si="69"/>
        <v>1</v>
      </c>
      <c r="I1120" s="37" t="str">
        <f t="shared" si="70"/>
        <v>Small</v>
      </c>
      <c r="J1120" s="4">
        <v>2</v>
      </c>
      <c r="K1120" s="20">
        <v>0.99</v>
      </c>
      <c r="L1120" s="5">
        <f>Table3[[#This Row],[Product_Amt]]+Table3[[#This Row],[Shipping_Amt]]</f>
        <v>6.67</v>
      </c>
      <c r="M1120" s="5">
        <f>(Table3[[#This Row],[Total_Amt]]*0.1275) + 0.3</f>
        <v>1.150425</v>
      </c>
      <c r="N1120" s="20">
        <f>Table3[[#This Row],[Total_Amt]]-Table3[[#This Row],[TCG_Fees]]-0.0225 - (0.088 *Table3[[#This Row],[Shipping_Shields]])- ($V$33 * Table3[[#This Row],[Quantity_Ordered]]) -0.68</f>
        <v>4.6750821315372422</v>
      </c>
      <c r="O1120" s="2" t="s">
        <v>3106</v>
      </c>
      <c r="P1120" s="2" t="s">
        <v>960</v>
      </c>
      <c r="Q1120" s="6">
        <v>49417</v>
      </c>
    </row>
    <row r="1121" spans="1:22" x14ac:dyDescent="0.25">
      <c r="A1121" s="1" t="s">
        <v>3107</v>
      </c>
      <c r="B1121" s="2" t="s">
        <v>3108</v>
      </c>
      <c r="C1121" s="3">
        <v>45387</v>
      </c>
      <c r="D1121" s="4" t="str">
        <f t="shared" ca="1" si="68"/>
        <v>Completed</v>
      </c>
      <c r="E1121" s="4" t="s">
        <v>3</v>
      </c>
      <c r="F1121" s="4" t="s">
        <v>2168</v>
      </c>
      <c r="G1121" s="5">
        <v>8.99</v>
      </c>
      <c r="H1121" s="37">
        <f t="shared" si="69"/>
        <v>1</v>
      </c>
      <c r="I1121" s="37" t="str">
        <f t="shared" si="70"/>
        <v>Small</v>
      </c>
      <c r="J1121" s="4">
        <v>1</v>
      </c>
      <c r="K1121" s="20">
        <v>0.99</v>
      </c>
      <c r="L1121" s="5">
        <f>Table3[[#This Row],[Product_Amt]]+Table3[[#This Row],[Shipping_Amt]]</f>
        <v>9.98</v>
      </c>
      <c r="M1121" s="5">
        <f>(Table3[[#This Row],[Total_Amt]]*0.1275) + 0.3</f>
        <v>1.5724500000000001</v>
      </c>
      <c r="N1121" s="20">
        <f>Table3[[#This Row],[Total_Amt]]-Table3[[#This Row],[TCG_Fees]]-0.0225 - (0.088 *Table3[[#This Row],[Shipping_Shields]])- ($V$33 * Table3[[#This Row],[Quantity_Ordered]]) -0.68</f>
        <v>7.5900535657686223</v>
      </c>
      <c r="O1121" s="2" t="s">
        <v>3109</v>
      </c>
      <c r="P1121" s="2" t="s">
        <v>985</v>
      </c>
      <c r="Q1121" s="6">
        <v>30188</v>
      </c>
    </row>
    <row r="1122" spans="1:22" x14ac:dyDescent="0.25">
      <c r="A1122" s="1" t="s">
        <v>3110</v>
      </c>
      <c r="B1122" s="2" t="s">
        <v>3111</v>
      </c>
      <c r="C1122" s="3">
        <v>45387</v>
      </c>
      <c r="D1122" s="4" t="str">
        <f t="shared" ca="1" si="68"/>
        <v>Completed</v>
      </c>
      <c r="E1122" s="4" t="s">
        <v>3</v>
      </c>
      <c r="F1122" s="4" t="s">
        <v>2168</v>
      </c>
      <c r="G1122" s="5">
        <v>22.13</v>
      </c>
      <c r="H1122" s="37">
        <f t="shared" si="69"/>
        <v>1</v>
      </c>
      <c r="I1122" s="37" t="str">
        <f t="shared" si="70"/>
        <v>Small</v>
      </c>
      <c r="J1122" s="4">
        <v>2</v>
      </c>
      <c r="K1122" s="20">
        <v>0.99</v>
      </c>
      <c r="L1122" s="5">
        <f>Table3[[#This Row],[Product_Amt]]+Table3[[#This Row],[Shipping_Amt]]</f>
        <v>23.119999999999997</v>
      </c>
      <c r="M1122" s="5">
        <f>(Table3[[#This Row],[Total_Amt]]*0.1275) + 0.3</f>
        <v>3.2477999999999994</v>
      </c>
      <c r="N1122" s="20">
        <f>Table3[[#This Row],[Total_Amt]]-Table3[[#This Row],[TCG_Fees]]-0.0225 - (0.088 *Table3[[#This Row],[Shipping_Shields]])- ($V$33 * Table3[[#This Row],[Quantity_Ordered]]) -0.68</f>
        <v>19.027707131537241</v>
      </c>
      <c r="O1122" s="2" t="s">
        <v>1248</v>
      </c>
      <c r="P1122" s="2" t="s">
        <v>952</v>
      </c>
      <c r="Q1122" s="6">
        <v>37042</v>
      </c>
    </row>
    <row r="1123" spans="1:22" x14ac:dyDescent="0.25">
      <c r="A1123" s="1" t="s">
        <v>3112</v>
      </c>
      <c r="B1123" s="2" t="s">
        <v>3113</v>
      </c>
      <c r="C1123" s="3">
        <v>45387</v>
      </c>
      <c r="D1123" s="4" t="str">
        <f t="shared" ca="1" si="68"/>
        <v>Completed</v>
      </c>
      <c r="E1123" s="4" t="s">
        <v>3</v>
      </c>
      <c r="F1123" s="4" t="s">
        <v>2168</v>
      </c>
      <c r="G1123" s="5">
        <v>46.99</v>
      </c>
      <c r="H1123" s="37">
        <f t="shared" si="69"/>
        <v>1</v>
      </c>
      <c r="I1123" s="37" t="str">
        <f t="shared" si="70"/>
        <v>Small</v>
      </c>
      <c r="J1123" s="4">
        <v>1</v>
      </c>
      <c r="K1123" s="20">
        <v>0.99</v>
      </c>
      <c r="L1123" s="5">
        <f>Table3[[#This Row],[Product_Amt]]+Table3[[#This Row],[Shipping_Amt]]</f>
        <v>47.980000000000004</v>
      </c>
      <c r="M1123" s="5">
        <f>(Table3[[#This Row],[Total_Amt]]*0.1275) + 0.3</f>
        <v>6.4174500000000005</v>
      </c>
      <c r="N1123" s="20">
        <f>Table3[[#This Row],[Total_Amt]]-Table3[[#This Row],[TCG_Fees]]-0.0225 - (0.088 *Table3[[#This Row],[Shipping_Shields]])- ($V$33 * Table3[[#This Row],[Quantity_Ordered]]) -0.68</f>
        <v>40.745053565768622</v>
      </c>
      <c r="O1123" s="2" t="s">
        <v>3114</v>
      </c>
      <c r="P1123" s="2" t="s">
        <v>980</v>
      </c>
      <c r="Q1123" s="6">
        <v>72801</v>
      </c>
      <c r="T1123" t="s">
        <v>3187</v>
      </c>
    </row>
    <row r="1124" spans="1:22" x14ac:dyDescent="0.25">
      <c r="A1124" s="1" t="s">
        <v>3115</v>
      </c>
      <c r="B1124" s="2" t="s">
        <v>3116</v>
      </c>
      <c r="C1124" s="3">
        <v>45387</v>
      </c>
      <c r="D1124" s="4" t="str">
        <f t="shared" ca="1" si="68"/>
        <v>Completed</v>
      </c>
      <c r="E1124" s="4" t="s">
        <v>3</v>
      </c>
      <c r="F1124" s="4" t="s">
        <v>2168</v>
      </c>
      <c r="G1124" s="5">
        <v>9.2899999999999991</v>
      </c>
      <c r="H1124" s="37">
        <f t="shared" si="69"/>
        <v>1</v>
      </c>
      <c r="I1124" s="37" t="str">
        <f t="shared" si="70"/>
        <v>Small</v>
      </c>
      <c r="J1124" s="4">
        <v>1</v>
      </c>
      <c r="K1124" s="20">
        <v>0.99</v>
      </c>
      <c r="L1124" s="5">
        <f>Table3[[#This Row],[Product_Amt]]+Table3[[#This Row],[Shipping_Amt]]</f>
        <v>10.28</v>
      </c>
      <c r="M1124" s="5">
        <f>(Table3[[#This Row],[Total_Amt]]*0.1275) + 0.3</f>
        <v>1.6107</v>
      </c>
      <c r="N1124" s="20">
        <f>Table3[[#This Row],[Total_Amt]]-Table3[[#This Row],[TCG_Fees]]-0.0225 - (0.088 *Table3[[#This Row],[Shipping_Shields]])- ($V$33 * Table3[[#This Row],[Quantity_Ordered]]) -0.68</f>
        <v>7.8518035657686216</v>
      </c>
      <c r="O1124" s="2" t="s">
        <v>3117</v>
      </c>
      <c r="P1124" s="2" t="s">
        <v>938</v>
      </c>
      <c r="Q1124" s="6">
        <v>91390</v>
      </c>
      <c r="T1124" s="29">
        <f>SUM(G498:G755)</f>
        <v>815.57000000000107</v>
      </c>
    </row>
    <row r="1125" spans="1:22" x14ac:dyDescent="0.25">
      <c r="A1125" s="1" t="s">
        <v>3118</v>
      </c>
      <c r="B1125" s="2" t="s">
        <v>3119</v>
      </c>
      <c r="C1125" s="3">
        <v>45387</v>
      </c>
      <c r="D1125" s="4" t="str">
        <f t="shared" ca="1" si="68"/>
        <v>Completed</v>
      </c>
      <c r="E1125" s="4" t="s">
        <v>3</v>
      </c>
      <c r="F1125" s="4" t="s">
        <v>2168</v>
      </c>
      <c r="G1125" s="5">
        <v>12.97</v>
      </c>
      <c r="H1125" s="37">
        <f t="shared" si="69"/>
        <v>1</v>
      </c>
      <c r="I1125" s="37" t="str">
        <f t="shared" si="70"/>
        <v>Small</v>
      </c>
      <c r="J1125" s="4">
        <v>1</v>
      </c>
      <c r="K1125" s="20">
        <v>0.99</v>
      </c>
      <c r="L1125" s="5">
        <f>Table3[[#This Row],[Product_Amt]]+Table3[[#This Row],[Shipping_Amt]]</f>
        <v>13.96</v>
      </c>
      <c r="M1125" s="5">
        <f>(Table3[[#This Row],[Total_Amt]]*0.1275) + 0.3</f>
        <v>2.0798999999999999</v>
      </c>
      <c r="N1125" s="20">
        <f>Table3[[#This Row],[Total_Amt]]-Table3[[#This Row],[TCG_Fees]]-0.0225 - (0.088 *Table3[[#This Row],[Shipping_Shields]])- ($V$33 * Table3[[#This Row],[Quantity_Ordered]]) -0.68</f>
        <v>11.062603565768622</v>
      </c>
      <c r="O1125" s="2" t="s">
        <v>3120</v>
      </c>
      <c r="P1125" s="2" t="s">
        <v>945</v>
      </c>
      <c r="Q1125" s="6">
        <v>43230</v>
      </c>
    </row>
    <row r="1126" spans="1:22" x14ac:dyDescent="0.25">
      <c r="A1126" s="1" t="s">
        <v>3121</v>
      </c>
      <c r="B1126" s="2" t="s">
        <v>3122</v>
      </c>
      <c r="C1126" s="3">
        <v>45387</v>
      </c>
      <c r="D1126" s="4" t="str">
        <f t="shared" ca="1" si="68"/>
        <v>Completed</v>
      </c>
      <c r="E1126" s="4" t="s">
        <v>3</v>
      </c>
      <c r="F1126" s="4" t="s">
        <v>2168</v>
      </c>
      <c r="G1126" s="5">
        <v>9.49</v>
      </c>
      <c r="H1126" s="37">
        <f t="shared" si="69"/>
        <v>1</v>
      </c>
      <c r="I1126" s="37" t="str">
        <f t="shared" si="70"/>
        <v>Small</v>
      </c>
      <c r="J1126" s="4">
        <v>1</v>
      </c>
      <c r="K1126" s="20">
        <v>0.99</v>
      </c>
      <c r="L1126" s="5">
        <f>Table3[[#This Row],[Product_Amt]]+Table3[[#This Row],[Shipping_Amt]]</f>
        <v>10.48</v>
      </c>
      <c r="M1126" s="5">
        <f>(Table3[[#This Row],[Total_Amt]]*0.1275) + 0.3</f>
        <v>1.6362000000000001</v>
      </c>
      <c r="N1126" s="20">
        <f>Table3[[#This Row],[Total_Amt]]-Table3[[#This Row],[TCG_Fees]]-0.0225 - (0.088 *Table3[[#This Row],[Shipping_Shields]])- ($V$33 * Table3[[#This Row],[Quantity_Ordered]]) -0.68</f>
        <v>8.0263035657686217</v>
      </c>
      <c r="O1126" s="2" t="s">
        <v>1261</v>
      </c>
      <c r="P1126" s="2" t="s">
        <v>945</v>
      </c>
      <c r="Q1126" s="6">
        <v>43219</v>
      </c>
    </row>
    <row r="1127" spans="1:22" x14ac:dyDescent="0.25">
      <c r="A1127" s="1" t="s">
        <v>3123</v>
      </c>
      <c r="B1127" s="2" t="s">
        <v>3124</v>
      </c>
      <c r="C1127" s="3">
        <v>45387</v>
      </c>
      <c r="D1127" s="4" t="str">
        <f t="shared" ca="1" si="68"/>
        <v>Completed</v>
      </c>
      <c r="E1127" s="4" t="s">
        <v>3</v>
      </c>
      <c r="F1127" s="4" t="s">
        <v>2168</v>
      </c>
      <c r="G1127" s="5">
        <v>1.99</v>
      </c>
      <c r="H1127" s="37">
        <f t="shared" si="69"/>
        <v>1</v>
      </c>
      <c r="I1127" s="37" t="str">
        <f t="shared" si="70"/>
        <v>Small</v>
      </c>
      <c r="J1127" s="4">
        <v>1</v>
      </c>
      <c r="K1127" s="20">
        <v>1.22</v>
      </c>
      <c r="L1127" s="5">
        <f>Table3[[#This Row],[Product_Amt]]+Table3[[#This Row],[Shipping_Amt]]</f>
        <v>3.21</v>
      </c>
      <c r="M1127" s="5">
        <f>(Table3[[#This Row],[Total_Amt]]*0.1275) + 0.3</f>
        <v>0.70927499999999999</v>
      </c>
      <c r="N1127" s="20">
        <f>Table3[[#This Row],[Total_Amt]]-Table3[[#This Row],[TCG_Fees]]-0.0225 - (0.088 *Table3[[#This Row],[Shipping_Shields]])- ($V$33 * Table3[[#This Row],[Quantity_Ordered]]) -0.68</f>
        <v>1.683228565768621</v>
      </c>
      <c r="O1127" s="2" t="s">
        <v>3125</v>
      </c>
      <c r="P1127" s="2" t="s">
        <v>945</v>
      </c>
      <c r="Q1127" s="6">
        <v>43085</v>
      </c>
      <c r="T1127" t="s">
        <v>3186</v>
      </c>
    </row>
    <row r="1128" spans="1:22" x14ac:dyDescent="0.25">
      <c r="A1128" s="1" t="s">
        <v>3126</v>
      </c>
      <c r="B1128" s="2" t="s">
        <v>3127</v>
      </c>
      <c r="C1128" s="3">
        <v>45387</v>
      </c>
      <c r="D1128" s="4" t="str">
        <f t="shared" ref="D1128:D1143" ca="1" si="71">IF(C1128&gt;=TODAY()-7,"Shipped","Completed")</f>
        <v>Completed</v>
      </c>
      <c r="E1128" s="4" t="s">
        <v>3</v>
      </c>
      <c r="F1128" s="4" t="s">
        <v>2168</v>
      </c>
      <c r="G1128" s="5">
        <v>18.13</v>
      </c>
      <c r="H1128" s="37">
        <f t="shared" ref="H1128:H1143" si="72">IF(J1128&gt;=7,2,IF(J1128&lt;7,1))</f>
        <v>1</v>
      </c>
      <c r="I1128" s="37" t="str">
        <f t="shared" ref="I1128:I1143" si="73">IF(H1128 &gt; 1, "Large", "Small")</f>
        <v>Small</v>
      </c>
      <c r="J1128" s="4">
        <v>1</v>
      </c>
      <c r="K1128" s="20">
        <v>0.99</v>
      </c>
      <c r="L1128" s="5">
        <f>Table3[[#This Row],[Product_Amt]]+Table3[[#This Row],[Shipping_Amt]]</f>
        <v>19.119999999999997</v>
      </c>
      <c r="M1128" s="5">
        <f>(Table3[[#This Row],[Total_Amt]]*0.1275) + 0.3</f>
        <v>2.7377999999999996</v>
      </c>
      <c r="N1128" s="20">
        <f>Table3[[#This Row],[Total_Amt]]-Table3[[#This Row],[TCG_Fees]]-0.0225 - (0.088 *Table3[[#This Row],[Shipping_Shields]])- ($V$33 * Table3[[#This Row],[Quantity_Ordered]]) -0.68</f>
        <v>15.564703565768617</v>
      </c>
      <c r="O1128" s="2" t="s">
        <v>3128</v>
      </c>
      <c r="P1128" s="2" t="s">
        <v>966</v>
      </c>
      <c r="Q1128" s="6">
        <v>2453</v>
      </c>
      <c r="T1128" s="29">
        <f>SUM(G756:G1010)</f>
        <v>1657.4700000000007</v>
      </c>
    </row>
    <row r="1129" spans="1:22" x14ac:dyDescent="0.25">
      <c r="A1129" s="1" t="s">
        <v>3129</v>
      </c>
      <c r="B1129" s="2" t="s">
        <v>3083</v>
      </c>
      <c r="C1129" s="3">
        <v>45387</v>
      </c>
      <c r="D1129" s="4" t="str">
        <f t="shared" ca="1" si="71"/>
        <v>Completed</v>
      </c>
      <c r="E1129" s="4" t="s">
        <v>3</v>
      </c>
      <c r="F1129" s="4" t="s">
        <v>2168</v>
      </c>
      <c r="G1129" s="5">
        <v>11.09</v>
      </c>
      <c r="H1129" s="37">
        <f t="shared" si="72"/>
        <v>1</v>
      </c>
      <c r="I1129" s="37" t="str">
        <f t="shared" si="73"/>
        <v>Small</v>
      </c>
      <c r="J1129" s="4">
        <v>1</v>
      </c>
      <c r="K1129" s="20">
        <v>0.99</v>
      </c>
      <c r="L1129" s="5">
        <f>Table3[[#This Row],[Product_Amt]]+Table3[[#This Row],[Shipping_Amt]]</f>
        <v>12.08</v>
      </c>
      <c r="M1129" s="5">
        <f>(Table3[[#This Row],[Total_Amt]]*0.1275) + 0.3</f>
        <v>1.8402000000000001</v>
      </c>
      <c r="N1129" s="20">
        <f>Table3[[#This Row],[Total_Amt]]-Table3[[#This Row],[TCG_Fees]]-0.0225 - (0.088 *Table3[[#This Row],[Shipping_Shields]])- ($V$33 * Table3[[#This Row],[Quantity_Ordered]]) -0.68</f>
        <v>9.4223035657686225</v>
      </c>
      <c r="O1129" s="2" t="s">
        <v>3084</v>
      </c>
      <c r="P1129" s="2" t="s">
        <v>967</v>
      </c>
      <c r="Q1129" s="6">
        <v>16117</v>
      </c>
    </row>
    <row r="1130" spans="1:22" x14ac:dyDescent="0.25">
      <c r="A1130" s="1" t="s">
        <v>3130</v>
      </c>
      <c r="B1130" s="2" t="s">
        <v>3131</v>
      </c>
      <c r="C1130" s="3">
        <v>45387</v>
      </c>
      <c r="D1130" s="4" t="str">
        <f t="shared" ca="1" si="71"/>
        <v>Completed</v>
      </c>
      <c r="E1130" s="4" t="s">
        <v>3</v>
      </c>
      <c r="F1130" s="4" t="s">
        <v>2168</v>
      </c>
      <c r="G1130" s="5">
        <v>1.08</v>
      </c>
      <c r="H1130" s="37">
        <f t="shared" si="72"/>
        <v>1</v>
      </c>
      <c r="I1130" s="37" t="str">
        <f t="shared" si="73"/>
        <v>Small</v>
      </c>
      <c r="J1130" s="4">
        <v>1</v>
      </c>
      <c r="K1130" s="20">
        <v>1.22</v>
      </c>
      <c r="L1130" s="5">
        <f>Table3[[#This Row],[Product_Amt]]+Table3[[#This Row],[Shipping_Amt]]</f>
        <v>2.2999999999999998</v>
      </c>
      <c r="M1130" s="5">
        <f>(Table3[[#This Row],[Total_Amt]]*0.1275) + 0.3</f>
        <v>0.59324999999999994</v>
      </c>
      <c r="N1130" s="20">
        <f>Table3[[#This Row],[Total_Amt]]-Table3[[#This Row],[TCG_Fees]]-0.0225 - (0.088 *Table3[[#This Row],[Shipping_Shields]])- ($V$33 * Table3[[#This Row],[Quantity_Ordered]]) -0.68</f>
        <v>0.88925356576862102</v>
      </c>
      <c r="O1130" s="2" t="s">
        <v>3132</v>
      </c>
      <c r="P1130" s="2" t="s">
        <v>938</v>
      </c>
      <c r="Q1130" s="6">
        <v>92040</v>
      </c>
    </row>
    <row r="1131" spans="1:22" x14ac:dyDescent="0.25">
      <c r="A1131" s="1" t="s">
        <v>3133</v>
      </c>
      <c r="B1131" s="2" t="s">
        <v>3134</v>
      </c>
      <c r="C1131" s="3">
        <v>45387</v>
      </c>
      <c r="D1131" s="4" t="str">
        <f t="shared" ca="1" si="71"/>
        <v>Completed</v>
      </c>
      <c r="E1131" s="4" t="s">
        <v>3</v>
      </c>
      <c r="F1131" s="4" t="s">
        <v>2168</v>
      </c>
      <c r="G1131" s="5">
        <v>8.49</v>
      </c>
      <c r="H1131" s="37">
        <f t="shared" si="72"/>
        <v>1</v>
      </c>
      <c r="I1131" s="37" t="str">
        <f t="shared" si="73"/>
        <v>Small</v>
      </c>
      <c r="J1131" s="4">
        <v>1</v>
      </c>
      <c r="K1131" s="20">
        <v>0.99</v>
      </c>
      <c r="L1131" s="5">
        <f>Table3[[#This Row],[Product_Amt]]+Table3[[#This Row],[Shipping_Amt]]</f>
        <v>9.48</v>
      </c>
      <c r="M1131" s="5">
        <f>(Table3[[#This Row],[Total_Amt]]*0.1275) + 0.3</f>
        <v>1.5087000000000002</v>
      </c>
      <c r="N1131" s="20">
        <f>Table3[[#This Row],[Total_Amt]]-Table3[[#This Row],[TCG_Fees]]-0.0225 - (0.088 *Table3[[#This Row],[Shipping_Shields]])- ($V$33 * Table3[[#This Row],[Quantity_Ordered]]) -0.68</f>
        <v>7.1538035657686221</v>
      </c>
      <c r="O1131" s="2" t="s">
        <v>3135</v>
      </c>
      <c r="P1131" s="2" t="s">
        <v>967</v>
      </c>
      <c r="Q1131" s="6">
        <v>18643</v>
      </c>
    </row>
    <row r="1132" spans="1:22" x14ac:dyDescent="0.25">
      <c r="A1132" s="1" t="s">
        <v>3136</v>
      </c>
      <c r="B1132" s="2" t="s">
        <v>3137</v>
      </c>
      <c r="C1132" s="3">
        <v>45387</v>
      </c>
      <c r="D1132" s="4" t="str">
        <f t="shared" ca="1" si="71"/>
        <v>Completed</v>
      </c>
      <c r="E1132" s="4" t="s">
        <v>3</v>
      </c>
      <c r="F1132" s="4" t="s">
        <v>2168</v>
      </c>
      <c r="G1132" s="5">
        <v>5.46</v>
      </c>
      <c r="H1132" s="37">
        <f t="shared" si="72"/>
        <v>1</v>
      </c>
      <c r="I1132" s="37" t="str">
        <f t="shared" si="73"/>
        <v>Small</v>
      </c>
      <c r="J1132" s="4">
        <v>1</v>
      </c>
      <c r="K1132" s="20">
        <v>0.99</v>
      </c>
      <c r="L1132" s="5">
        <f>Table3[[#This Row],[Product_Amt]]+Table3[[#This Row],[Shipping_Amt]]</f>
        <v>6.45</v>
      </c>
      <c r="M1132" s="5">
        <f>(Table3[[#This Row],[Total_Amt]]*0.1275) + 0.3</f>
        <v>1.1223750000000001</v>
      </c>
      <c r="N1132" s="20">
        <f>Table3[[#This Row],[Total_Amt]]-Table3[[#This Row],[TCG_Fees]]-0.0225 - (0.088 *Table3[[#This Row],[Shipping_Shields]])- ($V$33 * Table3[[#This Row],[Quantity_Ordered]]) -0.68</f>
        <v>4.5101285657686221</v>
      </c>
      <c r="O1132" s="2" t="s">
        <v>3138</v>
      </c>
      <c r="P1132" s="2" t="s">
        <v>920</v>
      </c>
      <c r="Q1132" s="6">
        <v>10993</v>
      </c>
      <c r="T1132" t="s">
        <v>3185</v>
      </c>
      <c r="V1132" s="29">
        <f>AVERAGE(T1124,T1128,T1133,T1138,T82)</f>
        <v>1054.5240000000008</v>
      </c>
    </row>
    <row r="1133" spans="1:22" x14ac:dyDescent="0.25">
      <c r="A1133" s="1" t="s">
        <v>3139</v>
      </c>
      <c r="B1133" s="2" t="s">
        <v>3140</v>
      </c>
      <c r="C1133" s="3">
        <v>45387</v>
      </c>
      <c r="D1133" s="4" t="str">
        <f t="shared" ca="1" si="71"/>
        <v>Completed</v>
      </c>
      <c r="E1133" s="4" t="s">
        <v>3</v>
      </c>
      <c r="F1133" s="4" t="s">
        <v>2168</v>
      </c>
      <c r="G1133" s="5">
        <v>10.65</v>
      </c>
      <c r="H1133" s="37">
        <f t="shared" si="72"/>
        <v>1</v>
      </c>
      <c r="I1133" s="37" t="str">
        <f t="shared" si="73"/>
        <v>Small</v>
      </c>
      <c r="J1133" s="4">
        <v>1</v>
      </c>
      <c r="K1133" s="20">
        <v>0.99</v>
      </c>
      <c r="L1133" s="5">
        <f>Table3[[#This Row],[Product_Amt]]+Table3[[#This Row],[Shipping_Amt]]</f>
        <v>11.64</v>
      </c>
      <c r="M1133" s="5">
        <f>(Table3[[#This Row],[Total_Amt]]*0.1275) + 0.3</f>
        <v>1.7841000000000002</v>
      </c>
      <c r="N1133" s="20">
        <f>Table3[[#This Row],[Total_Amt]]-Table3[[#This Row],[TCG_Fees]]-0.0225 - (0.088 *Table3[[#This Row],[Shipping_Shields]])- ($V$33 * Table3[[#This Row],[Quantity_Ordered]]) -0.68</f>
        <v>9.0384035657686219</v>
      </c>
      <c r="O1133" s="2" t="s">
        <v>1319</v>
      </c>
      <c r="P1133" s="2" t="s">
        <v>919</v>
      </c>
      <c r="Q1133" s="6">
        <v>78411</v>
      </c>
      <c r="T1133" s="29">
        <f>SUM(G1011:G1092)</f>
        <v>334.88999999999987</v>
      </c>
    </row>
    <row r="1134" spans="1:22" x14ac:dyDescent="0.25">
      <c r="A1134" s="1" t="s">
        <v>3141</v>
      </c>
      <c r="B1134" s="2" t="s">
        <v>3142</v>
      </c>
      <c r="C1134" s="3">
        <v>45387</v>
      </c>
      <c r="D1134" s="4" t="str">
        <f t="shared" ca="1" si="71"/>
        <v>Completed</v>
      </c>
      <c r="E1134" s="4" t="s">
        <v>3</v>
      </c>
      <c r="F1134" s="4" t="s">
        <v>2168</v>
      </c>
      <c r="G1134" s="5">
        <v>30.98</v>
      </c>
      <c r="H1134" s="37">
        <f t="shared" si="72"/>
        <v>1</v>
      </c>
      <c r="I1134" s="37" t="str">
        <f t="shared" si="73"/>
        <v>Small</v>
      </c>
      <c r="J1134" s="4">
        <v>1</v>
      </c>
      <c r="K1134" s="20">
        <v>0.99</v>
      </c>
      <c r="L1134" s="5">
        <f>Table3[[#This Row],[Product_Amt]]+Table3[[#This Row],[Shipping_Amt]]</f>
        <v>31.97</v>
      </c>
      <c r="M1134" s="5">
        <f>(Table3[[#This Row],[Total_Amt]]*0.1275) + 0.3</f>
        <v>4.3761749999999999</v>
      </c>
      <c r="N1134" s="20">
        <f>Table3[[#This Row],[Total_Amt]]-Table3[[#This Row],[TCG_Fees]]-0.0225 - (0.088 *Table3[[#This Row],[Shipping_Shields]])- ($V$33 * Table3[[#This Row],[Quantity_Ordered]]) -0.68</f>
        <v>26.776328565768619</v>
      </c>
      <c r="O1134" s="2" t="s">
        <v>1006</v>
      </c>
      <c r="P1134" s="2" t="s">
        <v>931</v>
      </c>
      <c r="Q1134" s="6">
        <v>87701</v>
      </c>
    </row>
    <row r="1135" spans="1:22" x14ac:dyDescent="0.25">
      <c r="A1135" s="1" t="s">
        <v>3143</v>
      </c>
      <c r="B1135" s="2" t="s">
        <v>3144</v>
      </c>
      <c r="C1135" s="3">
        <v>45387</v>
      </c>
      <c r="D1135" s="4" t="str">
        <f t="shared" ca="1" si="71"/>
        <v>Completed</v>
      </c>
      <c r="E1135" s="4" t="s">
        <v>3</v>
      </c>
      <c r="F1135" s="4" t="s">
        <v>2168</v>
      </c>
      <c r="G1135" s="5">
        <v>20.99</v>
      </c>
      <c r="H1135" s="37">
        <f t="shared" si="72"/>
        <v>1</v>
      </c>
      <c r="I1135" s="37" t="str">
        <f t="shared" si="73"/>
        <v>Small</v>
      </c>
      <c r="J1135" s="4">
        <v>1</v>
      </c>
      <c r="K1135" s="20">
        <v>0.99</v>
      </c>
      <c r="L1135" s="5">
        <f>Table3[[#This Row],[Product_Amt]]+Table3[[#This Row],[Shipping_Amt]]</f>
        <v>21.979999999999997</v>
      </c>
      <c r="M1135" s="5">
        <f>(Table3[[#This Row],[Total_Amt]]*0.1275) + 0.3</f>
        <v>3.1024499999999993</v>
      </c>
      <c r="N1135" s="20">
        <f>Table3[[#This Row],[Total_Amt]]-Table3[[#This Row],[TCG_Fees]]-0.0225 - (0.088 *Table3[[#This Row],[Shipping_Shields]])- ($V$33 * Table3[[#This Row],[Quantity_Ordered]]) -0.68</f>
        <v>18.060053565768619</v>
      </c>
      <c r="O1135" s="2" t="s">
        <v>3145</v>
      </c>
      <c r="P1135" s="2" t="s">
        <v>978</v>
      </c>
      <c r="Q1135" s="6">
        <v>53404</v>
      </c>
    </row>
    <row r="1136" spans="1:22" x14ac:dyDescent="0.25">
      <c r="A1136" s="1" t="s">
        <v>3146</v>
      </c>
      <c r="B1136" s="2" t="s">
        <v>3147</v>
      </c>
      <c r="C1136" s="3">
        <v>45387</v>
      </c>
      <c r="D1136" s="4" t="str">
        <f t="shared" ca="1" si="71"/>
        <v>Completed</v>
      </c>
      <c r="E1136" s="4" t="s">
        <v>3</v>
      </c>
      <c r="F1136" s="4" t="s">
        <v>2168</v>
      </c>
      <c r="G1136" s="5">
        <v>5.41</v>
      </c>
      <c r="H1136" s="37">
        <f t="shared" si="72"/>
        <v>1</v>
      </c>
      <c r="I1136" s="37" t="str">
        <f t="shared" si="73"/>
        <v>Small</v>
      </c>
      <c r="J1136" s="4">
        <v>1</v>
      </c>
      <c r="K1136" s="20">
        <v>0.99</v>
      </c>
      <c r="L1136" s="5">
        <f>Table3[[#This Row],[Product_Amt]]+Table3[[#This Row],[Shipping_Amt]]</f>
        <v>6.4</v>
      </c>
      <c r="M1136" s="5">
        <f>(Table3[[#This Row],[Total_Amt]]*0.1275) + 0.3</f>
        <v>1.1160000000000001</v>
      </c>
      <c r="N1136" s="20">
        <f>Table3[[#This Row],[Total_Amt]]-Table3[[#This Row],[TCG_Fees]]-0.0225 - (0.088 *Table3[[#This Row],[Shipping_Shields]])- ($V$33 * Table3[[#This Row],[Quantity_Ordered]]) -0.68</f>
        <v>4.4665035657686225</v>
      </c>
      <c r="O1136" s="2" t="s">
        <v>3148</v>
      </c>
      <c r="P1136" s="2" t="s">
        <v>960</v>
      </c>
      <c r="Q1136" s="6">
        <v>49464</v>
      </c>
    </row>
    <row r="1137" spans="1:20" x14ac:dyDescent="0.25">
      <c r="A1137" s="1" t="s">
        <v>3149</v>
      </c>
      <c r="B1137" s="2" t="s">
        <v>3150</v>
      </c>
      <c r="C1137" s="3">
        <v>45387</v>
      </c>
      <c r="D1137" s="4" t="str">
        <f t="shared" ca="1" si="71"/>
        <v>Completed</v>
      </c>
      <c r="E1137" s="4" t="s">
        <v>3</v>
      </c>
      <c r="F1137" s="4" t="s">
        <v>2168</v>
      </c>
      <c r="G1137" s="5">
        <v>6.86</v>
      </c>
      <c r="H1137" s="37">
        <f t="shared" si="72"/>
        <v>1</v>
      </c>
      <c r="I1137" s="37" t="str">
        <f t="shared" si="73"/>
        <v>Small</v>
      </c>
      <c r="J1137" s="4">
        <v>2</v>
      </c>
      <c r="K1137" s="20">
        <v>0.99</v>
      </c>
      <c r="L1137" s="5">
        <f>Table3[[#This Row],[Product_Amt]]+Table3[[#This Row],[Shipping_Amt]]</f>
        <v>7.8500000000000005</v>
      </c>
      <c r="M1137" s="5">
        <f>(Table3[[#This Row],[Total_Amt]]*0.1275) + 0.3</f>
        <v>1.3008750000000002</v>
      </c>
      <c r="N1137" s="20">
        <f>Table3[[#This Row],[Total_Amt]]-Table3[[#This Row],[TCG_Fees]]-0.0225 - (0.088 *Table3[[#This Row],[Shipping_Shields]])- ($V$33 * Table3[[#This Row],[Quantity_Ordered]]) -0.68</f>
        <v>5.7046321315372426</v>
      </c>
      <c r="O1137" s="2" t="s">
        <v>3151</v>
      </c>
      <c r="P1137" s="2" t="s">
        <v>1282</v>
      </c>
      <c r="Q1137" s="6">
        <v>5446</v>
      </c>
      <c r="T1137" t="s">
        <v>3184</v>
      </c>
    </row>
    <row r="1138" spans="1:20" x14ac:dyDescent="0.25">
      <c r="A1138" s="1" t="s">
        <v>3152</v>
      </c>
      <c r="B1138" s="2" t="s">
        <v>3153</v>
      </c>
      <c r="C1138" s="3">
        <v>45387</v>
      </c>
      <c r="D1138" s="4" t="str">
        <f t="shared" ca="1" si="71"/>
        <v>Completed</v>
      </c>
      <c r="E1138" s="4" t="s">
        <v>3</v>
      </c>
      <c r="F1138" s="4" t="s">
        <v>2168</v>
      </c>
      <c r="G1138" s="5">
        <v>3.96</v>
      </c>
      <c r="H1138" s="37">
        <f t="shared" si="72"/>
        <v>1</v>
      </c>
      <c r="I1138" s="37" t="str">
        <f t="shared" si="73"/>
        <v>Small</v>
      </c>
      <c r="J1138" s="4">
        <v>2</v>
      </c>
      <c r="K1138" s="20">
        <v>1.22</v>
      </c>
      <c r="L1138" s="5">
        <f>Table3[[#This Row],[Product_Amt]]+Table3[[#This Row],[Shipping_Amt]]</f>
        <v>5.18</v>
      </c>
      <c r="M1138" s="5">
        <f>(Table3[[#This Row],[Total_Amt]]*0.1275) + 0.3</f>
        <v>0.96045000000000003</v>
      </c>
      <c r="N1138" s="20">
        <f>Table3[[#This Row],[Total_Amt]]-Table3[[#This Row],[TCG_Fees]]-0.0225 - (0.088 *Table3[[#This Row],[Shipping_Shields]])- ($V$33 * Table3[[#This Row],[Quantity_Ordered]]) -0.68</f>
        <v>3.375057131537242</v>
      </c>
      <c r="O1138" s="2" t="s">
        <v>3154</v>
      </c>
      <c r="P1138" s="2" t="s">
        <v>3155</v>
      </c>
      <c r="Q1138" s="6">
        <v>75401</v>
      </c>
      <c r="T1138" s="29">
        <f>SUM(G1093:G1263)</f>
        <v>1463.4800000000009</v>
      </c>
    </row>
    <row r="1139" spans="1:20" x14ac:dyDescent="0.25">
      <c r="A1139" s="1" t="s">
        <v>3156</v>
      </c>
      <c r="B1139" s="2" t="s">
        <v>3157</v>
      </c>
      <c r="C1139" s="3">
        <v>45388</v>
      </c>
      <c r="D1139" s="4" t="str">
        <f t="shared" ca="1" si="71"/>
        <v>Completed</v>
      </c>
      <c r="E1139" s="4" t="s">
        <v>3</v>
      </c>
      <c r="F1139" s="4" t="s">
        <v>2168</v>
      </c>
      <c r="G1139" s="5">
        <v>9.49</v>
      </c>
      <c r="H1139" s="37">
        <f t="shared" si="72"/>
        <v>1</v>
      </c>
      <c r="I1139" s="37" t="str">
        <f t="shared" si="73"/>
        <v>Small</v>
      </c>
      <c r="J1139" s="4">
        <v>1</v>
      </c>
      <c r="K1139" s="20">
        <v>0.99</v>
      </c>
      <c r="L1139" s="5">
        <f>Table3[[#This Row],[Product_Amt]]+Table3[[#This Row],[Shipping_Amt]]</f>
        <v>10.48</v>
      </c>
      <c r="M1139" s="5">
        <f>(Table3[[#This Row],[Total_Amt]]*0.1275) + 0.3</f>
        <v>1.6362000000000001</v>
      </c>
      <c r="N1139" s="20">
        <f>Table3[[#This Row],[Total_Amt]]-Table3[[#This Row],[TCG_Fees]]-0.0225 - (0.088 *Table3[[#This Row],[Shipping_Shields]])- ($V$33 * Table3[[#This Row],[Quantity_Ordered]]) -0.68</f>
        <v>8.0263035657686217</v>
      </c>
      <c r="O1139" s="2" t="s">
        <v>3158</v>
      </c>
      <c r="P1139" s="2" t="s">
        <v>958</v>
      </c>
      <c r="Q1139" s="6">
        <v>7020</v>
      </c>
    </row>
    <row r="1140" spans="1:20" x14ac:dyDescent="0.25">
      <c r="A1140" s="1" t="s">
        <v>3159</v>
      </c>
      <c r="B1140" s="2" t="s">
        <v>3160</v>
      </c>
      <c r="C1140" s="3">
        <v>45388</v>
      </c>
      <c r="D1140" s="4" t="str">
        <f t="shared" ca="1" si="71"/>
        <v>Completed</v>
      </c>
      <c r="E1140" s="4" t="s">
        <v>3</v>
      </c>
      <c r="F1140" s="4" t="s">
        <v>2168</v>
      </c>
      <c r="G1140" s="5">
        <v>14.98</v>
      </c>
      <c r="H1140" s="37">
        <f t="shared" si="72"/>
        <v>1</v>
      </c>
      <c r="I1140" s="37" t="str">
        <f t="shared" si="73"/>
        <v>Small</v>
      </c>
      <c r="J1140" s="4">
        <v>1</v>
      </c>
      <c r="K1140" s="20">
        <v>0.99</v>
      </c>
      <c r="L1140" s="5">
        <f>Table3[[#This Row],[Product_Amt]]+Table3[[#This Row],[Shipping_Amt]]</f>
        <v>15.97</v>
      </c>
      <c r="M1140" s="5">
        <f>(Table3[[#This Row],[Total_Amt]]*0.1275) + 0.3</f>
        <v>2.3361749999999999</v>
      </c>
      <c r="N1140" s="20">
        <f>Table3[[#This Row],[Total_Amt]]-Table3[[#This Row],[TCG_Fees]]-0.0225 - (0.088 *Table3[[#This Row],[Shipping_Shields]])- ($V$33 * Table3[[#This Row],[Quantity_Ordered]]) -0.68</f>
        <v>12.816328565768623</v>
      </c>
      <c r="O1140" s="2" t="s">
        <v>3161</v>
      </c>
      <c r="P1140" s="2" t="s">
        <v>1020</v>
      </c>
      <c r="Q1140" s="6">
        <v>74868</v>
      </c>
    </row>
    <row r="1141" spans="1:20" x14ac:dyDescent="0.25">
      <c r="A1141" s="1" t="s">
        <v>3162</v>
      </c>
      <c r="B1141" s="2" t="s">
        <v>3163</v>
      </c>
      <c r="C1141" s="3">
        <v>45388</v>
      </c>
      <c r="D1141" s="4" t="str">
        <f t="shared" ca="1" si="71"/>
        <v>Completed</v>
      </c>
      <c r="E1141" s="4" t="s">
        <v>3</v>
      </c>
      <c r="F1141" s="4" t="s">
        <v>2168</v>
      </c>
      <c r="G1141" s="5">
        <v>9.99</v>
      </c>
      <c r="H1141" s="37">
        <f t="shared" si="72"/>
        <v>1</v>
      </c>
      <c r="I1141" s="37" t="str">
        <f t="shared" si="73"/>
        <v>Small</v>
      </c>
      <c r="J1141" s="4">
        <v>1</v>
      </c>
      <c r="K1141" s="20">
        <v>0.99</v>
      </c>
      <c r="L1141" s="5">
        <f>Table3[[#This Row],[Product_Amt]]+Table3[[#This Row],[Shipping_Amt]]</f>
        <v>10.98</v>
      </c>
      <c r="M1141" s="5">
        <f>(Table3[[#This Row],[Total_Amt]]*0.1275) + 0.3</f>
        <v>1.6999500000000001</v>
      </c>
      <c r="N1141" s="20">
        <f>Table3[[#This Row],[Total_Amt]]-Table3[[#This Row],[TCG_Fees]]-0.0225 - (0.088 *Table3[[#This Row],[Shipping_Shields]])- ($V$33 * Table3[[#This Row],[Quantity_Ordered]]) -0.68</f>
        <v>8.4625535657686228</v>
      </c>
      <c r="O1141" s="2" t="s">
        <v>3164</v>
      </c>
      <c r="P1141" s="2" t="s">
        <v>985</v>
      </c>
      <c r="Q1141" s="6">
        <v>30022</v>
      </c>
    </row>
    <row r="1142" spans="1:20" x14ac:dyDescent="0.25">
      <c r="A1142" s="1" t="s">
        <v>3165</v>
      </c>
      <c r="B1142" s="2" t="s">
        <v>3166</v>
      </c>
      <c r="C1142" s="3">
        <v>45388</v>
      </c>
      <c r="D1142" s="4" t="str">
        <f t="shared" ca="1" si="71"/>
        <v>Completed</v>
      </c>
      <c r="E1142" s="4" t="s">
        <v>3</v>
      </c>
      <c r="F1142" s="4" t="s">
        <v>2168</v>
      </c>
      <c r="G1142" s="5">
        <v>1.64</v>
      </c>
      <c r="H1142" s="37">
        <f t="shared" si="72"/>
        <v>1</v>
      </c>
      <c r="I1142" s="37" t="str">
        <f t="shared" si="73"/>
        <v>Small</v>
      </c>
      <c r="J1142" s="4">
        <v>1</v>
      </c>
      <c r="K1142" s="20">
        <v>1.22</v>
      </c>
      <c r="L1142" s="5">
        <f>Table3[[#This Row],[Product_Amt]]+Table3[[#This Row],[Shipping_Amt]]</f>
        <v>2.86</v>
      </c>
      <c r="M1142" s="5">
        <f>(Table3[[#This Row],[Total_Amt]]*0.1275) + 0.3</f>
        <v>0.66464999999999996</v>
      </c>
      <c r="N1142" s="20">
        <f>Table3[[#This Row],[Total_Amt]]-Table3[[#This Row],[TCG_Fees]]-0.0225 - (0.088 *Table3[[#This Row],[Shipping_Shields]])- ($V$33 * Table3[[#This Row],[Quantity_Ordered]]) -0.68</f>
        <v>1.3778535657686208</v>
      </c>
      <c r="O1142" s="2" t="s">
        <v>3167</v>
      </c>
      <c r="P1142" s="2" t="s">
        <v>967</v>
      </c>
      <c r="Q1142" s="6">
        <v>19446</v>
      </c>
    </row>
    <row r="1143" spans="1:20" x14ac:dyDescent="0.25">
      <c r="A1143" s="1" t="s">
        <v>3168</v>
      </c>
      <c r="B1143" s="2" t="s">
        <v>3169</v>
      </c>
      <c r="C1143" s="3">
        <v>45389</v>
      </c>
      <c r="D1143" s="4" t="str">
        <f t="shared" ca="1" si="71"/>
        <v>Completed</v>
      </c>
      <c r="E1143" s="4" t="s">
        <v>3</v>
      </c>
      <c r="F1143" s="4" t="s">
        <v>2168</v>
      </c>
      <c r="G1143" s="5">
        <v>10.99</v>
      </c>
      <c r="H1143" s="37">
        <f t="shared" si="72"/>
        <v>1</v>
      </c>
      <c r="I1143" s="37" t="str">
        <f t="shared" si="73"/>
        <v>Small</v>
      </c>
      <c r="J1143" s="4">
        <v>1</v>
      </c>
      <c r="K1143" s="20">
        <v>0.99</v>
      </c>
      <c r="L1143" s="5">
        <f>Table3[[#This Row],[Product_Amt]]+Table3[[#This Row],[Shipping_Amt]]</f>
        <v>11.98</v>
      </c>
      <c r="M1143" s="5">
        <f>(Table3[[#This Row],[Total_Amt]]*0.1275) + 0.3</f>
        <v>1.82745</v>
      </c>
      <c r="N1143" s="20">
        <f>Table3[[#This Row],[Total_Amt]]-Table3[[#This Row],[TCG_Fees]]-0.0225 - (0.088 *Table3[[#This Row],[Shipping_Shields]])- ($V$33 * Table3[[#This Row],[Quantity_Ordered]]) -0.68</f>
        <v>9.3350535657686216</v>
      </c>
      <c r="O1143" s="2" t="s">
        <v>1003</v>
      </c>
      <c r="P1143" s="2" t="s">
        <v>920</v>
      </c>
      <c r="Q1143" s="6">
        <v>13208</v>
      </c>
    </row>
    <row r="1144" spans="1:20" x14ac:dyDescent="0.25">
      <c r="A1144" s="1" t="s">
        <v>3170</v>
      </c>
      <c r="B1144" s="2" t="s">
        <v>3171</v>
      </c>
      <c r="C1144" s="3">
        <v>45389</v>
      </c>
      <c r="D1144" s="4" t="str">
        <f t="shared" ref="D1144:D1149" ca="1" si="74">IF(C1144&gt;=TODAY()-7,"Shipped","Completed")</f>
        <v>Completed</v>
      </c>
      <c r="E1144" s="4" t="s">
        <v>3</v>
      </c>
      <c r="F1144" s="4" t="s">
        <v>2168</v>
      </c>
      <c r="G1144" s="5">
        <v>2.23</v>
      </c>
      <c r="H1144" s="37">
        <f t="shared" ref="H1144:H1149" si="75">IF(J1144&gt;=7,2,IF(J1144&lt;7,1))</f>
        <v>1</v>
      </c>
      <c r="I1144" s="37" t="str">
        <f t="shared" ref="I1144:I1149" si="76">IF(H1144 &gt; 1, "Large", "Small")</f>
        <v>Small</v>
      </c>
      <c r="J1144" s="4">
        <v>1</v>
      </c>
      <c r="K1144" s="20">
        <v>1.22</v>
      </c>
      <c r="L1144" s="5">
        <f>Table3[[#This Row],[Product_Amt]]+Table3[[#This Row],[Shipping_Amt]]</f>
        <v>3.45</v>
      </c>
      <c r="M1144" s="5">
        <f>(Table3[[#This Row],[Total_Amt]]*0.1275) + 0.3</f>
        <v>0.73987500000000006</v>
      </c>
      <c r="N1144" s="20">
        <f>Table3[[#This Row],[Total_Amt]]-Table3[[#This Row],[TCG_Fees]]-0.0225 - (0.088 *Table3[[#This Row],[Shipping_Shields]])- ($V$33 * Table3[[#This Row],[Quantity_Ordered]]) -0.68</f>
        <v>1.892628565768621</v>
      </c>
      <c r="O1144" s="2" t="s">
        <v>936</v>
      </c>
      <c r="P1144" s="2" t="s">
        <v>919</v>
      </c>
      <c r="Q1144" s="6">
        <v>78221</v>
      </c>
    </row>
    <row r="1145" spans="1:20" x14ac:dyDescent="0.25">
      <c r="A1145" s="1" t="s">
        <v>3172</v>
      </c>
      <c r="B1145" s="2" t="s">
        <v>3173</v>
      </c>
      <c r="C1145" s="3">
        <v>45389</v>
      </c>
      <c r="D1145" s="4" t="str">
        <f t="shared" ca="1" si="74"/>
        <v>Completed</v>
      </c>
      <c r="E1145" s="4" t="s">
        <v>3</v>
      </c>
      <c r="F1145" s="4" t="s">
        <v>2168</v>
      </c>
      <c r="G1145" s="5">
        <v>3.94</v>
      </c>
      <c r="H1145" s="37">
        <f t="shared" si="75"/>
        <v>1</v>
      </c>
      <c r="I1145" s="37" t="str">
        <f t="shared" si="76"/>
        <v>Small</v>
      </c>
      <c r="J1145" s="4">
        <v>1</v>
      </c>
      <c r="K1145" s="20">
        <v>1.22</v>
      </c>
      <c r="L1145" s="5">
        <f>Table3[[#This Row],[Product_Amt]]+Table3[[#This Row],[Shipping_Amt]]</f>
        <v>5.16</v>
      </c>
      <c r="M1145" s="5">
        <f>(Table3[[#This Row],[Total_Amt]]*0.1275) + 0.3</f>
        <v>0.95789999999999997</v>
      </c>
      <c r="N1145" s="20">
        <f>Table3[[#This Row],[Total_Amt]]-Table3[[#This Row],[TCG_Fees]]-0.0225 - (0.088 *Table3[[#This Row],[Shipping_Shields]])- ($V$33 * Table3[[#This Row],[Quantity_Ordered]]) -0.68</f>
        <v>3.3846035657686211</v>
      </c>
      <c r="O1145" s="2" t="s">
        <v>3174</v>
      </c>
      <c r="P1145" s="2" t="s">
        <v>938</v>
      </c>
      <c r="Q1145" s="6">
        <v>90802</v>
      </c>
    </row>
    <row r="1146" spans="1:20" x14ac:dyDescent="0.25">
      <c r="A1146" s="1" t="s">
        <v>3175</v>
      </c>
      <c r="B1146" s="2" t="s">
        <v>3176</v>
      </c>
      <c r="C1146" s="3">
        <v>45390</v>
      </c>
      <c r="D1146" s="4" t="str">
        <f t="shared" ca="1" si="74"/>
        <v>Completed</v>
      </c>
      <c r="E1146" s="4" t="s">
        <v>3</v>
      </c>
      <c r="F1146" s="4" t="s">
        <v>2168</v>
      </c>
      <c r="G1146" s="5">
        <v>0.4</v>
      </c>
      <c r="H1146" s="37">
        <f t="shared" si="75"/>
        <v>1</v>
      </c>
      <c r="I1146" s="37" t="str">
        <f t="shared" si="76"/>
        <v>Small</v>
      </c>
      <c r="J1146" s="4">
        <v>1</v>
      </c>
      <c r="K1146" s="20">
        <v>1.22</v>
      </c>
      <c r="L1146" s="5">
        <f>Table3[[#This Row],[Product_Amt]]+Table3[[#This Row],[Shipping_Amt]]</f>
        <v>1.62</v>
      </c>
      <c r="M1146" s="5">
        <f>(Table3[[#This Row],[Total_Amt]]*0.1275) + 0.3</f>
        <v>0.50655000000000006</v>
      </c>
      <c r="N1146" s="20">
        <f>Table3[[#This Row],[Total_Amt]]-Table3[[#This Row],[TCG_Fees]]-0.0225 - (0.088 *Table3[[#This Row],[Shipping_Shields]])- ($V$33 * Table3[[#This Row],[Quantity_Ordered]]) -0.68</f>
        <v>0.2959535657686212</v>
      </c>
      <c r="O1146" s="2" t="s">
        <v>3177</v>
      </c>
      <c r="P1146" s="2" t="s">
        <v>919</v>
      </c>
      <c r="Q1146" s="6">
        <v>75751</v>
      </c>
    </row>
    <row r="1147" spans="1:20" x14ac:dyDescent="0.25">
      <c r="A1147" s="1" t="s">
        <v>3178</v>
      </c>
      <c r="B1147" s="2" t="s">
        <v>3179</v>
      </c>
      <c r="C1147" s="3">
        <v>45390</v>
      </c>
      <c r="D1147" s="4" t="str">
        <f t="shared" ca="1" si="74"/>
        <v>Completed</v>
      </c>
      <c r="E1147" s="4" t="s">
        <v>3</v>
      </c>
      <c r="F1147" s="4" t="s">
        <v>2168</v>
      </c>
      <c r="G1147" s="5">
        <v>1.35</v>
      </c>
      <c r="H1147" s="37">
        <f t="shared" si="75"/>
        <v>1</v>
      </c>
      <c r="I1147" s="37" t="str">
        <f t="shared" si="76"/>
        <v>Small</v>
      </c>
      <c r="J1147" s="4">
        <v>1</v>
      </c>
      <c r="K1147" s="20">
        <v>1.22</v>
      </c>
      <c r="L1147" s="5">
        <f>Table3[[#This Row],[Product_Amt]]+Table3[[#This Row],[Shipping_Amt]]</f>
        <v>2.5700000000000003</v>
      </c>
      <c r="M1147" s="5">
        <f>(Table3[[#This Row],[Total_Amt]]*0.1275) + 0.3</f>
        <v>0.62767499999999998</v>
      </c>
      <c r="N1147" s="20">
        <f>Table3[[#This Row],[Total_Amt]]-Table3[[#This Row],[TCG_Fees]]-0.0225 - (0.088 *Table3[[#This Row],[Shipping_Shields]])- ($V$33 * Table3[[#This Row],[Quantity_Ordered]]) -0.68</f>
        <v>1.1248285657686212</v>
      </c>
      <c r="O1147" s="2" t="s">
        <v>3180</v>
      </c>
      <c r="P1147" s="2" t="s">
        <v>1015</v>
      </c>
      <c r="Q1147" s="6">
        <v>25510</v>
      </c>
    </row>
    <row r="1148" spans="1:20" x14ac:dyDescent="0.25">
      <c r="A1148" s="1" t="s">
        <v>3181</v>
      </c>
      <c r="B1148" s="2" t="s">
        <v>3182</v>
      </c>
      <c r="C1148" s="3">
        <v>45391</v>
      </c>
      <c r="D1148" s="4" t="str">
        <f t="shared" ca="1" si="74"/>
        <v>Completed</v>
      </c>
      <c r="E1148" s="4" t="s">
        <v>3</v>
      </c>
      <c r="F1148" s="4" t="s">
        <v>2168</v>
      </c>
      <c r="G1148" s="5">
        <v>0.25</v>
      </c>
      <c r="H1148" s="37">
        <f t="shared" si="75"/>
        <v>1</v>
      </c>
      <c r="I1148" s="37" t="str">
        <f t="shared" si="76"/>
        <v>Small</v>
      </c>
      <c r="J1148" s="4">
        <v>1</v>
      </c>
      <c r="K1148" s="20">
        <v>1.22</v>
      </c>
      <c r="L1148" s="5">
        <f>Table3[[#This Row],[Product_Amt]]+Table3[[#This Row],[Shipping_Amt]]</f>
        <v>1.47</v>
      </c>
      <c r="M1148" s="5">
        <f>(Table3[[#This Row],[Total_Amt]]*0.1275) + 0.3</f>
        <v>0.487425</v>
      </c>
      <c r="N1148" s="20">
        <f>Table3[[#This Row],[Total_Amt]]-Table3[[#This Row],[TCG_Fees]]-0.0225 - (0.088 *Table3[[#This Row],[Shipping_Shields]])- ($V$33 * Table3[[#This Row],[Quantity_Ordered]]) -0.68</f>
        <v>0.16507856576862123</v>
      </c>
      <c r="O1148" s="2" t="s">
        <v>3183</v>
      </c>
      <c r="P1148" s="2" t="s">
        <v>1015</v>
      </c>
      <c r="Q1148" s="6">
        <v>26631</v>
      </c>
    </row>
    <row r="1149" spans="1:20" x14ac:dyDescent="0.25">
      <c r="A1149" s="1" t="s">
        <v>3188</v>
      </c>
      <c r="B1149" s="2" t="s">
        <v>3189</v>
      </c>
      <c r="C1149" s="3">
        <v>45391</v>
      </c>
      <c r="D1149" s="4" t="str">
        <f t="shared" ca="1" si="74"/>
        <v>Completed</v>
      </c>
      <c r="E1149" s="4" t="s">
        <v>3</v>
      </c>
      <c r="F1149" s="4" t="s">
        <v>2168</v>
      </c>
      <c r="G1149" s="5">
        <v>31.44</v>
      </c>
      <c r="H1149" s="37">
        <f t="shared" si="75"/>
        <v>1</v>
      </c>
      <c r="I1149" s="37" t="str">
        <f t="shared" si="76"/>
        <v>Small</v>
      </c>
      <c r="J1149" s="4">
        <v>1</v>
      </c>
      <c r="K1149" s="20">
        <v>0.99</v>
      </c>
      <c r="L1149" s="5">
        <f>Table3[[#This Row],[Product_Amt]]+Table3[[#This Row],[Shipping_Amt]]</f>
        <v>32.43</v>
      </c>
      <c r="M1149" s="5">
        <f>(Table3[[#This Row],[Total_Amt]]*0.1275) + 0.3</f>
        <v>4.434825</v>
      </c>
      <c r="N1149" s="20">
        <f>Table3[[#This Row],[Total_Amt]]-Table3[[#This Row],[TCG_Fees]]-0.0225 - (0.088 *Table3[[#This Row],[Shipping_Shields]])- ($V$33 * Table3[[#This Row],[Quantity_Ordered]]) -0.68</f>
        <v>27.17767856576862</v>
      </c>
      <c r="O1149" s="2" t="s">
        <v>3190</v>
      </c>
      <c r="P1149" s="2" t="s">
        <v>1123</v>
      </c>
      <c r="Q1149" s="6">
        <v>84041</v>
      </c>
    </row>
    <row r="1150" spans="1:20" x14ac:dyDescent="0.25">
      <c r="A1150" s="1" t="s">
        <v>3191</v>
      </c>
      <c r="B1150" s="2" t="s">
        <v>3192</v>
      </c>
      <c r="C1150" s="3">
        <v>45392</v>
      </c>
      <c r="D1150" s="4" t="str">
        <f t="shared" ref="D1150:D1158" ca="1" si="77">IF(C1150&gt;=TODAY()-7,"Shipped","Completed")</f>
        <v>Completed</v>
      </c>
      <c r="E1150" s="4" t="s">
        <v>3</v>
      </c>
      <c r="F1150" s="4" t="s">
        <v>2168</v>
      </c>
      <c r="G1150" s="5">
        <v>0.21</v>
      </c>
      <c r="H1150" s="37">
        <f t="shared" ref="H1150:H1158" si="78">IF(J1150&gt;=7,2,IF(J1150&lt;7,1))</f>
        <v>1</v>
      </c>
      <c r="I1150" s="37" t="str">
        <f t="shared" ref="I1150:I1158" si="79">IF(H1150 &gt; 1, "Large", "Small")</f>
        <v>Small</v>
      </c>
      <c r="J1150" s="4">
        <v>1</v>
      </c>
      <c r="K1150" s="20">
        <v>1.22</v>
      </c>
      <c r="L1150" s="5">
        <f>Table3[[#This Row],[Product_Amt]]+Table3[[#This Row],[Shipping_Amt]]</f>
        <v>1.43</v>
      </c>
      <c r="M1150" s="5">
        <f>(Table3[[#This Row],[Total_Amt]]*0.1275) + 0.3</f>
        <v>0.482325</v>
      </c>
      <c r="N1150" s="20">
        <f>Table3[[#This Row],[Total_Amt]]-Table3[[#This Row],[TCG_Fees]]-0.0225 - (0.088 *Table3[[#This Row],[Shipping_Shields]])- ($V$33 * Table3[[#This Row],[Quantity_Ordered]]) -0.68</f>
        <v>0.13017856576862119</v>
      </c>
      <c r="O1150" s="2" t="s">
        <v>1052</v>
      </c>
      <c r="P1150" s="2" t="s">
        <v>943</v>
      </c>
      <c r="Q1150" s="6">
        <v>85712</v>
      </c>
    </row>
    <row r="1151" spans="1:20" x14ac:dyDescent="0.25">
      <c r="A1151" s="1" t="s">
        <v>3193</v>
      </c>
      <c r="B1151" s="2" t="s">
        <v>3194</v>
      </c>
      <c r="C1151" s="3">
        <v>45393</v>
      </c>
      <c r="D1151" s="4" t="str">
        <f t="shared" ca="1" si="77"/>
        <v>Completed</v>
      </c>
      <c r="E1151" s="4" t="s">
        <v>3</v>
      </c>
      <c r="F1151" s="4" t="s">
        <v>2168</v>
      </c>
      <c r="G1151" s="5">
        <v>27.99</v>
      </c>
      <c r="H1151" s="37">
        <f t="shared" si="78"/>
        <v>1</v>
      </c>
      <c r="I1151" s="37" t="str">
        <f t="shared" si="79"/>
        <v>Small</v>
      </c>
      <c r="J1151" s="4">
        <v>1</v>
      </c>
      <c r="K1151" s="20">
        <v>0.99</v>
      </c>
      <c r="L1151" s="5">
        <f>Table3[[#This Row],[Product_Amt]]+Table3[[#This Row],[Shipping_Amt]]</f>
        <v>28.979999999999997</v>
      </c>
      <c r="M1151" s="5">
        <f>(Table3[[#This Row],[Total_Amt]]*0.1275) + 0.3</f>
        <v>3.9949499999999993</v>
      </c>
      <c r="N1151" s="20">
        <f>Table3[[#This Row],[Total_Amt]]-Table3[[#This Row],[TCG_Fees]]-0.0225 - (0.088 *Table3[[#This Row],[Shipping_Shields]])- ($V$33 * Table3[[#This Row],[Quantity_Ordered]]) -0.68</f>
        <v>24.167553565768618</v>
      </c>
      <c r="O1151" s="2" t="s">
        <v>2602</v>
      </c>
      <c r="P1151" s="2" t="s">
        <v>923</v>
      </c>
      <c r="Q1151" s="6">
        <v>98409</v>
      </c>
    </row>
    <row r="1152" spans="1:20" x14ac:dyDescent="0.25">
      <c r="A1152" s="1" t="s">
        <v>3195</v>
      </c>
      <c r="B1152" s="2" t="s">
        <v>3196</v>
      </c>
      <c r="C1152" s="3">
        <v>45394</v>
      </c>
      <c r="D1152" s="4" t="str">
        <f t="shared" ca="1" si="77"/>
        <v>Completed</v>
      </c>
      <c r="E1152" s="4" t="s">
        <v>3</v>
      </c>
      <c r="F1152" s="4" t="s">
        <v>2168</v>
      </c>
      <c r="G1152" s="5">
        <v>0.1</v>
      </c>
      <c r="H1152" s="37">
        <f t="shared" si="78"/>
        <v>1</v>
      </c>
      <c r="I1152" s="37" t="str">
        <f t="shared" si="79"/>
        <v>Small</v>
      </c>
      <c r="J1152" s="4">
        <v>1</v>
      </c>
      <c r="K1152" s="20">
        <v>1.22</v>
      </c>
      <c r="L1152" s="5">
        <f>Table3[[#This Row],[Product_Amt]]+Table3[[#This Row],[Shipping_Amt]]</f>
        <v>1.32</v>
      </c>
      <c r="M1152" s="5">
        <f>(Table3[[#This Row],[Total_Amt]]*0.1275) + 0.3</f>
        <v>0.46829999999999999</v>
      </c>
      <c r="N1152" s="20">
        <f>Table3[[#This Row],[Total_Amt]]-Table3[[#This Row],[TCG_Fees]]-0.0225 - (0.088 *Table3[[#This Row],[Shipping_Shields]])- ($V$33 * Table3[[#This Row],[Quantity_Ordered]]) -0.68</f>
        <v>3.420356576862138E-2</v>
      </c>
      <c r="O1152" s="2" t="s">
        <v>1674</v>
      </c>
      <c r="P1152" s="2" t="s">
        <v>1015</v>
      </c>
      <c r="Q1152" s="6">
        <v>26301</v>
      </c>
    </row>
    <row r="1153" spans="1:17" x14ac:dyDescent="0.25">
      <c r="A1153" s="1" t="s">
        <v>3197</v>
      </c>
      <c r="B1153" s="2" t="s">
        <v>3198</v>
      </c>
      <c r="C1153" s="3">
        <v>45394</v>
      </c>
      <c r="D1153" s="4" t="str">
        <f t="shared" ca="1" si="77"/>
        <v>Completed</v>
      </c>
      <c r="E1153" s="4" t="s">
        <v>3</v>
      </c>
      <c r="F1153" s="4" t="s">
        <v>2168</v>
      </c>
      <c r="G1153" s="5">
        <v>2.17</v>
      </c>
      <c r="H1153" s="37">
        <f t="shared" si="78"/>
        <v>1</v>
      </c>
      <c r="I1153" s="37" t="str">
        <f t="shared" si="79"/>
        <v>Small</v>
      </c>
      <c r="J1153" s="4">
        <v>1</v>
      </c>
      <c r="K1153" s="20">
        <v>1.22</v>
      </c>
      <c r="L1153" s="5">
        <f>Table3[[#This Row],[Product_Amt]]+Table3[[#This Row],[Shipping_Amt]]</f>
        <v>3.3899999999999997</v>
      </c>
      <c r="M1153" s="5">
        <f>(Table3[[#This Row],[Total_Amt]]*0.1275) + 0.3</f>
        <v>0.7322249999999999</v>
      </c>
      <c r="N1153" s="20">
        <f>Table3[[#This Row],[Total_Amt]]-Table3[[#This Row],[TCG_Fees]]-0.0225 - (0.088 *Table3[[#This Row],[Shipping_Shields]])- ($V$33 * Table3[[#This Row],[Quantity_Ordered]]) -0.68</f>
        <v>1.8402785657686209</v>
      </c>
      <c r="O1153" s="2" t="s">
        <v>3199</v>
      </c>
      <c r="P1153" s="2" t="s">
        <v>923</v>
      </c>
      <c r="Q1153" s="6">
        <v>98311</v>
      </c>
    </row>
    <row r="1154" spans="1:17" x14ac:dyDescent="0.25">
      <c r="A1154" s="1" t="s">
        <v>3200</v>
      </c>
      <c r="B1154" s="2" t="s">
        <v>3201</v>
      </c>
      <c r="C1154" s="3">
        <v>45394</v>
      </c>
      <c r="D1154" s="4" t="str">
        <f t="shared" ca="1" si="77"/>
        <v>Completed</v>
      </c>
      <c r="E1154" s="4" t="s">
        <v>3</v>
      </c>
      <c r="F1154" s="4" t="s">
        <v>2168</v>
      </c>
      <c r="G1154" s="5">
        <v>0.74</v>
      </c>
      <c r="H1154" s="37">
        <f t="shared" si="78"/>
        <v>1</v>
      </c>
      <c r="I1154" s="37" t="str">
        <f t="shared" si="79"/>
        <v>Small</v>
      </c>
      <c r="J1154" s="4">
        <v>1</v>
      </c>
      <c r="K1154" s="20">
        <v>1.22</v>
      </c>
      <c r="L1154" s="5">
        <f>Table3[[#This Row],[Product_Amt]]+Table3[[#This Row],[Shipping_Amt]]</f>
        <v>1.96</v>
      </c>
      <c r="M1154" s="5">
        <f>(Table3[[#This Row],[Total_Amt]]*0.1275) + 0.3</f>
        <v>0.54990000000000006</v>
      </c>
      <c r="N1154" s="20">
        <f>Table3[[#This Row],[Total_Amt]]-Table3[[#This Row],[TCG_Fees]]-0.0225 - (0.088 *Table3[[#This Row],[Shipping_Shields]])- ($V$33 * Table3[[#This Row],[Quantity_Ordered]]) -0.68</f>
        <v>0.59260356576862094</v>
      </c>
      <c r="O1154" s="2" t="s">
        <v>1489</v>
      </c>
      <c r="P1154" s="2" t="s">
        <v>997</v>
      </c>
      <c r="Q1154" s="6">
        <v>80525</v>
      </c>
    </row>
    <row r="1155" spans="1:17" x14ac:dyDescent="0.25">
      <c r="A1155" s="1" t="s">
        <v>3202</v>
      </c>
      <c r="B1155" s="2" t="s">
        <v>3203</v>
      </c>
      <c r="C1155" s="3">
        <v>45394</v>
      </c>
      <c r="D1155" s="4" t="str">
        <f t="shared" ca="1" si="77"/>
        <v>Completed</v>
      </c>
      <c r="E1155" s="4" t="s">
        <v>3</v>
      </c>
      <c r="F1155" s="4" t="s">
        <v>2168</v>
      </c>
      <c r="G1155" s="5">
        <v>0.83</v>
      </c>
      <c r="H1155" s="37">
        <f t="shared" si="78"/>
        <v>1</v>
      </c>
      <c r="I1155" s="37" t="str">
        <f t="shared" si="79"/>
        <v>Small</v>
      </c>
      <c r="J1155" s="4">
        <v>2</v>
      </c>
      <c r="K1155" s="20">
        <v>1.22</v>
      </c>
      <c r="L1155" s="5">
        <f>Table3[[#This Row],[Product_Amt]]+Table3[[#This Row],[Shipping_Amt]]</f>
        <v>2.0499999999999998</v>
      </c>
      <c r="M1155" s="5">
        <f>(Table3[[#This Row],[Total_Amt]]*0.1275) + 0.3</f>
        <v>0.56137499999999996</v>
      </c>
      <c r="N1155" s="20">
        <f>Table3[[#This Row],[Total_Amt]]-Table3[[#This Row],[TCG_Fees]]-0.0225 - (0.088 *Table3[[#This Row],[Shipping_Shields]])- ($V$33 * Table3[[#This Row],[Quantity_Ordered]]) -0.68</f>
        <v>0.64413213153724225</v>
      </c>
      <c r="O1155" s="2" t="s">
        <v>3204</v>
      </c>
      <c r="P1155" s="2" t="s">
        <v>938</v>
      </c>
      <c r="Q1155" s="6">
        <v>91750</v>
      </c>
    </row>
    <row r="1156" spans="1:17" x14ac:dyDescent="0.25">
      <c r="A1156" s="1" t="s">
        <v>3205</v>
      </c>
      <c r="B1156" s="2" t="s">
        <v>3206</v>
      </c>
      <c r="C1156" s="3">
        <v>45395</v>
      </c>
      <c r="D1156" s="4" t="str">
        <f t="shared" ca="1" si="77"/>
        <v>Completed</v>
      </c>
      <c r="E1156" s="4" t="s">
        <v>3</v>
      </c>
      <c r="F1156" s="4" t="s">
        <v>2168</v>
      </c>
      <c r="G1156" s="5">
        <v>5.69</v>
      </c>
      <c r="H1156" s="37">
        <f t="shared" si="78"/>
        <v>1</v>
      </c>
      <c r="I1156" s="37" t="str">
        <f t="shared" si="79"/>
        <v>Small</v>
      </c>
      <c r="J1156" s="4">
        <v>1</v>
      </c>
      <c r="K1156" s="20">
        <v>0.99</v>
      </c>
      <c r="L1156" s="5">
        <f>Table3[[#This Row],[Product_Amt]]+Table3[[#This Row],[Shipping_Amt]]</f>
        <v>6.6800000000000006</v>
      </c>
      <c r="M1156" s="5">
        <f>(Table3[[#This Row],[Total_Amt]]*0.1275) + 0.3</f>
        <v>1.1517000000000002</v>
      </c>
      <c r="N1156" s="20">
        <f>Table3[[#This Row],[Total_Amt]]-Table3[[#This Row],[TCG_Fees]]-0.0225 - (0.088 *Table3[[#This Row],[Shipping_Shields]])- ($V$33 * Table3[[#This Row],[Quantity_Ordered]]) -0.68</f>
        <v>4.7108035657686225</v>
      </c>
      <c r="O1156" s="2" t="s">
        <v>3207</v>
      </c>
      <c r="P1156" s="2" t="s">
        <v>1123</v>
      </c>
      <c r="Q1156" s="6">
        <v>84401</v>
      </c>
    </row>
    <row r="1157" spans="1:17" x14ac:dyDescent="0.25">
      <c r="A1157" s="1" t="s">
        <v>3208</v>
      </c>
      <c r="B1157" s="2" t="s">
        <v>3209</v>
      </c>
      <c r="C1157" s="3">
        <v>45395</v>
      </c>
      <c r="D1157" s="4" t="str">
        <f t="shared" ca="1" si="77"/>
        <v>Completed</v>
      </c>
      <c r="E1157" s="4" t="s">
        <v>3</v>
      </c>
      <c r="F1157" s="4" t="s">
        <v>2168</v>
      </c>
      <c r="G1157" s="5">
        <v>17.63</v>
      </c>
      <c r="H1157" s="37">
        <f t="shared" si="78"/>
        <v>1</v>
      </c>
      <c r="I1157" s="37" t="str">
        <f t="shared" si="79"/>
        <v>Small</v>
      </c>
      <c r="J1157" s="4">
        <v>1</v>
      </c>
      <c r="K1157" s="20">
        <v>0.99</v>
      </c>
      <c r="L1157" s="5">
        <f>Table3[[#This Row],[Product_Amt]]+Table3[[#This Row],[Shipping_Amt]]</f>
        <v>18.619999999999997</v>
      </c>
      <c r="M1157" s="5">
        <f>(Table3[[#This Row],[Total_Amt]]*0.1275) + 0.3</f>
        <v>2.6740499999999994</v>
      </c>
      <c r="N1157" s="20">
        <f>Table3[[#This Row],[Total_Amt]]-Table3[[#This Row],[TCG_Fees]]-0.0225 - (0.088 *Table3[[#This Row],[Shipping_Shields]])- ($V$33 * Table3[[#This Row],[Quantity_Ordered]]) -0.68</f>
        <v>15.12845356576862</v>
      </c>
      <c r="O1157" s="2" t="s">
        <v>3210</v>
      </c>
      <c r="P1157" s="2" t="s">
        <v>962</v>
      </c>
      <c r="Q1157" s="6">
        <v>60090</v>
      </c>
    </row>
    <row r="1158" spans="1:17" x14ac:dyDescent="0.25">
      <c r="A1158" s="1" t="s">
        <v>3211</v>
      </c>
      <c r="B1158" s="2" t="s">
        <v>3212</v>
      </c>
      <c r="C1158" s="3">
        <v>45395</v>
      </c>
      <c r="D1158" s="4" t="str">
        <f t="shared" ca="1" si="77"/>
        <v>Completed</v>
      </c>
      <c r="E1158" s="4" t="s">
        <v>3</v>
      </c>
      <c r="F1158" s="4" t="s">
        <v>2168</v>
      </c>
      <c r="G1158" s="5">
        <v>14.4</v>
      </c>
      <c r="H1158" s="37">
        <f t="shared" si="78"/>
        <v>1</v>
      </c>
      <c r="I1158" s="37" t="str">
        <f t="shared" si="79"/>
        <v>Small</v>
      </c>
      <c r="J1158" s="4">
        <v>1</v>
      </c>
      <c r="K1158" s="20">
        <v>0.99</v>
      </c>
      <c r="L1158" s="5">
        <f>Table3[[#This Row],[Product_Amt]]+Table3[[#This Row],[Shipping_Amt]]</f>
        <v>15.39</v>
      </c>
      <c r="M1158" s="5">
        <f>(Table3[[#This Row],[Total_Amt]]*0.1275) + 0.3</f>
        <v>2.2622249999999999</v>
      </c>
      <c r="N1158" s="20">
        <f>Table3[[#This Row],[Total_Amt]]-Table3[[#This Row],[TCG_Fees]]-0.0225 - (0.088 *Table3[[#This Row],[Shipping_Shields]])- ($V$33 * Table3[[#This Row],[Quantity_Ordered]]) -0.68</f>
        <v>12.310278565768622</v>
      </c>
      <c r="O1158" s="2" t="s">
        <v>3213</v>
      </c>
      <c r="P1158" s="2" t="s">
        <v>1020</v>
      </c>
      <c r="Q1158" s="6">
        <v>74701</v>
      </c>
    </row>
    <row r="1159" spans="1:17" x14ac:dyDescent="0.25">
      <c r="A1159" s="1" t="s">
        <v>3214</v>
      </c>
      <c r="B1159" s="2" t="s">
        <v>3215</v>
      </c>
      <c r="C1159" s="3">
        <v>45395</v>
      </c>
      <c r="D1159" s="4" t="str">
        <f t="shared" ref="D1159:D1166" ca="1" si="80">IF(C1159&gt;=TODAY()-7,"Shipped","Completed")</f>
        <v>Completed</v>
      </c>
      <c r="E1159" s="4" t="s">
        <v>3</v>
      </c>
      <c r="F1159" s="4" t="s">
        <v>2168</v>
      </c>
      <c r="G1159" s="5">
        <v>0.2</v>
      </c>
      <c r="H1159" s="37">
        <v>1</v>
      </c>
      <c r="I1159" s="37" t="str">
        <f t="shared" ref="I1159:I1166" si="81">IF(H1159 &gt; 1, "Large", "Small")</f>
        <v>Small</v>
      </c>
      <c r="J1159" s="4">
        <v>1</v>
      </c>
      <c r="K1159" s="20">
        <v>1.22</v>
      </c>
      <c r="L1159" s="5">
        <f>Table3[[#This Row],[Product_Amt]]+Table3[[#This Row],[Shipping_Amt]]</f>
        <v>1.42</v>
      </c>
      <c r="M1159" s="5">
        <f>(Table3[[#This Row],[Total_Amt]]*0.1275) + 0.3</f>
        <v>0.48104999999999998</v>
      </c>
      <c r="N1159" s="20">
        <f>Table3[[#This Row],[Total_Amt]]-Table3[[#This Row],[TCG_Fees]]-0.0225 - (0.088 *Table3[[#This Row],[Shipping_Shields]])- ($V$33 * Table3[[#This Row],[Quantity_Ordered]]) -0.68</f>
        <v>0.12145356576862121</v>
      </c>
      <c r="O1159" s="2" t="s">
        <v>3216</v>
      </c>
      <c r="P1159" s="2" t="s">
        <v>938</v>
      </c>
      <c r="Q1159" s="6">
        <v>95961</v>
      </c>
    </row>
    <row r="1160" spans="1:17" x14ac:dyDescent="0.25">
      <c r="A1160" s="1" t="s">
        <v>3217</v>
      </c>
      <c r="B1160" s="2" t="s">
        <v>3218</v>
      </c>
      <c r="C1160" s="3">
        <v>45397</v>
      </c>
      <c r="D1160" s="4" t="str">
        <f t="shared" ca="1" si="80"/>
        <v>Completed</v>
      </c>
      <c r="E1160" s="4" t="s">
        <v>3</v>
      </c>
      <c r="F1160" s="4" t="s">
        <v>2168</v>
      </c>
      <c r="G1160" s="5">
        <v>1.31</v>
      </c>
      <c r="H1160" s="37">
        <f t="shared" ref="H1160:H1166" si="82">IF(J1160&gt;=7,2,IF(J1160&lt;7,1))</f>
        <v>1</v>
      </c>
      <c r="I1160" s="37" t="str">
        <f t="shared" si="81"/>
        <v>Small</v>
      </c>
      <c r="J1160" s="4">
        <v>1</v>
      </c>
      <c r="K1160" s="20">
        <v>1.22</v>
      </c>
      <c r="L1160" s="5">
        <f>Table3[[#This Row],[Product_Amt]]+Table3[[#This Row],[Shipping_Amt]]</f>
        <v>2.5300000000000002</v>
      </c>
      <c r="M1160" s="5">
        <f>(Table3[[#This Row],[Total_Amt]]*0.1275) + 0.3</f>
        <v>0.6225750000000001</v>
      </c>
      <c r="N1160" s="20">
        <f>Table3[[#This Row],[Total_Amt]]-Table3[[#This Row],[TCG_Fees]]-0.0225 - (0.088 *Table3[[#This Row],[Shipping_Shields]])- ($V$33 * Table3[[#This Row],[Quantity_Ordered]]) -0.68</f>
        <v>1.0899285657686213</v>
      </c>
      <c r="O1160" s="2" t="s">
        <v>2277</v>
      </c>
      <c r="P1160" s="2" t="s">
        <v>954</v>
      </c>
      <c r="Q1160" s="6">
        <v>33612</v>
      </c>
    </row>
    <row r="1161" spans="1:17" x14ac:dyDescent="0.25">
      <c r="A1161" s="1" t="s">
        <v>3219</v>
      </c>
      <c r="B1161" s="2" t="s">
        <v>3220</v>
      </c>
      <c r="C1161" s="3">
        <v>45397</v>
      </c>
      <c r="D1161" s="4" t="str">
        <f t="shared" ca="1" si="80"/>
        <v>Completed</v>
      </c>
      <c r="E1161" s="4" t="s">
        <v>3</v>
      </c>
      <c r="F1161" s="4" t="s">
        <v>2168</v>
      </c>
      <c r="G1161" s="5">
        <v>2.34</v>
      </c>
      <c r="H1161" s="37">
        <f t="shared" si="82"/>
        <v>1</v>
      </c>
      <c r="I1161" s="37" t="str">
        <f t="shared" si="81"/>
        <v>Small</v>
      </c>
      <c r="J1161" s="4">
        <v>1</v>
      </c>
      <c r="K1161" s="20">
        <v>1.22</v>
      </c>
      <c r="L1161" s="5">
        <f>Table3[[#This Row],[Product_Amt]]+Table3[[#This Row],[Shipping_Amt]]</f>
        <v>3.5599999999999996</v>
      </c>
      <c r="M1161" s="5">
        <f>(Table3[[#This Row],[Total_Amt]]*0.1275) + 0.3</f>
        <v>0.75390000000000001</v>
      </c>
      <c r="N1161" s="20">
        <f>Table3[[#This Row],[Total_Amt]]-Table3[[#This Row],[TCG_Fees]]-0.0225 - (0.088 *Table3[[#This Row],[Shipping_Shields]])- ($V$33 * Table3[[#This Row],[Quantity_Ordered]]) -0.68</f>
        <v>1.9886035657686207</v>
      </c>
      <c r="O1161" s="2" t="s">
        <v>1780</v>
      </c>
      <c r="P1161" s="2" t="s">
        <v>938</v>
      </c>
      <c r="Q1161" s="6">
        <v>95938</v>
      </c>
    </row>
    <row r="1162" spans="1:17" x14ac:dyDescent="0.25">
      <c r="A1162" s="1" t="s">
        <v>3221</v>
      </c>
      <c r="B1162" s="2" t="s">
        <v>3222</v>
      </c>
      <c r="C1162" s="3">
        <v>45397</v>
      </c>
      <c r="D1162" s="4" t="str">
        <f t="shared" ca="1" si="80"/>
        <v>Completed</v>
      </c>
      <c r="E1162" s="4" t="s">
        <v>3</v>
      </c>
      <c r="F1162" s="4" t="s">
        <v>2168</v>
      </c>
      <c r="G1162" s="5">
        <v>7.34</v>
      </c>
      <c r="H1162" s="37">
        <f t="shared" si="82"/>
        <v>1</v>
      </c>
      <c r="I1162" s="37" t="str">
        <f t="shared" si="81"/>
        <v>Small</v>
      </c>
      <c r="J1162" s="4">
        <v>1</v>
      </c>
      <c r="K1162" s="20">
        <v>0.99</v>
      </c>
      <c r="L1162" s="5">
        <f>Table3[[#This Row],[Product_Amt]]+Table3[[#This Row],[Shipping_Amt]]</f>
        <v>8.33</v>
      </c>
      <c r="M1162" s="5">
        <f>(Table3[[#This Row],[Total_Amt]]*0.1275) + 0.3</f>
        <v>1.3620750000000001</v>
      </c>
      <c r="N1162" s="20">
        <f>Table3[[#This Row],[Total_Amt]]-Table3[[#This Row],[TCG_Fees]]-0.0225 - (0.088 *Table3[[#This Row],[Shipping_Shields]])- ($V$33 * Table3[[#This Row],[Quantity_Ordered]]) -0.68</f>
        <v>6.150428565768622</v>
      </c>
      <c r="O1162" s="2" t="s">
        <v>1192</v>
      </c>
      <c r="P1162" s="2" t="s">
        <v>979</v>
      </c>
      <c r="Q1162" s="6">
        <v>46205</v>
      </c>
    </row>
    <row r="1163" spans="1:17" x14ac:dyDescent="0.25">
      <c r="A1163" s="1" t="s">
        <v>3223</v>
      </c>
      <c r="B1163" s="2" t="s">
        <v>3224</v>
      </c>
      <c r="C1163" s="3">
        <v>45397</v>
      </c>
      <c r="D1163" s="4" t="str">
        <f t="shared" ca="1" si="80"/>
        <v>Completed</v>
      </c>
      <c r="E1163" s="4" t="s">
        <v>3</v>
      </c>
      <c r="F1163" s="4" t="s">
        <v>2168</v>
      </c>
      <c r="G1163" s="5">
        <v>4.05</v>
      </c>
      <c r="H1163" s="37">
        <f t="shared" si="82"/>
        <v>1</v>
      </c>
      <c r="I1163" s="37" t="str">
        <f t="shared" si="81"/>
        <v>Small</v>
      </c>
      <c r="J1163" s="4">
        <v>1</v>
      </c>
      <c r="K1163" s="20">
        <v>1.22</v>
      </c>
      <c r="L1163" s="5">
        <f>Table3[[#This Row],[Product_Amt]]+Table3[[#This Row],[Shipping_Amt]]</f>
        <v>5.27</v>
      </c>
      <c r="M1163" s="5">
        <f>(Table3[[#This Row],[Total_Amt]]*0.1275) + 0.3</f>
        <v>0.97192499999999993</v>
      </c>
      <c r="N1163" s="20">
        <f>Table3[[#This Row],[Total_Amt]]-Table3[[#This Row],[TCG_Fees]]-0.0225 - (0.088 *Table3[[#This Row],[Shipping_Shields]])- ($V$33 * Table3[[#This Row],[Quantity_Ordered]]) -0.68</f>
        <v>3.4805785657686212</v>
      </c>
      <c r="O1163" s="2" t="s">
        <v>1070</v>
      </c>
      <c r="P1163" s="2" t="s">
        <v>938</v>
      </c>
      <c r="Q1163" s="6">
        <v>90028</v>
      </c>
    </row>
    <row r="1164" spans="1:17" x14ac:dyDescent="0.25">
      <c r="A1164" s="1" t="s">
        <v>3225</v>
      </c>
      <c r="B1164" s="2" t="s">
        <v>3226</v>
      </c>
      <c r="C1164" s="3">
        <v>45397</v>
      </c>
      <c r="D1164" s="4" t="str">
        <f t="shared" ca="1" si="80"/>
        <v>Completed</v>
      </c>
      <c r="E1164" s="4" t="s">
        <v>3</v>
      </c>
      <c r="F1164" s="4" t="s">
        <v>2168</v>
      </c>
      <c r="G1164" s="5">
        <v>6.49</v>
      </c>
      <c r="H1164" s="37">
        <f t="shared" si="82"/>
        <v>1</v>
      </c>
      <c r="I1164" s="37" t="str">
        <f t="shared" si="81"/>
        <v>Small</v>
      </c>
      <c r="J1164" s="4">
        <v>1</v>
      </c>
      <c r="K1164" s="20">
        <v>0.99</v>
      </c>
      <c r="L1164" s="5">
        <f>Table3[[#This Row],[Product_Amt]]+Table3[[#This Row],[Shipping_Amt]]</f>
        <v>7.48</v>
      </c>
      <c r="M1164" s="5">
        <f>(Table3[[#This Row],[Total_Amt]]*0.1275) + 0.3</f>
        <v>1.2537</v>
      </c>
      <c r="N1164" s="20">
        <f>Table3[[#This Row],[Total_Amt]]-Table3[[#This Row],[TCG_Fees]]-0.0225 - (0.088 *Table3[[#This Row],[Shipping_Shields]])- ($V$33 * Table3[[#This Row],[Quantity_Ordered]]) -0.68</f>
        <v>5.408803565768622</v>
      </c>
      <c r="O1164" s="2" t="s">
        <v>1090</v>
      </c>
      <c r="P1164" s="2" t="s">
        <v>923</v>
      </c>
      <c r="Q1164" s="6">
        <v>98104</v>
      </c>
    </row>
    <row r="1165" spans="1:17" x14ac:dyDescent="0.25">
      <c r="A1165" s="1" t="s">
        <v>3227</v>
      </c>
      <c r="B1165" s="2" t="s">
        <v>3228</v>
      </c>
      <c r="C1165" s="3">
        <v>45397</v>
      </c>
      <c r="D1165" s="4" t="str">
        <f t="shared" ca="1" si="80"/>
        <v>Completed</v>
      </c>
      <c r="E1165" s="4" t="s">
        <v>3</v>
      </c>
      <c r="F1165" s="4" t="s">
        <v>2168</v>
      </c>
      <c r="G1165" s="5">
        <v>19.89</v>
      </c>
      <c r="H1165" s="37">
        <f t="shared" si="82"/>
        <v>1</v>
      </c>
      <c r="I1165" s="37" t="str">
        <f t="shared" si="81"/>
        <v>Small</v>
      </c>
      <c r="J1165" s="4">
        <v>1</v>
      </c>
      <c r="K1165" s="20">
        <v>0.99</v>
      </c>
      <c r="L1165" s="5">
        <f>Table3[[#This Row],[Product_Amt]]+Table3[[#This Row],[Shipping_Amt]]</f>
        <v>20.88</v>
      </c>
      <c r="M1165" s="5">
        <f>(Table3[[#This Row],[Total_Amt]]*0.1275) + 0.3</f>
        <v>2.9621999999999997</v>
      </c>
      <c r="N1165" s="20">
        <f>Table3[[#This Row],[Total_Amt]]-Table3[[#This Row],[TCG_Fees]]-0.0225 - (0.088 *Table3[[#This Row],[Shipping_Shields]])- ($V$33 * Table3[[#This Row],[Quantity_Ordered]]) -0.68</f>
        <v>17.10030356576862</v>
      </c>
      <c r="O1165" s="2" t="s">
        <v>3229</v>
      </c>
      <c r="P1165" s="2" t="s">
        <v>938</v>
      </c>
      <c r="Q1165" s="6">
        <v>92506</v>
      </c>
    </row>
    <row r="1166" spans="1:17" x14ac:dyDescent="0.25">
      <c r="A1166" s="1" t="s">
        <v>3230</v>
      </c>
      <c r="B1166" s="2" t="s">
        <v>3231</v>
      </c>
      <c r="C1166" s="3">
        <v>45397</v>
      </c>
      <c r="D1166" s="4" t="str">
        <f t="shared" ca="1" si="80"/>
        <v>Completed</v>
      </c>
      <c r="E1166" s="4" t="s">
        <v>3</v>
      </c>
      <c r="F1166" s="4" t="s">
        <v>2168</v>
      </c>
      <c r="G1166" s="5">
        <v>12.07</v>
      </c>
      <c r="H1166" s="37">
        <f t="shared" si="82"/>
        <v>1</v>
      </c>
      <c r="I1166" s="37" t="str">
        <f t="shared" si="81"/>
        <v>Small</v>
      </c>
      <c r="J1166" s="4">
        <v>3</v>
      </c>
      <c r="K1166" s="20">
        <v>0.99</v>
      </c>
      <c r="L1166" s="5">
        <f>Table3[[#This Row],[Product_Amt]]+Table3[[#This Row],[Shipping_Amt]]</f>
        <v>13.06</v>
      </c>
      <c r="M1166" s="5">
        <f>(Table3[[#This Row],[Total_Amt]]*0.1275) + 0.3</f>
        <v>1.9651500000000002</v>
      </c>
      <c r="N1166" s="20">
        <f>Table3[[#This Row],[Total_Amt]]-Table3[[#This Row],[TCG_Fees]]-0.0225 - (0.088 *Table3[[#This Row],[Shipping_Shields]])- ($V$33 * Table3[[#This Row],[Quantity_Ordered]]) -0.68</f>
        <v>10.223360697305864</v>
      </c>
      <c r="O1166" s="2" t="s">
        <v>3232</v>
      </c>
      <c r="P1166" s="2" t="s">
        <v>962</v>
      </c>
      <c r="Q1166" s="6">
        <v>60074</v>
      </c>
    </row>
    <row r="1167" spans="1:17" x14ac:dyDescent="0.25">
      <c r="A1167" s="1" t="s">
        <v>3233</v>
      </c>
      <c r="B1167" s="2" t="s">
        <v>3234</v>
      </c>
      <c r="C1167" s="3">
        <v>45398</v>
      </c>
      <c r="D1167" s="4" t="str">
        <f t="shared" ref="D1167:D1172" ca="1" si="83">IF(C1167&gt;=TODAY()-7,"Shipped","Completed")</f>
        <v>Completed</v>
      </c>
      <c r="E1167" s="4" t="s">
        <v>3</v>
      </c>
      <c r="F1167" s="4" t="s">
        <v>2168</v>
      </c>
      <c r="G1167" s="5">
        <v>18.88</v>
      </c>
      <c r="H1167" s="37">
        <f t="shared" ref="H1167:H1172" si="84">IF(J1167&gt;=7,2,IF(J1167&lt;7,1))</f>
        <v>1</v>
      </c>
      <c r="I1167" s="37" t="str">
        <f t="shared" ref="I1167:I1172" si="85">IF(H1167 &gt; 1, "Large", "Small")</f>
        <v>Small</v>
      </c>
      <c r="J1167" s="4">
        <v>1</v>
      </c>
      <c r="K1167" s="20">
        <v>0.99</v>
      </c>
      <c r="L1167" s="5">
        <f>Table3[[#This Row],[Product_Amt]]+Table3[[#This Row],[Shipping_Amt]]</f>
        <v>19.869999999999997</v>
      </c>
      <c r="M1167" s="5">
        <f>(Table3[[#This Row],[Total_Amt]]*0.1275) + 0.3</f>
        <v>2.8334249999999996</v>
      </c>
      <c r="N1167" s="20">
        <f>Table3[[#This Row],[Total_Amt]]-Table3[[#This Row],[TCG_Fees]]-0.0225 - (0.088 *Table3[[#This Row],[Shipping_Shields]])- ($V$33 * Table3[[#This Row],[Quantity_Ordered]]) -0.68</f>
        <v>16.219078565768619</v>
      </c>
      <c r="O1167" s="2" t="s">
        <v>3235</v>
      </c>
      <c r="P1167" s="2" t="s">
        <v>982</v>
      </c>
      <c r="Q1167" s="6">
        <v>55112</v>
      </c>
    </row>
    <row r="1168" spans="1:17" x14ac:dyDescent="0.25">
      <c r="A1168" s="1" t="s">
        <v>3236</v>
      </c>
      <c r="B1168" s="2" t="s">
        <v>3237</v>
      </c>
      <c r="C1168" s="3">
        <v>45398</v>
      </c>
      <c r="D1168" s="4" t="str">
        <f t="shared" ca="1" si="83"/>
        <v>Completed</v>
      </c>
      <c r="E1168" s="4" t="s">
        <v>3</v>
      </c>
      <c r="F1168" s="4" t="s">
        <v>2168</v>
      </c>
      <c r="G1168" s="5">
        <v>6.98</v>
      </c>
      <c r="H1168" s="37">
        <f t="shared" si="84"/>
        <v>1</v>
      </c>
      <c r="I1168" s="37" t="str">
        <f t="shared" si="85"/>
        <v>Small</v>
      </c>
      <c r="J1168" s="4">
        <v>2</v>
      </c>
      <c r="K1168" s="20">
        <v>0.99</v>
      </c>
      <c r="L1168" s="5">
        <f>Table3[[#This Row],[Product_Amt]]+Table3[[#This Row],[Shipping_Amt]]</f>
        <v>7.9700000000000006</v>
      </c>
      <c r="M1168" s="5">
        <f>(Table3[[#This Row],[Total_Amt]]*0.1275) + 0.3</f>
        <v>1.3161750000000001</v>
      </c>
      <c r="N1168" s="20">
        <f>Table3[[#This Row],[Total_Amt]]-Table3[[#This Row],[TCG_Fees]]-0.0225 - (0.088 *Table3[[#This Row],[Shipping_Shields]])- ($V$33 * Table3[[#This Row],[Quantity_Ordered]]) -0.68</f>
        <v>5.8093321315372428</v>
      </c>
      <c r="O1168" s="2" t="s">
        <v>3238</v>
      </c>
      <c r="P1168" s="2" t="s">
        <v>926</v>
      </c>
      <c r="Q1168" s="6">
        <v>97420</v>
      </c>
    </row>
    <row r="1169" spans="1:17" x14ac:dyDescent="0.25">
      <c r="A1169" s="1" t="s">
        <v>3239</v>
      </c>
      <c r="B1169" s="2" t="s">
        <v>3240</v>
      </c>
      <c r="C1169" s="3">
        <v>45398</v>
      </c>
      <c r="D1169" s="4" t="str">
        <f t="shared" ca="1" si="83"/>
        <v>Completed</v>
      </c>
      <c r="E1169" s="4" t="s">
        <v>3</v>
      </c>
      <c r="F1169" s="4" t="s">
        <v>2168</v>
      </c>
      <c r="G1169" s="5">
        <v>1.89</v>
      </c>
      <c r="H1169" s="37">
        <f t="shared" si="84"/>
        <v>1</v>
      </c>
      <c r="I1169" s="37" t="str">
        <f t="shared" si="85"/>
        <v>Small</v>
      </c>
      <c r="J1169" s="4">
        <v>1</v>
      </c>
      <c r="K1169" s="20">
        <v>1.22</v>
      </c>
      <c r="L1169" s="5">
        <f>Table3[[#This Row],[Product_Amt]]+Table3[[#This Row],[Shipping_Amt]]</f>
        <v>3.11</v>
      </c>
      <c r="M1169" s="5">
        <f>(Table3[[#This Row],[Total_Amt]]*0.1275) + 0.3</f>
        <v>0.69652500000000006</v>
      </c>
      <c r="N1169" s="20">
        <f>Table3[[#This Row],[Total_Amt]]-Table3[[#This Row],[TCG_Fees]]-0.0225 - (0.088 *Table3[[#This Row],[Shipping_Shields]])- ($V$33 * Table3[[#This Row],[Quantity_Ordered]]) -0.68</f>
        <v>1.595978565768621</v>
      </c>
      <c r="O1169" s="2" t="s">
        <v>927</v>
      </c>
      <c r="P1169" s="2" t="s">
        <v>928</v>
      </c>
      <c r="Q1169" s="6">
        <v>59715</v>
      </c>
    </row>
    <row r="1170" spans="1:17" x14ac:dyDescent="0.25">
      <c r="A1170" s="1" t="s">
        <v>3241</v>
      </c>
      <c r="B1170" s="2" t="s">
        <v>3242</v>
      </c>
      <c r="C1170" s="3">
        <v>45398</v>
      </c>
      <c r="D1170" s="4" t="str">
        <f t="shared" ca="1" si="83"/>
        <v>Completed</v>
      </c>
      <c r="E1170" s="4" t="s">
        <v>3</v>
      </c>
      <c r="F1170" s="4" t="s">
        <v>2168</v>
      </c>
      <c r="G1170" s="5">
        <v>0.33</v>
      </c>
      <c r="H1170" s="37">
        <f t="shared" si="84"/>
        <v>1</v>
      </c>
      <c r="I1170" s="37" t="str">
        <f t="shared" si="85"/>
        <v>Small</v>
      </c>
      <c r="J1170" s="4">
        <v>1</v>
      </c>
      <c r="K1170" s="20">
        <v>1.22</v>
      </c>
      <c r="L1170" s="5">
        <f>Table3[[#This Row],[Product_Amt]]+Table3[[#This Row],[Shipping_Amt]]</f>
        <v>1.55</v>
      </c>
      <c r="M1170" s="5">
        <f>(Table3[[#This Row],[Total_Amt]]*0.1275) + 0.3</f>
        <v>0.49762499999999998</v>
      </c>
      <c r="N1170" s="20">
        <f>Table3[[#This Row],[Total_Amt]]-Table3[[#This Row],[TCG_Fees]]-0.0225 - (0.088 *Table3[[#This Row],[Shipping_Shields]])- ($V$33 * Table3[[#This Row],[Quantity_Ordered]]) -0.68</f>
        <v>0.23487856576862132</v>
      </c>
      <c r="O1170" s="2" t="s">
        <v>3243</v>
      </c>
      <c r="P1170" s="2" t="s">
        <v>920</v>
      </c>
      <c r="Q1170" s="6">
        <v>11784</v>
      </c>
    </row>
    <row r="1171" spans="1:17" x14ac:dyDescent="0.25">
      <c r="A1171" s="1" t="s">
        <v>3244</v>
      </c>
      <c r="B1171" s="2" t="s">
        <v>3245</v>
      </c>
      <c r="C1171" s="3">
        <v>45398</v>
      </c>
      <c r="D1171" s="4" t="str">
        <f t="shared" ca="1" si="83"/>
        <v>Completed</v>
      </c>
      <c r="E1171" s="4" t="s">
        <v>3</v>
      </c>
      <c r="F1171" s="4" t="s">
        <v>2168</v>
      </c>
      <c r="G1171" s="5">
        <v>12.98</v>
      </c>
      <c r="H1171" s="37">
        <f t="shared" si="84"/>
        <v>1</v>
      </c>
      <c r="I1171" s="37" t="str">
        <f t="shared" si="85"/>
        <v>Small</v>
      </c>
      <c r="J1171" s="4">
        <v>1</v>
      </c>
      <c r="K1171" s="20">
        <v>0.99</v>
      </c>
      <c r="L1171" s="5">
        <f>Table3[[#This Row],[Product_Amt]]+Table3[[#This Row],[Shipping_Amt]]</f>
        <v>13.97</v>
      </c>
      <c r="M1171" s="5">
        <f>(Table3[[#This Row],[Total_Amt]]*0.1275) + 0.3</f>
        <v>2.081175</v>
      </c>
      <c r="N1171" s="20">
        <f>Table3[[#This Row],[Total_Amt]]-Table3[[#This Row],[TCG_Fees]]-0.0225 - (0.088 *Table3[[#This Row],[Shipping_Shields]])- ($V$33 * Table3[[#This Row],[Quantity_Ordered]]) -0.68</f>
        <v>11.071328565768622</v>
      </c>
      <c r="O1171" s="2" t="s">
        <v>3246</v>
      </c>
      <c r="P1171" s="2" t="s">
        <v>1143</v>
      </c>
      <c r="Q1171" s="6">
        <v>70785</v>
      </c>
    </row>
    <row r="1172" spans="1:17" x14ac:dyDescent="0.25">
      <c r="A1172" s="1" t="s">
        <v>3247</v>
      </c>
      <c r="B1172" s="2" t="s">
        <v>3248</v>
      </c>
      <c r="C1172" s="3">
        <v>45398</v>
      </c>
      <c r="D1172" s="4" t="str">
        <f t="shared" ca="1" si="83"/>
        <v>Completed</v>
      </c>
      <c r="E1172" s="4" t="s">
        <v>3</v>
      </c>
      <c r="F1172" s="4" t="s">
        <v>2168</v>
      </c>
      <c r="G1172" s="5">
        <v>8.8800000000000008</v>
      </c>
      <c r="H1172" s="37">
        <f t="shared" si="84"/>
        <v>1</v>
      </c>
      <c r="I1172" s="37" t="str">
        <f t="shared" si="85"/>
        <v>Small</v>
      </c>
      <c r="J1172" s="4">
        <v>1</v>
      </c>
      <c r="K1172" s="20">
        <v>0.99</v>
      </c>
      <c r="L1172" s="5">
        <f>Table3[[#This Row],[Product_Amt]]+Table3[[#This Row],[Shipping_Amt]]</f>
        <v>9.870000000000001</v>
      </c>
      <c r="M1172" s="5">
        <f>(Table3[[#This Row],[Total_Amt]]*0.1275) + 0.3</f>
        <v>1.5584250000000002</v>
      </c>
      <c r="N1172" s="20">
        <f>Table3[[#This Row],[Total_Amt]]-Table3[[#This Row],[TCG_Fees]]-0.0225 - (0.088 *Table3[[#This Row],[Shipping_Shields]])- ($V$33 * Table3[[#This Row],[Quantity_Ordered]]) -0.68</f>
        <v>7.4940785657686231</v>
      </c>
      <c r="O1172" s="2" t="s">
        <v>3249</v>
      </c>
      <c r="P1172" s="2" t="s">
        <v>954</v>
      </c>
      <c r="Q1172" s="6">
        <v>34744</v>
      </c>
    </row>
    <row r="1173" spans="1:17" x14ac:dyDescent="0.25">
      <c r="A1173" s="1" t="s">
        <v>3250</v>
      </c>
      <c r="B1173" s="2" t="s">
        <v>3251</v>
      </c>
      <c r="C1173" s="3">
        <v>45398</v>
      </c>
      <c r="D1173" s="4" t="str">
        <f t="shared" ref="D1173:D1181" ca="1" si="86">IF(C1173&gt;=TODAY()-7,"Shipped","Completed")</f>
        <v>Completed</v>
      </c>
      <c r="E1173" s="4" t="s">
        <v>3</v>
      </c>
      <c r="F1173" s="4" t="s">
        <v>2168</v>
      </c>
      <c r="G1173" s="5">
        <v>7.91</v>
      </c>
      <c r="H1173" s="37">
        <f t="shared" ref="H1173:H1181" si="87">IF(J1173&gt;=7,2,IF(J1173&lt;7,1))</f>
        <v>1</v>
      </c>
      <c r="I1173" s="37" t="str">
        <f t="shared" ref="I1173:I1181" si="88">IF(H1173 &gt; 1, "Large", "Small")</f>
        <v>Small</v>
      </c>
      <c r="J1173" s="4">
        <v>1</v>
      </c>
      <c r="K1173" s="20">
        <v>0.99</v>
      </c>
      <c r="L1173" s="5">
        <f>Table3[[#This Row],[Product_Amt]]+Table3[[#This Row],[Shipping_Amt]]</f>
        <v>8.9</v>
      </c>
      <c r="M1173" s="5">
        <f>(Table3[[#This Row],[Total_Amt]]*0.1275) + 0.3</f>
        <v>1.4347500000000002</v>
      </c>
      <c r="N1173" s="20">
        <f>Table3[[#This Row],[Total_Amt]]-Table3[[#This Row],[TCG_Fees]]-0.0225 - (0.088 *Table3[[#This Row],[Shipping_Shields]])- ($V$33 * Table3[[#This Row],[Quantity_Ordered]]) -0.68</f>
        <v>6.647753565768622</v>
      </c>
      <c r="O1173" s="2" t="s">
        <v>3252</v>
      </c>
      <c r="P1173" s="2" t="s">
        <v>978</v>
      </c>
      <c r="Q1173" s="6">
        <v>53532</v>
      </c>
    </row>
    <row r="1174" spans="1:17" x14ac:dyDescent="0.25">
      <c r="A1174" s="1" t="s">
        <v>3253</v>
      </c>
      <c r="B1174" s="2" t="s">
        <v>3254</v>
      </c>
      <c r="C1174" s="3">
        <v>45398</v>
      </c>
      <c r="D1174" s="4" t="str">
        <f t="shared" ca="1" si="86"/>
        <v>Completed</v>
      </c>
      <c r="E1174" s="4" t="s">
        <v>3</v>
      </c>
      <c r="F1174" s="4" t="s">
        <v>2168</v>
      </c>
      <c r="G1174" s="5">
        <v>3.13</v>
      </c>
      <c r="H1174" s="37">
        <f t="shared" si="87"/>
        <v>1</v>
      </c>
      <c r="I1174" s="37" t="str">
        <f t="shared" si="88"/>
        <v>Small</v>
      </c>
      <c r="J1174" s="4">
        <v>2</v>
      </c>
      <c r="K1174" s="20">
        <v>1.22</v>
      </c>
      <c r="L1174" s="5">
        <f>Table3[[#This Row],[Product_Amt]]+Table3[[#This Row],[Shipping_Amt]]</f>
        <v>4.3499999999999996</v>
      </c>
      <c r="M1174" s="5">
        <f>(Table3[[#This Row],[Total_Amt]]*0.1275) + 0.3</f>
        <v>0.85462499999999997</v>
      </c>
      <c r="N1174" s="20">
        <f>Table3[[#This Row],[Total_Amt]]-Table3[[#This Row],[TCG_Fees]]-0.0225 - (0.088 *Table3[[#This Row],[Shipping_Shields]])- ($V$33 * Table3[[#This Row],[Quantity_Ordered]]) -0.68</f>
        <v>2.6508821315372422</v>
      </c>
      <c r="O1174" s="2" t="s">
        <v>3174</v>
      </c>
      <c r="P1174" s="2" t="s">
        <v>938</v>
      </c>
      <c r="Q1174" s="6">
        <v>90805</v>
      </c>
    </row>
    <row r="1175" spans="1:17" x14ac:dyDescent="0.25">
      <c r="A1175" s="1" t="s">
        <v>3255</v>
      </c>
      <c r="B1175" s="2" t="s">
        <v>1941</v>
      </c>
      <c r="C1175" s="3">
        <v>45398</v>
      </c>
      <c r="D1175" s="4" t="str">
        <f t="shared" ca="1" si="86"/>
        <v>Completed</v>
      </c>
      <c r="E1175" s="4" t="s">
        <v>3</v>
      </c>
      <c r="F1175" s="4" t="s">
        <v>2168</v>
      </c>
      <c r="G1175" s="5">
        <v>4.4800000000000004</v>
      </c>
      <c r="H1175" s="37">
        <f t="shared" si="87"/>
        <v>1</v>
      </c>
      <c r="I1175" s="37" t="str">
        <f t="shared" si="88"/>
        <v>Small</v>
      </c>
      <c r="J1175" s="4">
        <v>1</v>
      </c>
      <c r="K1175" s="20">
        <v>1.22</v>
      </c>
      <c r="L1175" s="5">
        <f>Table3[[#This Row],[Product_Amt]]+Table3[[#This Row],[Shipping_Amt]]</f>
        <v>5.7</v>
      </c>
      <c r="M1175" s="5">
        <f>(Table3[[#This Row],[Total_Amt]]*0.1275) + 0.3</f>
        <v>1.0267500000000001</v>
      </c>
      <c r="N1175" s="20">
        <f>Table3[[#This Row],[Total_Amt]]-Table3[[#This Row],[TCG_Fees]]-0.0225 - (0.088 *Table3[[#This Row],[Shipping_Shields]])- ($V$33 * Table3[[#This Row],[Quantity_Ordered]]) -0.68</f>
        <v>3.8557535657686217</v>
      </c>
      <c r="O1175" s="2" t="s">
        <v>1074</v>
      </c>
      <c r="P1175" s="2" t="s">
        <v>938</v>
      </c>
      <c r="Q1175" s="6">
        <v>95123</v>
      </c>
    </row>
    <row r="1176" spans="1:17" x14ac:dyDescent="0.25">
      <c r="A1176" s="1" t="s">
        <v>3256</v>
      </c>
      <c r="B1176" s="2" t="s">
        <v>3257</v>
      </c>
      <c r="C1176" s="3">
        <v>45398</v>
      </c>
      <c r="D1176" s="4" t="str">
        <f t="shared" ca="1" si="86"/>
        <v>Completed</v>
      </c>
      <c r="E1176" s="4" t="s">
        <v>3</v>
      </c>
      <c r="F1176" s="4" t="s">
        <v>2168</v>
      </c>
      <c r="G1176" s="5">
        <v>1.89</v>
      </c>
      <c r="H1176" s="37">
        <f t="shared" si="87"/>
        <v>1</v>
      </c>
      <c r="I1176" s="37" t="str">
        <f t="shared" si="88"/>
        <v>Small</v>
      </c>
      <c r="J1176" s="4">
        <v>1</v>
      </c>
      <c r="K1176" s="20">
        <v>1.22</v>
      </c>
      <c r="L1176" s="5">
        <f>Table3[[#This Row],[Product_Amt]]+Table3[[#This Row],[Shipping_Amt]]</f>
        <v>3.11</v>
      </c>
      <c r="M1176" s="5">
        <f>(Table3[[#This Row],[Total_Amt]]*0.1275) + 0.3</f>
        <v>0.69652500000000006</v>
      </c>
      <c r="N1176" s="20">
        <f>Table3[[#This Row],[Total_Amt]]-Table3[[#This Row],[TCG_Fees]]-0.0225 - (0.088 *Table3[[#This Row],[Shipping_Shields]])- ($V$33 * Table3[[#This Row],[Quantity_Ordered]]) -0.68</f>
        <v>1.595978565768621</v>
      </c>
      <c r="O1176" s="2" t="s">
        <v>2831</v>
      </c>
      <c r="P1176" s="2" t="s">
        <v>1213</v>
      </c>
      <c r="Q1176" s="6">
        <v>57106</v>
      </c>
    </row>
    <row r="1177" spans="1:17" x14ac:dyDescent="0.25">
      <c r="A1177" s="1" t="s">
        <v>3258</v>
      </c>
      <c r="B1177" s="2" t="s">
        <v>3259</v>
      </c>
      <c r="C1177" s="3">
        <v>45398</v>
      </c>
      <c r="D1177" s="4" t="str">
        <f t="shared" ca="1" si="86"/>
        <v>Completed</v>
      </c>
      <c r="E1177" s="4" t="s">
        <v>3</v>
      </c>
      <c r="F1177" s="4" t="s">
        <v>2168</v>
      </c>
      <c r="G1177" s="5">
        <v>2.34</v>
      </c>
      <c r="H1177" s="37">
        <f t="shared" si="87"/>
        <v>1</v>
      </c>
      <c r="I1177" s="37" t="str">
        <f t="shared" si="88"/>
        <v>Small</v>
      </c>
      <c r="J1177" s="4">
        <v>1</v>
      </c>
      <c r="K1177" s="20">
        <v>1.22</v>
      </c>
      <c r="L1177" s="5">
        <f>Table3[[#This Row],[Product_Amt]]+Table3[[#This Row],[Shipping_Amt]]</f>
        <v>3.5599999999999996</v>
      </c>
      <c r="M1177" s="5">
        <f>(Table3[[#This Row],[Total_Amt]]*0.1275) + 0.3</f>
        <v>0.75390000000000001</v>
      </c>
      <c r="N1177" s="20">
        <f>Table3[[#This Row],[Total_Amt]]-Table3[[#This Row],[TCG_Fees]]-0.0225 - (0.088 *Table3[[#This Row],[Shipping_Shields]])- ($V$33 * Table3[[#This Row],[Quantity_Ordered]]) -0.68</f>
        <v>1.9886035657686207</v>
      </c>
      <c r="O1177" s="2" t="s">
        <v>1209</v>
      </c>
      <c r="P1177" s="2" t="s">
        <v>938</v>
      </c>
      <c r="Q1177" s="6">
        <v>92109</v>
      </c>
    </row>
    <row r="1178" spans="1:17" x14ac:dyDescent="0.25">
      <c r="A1178" s="1" t="s">
        <v>3260</v>
      </c>
      <c r="B1178" s="2" t="s">
        <v>3261</v>
      </c>
      <c r="C1178" s="3">
        <v>45398</v>
      </c>
      <c r="D1178" s="4" t="str">
        <f t="shared" ca="1" si="86"/>
        <v>Completed</v>
      </c>
      <c r="E1178" s="4" t="s">
        <v>3</v>
      </c>
      <c r="F1178" s="4" t="s">
        <v>2168</v>
      </c>
      <c r="G1178" s="5">
        <v>16.2</v>
      </c>
      <c r="H1178" s="37">
        <f t="shared" si="87"/>
        <v>1</v>
      </c>
      <c r="I1178" s="37" t="str">
        <f t="shared" si="88"/>
        <v>Small</v>
      </c>
      <c r="J1178" s="4">
        <v>1</v>
      </c>
      <c r="K1178" s="20">
        <v>0.99</v>
      </c>
      <c r="L1178" s="5">
        <f>Table3[[#This Row],[Product_Amt]]+Table3[[#This Row],[Shipping_Amt]]</f>
        <v>17.189999999999998</v>
      </c>
      <c r="M1178" s="5">
        <f>(Table3[[#This Row],[Total_Amt]]*0.1275) + 0.3</f>
        <v>2.4917249999999997</v>
      </c>
      <c r="N1178" s="20">
        <f>Table3[[#This Row],[Total_Amt]]-Table3[[#This Row],[TCG_Fees]]-0.0225 - (0.088 *Table3[[#This Row],[Shipping_Shields]])- ($V$33 * Table3[[#This Row],[Quantity_Ordered]]) -0.68</f>
        <v>13.880778565768621</v>
      </c>
      <c r="O1178" s="2" t="s">
        <v>1321</v>
      </c>
      <c r="P1178" s="2" t="s">
        <v>978</v>
      </c>
      <c r="Q1178" s="6">
        <v>54751</v>
      </c>
    </row>
    <row r="1179" spans="1:17" x14ac:dyDescent="0.25">
      <c r="A1179" s="1" t="s">
        <v>3262</v>
      </c>
      <c r="B1179" s="2" t="s">
        <v>3263</v>
      </c>
      <c r="C1179" s="3">
        <v>45398</v>
      </c>
      <c r="D1179" s="4" t="str">
        <f t="shared" ca="1" si="86"/>
        <v>Completed</v>
      </c>
      <c r="E1179" s="4" t="s">
        <v>3</v>
      </c>
      <c r="F1179" s="4" t="s">
        <v>2168</v>
      </c>
      <c r="G1179" s="5">
        <v>1.48</v>
      </c>
      <c r="H1179" s="37">
        <f t="shared" si="87"/>
        <v>1</v>
      </c>
      <c r="I1179" s="37" t="str">
        <f t="shared" si="88"/>
        <v>Small</v>
      </c>
      <c r="J1179" s="4">
        <v>1</v>
      </c>
      <c r="K1179" s="20">
        <v>1.22</v>
      </c>
      <c r="L1179" s="5">
        <f>Table3[[#This Row],[Product_Amt]]+Table3[[#This Row],[Shipping_Amt]]</f>
        <v>2.7</v>
      </c>
      <c r="M1179" s="5">
        <f>(Table3[[#This Row],[Total_Amt]]*0.1275) + 0.3</f>
        <v>0.64424999999999999</v>
      </c>
      <c r="N1179" s="20">
        <f>Table3[[#This Row],[Total_Amt]]-Table3[[#This Row],[TCG_Fees]]-0.0225 - (0.088 *Table3[[#This Row],[Shipping_Shields]])- ($V$33 * Table3[[#This Row],[Quantity_Ordered]]) -0.68</f>
        <v>1.2382535657686211</v>
      </c>
      <c r="O1179" s="2" t="s">
        <v>3264</v>
      </c>
      <c r="P1179" s="2" t="s">
        <v>960</v>
      </c>
      <c r="Q1179" s="6">
        <v>48026</v>
      </c>
    </row>
    <row r="1180" spans="1:17" x14ac:dyDescent="0.25">
      <c r="A1180" s="1" t="s">
        <v>3265</v>
      </c>
      <c r="B1180" s="2" t="s">
        <v>3266</v>
      </c>
      <c r="C1180" s="3">
        <v>45398</v>
      </c>
      <c r="D1180" s="4" t="str">
        <f t="shared" ca="1" si="86"/>
        <v>Completed</v>
      </c>
      <c r="E1180" s="4" t="s">
        <v>3</v>
      </c>
      <c r="F1180" s="4" t="s">
        <v>2168</v>
      </c>
      <c r="G1180" s="5">
        <v>2.69</v>
      </c>
      <c r="H1180" s="37">
        <f t="shared" si="87"/>
        <v>1</v>
      </c>
      <c r="I1180" s="37" t="str">
        <f t="shared" si="88"/>
        <v>Small</v>
      </c>
      <c r="J1180" s="4">
        <v>1</v>
      </c>
      <c r="K1180" s="20">
        <v>1.22</v>
      </c>
      <c r="L1180" s="5">
        <f>Table3[[#This Row],[Product_Amt]]+Table3[[#This Row],[Shipping_Amt]]</f>
        <v>3.91</v>
      </c>
      <c r="M1180" s="5">
        <f>(Table3[[#This Row],[Total_Amt]]*0.1275) + 0.3</f>
        <v>0.79852500000000004</v>
      </c>
      <c r="N1180" s="20">
        <f>Table3[[#This Row],[Total_Amt]]-Table3[[#This Row],[TCG_Fees]]-0.0225 - (0.088 *Table3[[#This Row],[Shipping_Shields]])- ($V$33 * Table3[[#This Row],[Quantity_Ordered]]) -0.68</f>
        <v>2.2939785657686209</v>
      </c>
      <c r="O1180" s="2" t="s">
        <v>1089</v>
      </c>
      <c r="P1180" s="2" t="s">
        <v>945</v>
      </c>
      <c r="Q1180" s="6">
        <v>45424</v>
      </c>
    </row>
    <row r="1181" spans="1:17" x14ac:dyDescent="0.25">
      <c r="A1181" s="1" t="s">
        <v>3267</v>
      </c>
      <c r="B1181" s="2" t="s">
        <v>3268</v>
      </c>
      <c r="C1181" s="3">
        <v>45399</v>
      </c>
      <c r="D1181" s="4" t="str">
        <f t="shared" ca="1" si="86"/>
        <v>Completed</v>
      </c>
      <c r="E1181" s="4" t="s">
        <v>3</v>
      </c>
      <c r="F1181" s="4" t="s">
        <v>2168</v>
      </c>
      <c r="G1181" s="5">
        <v>7.02</v>
      </c>
      <c r="H1181" s="37">
        <f t="shared" si="87"/>
        <v>1</v>
      </c>
      <c r="I1181" s="37" t="str">
        <f t="shared" si="88"/>
        <v>Small</v>
      </c>
      <c r="J1181" s="4">
        <v>1</v>
      </c>
      <c r="K1181" s="20">
        <v>0.99</v>
      </c>
      <c r="L1181" s="5">
        <f>Table3[[#This Row],[Product_Amt]]+Table3[[#This Row],[Shipping_Amt]]</f>
        <v>8.01</v>
      </c>
      <c r="M1181" s="5">
        <f>(Table3[[#This Row],[Total_Amt]]*0.1275) + 0.3</f>
        <v>1.321275</v>
      </c>
      <c r="N1181" s="20">
        <f>Table3[[#This Row],[Total_Amt]]-Table3[[#This Row],[TCG_Fees]]-0.0225 - (0.088 *Table3[[#This Row],[Shipping_Shields]])- ($V$33 * Table3[[#This Row],[Quantity_Ordered]]) -0.68</f>
        <v>5.8712285657686216</v>
      </c>
      <c r="O1181" s="2" t="s">
        <v>3269</v>
      </c>
      <c r="P1181" s="2" t="s">
        <v>979</v>
      </c>
      <c r="Q1181" s="6">
        <v>46748</v>
      </c>
    </row>
    <row r="1182" spans="1:17" x14ac:dyDescent="0.25">
      <c r="A1182" s="1" t="s">
        <v>3270</v>
      </c>
      <c r="B1182" s="2" t="s">
        <v>3271</v>
      </c>
      <c r="C1182" s="3">
        <v>45399</v>
      </c>
      <c r="D1182" s="4" t="str">
        <f t="shared" ref="D1182:D1189" ca="1" si="89">IF(C1182&gt;=TODAY()-7,"Shipped","Completed")</f>
        <v>Completed</v>
      </c>
      <c r="E1182" s="4" t="s">
        <v>3</v>
      </c>
      <c r="F1182" s="4" t="s">
        <v>2168</v>
      </c>
      <c r="G1182" s="5">
        <v>14.4</v>
      </c>
      <c r="H1182" s="37">
        <f t="shared" ref="H1182:H1189" si="90">IF(J1182&gt;=7,2,IF(J1182&lt;7,1))</f>
        <v>1</v>
      </c>
      <c r="I1182" s="37" t="str">
        <f t="shared" ref="I1182:I1189" si="91">IF(H1182 &gt; 1, "Large", "Small")</f>
        <v>Small</v>
      </c>
      <c r="J1182" s="4">
        <v>1</v>
      </c>
      <c r="K1182" s="20">
        <v>0.99</v>
      </c>
      <c r="L1182" s="5">
        <f>Table3[[#This Row],[Product_Amt]]+Table3[[#This Row],[Shipping_Amt]]</f>
        <v>15.39</v>
      </c>
      <c r="M1182" s="5">
        <f>(Table3[[#This Row],[Total_Amt]]*0.1275) + 0.3</f>
        <v>2.2622249999999999</v>
      </c>
      <c r="N1182" s="20">
        <f>Table3[[#This Row],[Total_Amt]]-Table3[[#This Row],[TCG_Fees]]-0.0225 - (0.088 *Table3[[#This Row],[Shipping_Shields]])- ($V$33 * Table3[[#This Row],[Quantity_Ordered]]) -0.68</f>
        <v>12.310278565768622</v>
      </c>
      <c r="O1182" s="2" t="s">
        <v>1913</v>
      </c>
      <c r="P1182" s="2" t="s">
        <v>938</v>
      </c>
      <c r="Q1182" s="6">
        <v>95501</v>
      </c>
    </row>
    <row r="1183" spans="1:17" x14ac:dyDescent="0.25">
      <c r="A1183" s="1" t="s">
        <v>3272</v>
      </c>
      <c r="B1183" s="2" t="s">
        <v>3273</v>
      </c>
      <c r="C1183" s="3">
        <v>45399</v>
      </c>
      <c r="D1183" s="4" t="str">
        <f t="shared" ca="1" si="89"/>
        <v>Completed</v>
      </c>
      <c r="E1183" s="4" t="s">
        <v>3</v>
      </c>
      <c r="F1183" s="4" t="s">
        <v>2168</v>
      </c>
      <c r="G1183" s="5">
        <v>0.1</v>
      </c>
      <c r="H1183" s="37">
        <f t="shared" si="90"/>
        <v>1</v>
      </c>
      <c r="I1183" s="37" t="str">
        <f t="shared" si="91"/>
        <v>Small</v>
      </c>
      <c r="J1183" s="4">
        <v>1</v>
      </c>
      <c r="K1183" s="20">
        <v>1.22</v>
      </c>
      <c r="L1183" s="5">
        <f>Table3[[#This Row],[Product_Amt]]+Table3[[#This Row],[Shipping_Amt]]</f>
        <v>1.32</v>
      </c>
      <c r="M1183" s="5">
        <f>(Table3[[#This Row],[Total_Amt]]*0.1275) + 0.3</f>
        <v>0.46829999999999999</v>
      </c>
      <c r="N1183" s="20">
        <f>Table3[[#This Row],[Total_Amt]]-Table3[[#This Row],[TCG_Fees]]-0.0225 - (0.088 *Table3[[#This Row],[Shipping_Shields]])- ($V$33 * Table3[[#This Row],[Quantity_Ordered]]) -0.68</f>
        <v>3.420356576862138E-2</v>
      </c>
      <c r="O1183" s="2" t="s">
        <v>3274</v>
      </c>
      <c r="P1183" s="2" t="s">
        <v>978</v>
      </c>
      <c r="Q1183" s="6">
        <v>54481</v>
      </c>
    </row>
    <row r="1184" spans="1:17" x14ac:dyDescent="0.25">
      <c r="A1184" s="1" t="s">
        <v>3275</v>
      </c>
      <c r="B1184" s="2" t="s">
        <v>3276</v>
      </c>
      <c r="C1184" s="3">
        <v>45399</v>
      </c>
      <c r="D1184" s="4" t="str">
        <f t="shared" ca="1" si="89"/>
        <v>Completed</v>
      </c>
      <c r="E1184" s="4" t="s">
        <v>3</v>
      </c>
      <c r="F1184" s="4" t="s">
        <v>2168</v>
      </c>
      <c r="G1184" s="5">
        <v>6.97</v>
      </c>
      <c r="H1184" s="37">
        <f t="shared" si="90"/>
        <v>1</v>
      </c>
      <c r="I1184" s="37" t="str">
        <f t="shared" si="91"/>
        <v>Small</v>
      </c>
      <c r="J1184" s="4">
        <v>1</v>
      </c>
      <c r="K1184" s="20">
        <v>0.99</v>
      </c>
      <c r="L1184" s="5">
        <f>Table3[[#This Row],[Product_Amt]]+Table3[[#This Row],[Shipping_Amt]]</f>
        <v>7.96</v>
      </c>
      <c r="M1184" s="5">
        <f>(Table3[[#This Row],[Total_Amt]]*0.1275) + 0.3</f>
        <v>1.3149</v>
      </c>
      <c r="N1184" s="20">
        <f>Table3[[#This Row],[Total_Amt]]-Table3[[#This Row],[TCG_Fees]]-0.0225 - (0.088 *Table3[[#This Row],[Shipping_Shields]])- ($V$33 * Table3[[#This Row],[Quantity_Ordered]]) -0.68</f>
        <v>5.827603565768622</v>
      </c>
      <c r="O1184" s="2" t="s">
        <v>3103</v>
      </c>
      <c r="P1184" s="2" t="s">
        <v>919</v>
      </c>
      <c r="Q1184" s="6">
        <v>75904</v>
      </c>
    </row>
    <row r="1185" spans="1:17" x14ac:dyDescent="0.25">
      <c r="A1185" s="1" t="s">
        <v>3277</v>
      </c>
      <c r="B1185" s="2" t="s">
        <v>3278</v>
      </c>
      <c r="C1185" s="3">
        <v>45399</v>
      </c>
      <c r="D1185" s="4" t="str">
        <f t="shared" ca="1" si="89"/>
        <v>Completed</v>
      </c>
      <c r="E1185" s="4" t="s">
        <v>3</v>
      </c>
      <c r="F1185" s="4" t="s">
        <v>2168</v>
      </c>
      <c r="G1185" s="5">
        <v>4.84</v>
      </c>
      <c r="H1185" s="37">
        <f t="shared" si="90"/>
        <v>1</v>
      </c>
      <c r="I1185" s="37" t="str">
        <f t="shared" si="91"/>
        <v>Small</v>
      </c>
      <c r="J1185" s="4">
        <v>1</v>
      </c>
      <c r="K1185" s="20">
        <v>1.22</v>
      </c>
      <c r="L1185" s="5">
        <f>Table3[[#This Row],[Product_Amt]]+Table3[[#This Row],[Shipping_Amt]]</f>
        <v>6.06</v>
      </c>
      <c r="M1185" s="5">
        <f>(Table3[[#This Row],[Total_Amt]]*0.1275) + 0.3</f>
        <v>1.0726499999999999</v>
      </c>
      <c r="N1185" s="20">
        <f>Table3[[#This Row],[Total_Amt]]-Table3[[#This Row],[TCG_Fees]]-0.0225 - (0.088 *Table3[[#This Row],[Shipping_Shields]])- ($V$33 * Table3[[#This Row],[Quantity_Ordered]]) -0.68</f>
        <v>4.1698535657686211</v>
      </c>
      <c r="O1185" s="2" t="s">
        <v>3279</v>
      </c>
      <c r="P1185" s="2" t="s">
        <v>938</v>
      </c>
      <c r="Q1185" s="6">
        <v>91770</v>
      </c>
    </row>
    <row r="1186" spans="1:17" x14ac:dyDescent="0.25">
      <c r="A1186" s="1" t="s">
        <v>3280</v>
      </c>
      <c r="B1186" s="2" t="s">
        <v>3281</v>
      </c>
      <c r="C1186" s="3">
        <v>45400</v>
      </c>
      <c r="D1186" s="4" t="str">
        <f t="shared" ca="1" si="89"/>
        <v>Completed</v>
      </c>
      <c r="E1186" s="4" t="s">
        <v>3</v>
      </c>
      <c r="F1186" s="4" t="s">
        <v>2168</v>
      </c>
      <c r="G1186" s="5">
        <v>2.41</v>
      </c>
      <c r="H1186" s="37">
        <f t="shared" si="90"/>
        <v>1</v>
      </c>
      <c r="I1186" s="37" t="str">
        <f t="shared" si="91"/>
        <v>Small</v>
      </c>
      <c r="J1186" s="4">
        <v>1</v>
      </c>
      <c r="K1186" s="20">
        <v>1.22</v>
      </c>
      <c r="L1186" s="5">
        <f>Table3[[#This Row],[Product_Amt]]+Table3[[#This Row],[Shipping_Amt]]</f>
        <v>3.63</v>
      </c>
      <c r="M1186" s="5">
        <f>(Table3[[#This Row],[Total_Amt]]*0.1275) + 0.3</f>
        <v>0.76282499999999998</v>
      </c>
      <c r="N1186" s="20">
        <f>Table3[[#This Row],[Total_Amt]]-Table3[[#This Row],[TCG_Fees]]-0.0225 - (0.088 *Table3[[#This Row],[Shipping_Shields]])- ($V$33 * Table3[[#This Row],[Quantity_Ordered]]) -0.68</f>
        <v>2.049678565768621</v>
      </c>
      <c r="O1186" s="2" t="s">
        <v>3282</v>
      </c>
      <c r="P1186" s="2" t="s">
        <v>962</v>
      </c>
      <c r="Q1186" s="6">
        <v>60458</v>
      </c>
    </row>
    <row r="1187" spans="1:17" x14ac:dyDescent="0.25">
      <c r="A1187" s="1" t="s">
        <v>3283</v>
      </c>
      <c r="B1187" s="2" t="s">
        <v>3284</v>
      </c>
      <c r="C1187" s="3">
        <v>45400</v>
      </c>
      <c r="D1187" s="4" t="str">
        <f t="shared" ca="1" si="89"/>
        <v>Completed</v>
      </c>
      <c r="E1187" s="4" t="s">
        <v>3</v>
      </c>
      <c r="F1187" s="4" t="s">
        <v>2168</v>
      </c>
      <c r="G1187" s="5">
        <v>17.52</v>
      </c>
      <c r="H1187" s="37">
        <f t="shared" si="90"/>
        <v>1</v>
      </c>
      <c r="I1187" s="37" t="str">
        <f t="shared" si="91"/>
        <v>Small</v>
      </c>
      <c r="J1187" s="4">
        <v>1</v>
      </c>
      <c r="K1187" s="20">
        <v>0.99</v>
      </c>
      <c r="L1187" s="5">
        <f>Table3[[#This Row],[Product_Amt]]+Table3[[#This Row],[Shipping_Amt]]</f>
        <v>18.509999999999998</v>
      </c>
      <c r="M1187" s="5">
        <f>(Table3[[#This Row],[Total_Amt]]*0.1275) + 0.3</f>
        <v>2.6600249999999996</v>
      </c>
      <c r="N1187" s="20">
        <f>Table3[[#This Row],[Total_Amt]]-Table3[[#This Row],[TCG_Fees]]-0.0225 - (0.088 *Table3[[#This Row],[Shipping_Shields]])- ($V$33 * Table3[[#This Row],[Quantity_Ordered]]) -0.68</f>
        <v>15.032478565768621</v>
      </c>
      <c r="O1187" s="2" t="s">
        <v>3285</v>
      </c>
      <c r="P1187" s="2" t="s">
        <v>1020</v>
      </c>
      <c r="Q1187" s="6">
        <v>74063</v>
      </c>
    </row>
    <row r="1188" spans="1:17" x14ac:dyDescent="0.25">
      <c r="A1188" s="1" t="s">
        <v>3286</v>
      </c>
      <c r="B1188" s="2" t="s">
        <v>2556</v>
      </c>
      <c r="C1188" s="3">
        <v>45400</v>
      </c>
      <c r="D1188" s="4" t="str">
        <f t="shared" ca="1" si="89"/>
        <v>Completed</v>
      </c>
      <c r="E1188" s="4" t="s">
        <v>3</v>
      </c>
      <c r="F1188" s="4" t="s">
        <v>2168</v>
      </c>
      <c r="G1188" s="5">
        <v>9.25</v>
      </c>
      <c r="H1188" s="37">
        <f t="shared" si="90"/>
        <v>1</v>
      </c>
      <c r="I1188" s="37" t="str">
        <f t="shared" si="91"/>
        <v>Small</v>
      </c>
      <c r="J1188" s="4">
        <v>2</v>
      </c>
      <c r="K1188" s="20">
        <v>0.99</v>
      </c>
      <c r="L1188" s="5">
        <f>Table3[[#This Row],[Product_Amt]]+Table3[[#This Row],[Shipping_Amt]]</f>
        <v>10.24</v>
      </c>
      <c r="M1188" s="5">
        <f>(Table3[[#This Row],[Total_Amt]]*0.1275) + 0.3</f>
        <v>1.6056000000000001</v>
      </c>
      <c r="N1188" s="20">
        <f>Table3[[#This Row],[Total_Amt]]-Table3[[#This Row],[TCG_Fees]]-0.0225 - (0.088 *Table3[[#This Row],[Shipping_Shields]])- ($V$33 * Table3[[#This Row],[Quantity_Ordered]]) -0.68</f>
        <v>7.7899071315372428</v>
      </c>
      <c r="O1188" s="2" t="s">
        <v>2557</v>
      </c>
      <c r="P1188" s="2" t="s">
        <v>988</v>
      </c>
      <c r="Q1188" s="6">
        <v>64119</v>
      </c>
    </row>
    <row r="1189" spans="1:17" x14ac:dyDescent="0.25">
      <c r="A1189" s="1" t="s">
        <v>3287</v>
      </c>
      <c r="B1189" s="2" t="s">
        <v>3288</v>
      </c>
      <c r="C1189" s="3">
        <v>45400</v>
      </c>
      <c r="D1189" s="4" t="str">
        <f t="shared" ca="1" si="89"/>
        <v>Completed</v>
      </c>
      <c r="E1189" s="4" t="s">
        <v>3</v>
      </c>
      <c r="F1189" s="4" t="s">
        <v>2168</v>
      </c>
      <c r="G1189" s="5">
        <v>3.65</v>
      </c>
      <c r="H1189" s="37">
        <f t="shared" si="90"/>
        <v>1</v>
      </c>
      <c r="I1189" s="37" t="str">
        <f t="shared" si="91"/>
        <v>Small</v>
      </c>
      <c r="J1189" s="4">
        <v>1</v>
      </c>
      <c r="K1189" s="20">
        <v>1.22</v>
      </c>
      <c r="L1189" s="5">
        <f>Table3[[#This Row],[Product_Amt]]+Table3[[#This Row],[Shipping_Amt]]</f>
        <v>4.87</v>
      </c>
      <c r="M1189" s="5">
        <f>(Table3[[#This Row],[Total_Amt]]*0.1275) + 0.3</f>
        <v>0.92092499999999999</v>
      </c>
      <c r="N1189" s="20">
        <f>Table3[[#This Row],[Total_Amt]]-Table3[[#This Row],[TCG_Fees]]-0.0225 - (0.088 *Table3[[#This Row],[Shipping_Shields]])- ($V$33 * Table3[[#This Row],[Quantity_Ordered]]) -0.68</f>
        <v>3.131578565768621</v>
      </c>
      <c r="O1189" s="2" t="s">
        <v>3289</v>
      </c>
      <c r="P1189" s="2" t="s">
        <v>934</v>
      </c>
      <c r="Q1189" s="6">
        <v>58501</v>
      </c>
    </row>
    <row r="1190" spans="1:17" x14ac:dyDescent="0.25">
      <c r="A1190" s="1" t="s">
        <v>3290</v>
      </c>
      <c r="B1190" s="2" t="s">
        <v>3291</v>
      </c>
      <c r="C1190" s="3">
        <v>45401</v>
      </c>
      <c r="D1190" s="4" t="str">
        <f t="shared" ref="D1190:D1199" ca="1" si="92">IF(C1190&gt;=TODAY()-7,"Shipped","Completed")</f>
        <v>Shipped</v>
      </c>
      <c r="E1190" s="4" t="s">
        <v>3</v>
      </c>
      <c r="F1190" s="4" t="s">
        <v>2168</v>
      </c>
      <c r="G1190" s="5">
        <v>4.5</v>
      </c>
      <c r="H1190" s="37">
        <f t="shared" ref="H1190:H1199" si="93">IF(J1190&gt;=7,2,IF(J1190&lt;7,1))</f>
        <v>1</v>
      </c>
      <c r="I1190" s="37" t="str">
        <f t="shared" ref="I1190:I1199" si="94">IF(H1190 &gt; 1, "Large", "Small")</f>
        <v>Small</v>
      </c>
      <c r="J1190" s="4">
        <v>1</v>
      </c>
      <c r="K1190" s="20">
        <v>1.22</v>
      </c>
      <c r="L1190" s="5">
        <f>Table3[[#This Row],[Product_Amt]]+Table3[[#This Row],[Shipping_Amt]]</f>
        <v>5.72</v>
      </c>
      <c r="M1190" s="5">
        <f>(Table3[[#This Row],[Total_Amt]]*0.1275) + 0.3</f>
        <v>1.0292999999999999</v>
      </c>
      <c r="N1190" s="20">
        <f>Table3[[#This Row],[Total_Amt]]-Table3[[#This Row],[TCG_Fees]]-0.0225 - (0.088 *Table3[[#This Row],[Shipping_Shields]])- ($V$33 * Table3[[#This Row],[Quantity_Ordered]]) -0.68</f>
        <v>3.873203565768621</v>
      </c>
      <c r="O1190" s="2" t="s">
        <v>984</v>
      </c>
      <c r="P1190" s="2" t="s">
        <v>985</v>
      </c>
      <c r="Q1190" s="6">
        <v>30326</v>
      </c>
    </row>
    <row r="1191" spans="1:17" x14ac:dyDescent="0.25">
      <c r="A1191" s="24" t="s">
        <v>3292</v>
      </c>
      <c r="B1191" s="2" t="s">
        <v>3293</v>
      </c>
      <c r="C1191" s="3">
        <v>45401</v>
      </c>
      <c r="D1191" s="4" t="str">
        <f t="shared" ca="1" si="92"/>
        <v>Shipped</v>
      </c>
      <c r="E1191" s="4" t="s">
        <v>3</v>
      </c>
      <c r="F1191" s="4" t="s">
        <v>2168</v>
      </c>
      <c r="G1191" s="5">
        <v>4.5</v>
      </c>
      <c r="H1191" s="37">
        <f t="shared" si="93"/>
        <v>1</v>
      </c>
      <c r="I1191" s="37" t="str">
        <f t="shared" si="94"/>
        <v>Small</v>
      </c>
      <c r="J1191" s="4">
        <v>1</v>
      </c>
      <c r="K1191" s="20">
        <v>1.22</v>
      </c>
      <c r="L1191" s="5">
        <f>Table3[[#This Row],[Product_Amt]]+Table3[[#This Row],[Shipping_Amt]]</f>
        <v>5.72</v>
      </c>
      <c r="M1191" s="5">
        <f>(Table3[[#This Row],[Total_Amt]]*0.1275) + 0.3</f>
        <v>1.0292999999999999</v>
      </c>
      <c r="N1191" s="20">
        <f>Table3[[#This Row],[Total_Amt]]-Table3[[#This Row],[TCG_Fees]]-0.0225 - (0.088 *Table3[[#This Row],[Shipping_Shields]])- ($V$33 * Table3[[#This Row],[Quantity_Ordered]]) -0.68</f>
        <v>3.873203565768621</v>
      </c>
      <c r="O1191" s="2" t="s">
        <v>964</v>
      </c>
      <c r="P1191" s="2" t="s">
        <v>931</v>
      </c>
      <c r="Q1191" s="6">
        <v>88011</v>
      </c>
    </row>
    <row r="1192" spans="1:17" x14ac:dyDescent="0.25">
      <c r="A1192" s="1" t="s">
        <v>3294</v>
      </c>
      <c r="B1192" s="2" t="s">
        <v>3295</v>
      </c>
      <c r="C1192" s="3">
        <v>45401</v>
      </c>
      <c r="D1192" s="4" t="str">
        <f t="shared" ca="1" si="92"/>
        <v>Shipped</v>
      </c>
      <c r="E1192" s="4" t="s">
        <v>3</v>
      </c>
      <c r="F1192" s="4" t="s">
        <v>2168</v>
      </c>
      <c r="G1192" s="5">
        <v>19.89</v>
      </c>
      <c r="H1192" s="37">
        <f t="shared" si="93"/>
        <v>1</v>
      </c>
      <c r="I1192" s="37" t="str">
        <f t="shared" si="94"/>
        <v>Small</v>
      </c>
      <c r="J1192" s="4">
        <v>2</v>
      </c>
      <c r="K1192" s="20">
        <v>0.99</v>
      </c>
      <c r="L1192" s="5">
        <f>Table3[[#This Row],[Product_Amt]]+Table3[[#This Row],[Shipping_Amt]]</f>
        <v>20.88</v>
      </c>
      <c r="M1192" s="5">
        <f>(Table3[[#This Row],[Total_Amt]]*0.1275) + 0.3</f>
        <v>2.9621999999999997</v>
      </c>
      <c r="N1192" s="20">
        <f>Table3[[#This Row],[Total_Amt]]-Table3[[#This Row],[TCG_Fees]]-0.0225 - (0.088 *Table3[[#This Row],[Shipping_Shields]])- ($V$33 * Table3[[#This Row],[Quantity_Ordered]]) -0.68</f>
        <v>17.073307131537241</v>
      </c>
      <c r="O1192" s="2" t="s">
        <v>2116</v>
      </c>
      <c r="P1192" s="2" t="s">
        <v>919</v>
      </c>
      <c r="Q1192" s="6">
        <v>79907</v>
      </c>
    </row>
    <row r="1193" spans="1:17" x14ac:dyDescent="0.25">
      <c r="A1193" s="1" t="s">
        <v>3296</v>
      </c>
      <c r="B1193" s="2" t="s">
        <v>3297</v>
      </c>
      <c r="C1193" s="3">
        <v>45401</v>
      </c>
      <c r="D1193" s="4" t="str">
        <f t="shared" ca="1" si="92"/>
        <v>Shipped</v>
      </c>
      <c r="E1193" s="4" t="s">
        <v>3</v>
      </c>
      <c r="F1193" s="4" t="s">
        <v>2168</v>
      </c>
      <c r="G1193" s="5">
        <v>27.48</v>
      </c>
      <c r="H1193" s="37">
        <f t="shared" si="93"/>
        <v>1</v>
      </c>
      <c r="I1193" s="37" t="str">
        <f t="shared" si="94"/>
        <v>Small</v>
      </c>
      <c r="J1193" s="4">
        <v>1</v>
      </c>
      <c r="K1193" s="20">
        <v>0.99</v>
      </c>
      <c r="L1193" s="5">
        <f>Table3[[#This Row],[Product_Amt]]+Table3[[#This Row],[Shipping_Amt]]</f>
        <v>28.47</v>
      </c>
      <c r="M1193" s="5">
        <f>(Table3[[#This Row],[Total_Amt]]*0.1275) + 0.3</f>
        <v>3.9299249999999999</v>
      </c>
      <c r="N1193" s="20">
        <f>Table3[[#This Row],[Total_Amt]]-Table3[[#This Row],[TCG_Fees]]-0.0225 - (0.088 *Table3[[#This Row],[Shipping_Shields]])- ($V$33 * Table3[[#This Row],[Quantity_Ordered]]) -0.68</f>
        <v>23.722578565768618</v>
      </c>
      <c r="O1193" s="2" t="s">
        <v>3298</v>
      </c>
      <c r="P1193" s="2" t="s">
        <v>954</v>
      </c>
      <c r="Q1193" s="6">
        <v>34638</v>
      </c>
    </row>
    <row r="1194" spans="1:17" x14ac:dyDescent="0.25">
      <c r="A1194" s="1" t="s">
        <v>3299</v>
      </c>
      <c r="B1194" s="2" t="s">
        <v>3300</v>
      </c>
      <c r="C1194" s="3">
        <v>45401</v>
      </c>
      <c r="D1194" s="4" t="str">
        <f t="shared" ca="1" si="92"/>
        <v>Shipped</v>
      </c>
      <c r="E1194" s="4" t="s">
        <v>3</v>
      </c>
      <c r="F1194" s="4" t="s">
        <v>2168</v>
      </c>
      <c r="G1194" s="5">
        <v>6.46</v>
      </c>
      <c r="H1194" s="37">
        <f t="shared" si="93"/>
        <v>1</v>
      </c>
      <c r="I1194" s="37" t="str">
        <f t="shared" si="94"/>
        <v>Small</v>
      </c>
      <c r="J1194" s="4">
        <v>1</v>
      </c>
      <c r="K1194" s="20">
        <v>0.99</v>
      </c>
      <c r="L1194" s="5">
        <f>Table3[[#This Row],[Product_Amt]]+Table3[[#This Row],[Shipping_Amt]]</f>
        <v>7.45</v>
      </c>
      <c r="M1194" s="5">
        <f>(Table3[[#This Row],[Total_Amt]]*0.1275) + 0.3</f>
        <v>1.2498750000000001</v>
      </c>
      <c r="N1194" s="20">
        <f>Table3[[#This Row],[Total_Amt]]-Table3[[#This Row],[TCG_Fees]]-0.0225 - (0.088 *Table3[[#This Row],[Shipping_Shields]])- ($V$33 * Table3[[#This Row],[Quantity_Ordered]]) -0.68</f>
        <v>5.3826285657686217</v>
      </c>
      <c r="O1194" s="2" t="s">
        <v>2346</v>
      </c>
      <c r="P1194" s="2" t="s">
        <v>952</v>
      </c>
      <c r="Q1194" s="6">
        <v>37076</v>
      </c>
    </row>
    <row r="1195" spans="1:17" x14ac:dyDescent="0.25">
      <c r="A1195" s="1" t="s">
        <v>3301</v>
      </c>
      <c r="B1195" s="2" t="s">
        <v>3302</v>
      </c>
      <c r="C1195" s="3">
        <v>45401</v>
      </c>
      <c r="D1195" s="4" t="str">
        <f t="shared" ca="1" si="92"/>
        <v>Shipped</v>
      </c>
      <c r="E1195" s="4" t="s">
        <v>3</v>
      </c>
      <c r="F1195" s="4" t="s">
        <v>2168</v>
      </c>
      <c r="G1195" s="5">
        <v>26.49</v>
      </c>
      <c r="H1195" s="37">
        <f t="shared" si="93"/>
        <v>1</v>
      </c>
      <c r="I1195" s="37" t="str">
        <f t="shared" si="94"/>
        <v>Small</v>
      </c>
      <c r="J1195" s="4">
        <v>1</v>
      </c>
      <c r="K1195" s="20">
        <v>0.99</v>
      </c>
      <c r="L1195" s="5">
        <f>Table3[[#This Row],[Product_Amt]]+Table3[[#This Row],[Shipping_Amt]]</f>
        <v>27.479999999999997</v>
      </c>
      <c r="M1195" s="5">
        <f>(Table3[[#This Row],[Total_Amt]]*0.1275) + 0.3</f>
        <v>3.8036999999999996</v>
      </c>
      <c r="N1195" s="20">
        <f>Table3[[#This Row],[Total_Amt]]-Table3[[#This Row],[TCG_Fees]]-0.0225 - (0.088 *Table3[[#This Row],[Shipping_Shields]])- ($V$33 * Table3[[#This Row],[Quantity_Ordered]]) -0.68</f>
        <v>22.858803565768618</v>
      </c>
      <c r="O1195" s="2" t="s">
        <v>3303</v>
      </c>
      <c r="P1195" s="2" t="s">
        <v>979</v>
      </c>
      <c r="Q1195" s="6">
        <v>47348</v>
      </c>
    </row>
    <row r="1196" spans="1:17" x14ac:dyDescent="0.25">
      <c r="A1196" s="1" t="s">
        <v>3304</v>
      </c>
      <c r="B1196" s="2" t="s">
        <v>3305</v>
      </c>
      <c r="C1196" s="3">
        <v>45401</v>
      </c>
      <c r="D1196" s="4" t="str">
        <f t="shared" ca="1" si="92"/>
        <v>Shipped</v>
      </c>
      <c r="E1196" s="4" t="s">
        <v>3</v>
      </c>
      <c r="F1196" s="4" t="s">
        <v>2168</v>
      </c>
      <c r="G1196" s="5">
        <v>13.94</v>
      </c>
      <c r="H1196" s="37">
        <f t="shared" si="93"/>
        <v>1</v>
      </c>
      <c r="I1196" s="37" t="str">
        <f t="shared" si="94"/>
        <v>Small</v>
      </c>
      <c r="J1196" s="4">
        <v>1</v>
      </c>
      <c r="K1196" s="20">
        <v>0.99</v>
      </c>
      <c r="L1196" s="5">
        <f>Table3[[#This Row],[Product_Amt]]+Table3[[#This Row],[Shipping_Amt]]</f>
        <v>14.93</v>
      </c>
      <c r="M1196" s="5">
        <f>(Table3[[#This Row],[Total_Amt]]*0.1275) + 0.3</f>
        <v>2.2035749999999998</v>
      </c>
      <c r="N1196" s="20">
        <f>Table3[[#This Row],[Total_Amt]]-Table3[[#This Row],[TCG_Fees]]-0.0225 - (0.088 *Table3[[#This Row],[Shipping_Shields]])- ($V$33 * Table3[[#This Row],[Quantity_Ordered]]) -0.68</f>
        <v>11.908928565768621</v>
      </c>
      <c r="O1196" s="2" t="s">
        <v>3306</v>
      </c>
      <c r="P1196" s="2" t="s">
        <v>962</v>
      </c>
      <c r="Q1196" s="6">
        <v>60126</v>
      </c>
    </row>
    <row r="1197" spans="1:17" x14ac:dyDescent="0.25">
      <c r="A1197" s="1" t="s">
        <v>3307</v>
      </c>
      <c r="B1197" s="2" t="s">
        <v>3308</v>
      </c>
      <c r="C1197" s="3">
        <v>45401</v>
      </c>
      <c r="D1197" s="4" t="str">
        <f t="shared" ca="1" si="92"/>
        <v>Shipped</v>
      </c>
      <c r="E1197" s="4" t="s">
        <v>3</v>
      </c>
      <c r="F1197" s="4" t="s">
        <v>2168</v>
      </c>
      <c r="G1197" s="5">
        <v>2.41</v>
      </c>
      <c r="H1197" s="37">
        <f t="shared" si="93"/>
        <v>1</v>
      </c>
      <c r="I1197" s="37" t="str">
        <f t="shared" si="94"/>
        <v>Small</v>
      </c>
      <c r="J1197" s="4">
        <v>3</v>
      </c>
      <c r="K1197" s="20">
        <v>1.22</v>
      </c>
      <c r="L1197" s="5">
        <f>Table3[[#This Row],[Product_Amt]]+Table3[[#This Row],[Shipping_Amt]]</f>
        <v>3.63</v>
      </c>
      <c r="M1197" s="5">
        <f>(Table3[[#This Row],[Total_Amt]]*0.1275) + 0.3</f>
        <v>0.76282499999999998</v>
      </c>
      <c r="N1197" s="20">
        <f>Table3[[#This Row],[Total_Amt]]-Table3[[#This Row],[TCG_Fees]]-0.0225 - (0.088 *Table3[[#This Row],[Shipping_Shields]])- ($V$33 * Table3[[#This Row],[Quantity_Ordered]]) -0.68</f>
        <v>1.9956856973058636</v>
      </c>
      <c r="O1197" s="2" t="s">
        <v>3309</v>
      </c>
      <c r="P1197" s="2" t="s">
        <v>938</v>
      </c>
      <c r="Q1197" s="6">
        <v>93012</v>
      </c>
    </row>
    <row r="1198" spans="1:17" x14ac:dyDescent="0.25">
      <c r="A1198" s="1" t="s">
        <v>3310</v>
      </c>
      <c r="B1198" s="2" t="s">
        <v>3311</v>
      </c>
      <c r="C1198" s="3">
        <v>45401</v>
      </c>
      <c r="D1198" s="4" t="str">
        <f t="shared" ca="1" si="92"/>
        <v>Shipped</v>
      </c>
      <c r="E1198" s="4" t="s">
        <v>3</v>
      </c>
      <c r="F1198" s="4" t="s">
        <v>2168</v>
      </c>
      <c r="G1198" s="5">
        <v>0.11</v>
      </c>
      <c r="H1198" s="37">
        <f t="shared" si="93"/>
        <v>1</v>
      </c>
      <c r="I1198" s="37" t="str">
        <f t="shared" si="94"/>
        <v>Small</v>
      </c>
      <c r="J1198" s="4">
        <v>1</v>
      </c>
      <c r="K1198" s="20">
        <v>1.22</v>
      </c>
      <c r="L1198" s="5">
        <f>Table3[[#This Row],[Product_Amt]]+Table3[[#This Row],[Shipping_Amt]]</f>
        <v>1.33</v>
      </c>
      <c r="M1198" s="5">
        <f>(Table3[[#This Row],[Total_Amt]]*0.1275) + 0.3</f>
        <v>0.46957499999999996</v>
      </c>
      <c r="N1198" s="20">
        <f>Table3[[#This Row],[Total_Amt]]-Table3[[#This Row],[TCG_Fees]]-0.0225 - (0.088 *Table3[[#This Row],[Shipping_Shields]])- ($V$33 * Table3[[#This Row],[Quantity_Ordered]]) -0.68</f>
        <v>4.2928565768621363E-2</v>
      </c>
      <c r="O1198" s="2" t="s">
        <v>3312</v>
      </c>
      <c r="P1198" s="2" t="s">
        <v>967</v>
      </c>
      <c r="Q1198" s="6">
        <v>18944</v>
      </c>
    </row>
    <row r="1199" spans="1:17" x14ac:dyDescent="0.25">
      <c r="A1199" s="1" t="s">
        <v>3313</v>
      </c>
      <c r="B1199" s="2" t="s">
        <v>3314</v>
      </c>
      <c r="C1199" s="3">
        <v>45401</v>
      </c>
      <c r="D1199" s="4" t="str">
        <f t="shared" ca="1" si="92"/>
        <v>Shipped</v>
      </c>
      <c r="E1199" s="4" t="s">
        <v>3</v>
      </c>
      <c r="F1199" s="4" t="s">
        <v>2168</v>
      </c>
      <c r="G1199" s="5">
        <v>1.24</v>
      </c>
      <c r="H1199" s="37">
        <f t="shared" si="93"/>
        <v>1</v>
      </c>
      <c r="I1199" s="37" t="str">
        <f t="shared" si="94"/>
        <v>Small</v>
      </c>
      <c r="J1199" s="4">
        <v>1</v>
      </c>
      <c r="K1199" s="20">
        <v>1.22</v>
      </c>
      <c r="L1199" s="5">
        <f>Table3[[#This Row],[Product_Amt]]+Table3[[#This Row],[Shipping_Amt]]</f>
        <v>2.46</v>
      </c>
      <c r="M1199" s="5">
        <f>(Table3[[#This Row],[Total_Amt]]*0.1275) + 0.3</f>
        <v>0.61365000000000003</v>
      </c>
      <c r="N1199" s="20">
        <f>Table3[[#This Row],[Total_Amt]]-Table3[[#This Row],[TCG_Fees]]-0.0225 - (0.088 *Table3[[#This Row],[Shipping_Shields]])- ($V$33 * Table3[[#This Row],[Quantity_Ordered]]) -0.68</f>
        <v>1.0288535657686211</v>
      </c>
      <c r="O1199" s="2" t="s">
        <v>1122</v>
      </c>
      <c r="P1199" s="2" t="s">
        <v>1123</v>
      </c>
      <c r="Q1199" s="6">
        <v>84601</v>
      </c>
    </row>
    <row r="1200" spans="1:17" x14ac:dyDescent="0.25">
      <c r="A1200" s="1" t="s">
        <v>3315</v>
      </c>
      <c r="B1200" s="2" t="s">
        <v>3316</v>
      </c>
      <c r="C1200" s="3">
        <v>45402</v>
      </c>
      <c r="D1200" s="4" t="str">
        <f t="shared" ref="D1200:D1212" ca="1" si="95">IF(C1200&gt;=TODAY()-7,"Shipped","Completed")</f>
        <v>Shipped</v>
      </c>
      <c r="E1200" s="4" t="s">
        <v>3</v>
      </c>
      <c r="F1200" s="4" t="s">
        <v>2168</v>
      </c>
      <c r="G1200" s="5">
        <v>3.5</v>
      </c>
      <c r="H1200" s="37">
        <f t="shared" ref="H1200:H1212" si="96">IF(J1200&gt;=7,2,IF(J1200&lt;7,1))</f>
        <v>1</v>
      </c>
      <c r="I1200" s="37" t="str">
        <f t="shared" ref="I1200:I1212" si="97">IF(H1200 &gt; 1, "Large", "Small")</f>
        <v>Small</v>
      </c>
      <c r="J1200" s="4">
        <v>1</v>
      </c>
      <c r="K1200" s="20">
        <v>1.22</v>
      </c>
      <c r="L1200" s="5">
        <f>Table3[[#This Row],[Product_Amt]]+Table3[[#This Row],[Shipping_Amt]]</f>
        <v>4.72</v>
      </c>
      <c r="M1200" s="5">
        <f>(Table3[[#This Row],[Total_Amt]]*0.1275) + 0.3</f>
        <v>0.90179999999999993</v>
      </c>
      <c r="N1200" s="20">
        <f>Table3[[#This Row],[Total_Amt]]-Table3[[#This Row],[TCG_Fees]]-0.0225 - (0.088 *Table3[[#This Row],[Shipping_Shields]])- ($V$33 * Table3[[#This Row],[Quantity_Ordered]]) -0.68</f>
        <v>3.000703565768621</v>
      </c>
      <c r="O1200" s="2" t="s">
        <v>3317</v>
      </c>
      <c r="P1200" s="2" t="s">
        <v>988</v>
      </c>
      <c r="Q1200" s="6">
        <v>65441</v>
      </c>
    </row>
    <row r="1201" spans="1:17" x14ac:dyDescent="0.25">
      <c r="A1201" s="1" t="s">
        <v>3318</v>
      </c>
      <c r="B1201" s="2" t="s">
        <v>3319</v>
      </c>
      <c r="C1201" s="3">
        <v>45402</v>
      </c>
      <c r="D1201" s="4" t="str">
        <f t="shared" ca="1" si="95"/>
        <v>Shipped</v>
      </c>
      <c r="E1201" s="4" t="s">
        <v>3</v>
      </c>
      <c r="F1201" s="4" t="s">
        <v>2168</v>
      </c>
      <c r="G1201" s="5">
        <v>1.98</v>
      </c>
      <c r="H1201" s="37">
        <f t="shared" si="96"/>
        <v>1</v>
      </c>
      <c r="I1201" s="37" t="str">
        <f t="shared" si="97"/>
        <v>Small</v>
      </c>
      <c r="J1201" s="4">
        <v>1</v>
      </c>
      <c r="K1201" s="20">
        <v>1.22</v>
      </c>
      <c r="L1201" s="5">
        <f>Table3[[#This Row],[Product_Amt]]+Table3[[#This Row],[Shipping_Amt]]</f>
        <v>3.2</v>
      </c>
      <c r="M1201" s="5">
        <f>(Table3[[#This Row],[Total_Amt]]*0.1275) + 0.3</f>
        <v>0.70799999999999996</v>
      </c>
      <c r="N1201" s="20">
        <f>Table3[[#This Row],[Total_Amt]]-Table3[[#This Row],[TCG_Fees]]-0.0225 - (0.088 *Table3[[#This Row],[Shipping_Shields]])- ($V$33 * Table3[[#This Row],[Quantity_Ordered]]) -0.68</f>
        <v>1.6745035657686209</v>
      </c>
      <c r="O1201" s="2" t="s">
        <v>1090</v>
      </c>
      <c r="P1201" s="2" t="s">
        <v>923</v>
      </c>
      <c r="Q1201" s="6">
        <v>98125</v>
      </c>
    </row>
    <row r="1202" spans="1:17" x14ac:dyDescent="0.25">
      <c r="A1202" s="1" t="s">
        <v>3320</v>
      </c>
      <c r="B1202" s="2" t="s">
        <v>3321</v>
      </c>
      <c r="C1202" s="3">
        <v>45402</v>
      </c>
      <c r="D1202" s="4" t="str">
        <f t="shared" ca="1" si="95"/>
        <v>Shipped</v>
      </c>
      <c r="E1202" s="4" t="s">
        <v>3</v>
      </c>
      <c r="F1202" s="4" t="s">
        <v>2168</v>
      </c>
      <c r="G1202" s="5">
        <v>4.8600000000000003</v>
      </c>
      <c r="H1202" s="37">
        <f t="shared" si="96"/>
        <v>1</v>
      </c>
      <c r="I1202" s="37" t="str">
        <f t="shared" si="97"/>
        <v>Small</v>
      </c>
      <c r="J1202" s="4">
        <v>2</v>
      </c>
      <c r="K1202" s="20">
        <v>1.22</v>
      </c>
      <c r="L1202" s="5">
        <f>Table3[[#This Row],[Product_Amt]]+Table3[[#This Row],[Shipping_Amt]]</f>
        <v>6.08</v>
      </c>
      <c r="M1202" s="5">
        <f>(Table3[[#This Row],[Total_Amt]]*0.1275) + 0.3</f>
        <v>1.0751999999999999</v>
      </c>
      <c r="N1202" s="20">
        <f>Table3[[#This Row],[Total_Amt]]-Table3[[#This Row],[TCG_Fees]]-0.0225 - (0.088 *Table3[[#This Row],[Shipping_Shields]])- ($V$33 * Table3[[#This Row],[Quantity_Ordered]]) -0.68</f>
        <v>4.1603071315372429</v>
      </c>
      <c r="O1202" s="2" t="s">
        <v>996</v>
      </c>
      <c r="P1202" s="2" t="s">
        <v>997</v>
      </c>
      <c r="Q1202" s="6">
        <v>80122</v>
      </c>
    </row>
    <row r="1203" spans="1:17" x14ac:dyDescent="0.25">
      <c r="A1203" s="1" t="s">
        <v>3322</v>
      </c>
      <c r="B1203" s="2" t="s">
        <v>3323</v>
      </c>
      <c r="C1203" s="3">
        <v>45402</v>
      </c>
      <c r="D1203" s="4" t="str">
        <f t="shared" ca="1" si="95"/>
        <v>Shipped</v>
      </c>
      <c r="E1203" s="4" t="s">
        <v>3</v>
      </c>
      <c r="F1203" s="4" t="s">
        <v>2168</v>
      </c>
      <c r="G1203" s="5">
        <v>0.27</v>
      </c>
      <c r="H1203" s="37">
        <f t="shared" si="96"/>
        <v>1</v>
      </c>
      <c r="I1203" s="37" t="str">
        <f t="shared" si="97"/>
        <v>Small</v>
      </c>
      <c r="J1203" s="4">
        <v>1</v>
      </c>
      <c r="K1203" s="20">
        <v>1.22</v>
      </c>
      <c r="L1203" s="5">
        <f>Table3[[#This Row],[Product_Amt]]+Table3[[#This Row],[Shipping_Amt]]</f>
        <v>1.49</v>
      </c>
      <c r="M1203" s="5">
        <f>(Table3[[#This Row],[Total_Amt]]*0.1275) + 0.3</f>
        <v>0.48997499999999999</v>
      </c>
      <c r="N1203" s="20">
        <f>Table3[[#This Row],[Total_Amt]]-Table3[[#This Row],[TCG_Fees]]-0.0225 - (0.088 *Table3[[#This Row],[Shipping_Shields]])- ($V$33 * Table3[[#This Row],[Quantity_Ordered]]) -0.68</f>
        <v>0.1825285657686212</v>
      </c>
      <c r="O1203" s="2" t="s">
        <v>3324</v>
      </c>
      <c r="P1203" s="2" t="s">
        <v>967</v>
      </c>
      <c r="Q1203" s="6">
        <v>15001</v>
      </c>
    </row>
    <row r="1204" spans="1:17" x14ac:dyDescent="0.25">
      <c r="A1204" s="1" t="s">
        <v>3325</v>
      </c>
      <c r="B1204" s="2" t="s">
        <v>3326</v>
      </c>
      <c r="C1204" s="3">
        <v>45402</v>
      </c>
      <c r="D1204" s="4" t="str">
        <f t="shared" ca="1" si="95"/>
        <v>Shipped</v>
      </c>
      <c r="E1204" s="4" t="s">
        <v>3</v>
      </c>
      <c r="F1204" s="4" t="s">
        <v>2168</v>
      </c>
      <c r="G1204" s="5">
        <v>4</v>
      </c>
      <c r="H1204" s="37">
        <f t="shared" si="96"/>
        <v>1</v>
      </c>
      <c r="I1204" s="37" t="str">
        <f t="shared" si="97"/>
        <v>Small</v>
      </c>
      <c r="J1204" s="4">
        <v>1</v>
      </c>
      <c r="K1204" s="20">
        <v>1.22</v>
      </c>
      <c r="L1204" s="5">
        <f>Table3[[#This Row],[Product_Amt]]+Table3[[#This Row],[Shipping_Amt]]</f>
        <v>5.22</v>
      </c>
      <c r="M1204" s="5">
        <f>(Table3[[#This Row],[Total_Amt]]*0.1275) + 0.3</f>
        <v>0.96554999999999991</v>
      </c>
      <c r="N1204" s="20">
        <f>Table3[[#This Row],[Total_Amt]]-Table3[[#This Row],[TCG_Fees]]-0.0225 - (0.088 *Table3[[#This Row],[Shipping_Shields]])- ($V$33 * Table3[[#This Row],[Quantity_Ordered]]) -0.68</f>
        <v>3.4369535657686217</v>
      </c>
      <c r="O1204" s="2" t="s">
        <v>1037</v>
      </c>
      <c r="P1204" s="2" t="s">
        <v>954</v>
      </c>
      <c r="Q1204" s="6">
        <v>32819</v>
      </c>
    </row>
    <row r="1205" spans="1:17" x14ac:dyDescent="0.25">
      <c r="A1205" s="1" t="s">
        <v>3327</v>
      </c>
      <c r="B1205" s="2" t="s">
        <v>3328</v>
      </c>
      <c r="C1205" s="3">
        <v>45402</v>
      </c>
      <c r="D1205" s="4" t="str">
        <f t="shared" ca="1" si="95"/>
        <v>Shipped</v>
      </c>
      <c r="E1205" s="4" t="s">
        <v>3</v>
      </c>
      <c r="F1205" s="4" t="s">
        <v>2168</v>
      </c>
      <c r="G1205" s="5">
        <v>5.4</v>
      </c>
      <c r="H1205" s="37">
        <f t="shared" si="96"/>
        <v>1</v>
      </c>
      <c r="I1205" s="37" t="str">
        <f t="shared" si="97"/>
        <v>Small</v>
      </c>
      <c r="J1205" s="4">
        <v>2</v>
      </c>
      <c r="K1205" s="20">
        <v>0.99</v>
      </c>
      <c r="L1205" s="5">
        <f>Table3[[#This Row],[Product_Amt]]+Table3[[#This Row],[Shipping_Amt]]</f>
        <v>6.3900000000000006</v>
      </c>
      <c r="M1205" s="5">
        <f>(Table3[[#This Row],[Total_Amt]]*0.1275) + 0.3</f>
        <v>1.114725</v>
      </c>
      <c r="N1205" s="20">
        <f>Table3[[#This Row],[Total_Amt]]-Table3[[#This Row],[TCG_Fees]]-0.0225 - (0.088 *Table3[[#This Row],[Shipping_Shields]])- ($V$33 * Table3[[#This Row],[Quantity_Ordered]]) -0.68</f>
        <v>4.4307821315372431</v>
      </c>
      <c r="O1205" s="2" t="s">
        <v>1518</v>
      </c>
      <c r="P1205" s="2" t="s">
        <v>919</v>
      </c>
      <c r="Q1205" s="6">
        <v>77027</v>
      </c>
    </row>
    <row r="1206" spans="1:17" x14ac:dyDescent="0.25">
      <c r="A1206" s="1" t="s">
        <v>3329</v>
      </c>
      <c r="B1206" s="2" t="s">
        <v>3330</v>
      </c>
      <c r="C1206" s="3">
        <v>45402</v>
      </c>
      <c r="D1206" s="4" t="str">
        <f t="shared" ca="1" si="95"/>
        <v>Shipped</v>
      </c>
      <c r="E1206" s="4" t="s">
        <v>3</v>
      </c>
      <c r="F1206" s="4" t="s">
        <v>2168</v>
      </c>
      <c r="G1206" s="5">
        <v>0.2</v>
      </c>
      <c r="H1206" s="37">
        <f t="shared" si="96"/>
        <v>1</v>
      </c>
      <c r="I1206" s="37" t="str">
        <f t="shared" si="97"/>
        <v>Small</v>
      </c>
      <c r="J1206" s="4">
        <v>1</v>
      </c>
      <c r="K1206" s="20">
        <v>1.22</v>
      </c>
      <c r="L1206" s="5">
        <f>Table3[[#This Row],[Product_Amt]]+Table3[[#This Row],[Shipping_Amt]]</f>
        <v>1.42</v>
      </c>
      <c r="M1206" s="5">
        <f>(Table3[[#This Row],[Total_Amt]]*0.1275) + 0.3</f>
        <v>0.48104999999999998</v>
      </c>
      <c r="N1206" s="20">
        <f>Table3[[#This Row],[Total_Amt]]-Table3[[#This Row],[TCG_Fees]]-0.0225 - (0.088 *Table3[[#This Row],[Shipping_Shields]])- ($V$33 * Table3[[#This Row],[Quantity_Ordered]]) -0.68</f>
        <v>0.12145356576862121</v>
      </c>
      <c r="O1206" s="2" t="s">
        <v>3331</v>
      </c>
      <c r="P1206" s="2" t="s">
        <v>966</v>
      </c>
      <c r="Q1206" s="6">
        <v>1834</v>
      </c>
    </row>
    <row r="1207" spans="1:17" x14ac:dyDescent="0.25">
      <c r="A1207" s="1" t="s">
        <v>3332</v>
      </c>
      <c r="B1207" s="2" t="s">
        <v>3333</v>
      </c>
      <c r="C1207" s="3">
        <v>45403</v>
      </c>
      <c r="D1207" s="4" t="str">
        <f t="shared" ca="1" si="95"/>
        <v>Shipped</v>
      </c>
      <c r="E1207" s="4" t="s">
        <v>3</v>
      </c>
      <c r="F1207" s="4" t="s">
        <v>2168</v>
      </c>
      <c r="G1207" s="5">
        <v>7.0000000000000007E-2</v>
      </c>
      <c r="H1207" s="37">
        <f t="shared" si="96"/>
        <v>1</v>
      </c>
      <c r="I1207" s="37" t="str">
        <f t="shared" si="97"/>
        <v>Small</v>
      </c>
      <c r="J1207" s="4">
        <v>1</v>
      </c>
      <c r="K1207" s="20">
        <v>1.22</v>
      </c>
      <c r="L1207" s="5">
        <f>Table3[[#This Row],[Product_Amt]]+Table3[[#This Row],[Shipping_Amt]]</f>
        <v>1.29</v>
      </c>
      <c r="M1207" s="5">
        <f>(Table3[[#This Row],[Total_Amt]]*0.1275) + 0.3</f>
        <v>0.46447499999999997</v>
      </c>
      <c r="N1207" s="20">
        <f>Table3[[#This Row],[Total_Amt]]-Table3[[#This Row],[TCG_Fees]]-0.0225 - (0.088 *Table3[[#This Row],[Shipping_Shields]])- ($V$33 * Table3[[#This Row],[Quantity_Ordered]]) -0.68</f>
        <v>8.0285657686213208E-3</v>
      </c>
      <c r="O1207" s="2" t="s">
        <v>3334</v>
      </c>
      <c r="P1207" s="2" t="s">
        <v>931</v>
      </c>
      <c r="Q1207" s="6">
        <v>87544</v>
      </c>
    </row>
    <row r="1208" spans="1:17" x14ac:dyDescent="0.25">
      <c r="A1208" s="1" t="s">
        <v>3335</v>
      </c>
      <c r="B1208" s="2" t="s">
        <v>3336</v>
      </c>
      <c r="C1208" s="3">
        <v>45403</v>
      </c>
      <c r="D1208" s="4" t="str">
        <f t="shared" ca="1" si="95"/>
        <v>Shipped</v>
      </c>
      <c r="E1208" s="4" t="s">
        <v>3</v>
      </c>
      <c r="F1208" s="4" t="s">
        <v>2168</v>
      </c>
      <c r="G1208" s="5">
        <v>1.59</v>
      </c>
      <c r="H1208" s="37">
        <f t="shared" si="96"/>
        <v>1</v>
      </c>
      <c r="I1208" s="37" t="str">
        <f t="shared" si="97"/>
        <v>Small</v>
      </c>
      <c r="J1208" s="4">
        <v>1</v>
      </c>
      <c r="K1208" s="20">
        <v>1.22</v>
      </c>
      <c r="L1208" s="5">
        <f>Table3[[#This Row],[Product_Amt]]+Table3[[#This Row],[Shipping_Amt]]</f>
        <v>2.81</v>
      </c>
      <c r="M1208" s="5">
        <f>(Table3[[#This Row],[Total_Amt]]*0.1275) + 0.3</f>
        <v>0.65827499999999994</v>
      </c>
      <c r="N1208" s="20">
        <f>Table3[[#This Row],[Total_Amt]]-Table3[[#This Row],[TCG_Fees]]-0.0225 - (0.088 *Table3[[#This Row],[Shipping_Shields]])- ($V$33 * Table3[[#This Row],[Quantity_Ordered]]) -0.68</f>
        <v>1.3342285657686208</v>
      </c>
      <c r="O1208" s="2" t="s">
        <v>3337</v>
      </c>
      <c r="P1208" s="2" t="s">
        <v>945</v>
      </c>
      <c r="Q1208" s="6">
        <v>44203</v>
      </c>
    </row>
    <row r="1209" spans="1:17" x14ac:dyDescent="0.25">
      <c r="A1209" s="1" t="s">
        <v>3338</v>
      </c>
      <c r="B1209" s="2" t="s">
        <v>3339</v>
      </c>
      <c r="C1209" s="3">
        <v>45403</v>
      </c>
      <c r="D1209" s="4" t="str">
        <f t="shared" ca="1" si="95"/>
        <v>Shipped</v>
      </c>
      <c r="E1209" s="4" t="s">
        <v>3</v>
      </c>
      <c r="F1209" s="4" t="s">
        <v>2168</v>
      </c>
      <c r="G1209" s="5">
        <v>15.15</v>
      </c>
      <c r="H1209" s="37">
        <f t="shared" si="96"/>
        <v>1</v>
      </c>
      <c r="I1209" s="37" t="str">
        <f t="shared" si="97"/>
        <v>Small</v>
      </c>
      <c r="J1209" s="4">
        <v>1</v>
      </c>
      <c r="K1209" s="20">
        <v>0.99</v>
      </c>
      <c r="L1209" s="5">
        <f>Table3[[#This Row],[Product_Amt]]+Table3[[#This Row],[Shipping_Amt]]</f>
        <v>16.14</v>
      </c>
      <c r="M1209" s="5">
        <f>(Table3[[#This Row],[Total_Amt]]*0.1275) + 0.3</f>
        <v>2.35785</v>
      </c>
      <c r="N1209" s="20">
        <f>Table3[[#This Row],[Total_Amt]]-Table3[[#This Row],[TCG_Fees]]-0.0225 - (0.088 *Table3[[#This Row],[Shipping_Shields]])- ($V$33 * Table3[[#This Row],[Quantity_Ordered]]) -0.68</f>
        <v>12.964653565768623</v>
      </c>
      <c r="O1209" s="2" t="s">
        <v>3340</v>
      </c>
      <c r="P1209" s="2" t="s">
        <v>938</v>
      </c>
      <c r="Q1209" s="6">
        <v>95370</v>
      </c>
    </row>
    <row r="1210" spans="1:17" x14ac:dyDescent="0.25">
      <c r="A1210" s="1" t="s">
        <v>3341</v>
      </c>
      <c r="B1210" s="2" t="s">
        <v>3342</v>
      </c>
      <c r="C1210" s="3">
        <v>45403</v>
      </c>
      <c r="D1210" s="4" t="str">
        <f t="shared" ca="1" si="95"/>
        <v>Shipped</v>
      </c>
      <c r="E1210" s="4" t="s">
        <v>3</v>
      </c>
      <c r="F1210" s="4" t="s">
        <v>2168</v>
      </c>
      <c r="G1210" s="5">
        <v>0.99</v>
      </c>
      <c r="H1210" s="37">
        <f t="shared" si="96"/>
        <v>1</v>
      </c>
      <c r="I1210" s="37" t="str">
        <f t="shared" si="97"/>
        <v>Small</v>
      </c>
      <c r="J1210" s="4">
        <v>1</v>
      </c>
      <c r="K1210" s="20">
        <v>1.22</v>
      </c>
      <c r="L1210" s="5">
        <f>Table3[[#This Row],[Product_Amt]]+Table3[[#This Row],[Shipping_Amt]]</f>
        <v>2.21</v>
      </c>
      <c r="M1210" s="5">
        <f>(Table3[[#This Row],[Total_Amt]]*0.1275) + 0.3</f>
        <v>0.58177499999999993</v>
      </c>
      <c r="N1210" s="20">
        <f>Table3[[#This Row],[Total_Amt]]-Table3[[#This Row],[TCG_Fees]]-0.0225 - (0.088 *Table3[[#This Row],[Shipping_Shields]])- ($V$33 * Table3[[#This Row],[Quantity_Ordered]]) -0.68</f>
        <v>0.81072856576862107</v>
      </c>
      <c r="O1210" s="2" t="s">
        <v>3343</v>
      </c>
      <c r="P1210" s="2" t="s">
        <v>967</v>
      </c>
      <c r="Q1210" s="6">
        <v>15084</v>
      </c>
    </row>
    <row r="1211" spans="1:17" x14ac:dyDescent="0.25">
      <c r="A1211" s="1" t="s">
        <v>3344</v>
      </c>
      <c r="B1211" s="2" t="s">
        <v>3345</v>
      </c>
      <c r="C1211" s="3">
        <v>45403</v>
      </c>
      <c r="D1211" s="4" t="str">
        <f t="shared" ca="1" si="95"/>
        <v>Shipped</v>
      </c>
      <c r="E1211" s="4" t="s">
        <v>3</v>
      </c>
      <c r="F1211" s="4" t="s">
        <v>2168</v>
      </c>
      <c r="G1211" s="5">
        <v>1.44</v>
      </c>
      <c r="H1211" s="37">
        <f t="shared" si="96"/>
        <v>1</v>
      </c>
      <c r="I1211" s="37" t="str">
        <f t="shared" si="97"/>
        <v>Small</v>
      </c>
      <c r="J1211" s="4">
        <v>1</v>
      </c>
      <c r="K1211" s="20">
        <v>1.22</v>
      </c>
      <c r="L1211" s="5">
        <f>Table3[[#This Row],[Product_Amt]]+Table3[[#This Row],[Shipping_Amt]]</f>
        <v>2.66</v>
      </c>
      <c r="M1211" s="5">
        <f>(Table3[[#This Row],[Total_Amt]]*0.1275) + 0.3</f>
        <v>0.63915</v>
      </c>
      <c r="N1211" s="20">
        <f>Table3[[#This Row],[Total_Amt]]-Table3[[#This Row],[TCG_Fees]]-0.0225 - (0.088 *Table3[[#This Row],[Shipping_Shields]])- ($V$33 * Table3[[#This Row],[Quantity_Ordered]]) -0.68</f>
        <v>1.2033535657686212</v>
      </c>
      <c r="O1211" s="2" t="s">
        <v>1074</v>
      </c>
      <c r="P1211" s="2" t="s">
        <v>938</v>
      </c>
      <c r="Q1211" s="6">
        <v>95127</v>
      </c>
    </row>
    <row r="1212" spans="1:17" x14ac:dyDescent="0.25">
      <c r="A1212" s="1" t="s">
        <v>3346</v>
      </c>
      <c r="B1212" s="2" t="s">
        <v>3347</v>
      </c>
      <c r="C1212" s="3">
        <v>45404</v>
      </c>
      <c r="D1212" s="4" t="str">
        <f t="shared" ca="1" si="95"/>
        <v>Shipped</v>
      </c>
      <c r="E1212" s="4" t="s">
        <v>3</v>
      </c>
      <c r="F1212" s="4" t="s">
        <v>2168</v>
      </c>
      <c r="G1212" s="5">
        <v>0.21</v>
      </c>
      <c r="H1212" s="37">
        <f t="shared" si="96"/>
        <v>1</v>
      </c>
      <c r="I1212" s="37" t="str">
        <f t="shared" si="97"/>
        <v>Small</v>
      </c>
      <c r="J1212" s="4">
        <v>1</v>
      </c>
      <c r="K1212" s="20">
        <v>1.22</v>
      </c>
      <c r="L1212" s="5">
        <f>Table3[[#This Row],[Product_Amt]]+Table3[[#This Row],[Shipping_Amt]]</f>
        <v>1.43</v>
      </c>
      <c r="M1212" s="5">
        <f>(Table3[[#This Row],[Total_Amt]]*0.1275) + 0.3</f>
        <v>0.482325</v>
      </c>
      <c r="N1212" s="20">
        <f>Table3[[#This Row],[Total_Amt]]-Table3[[#This Row],[TCG_Fees]]-0.0225 - (0.088 *Table3[[#This Row],[Shipping_Shields]])- ($V$33 * Table3[[#This Row],[Quantity_Ordered]]) -0.68</f>
        <v>0.13017856576862119</v>
      </c>
      <c r="O1212" s="2" t="s">
        <v>3348</v>
      </c>
      <c r="P1212" s="2" t="s">
        <v>962</v>
      </c>
      <c r="Q1212" s="6">
        <v>61550</v>
      </c>
    </row>
    <row r="1213" spans="1:17" x14ac:dyDescent="0.25">
      <c r="A1213" s="1" t="s">
        <v>3349</v>
      </c>
      <c r="B1213" s="2" t="s">
        <v>3350</v>
      </c>
      <c r="C1213" s="3">
        <v>45404</v>
      </c>
      <c r="D1213" s="4" t="str">
        <f t="shared" ref="D1213:D1231" ca="1" si="98">IF(C1213&gt;=TODAY()-7,"Shipped","Completed")</f>
        <v>Shipped</v>
      </c>
      <c r="E1213" s="4" t="s">
        <v>3</v>
      </c>
      <c r="F1213" s="4" t="s">
        <v>2168</v>
      </c>
      <c r="G1213" s="5">
        <v>10.99</v>
      </c>
      <c r="H1213" s="37">
        <f t="shared" ref="H1213:H1231" si="99">IF(J1213&gt;=7,2,IF(J1213&lt;7,1))</f>
        <v>1</v>
      </c>
      <c r="I1213" s="37" t="str">
        <f t="shared" ref="I1213:I1231" si="100">IF(H1213 &gt; 1, "Large", "Small")</f>
        <v>Small</v>
      </c>
      <c r="J1213" s="4">
        <v>1</v>
      </c>
      <c r="K1213" s="20">
        <v>0.99</v>
      </c>
      <c r="L1213" s="5">
        <f>Table3[[#This Row],[Product_Amt]]+Table3[[#This Row],[Shipping_Amt]]</f>
        <v>11.98</v>
      </c>
      <c r="M1213" s="5">
        <f>(Table3[[#This Row],[Total_Amt]]*0.1275) + 0.3</f>
        <v>1.82745</v>
      </c>
      <c r="N1213" s="20">
        <f>Table3[[#This Row],[Total_Amt]]-Table3[[#This Row],[TCG_Fees]]-0.0225 - (0.088 *Table3[[#This Row],[Shipping_Shields]])- ($V$33 * Table3[[#This Row],[Quantity_Ordered]]) -0.68</f>
        <v>9.3350535657686216</v>
      </c>
      <c r="O1213" s="2" t="s">
        <v>974</v>
      </c>
      <c r="P1213" s="2" t="s">
        <v>967</v>
      </c>
      <c r="Q1213" s="6">
        <v>18351</v>
      </c>
    </row>
    <row r="1214" spans="1:17" x14ac:dyDescent="0.25">
      <c r="A1214" s="1" t="s">
        <v>3351</v>
      </c>
      <c r="B1214" s="2" t="s">
        <v>3352</v>
      </c>
      <c r="C1214" s="3">
        <v>45404</v>
      </c>
      <c r="D1214" s="4" t="str">
        <f t="shared" ca="1" si="98"/>
        <v>Shipped</v>
      </c>
      <c r="E1214" s="4" t="s">
        <v>3</v>
      </c>
      <c r="F1214" s="4" t="s">
        <v>2168</v>
      </c>
      <c r="G1214" s="5">
        <v>8.5399999999999991</v>
      </c>
      <c r="H1214" s="37">
        <f t="shared" si="99"/>
        <v>1</v>
      </c>
      <c r="I1214" s="37" t="str">
        <f t="shared" si="100"/>
        <v>Small</v>
      </c>
      <c r="J1214" s="4">
        <v>1</v>
      </c>
      <c r="K1214" s="20">
        <v>0.99</v>
      </c>
      <c r="L1214" s="5">
        <f>Table3[[#This Row],[Product_Amt]]+Table3[[#This Row],[Shipping_Amt]]</f>
        <v>9.5299999999999994</v>
      </c>
      <c r="M1214" s="5">
        <f>(Table3[[#This Row],[Total_Amt]]*0.1275) + 0.3</f>
        <v>1.5150749999999999</v>
      </c>
      <c r="N1214" s="20">
        <f>Table3[[#This Row],[Total_Amt]]-Table3[[#This Row],[TCG_Fees]]-0.0225 - (0.088 *Table3[[#This Row],[Shipping_Shields]])- ($V$33 * Table3[[#This Row],[Quantity_Ordered]]) -0.68</f>
        <v>7.1974285657686217</v>
      </c>
      <c r="O1214" s="2" t="s">
        <v>2415</v>
      </c>
      <c r="P1214" s="2" t="s">
        <v>928</v>
      </c>
      <c r="Q1214" s="6">
        <v>59840</v>
      </c>
    </row>
    <row r="1215" spans="1:17" x14ac:dyDescent="0.25">
      <c r="A1215" s="1" t="s">
        <v>3353</v>
      </c>
      <c r="B1215" s="2" t="s">
        <v>3354</v>
      </c>
      <c r="C1215" s="3">
        <v>45404</v>
      </c>
      <c r="D1215" s="4" t="str">
        <f t="shared" ca="1" si="98"/>
        <v>Shipped</v>
      </c>
      <c r="E1215" s="4" t="s">
        <v>3</v>
      </c>
      <c r="F1215" s="4" t="s">
        <v>2168</v>
      </c>
      <c r="G1215" s="5">
        <v>9.57</v>
      </c>
      <c r="H1215" s="37">
        <f t="shared" si="99"/>
        <v>1</v>
      </c>
      <c r="I1215" s="37" t="str">
        <f t="shared" si="100"/>
        <v>Small</v>
      </c>
      <c r="J1215" s="4">
        <v>2</v>
      </c>
      <c r="K1215" s="20">
        <v>0.99</v>
      </c>
      <c r="L1215" s="5">
        <f>Table3[[#This Row],[Product_Amt]]+Table3[[#This Row],[Shipping_Amt]]</f>
        <v>10.56</v>
      </c>
      <c r="M1215" s="5">
        <f>(Table3[[#This Row],[Total_Amt]]*0.1275) + 0.3</f>
        <v>1.6464000000000001</v>
      </c>
      <c r="N1215" s="20">
        <f>Table3[[#This Row],[Total_Amt]]-Table3[[#This Row],[TCG_Fees]]-0.0225 - (0.088 *Table3[[#This Row],[Shipping_Shields]])- ($V$33 * Table3[[#This Row],[Quantity_Ordered]]) -0.68</f>
        <v>8.069107131537244</v>
      </c>
      <c r="O1215" s="2" t="s">
        <v>3355</v>
      </c>
      <c r="P1215" s="2" t="s">
        <v>1143</v>
      </c>
      <c r="Q1215" s="6">
        <v>71111</v>
      </c>
    </row>
    <row r="1216" spans="1:17" x14ac:dyDescent="0.25">
      <c r="A1216" s="1" t="s">
        <v>3356</v>
      </c>
      <c r="B1216" s="2" t="s">
        <v>3357</v>
      </c>
      <c r="C1216" s="3">
        <v>45404</v>
      </c>
      <c r="D1216" s="4" t="str">
        <f t="shared" ca="1" si="98"/>
        <v>Shipped</v>
      </c>
      <c r="E1216" s="4" t="s">
        <v>3</v>
      </c>
      <c r="F1216" s="4" t="s">
        <v>2168</v>
      </c>
      <c r="G1216" s="5">
        <v>10.98</v>
      </c>
      <c r="H1216" s="37">
        <f t="shared" si="99"/>
        <v>1</v>
      </c>
      <c r="I1216" s="37" t="str">
        <f t="shared" si="100"/>
        <v>Small</v>
      </c>
      <c r="J1216" s="4">
        <v>1</v>
      </c>
      <c r="K1216" s="20">
        <v>0.99</v>
      </c>
      <c r="L1216" s="5">
        <f>Table3[[#This Row],[Product_Amt]]+Table3[[#This Row],[Shipping_Amt]]</f>
        <v>11.97</v>
      </c>
      <c r="M1216" s="5">
        <f>(Table3[[#This Row],[Total_Amt]]*0.1275) + 0.3</f>
        <v>1.8261750000000001</v>
      </c>
      <c r="N1216" s="20">
        <f>Table3[[#This Row],[Total_Amt]]-Table3[[#This Row],[TCG_Fees]]-0.0225 - (0.088 *Table3[[#This Row],[Shipping_Shields]])- ($V$33 * Table3[[#This Row],[Quantity_Ordered]]) -0.68</f>
        <v>9.3263285657686215</v>
      </c>
      <c r="O1216" s="2" t="s">
        <v>956</v>
      </c>
      <c r="P1216" s="2" t="s">
        <v>919</v>
      </c>
      <c r="Q1216" s="6">
        <v>75204</v>
      </c>
    </row>
    <row r="1217" spans="1:17" x14ac:dyDescent="0.25">
      <c r="A1217" s="1" t="s">
        <v>3358</v>
      </c>
      <c r="B1217" s="2" t="s">
        <v>3359</v>
      </c>
      <c r="C1217" s="3">
        <v>45404</v>
      </c>
      <c r="D1217" s="4" t="str">
        <f t="shared" ca="1" si="98"/>
        <v>Shipped</v>
      </c>
      <c r="E1217" s="4" t="s">
        <v>3</v>
      </c>
      <c r="F1217" s="4" t="s">
        <v>2168</v>
      </c>
      <c r="G1217" s="5">
        <v>17.84</v>
      </c>
      <c r="H1217" s="37">
        <f t="shared" si="99"/>
        <v>1</v>
      </c>
      <c r="I1217" s="37" t="str">
        <f t="shared" si="100"/>
        <v>Small</v>
      </c>
      <c r="J1217" s="4">
        <v>1</v>
      </c>
      <c r="K1217" s="20">
        <v>0.99</v>
      </c>
      <c r="L1217" s="5">
        <f>Table3[[#This Row],[Product_Amt]]+Table3[[#This Row],[Shipping_Amt]]</f>
        <v>18.829999999999998</v>
      </c>
      <c r="M1217" s="5">
        <f>(Table3[[#This Row],[Total_Amt]]*0.1275) + 0.3</f>
        <v>2.7008249999999996</v>
      </c>
      <c r="N1217" s="20">
        <f>Table3[[#This Row],[Total_Amt]]-Table3[[#This Row],[TCG_Fees]]-0.0225 - (0.088 *Table3[[#This Row],[Shipping_Shields]])- ($V$33 * Table3[[#This Row],[Quantity_Ordered]]) -0.68</f>
        <v>15.31167856576862</v>
      </c>
      <c r="O1217" s="2" t="s">
        <v>3167</v>
      </c>
      <c r="P1217" s="2" t="s">
        <v>967</v>
      </c>
      <c r="Q1217" s="6">
        <v>19446</v>
      </c>
    </row>
    <row r="1218" spans="1:17" x14ac:dyDescent="0.25">
      <c r="A1218" s="1" t="s">
        <v>3360</v>
      </c>
      <c r="B1218" s="2" t="s">
        <v>3361</v>
      </c>
      <c r="C1218" s="3">
        <v>45404</v>
      </c>
      <c r="D1218" s="4" t="str">
        <f t="shared" ca="1" si="98"/>
        <v>Shipped</v>
      </c>
      <c r="E1218" s="4" t="s">
        <v>3</v>
      </c>
      <c r="F1218" s="4" t="s">
        <v>2168</v>
      </c>
      <c r="G1218" s="5">
        <v>1.84</v>
      </c>
      <c r="H1218" s="37">
        <f t="shared" si="99"/>
        <v>1</v>
      </c>
      <c r="I1218" s="37" t="str">
        <f t="shared" si="100"/>
        <v>Small</v>
      </c>
      <c r="J1218" s="4">
        <v>1</v>
      </c>
      <c r="K1218" s="20">
        <v>1.22</v>
      </c>
      <c r="L1218" s="5">
        <f>Table3[[#This Row],[Product_Amt]]+Table3[[#This Row],[Shipping_Amt]]</f>
        <v>3.06</v>
      </c>
      <c r="M1218" s="5">
        <f>(Table3[[#This Row],[Total_Amt]]*0.1275) + 0.3</f>
        <v>0.69015000000000004</v>
      </c>
      <c r="N1218" s="20">
        <f>Table3[[#This Row],[Total_Amt]]-Table3[[#This Row],[TCG_Fees]]-0.0225 - (0.088 *Table3[[#This Row],[Shipping_Shields]])- ($V$33 * Table3[[#This Row],[Quantity_Ordered]]) -0.68</f>
        <v>1.5523535657686209</v>
      </c>
      <c r="O1218" s="2" t="s">
        <v>3362</v>
      </c>
      <c r="P1218" s="2" t="s">
        <v>985</v>
      </c>
      <c r="Q1218" s="6">
        <v>31320</v>
      </c>
    </row>
    <row r="1219" spans="1:17" x14ac:dyDescent="0.25">
      <c r="A1219" s="1" t="s">
        <v>3363</v>
      </c>
      <c r="B1219" s="2" t="s">
        <v>3364</v>
      </c>
      <c r="C1219" s="3">
        <v>45404</v>
      </c>
      <c r="D1219" s="4" t="str">
        <f t="shared" ca="1" si="98"/>
        <v>Shipped</v>
      </c>
      <c r="E1219" s="4" t="s">
        <v>3</v>
      </c>
      <c r="F1219" s="4" t="s">
        <v>2168</v>
      </c>
      <c r="G1219" s="5">
        <v>8.44</v>
      </c>
      <c r="H1219" s="37">
        <f t="shared" si="99"/>
        <v>1</v>
      </c>
      <c r="I1219" s="37" t="str">
        <f t="shared" si="100"/>
        <v>Small</v>
      </c>
      <c r="J1219" s="4">
        <v>1</v>
      </c>
      <c r="K1219" s="20">
        <v>0.99</v>
      </c>
      <c r="L1219" s="5">
        <f>Table3[[#This Row],[Product_Amt]]+Table3[[#This Row],[Shipping_Amt]]</f>
        <v>9.43</v>
      </c>
      <c r="M1219" s="5">
        <f>(Table3[[#This Row],[Total_Amt]]*0.1275) + 0.3</f>
        <v>1.5023250000000001</v>
      </c>
      <c r="N1219" s="20">
        <f>Table3[[#This Row],[Total_Amt]]-Table3[[#This Row],[TCG_Fees]]-0.0225 - (0.088 *Table3[[#This Row],[Shipping_Shields]])- ($V$33 * Table3[[#This Row],[Quantity_Ordered]]) -0.68</f>
        <v>7.1101785657686216</v>
      </c>
      <c r="O1219" s="2" t="s">
        <v>2034</v>
      </c>
      <c r="P1219" s="2" t="s">
        <v>985</v>
      </c>
      <c r="Q1219" s="6">
        <v>30040</v>
      </c>
    </row>
    <row r="1220" spans="1:17" x14ac:dyDescent="0.25">
      <c r="A1220" s="1" t="s">
        <v>3365</v>
      </c>
      <c r="B1220" s="2" t="s">
        <v>3366</v>
      </c>
      <c r="C1220" s="3">
        <v>45404</v>
      </c>
      <c r="D1220" s="4" t="str">
        <f t="shared" ca="1" si="98"/>
        <v>Shipped</v>
      </c>
      <c r="E1220" s="4" t="s">
        <v>3</v>
      </c>
      <c r="F1220" s="4" t="s">
        <v>2168</v>
      </c>
      <c r="G1220" s="5">
        <v>1.99</v>
      </c>
      <c r="H1220" s="37">
        <f t="shared" si="99"/>
        <v>1</v>
      </c>
      <c r="I1220" s="37" t="str">
        <f t="shared" si="100"/>
        <v>Small</v>
      </c>
      <c r="J1220" s="4">
        <v>1</v>
      </c>
      <c r="K1220" s="20">
        <v>1.22</v>
      </c>
      <c r="L1220" s="5">
        <f>Table3[[#This Row],[Product_Amt]]+Table3[[#This Row],[Shipping_Amt]]</f>
        <v>3.21</v>
      </c>
      <c r="M1220" s="5">
        <f>(Table3[[#This Row],[Total_Amt]]*0.1275) + 0.3</f>
        <v>0.70927499999999999</v>
      </c>
      <c r="N1220" s="20">
        <f>Table3[[#This Row],[Total_Amt]]-Table3[[#This Row],[TCG_Fees]]-0.0225 - (0.088 *Table3[[#This Row],[Shipping_Shields]])- ($V$33 * Table3[[#This Row],[Quantity_Ordered]]) -0.68</f>
        <v>1.683228565768621</v>
      </c>
      <c r="O1220" s="2" t="s">
        <v>3367</v>
      </c>
      <c r="P1220" s="2" t="s">
        <v>968</v>
      </c>
      <c r="Q1220" s="6">
        <v>20147</v>
      </c>
    </row>
    <row r="1221" spans="1:17" x14ac:dyDescent="0.25">
      <c r="A1221" s="1" t="s">
        <v>3368</v>
      </c>
      <c r="B1221" s="2" t="s">
        <v>3369</v>
      </c>
      <c r="C1221" s="3">
        <v>45404</v>
      </c>
      <c r="D1221" s="4" t="str">
        <f t="shared" ca="1" si="98"/>
        <v>Shipped</v>
      </c>
      <c r="E1221" s="4" t="s">
        <v>3</v>
      </c>
      <c r="F1221" s="4" t="s">
        <v>2168</v>
      </c>
      <c r="G1221" s="5">
        <v>21.98</v>
      </c>
      <c r="H1221" s="37">
        <f t="shared" si="99"/>
        <v>1</v>
      </c>
      <c r="I1221" s="37" t="str">
        <f t="shared" si="100"/>
        <v>Small</v>
      </c>
      <c r="J1221" s="4">
        <v>1</v>
      </c>
      <c r="K1221" s="20">
        <v>0.99</v>
      </c>
      <c r="L1221" s="5">
        <f>Table3[[#This Row],[Product_Amt]]+Table3[[#This Row],[Shipping_Amt]]</f>
        <v>22.97</v>
      </c>
      <c r="M1221" s="5">
        <f>(Table3[[#This Row],[Total_Amt]]*0.1275) + 0.3</f>
        <v>3.2286749999999995</v>
      </c>
      <c r="N1221" s="20">
        <f>Table3[[#This Row],[Total_Amt]]-Table3[[#This Row],[TCG_Fees]]-0.0225 - (0.088 *Table3[[#This Row],[Shipping_Shields]])- ($V$33 * Table3[[#This Row],[Quantity_Ordered]]) -0.68</f>
        <v>18.92382856576862</v>
      </c>
      <c r="O1221" s="2" t="s">
        <v>1008</v>
      </c>
      <c r="P1221" s="2" t="s">
        <v>1005</v>
      </c>
      <c r="Q1221" s="6">
        <v>27604</v>
      </c>
    </row>
    <row r="1222" spans="1:17" x14ac:dyDescent="0.25">
      <c r="A1222" s="1" t="s">
        <v>3370</v>
      </c>
      <c r="B1222" s="2" t="s">
        <v>3371</v>
      </c>
      <c r="C1222" s="3">
        <v>45404</v>
      </c>
      <c r="D1222" s="4" t="str">
        <f t="shared" ca="1" si="98"/>
        <v>Shipped</v>
      </c>
      <c r="E1222" s="4" t="s">
        <v>3</v>
      </c>
      <c r="F1222" s="4" t="s">
        <v>2168</v>
      </c>
      <c r="G1222" s="5">
        <v>9.76</v>
      </c>
      <c r="H1222" s="37">
        <f t="shared" si="99"/>
        <v>1</v>
      </c>
      <c r="I1222" s="37" t="str">
        <f t="shared" si="100"/>
        <v>Small</v>
      </c>
      <c r="J1222" s="4">
        <v>2</v>
      </c>
      <c r="K1222" s="20">
        <v>0.99</v>
      </c>
      <c r="L1222" s="5">
        <f>Table3[[#This Row],[Product_Amt]]+Table3[[#This Row],[Shipping_Amt]]</f>
        <v>10.75</v>
      </c>
      <c r="M1222" s="5">
        <f>(Table3[[#This Row],[Total_Amt]]*0.1275) + 0.3</f>
        <v>1.670625</v>
      </c>
      <c r="N1222" s="20">
        <f>Table3[[#This Row],[Total_Amt]]-Table3[[#This Row],[TCG_Fees]]-0.0225 - (0.088 *Table3[[#This Row],[Shipping_Shields]])- ($V$33 * Table3[[#This Row],[Quantity_Ordered]]) -0.68</f>
        <v>8.234882131537244</v>
      </c>
      <c r="O1222" s="2" t="s">
        <v>2203</v>
      </c>
      <c r="P1222" s="2" t="s">
        <v>932</v>
      </c>
      <c r="Q1222" s="6">
        <v>68046</v>
      </c>
    </row>
    <row r="1223" spans="1:17" x14ac:dyDescent="0.25">
      <c r="A1223" s="1" t="s">
        <v>3372</v>
      </c>
      <c r="B1223" s="2" t="s">
        <v>3373</v>
      </c>
      <c r="C1223" s="3">
        <v>45405</v>
      </c>
      <c r="D1223" s="4" t="str">
        <f t="shared" ca="1" si="98"/>
        <v>Shipped</v>
      </c>
      <c r="E1223" s="4" t="s">
        <v>3</v>
      </c>
      <c r="F1223" s="4" t="s">
        <v>2168</v>
      </c>
      <c r="G1223" s="5">
        <v>7.49</v>
      </c>
      <c r="H1223" s="37">
        <f t="shared" si="99"/>
        <v>1</v>
      </c>
      <c r="I1223" s="37" t="str">
        <f t="shared" si="100"/>
        <v>Small</v>
      </c>
      <c r="J1223" s="4">
        <v>1</v>
      </c>
      <c r="K1223" s="20">
        <v>0.99</v>
      </c>
      <c r="L1223" s="5">
        <f>Table3[[#This Row],[Product_Amt]]+Table3[[#This Row],[Shipping_Amt]]</f>
        <v>8.48</v>
      </c>
      <c r="M1223" s="5">
        <f>(Table3[[#This Row],[Total_Amt]]*0.1275) + 0.3</f>
        <v>1.3812000000000002</v>
      </c>
      <c r="N1223" s="20">
        <f>Table3[[#This Row],[Total_Amt]]-Table3[[#This Row],[TCG_Fees]]-0.0225 - (0.088 *Table3[[#This Row],[Shipping_Shields]])- ($V$33 * Table3[[#This Row],[Quantity_Ordered]]) -0.68</f>
        <v>6.2813035657686225</v>
      </c>
      <c r="O1223" s="2" t="s">
        <v>3376</v>
      </c>
      <c r="P1223" s="2" t="s">
        <v>932</v>
      </c>
      <c r="Q1223" s="6">
        <v>68123</v>
      </c>
    </row>
    <row r="1224" spans="1:17" x14ac:dyDescent="0.25">
      <c r="A1224" s="1" t="s">
        <v>3374</v>
      </c>
      <c r="B1224" s="2" t="s">
        <v>3375</v>
      </c>
      <c r="C1224" s="3">
        <v>45405</v>
      </c>
      <c r="D1224" s="4" t="str">
        <f t="shared" ca="1" si="98"/>
        <v>Shipped</v>
      </c>
      <c r="E1224" s="4" t="s">
        <v>3</v>
      </c>
      <c r="F1224" s="4" t="s">
        <v>2168</v>
      </c>
      <c r="G1224" s="5">
        <v>7.49</v>
      </c>
      <c r="H1224" s="37">
        <f t="shared" si="99"/>
        <v>1</v>
      </c>
      <c r="I1224" s="37" t="str">
        <f t="shared" si="100"/>
        <v>Small</v>
      </c>
      <c r="J1224" s="4">
        <v>1</v>
      </c>
      <c r="K1224" s="20">
        <v>0.99</v>
      </c>
      <c r="L1224" s="5">
        <f>Table3[[#This Row],[Product_Amt]]+Table3[[#This Row],[Shipping_Amt]]</f>
        <v>8.48</v>
      </c>
      <c r="M1224" s="5">
        <f>(Table3[[#This Row],[Total_Amt]]*0.1275) + 0.3</f>
        <v>1.3812000000000002</v>
      </c>
      <c r="N1224" s="20">
        <f>Table3[[#This Row],[Total_Amt]]-Table3[[#This Row],[TCG_Fees]]-0.0225 - (0.088 *Table3[[#This Row],[Shipping_Shields]])- ($V$33 * Table3[[#This Row],[Quantity_Ordered]]) -0.68</f>
        <v>6.2813035657686225</v>
      </c>
      <c r="O1224" s="2" t="s">
        <v>1503</v>
      </c>
      <c r="P1224" s="2" t="s">
        <v>938</v>
      </c>
      <c r="Q1224" s="6">
        <v>94606</v>
      </c>
    </row>
    <row r="1225" spans="1:17" x14ac:dyDescent="0.25">
      <c r="A1225" s="1" t="s">
        <v>3377</v>
      </c>
      <c r="B1225" s="2" t="s">
        <v>3378</v>
      </c>
      <c r="C1225" s="3">
        <v>45405</v>
      </c>
      <c r="D1225" s="4" t="str">
        <f t="shared" ca="1" si="98"/>
        <v>Shipped</v>
      </c>
      <c r="E1225" s="4" t="s">
        <v>3</v>
      </c>
      <c r="F1225" s="4" t="s">
        <v>2168</v>
      </c>
      <c r="G1225" s="5">
        <v>6.95</v>
      </c>
      <c r="H1225" s="37">
        <f t="shared" si="99"/>
        <v>1</v>
      </c>
      <c r="I1225" s="37" t="str">
        <f t="shared" si="100"/>
        <v>Small</v>
      </c>
      <c r="J1225" s="4">
        <v>1</v>
      </c>
      <c r="K1225" s="20">
        <v>0.99</v>
      </c>
      <c r="L1225" s="5">
        <f>Table3[[#This Row],[Product_Amt]]+Table3[[#This Row],[Shipping_Amt]]</f>
        <v>7.94</v>
      </c>
      <c r="M1225" s="5">
        <f>(Table3[[#This Row],[Total_Amt]]*0.1275) + 0.3</f>
        <v>1.3123500000000001</v>
      </c>
      <c r="N1225" s="20">
        <f>Table3[[#This Row],[Total_Amt]]-Table3[[#This Row],[TCG_Fees]]-0.0225 - (0.088 *Table3[[#This Row],[Shipping_Shields]])- ($V$33 * Table3[[#This Row],[Quantity_Ordered]]) -0.68</f>
        <v>5.8101535657686219</v>
      </c>
      <c r="O1225" s="2" t="s">
        <v>3379</v>
      </c>
      <c r="P1225" s="2" t="s">
        <v>926</v>
      </c>
      <c r="Q1225" s="6">
        <v>97035</v>
      </c>
    </row>
    <row r="1226" spans="1:17" x14ac:dyDescent="0.25">
      <c r="A1226" s="1" t="s">
        <v>3380</v>
      </c>
      <c r="B1226" s="2" t="s">
        <v>3381</v>
      </c>
      <c r="C1226" s="3">
        <v>45405</v>
      </c>
      <c r="D1226" s="4" t="str">
        <f t="shared" ca="1" si="98"/>
        <v>Shipped</v>
      </c>
      <c r="E1226" s="4" t="s">
        <v>3</v>
      </c>
      <c r="F1226" s="4" t="s">
        <v>2168</v>
      </c>
      <c r="G1226" s="5">
        <v>11.2</v>
      </c>
      <c r="H1226" s="37">
        <f t="shared" si="99"/>
        <v>1</v>
      </c>
      <c r="I1226" s="37" t="str">
        <f t="shared" si="100"/>
        <v>Small</v>
      </c>
      <c r="J1226" s="4">
        <v>2</v>
      </c>
      <c r="K1226" s="20">
        <v>0.99</v>
      </c>
      <c r="L1226" s="5">
        <f>Table3[[#This Row],[Product_Amt]]+Table3[[#This Row],[Shipping_Amt]]</f>
        <v>12.19</v>
      </c>
      <c r="M1226" s="5">
        <f>(Table3[[#This Row],[Total_Amt]]*0.1275) + 0.3</f>
        <v>1.854225</v>
      </c>
      <c r="N1226" s="20">
        <f>Table3[[#This Row],[Total_Amt]]-Table3[[#This Row],[TCG_Fees]]-0.0225 - (0.088 *Table3[[#This Row],[Shipping_Shields]])- ($V$33 * Table3[[#This Row],[Quantity_Ordered]]) -0.68</f>
        <v>9.4912821315372433</v>
      </c>
      <c r="O1226" s="2" t="s">
        <v>3382</v>
      </c>
      <c r="P1226" s="2" t="s">
        <v>926</v>
      </c>
      <c r="Q1226" s="6">
        <v>97850</v>
      </c>
    </row>
    <row r="1227" spans="1:17" x14ac:dyDescent="0.25">
      <c r="A1227" s="1" t="s">
        <v>3383</v>
      </c>
      <c r="B1227" s="2" t="s">
        <v>3384</v>
      </c>
      <c r="C1227" s="3">
        <v>45405</v>
      </c>
      <c r="D1227" s="4" t="str">
        <f t="shared" ca="1" si="98"/>
        <v>Shipped</v>
      </c>
      <c r="E1227" s="4" t="s">
        <v>3</v>
      </c>
      <c r="F1227" s="4" t="s">
        <v>2168</v>
      </c>
      <c r="G1227" s="5">
        <v>12.18</v>
      </c>
      <c r="H1227" s="37">
        <f t="shared" si="99"/>
        <v>1</v>
      </c>
      <c r="I1227" s="37" t="str">
        <f t="shared" si="100"/>
        <v>Small</v>
      </c>
      <c r="J1227" s="4">
        <v>1</v>
      </c>
      <c r="K1227" s="20">
        <v>0.99</v>
      </c>
      <c r="L1227" s="5">
        <f>Table3[[#This Row],[Product_Amt]]+Table3[[#This Row],[Shipping_Amt]]</f>
        <v>13.17</v>
      </c>
      <c r="M1227" s="5">
        <f>(Table3[[#This Row],[Total_Amt]]*0.1275) + 0.3</f>
        <v>1.9791750000000001</v>
      </c>
      <c r="N1227" s="20">
        <f>Table3[[#This Row],[Total_Amt]]-Table3[[#This Row],[TCG_Fees]]-0.0225 - (0.088 *Table3[[#This Row],[Shipping_Shields]])- ($V$33 * Table3[[#This Row],[Quantity_Ordered]]) -0.68</f>
        <v>10.373328565768622</v>
      </c>
      <c r="O1227" s="2" t="s">
        <v>1146</v>
      </c>
      <c r="P1227" s="2" t="s">
        <v>978</v>
      </c>
      <c r="Q1227" s="6">
        <v>54911</v>
      </c>
    </row>
    <row r="1228" spans="1:17" x14ac:dyDescent="0.25">
      <c r="A1228" s="1" t="s">
        <v>3385</v>
      </c>
      <c r="B1228" s="2" t="s">
        <v>3386</v>
      </c>
      <c r="C1228" s="3">
        <v>45405</v>
      </c>
      <c r="D1228" s="4" t="str">
        <f t="shared" ca="1" si="98"/>
        <v>Shipped</v>
      </c>
      <c r="E1228" s="4" t="s">
        <v>3</v>
      </c>
      <c r="F1228" s="4" t="s">
        <v>2168</v>
      </c>
      <c r="G1228" s="5">
        <v>1.24</v>
      </c>
      <c r="H1228" s="37">
        <f t="shared" si="99"/>
        <v>1</v>
      </c>
      <c r="I1228" s="37" t="str">
        <f t="shared" si="100"/>
        <v>Small</v>
      </c>
      <c r="J1228" s="4">
        <v>1</v>
      </c>
      <c r="K1228" s="20">
        <v>1.22</v>
      </c>
      <c r="L1228" s="5">
        <f>Table3[[#This Row],[Product_Amt]]+Table3[[#This Row],[Shipping_Amt]]</f>
        <v>2.46</v>
      </c>
      <c r="M1228" s="5">
        <f>(Table3[[#This Row],[Total_Amt]]*0.1275) + 0.3</f>
        <v>0.61365000000000003</v>
      </c>
      <c r="N1228" s="20">
        <f>Table3[[#This Row],[Total_Amt]]-Table3[[#This Row],[TCG_Fees]]-0.0225 - (0.088 *Table3[[#This Row],[Shipping_Shields]])- ($V$33 * Table3[[#This Row],[Quantity_Ordered]]) -0.68</f>
        <v>1.0288535657686211</v>
      </c>
      <c r="O1228" s="2" t="s">
        <v>3387</v>
      </c>
      <c r="P1228" s="2" t="s">
        <v>938</v>
      </c>
      <c r="Q1228" s="6">
        <v>94510</v>
      </c>
    </row>
    <row r="1229" spans="1:17" x14ac:dyDescent="0.25">
      <c r="A1229" s="1" t="s">
        <v>3388</v>
      </c>
      <c r="B1229" s="2" t="s">
        <v>3389</v>
      </c>
      <c r="C1229" s="3">
        <v>45405</v>
      </c>
      <c r="D1229" s="4" t="str">
        <f t="shared" ca="1" si="98"/>
        <v>Shipped</v>
      </c>
      <c r="E1229" s="4" t="s">
        <v>3</v>
      </c>
      <c r="F1229" s="4" t="s">
        <v>2168</v>
      </c>
      <c r="G1229" s="5">
        <v>7.44</v>
      </c>
      <c r="H1229" s="37">
        <f t="shared" si="99"/>
        <v>1</v>
      </c>
      <c r="I1229" s="37" t="str">
        <f t="shared" si="100"/>
        <v>Small</v>
      </c>
      <c r="J1229" s="4">
        <v>1</v>
      </c>
      <c r="K1229" s="20">
        <v>0.99</v>
      </c>
      <c r="L1229" s="5">
        <f>Table3[[#This Row],[Product_Amt]]+Table3[[#This Row],[Shipping_Amt]]</f>
        <v>8.43</v>
      </c>
      <c r="M1229" s="5">
        <f>(Table3[[#This Row],[Total_Amt]]*0.1275) + 0.3</f>
        <v>1.374825</v>
      </c>
      <c r="N1229" s="20">
        <f>Table3[[#This Row],[Total_Amt]]-Table3[[#This Row],[TCG_Fees]]-0.0225 - (0.088 *Table3[[#This Row],[Shipping_Shields]])- ($V$33 * Table3[[#This Row],[Quantity_Ordered]]) -0.68</f>
        <v>6.237678565768622</v>
      </c>
      <c r="O1229" s="2" t="s">
        <v>3390</v>
      </c>
      <c r="P1229" s="2" t="s">
        <v>945</v>
      </c>
      <c r="Q1229" s="6">
        <v>43615</v>
      </c>
    </row>
    <row r="1230" spans="1:17" x14ac:dyDescent="0.25">
      <c r="A1230" s="1" t="s">
        <v>3391</v>
      </c>
      <c r="B1230" s="2" t="s">
        <v>3392</v>
      </c>
      <c r="C1230" s="3">
        <v>45405</v>
      </c>
      <c r="D1230" s="4" t="str">
        <f t="shared" ca="1" si="98"/>
        <v>Shipped</v>
      </c>
      <c r="E1230" s="4" t="s">
        <v>3</v>
      </c>
      <c r="F1230" s="4" t="s">
        <v>2168</v>
      </c>
      <c r="G1230" s="5">
        <v>8.99</v>
      </c>
      <c r="H1230" s="37">
        <f t="shared" si="99"/>
        <v>1</v>
      </c>
      <c r="I1230" s="37" t="str">
        <f t="shared" si="100"/>
        <v>Small</v>
      </c>
      <c r="J1230" s="4">
        <v>1</v>
      </c>
      <c r="K1230" s="20">
        <v>0.99</v>
      </c>
      <c r="L1230" s="5">
        <f>Table3[[#This Row],[Product_Amt]]+Table3[[#This Row],[Shipping_Amt]]</f>
        <v>9.98</v>
      </c>
      <c r="M1230" s="5">
        <f>(Table3[[#This Row],[Total_Amt]]*0.1275) + 0.3</f>
        <v>1.5724500000000001</v>
      </c>
      <c r="N1230" s="20">
        <f>Table3[[#This Row],[Total_Amt]]-Table3[[#This Row],[TCG_Fees]]-0.0225 - (0.088 *Table3[[#This Row],[Shipping_Shields]])- ($V$33 * Table3[[#This Row],[Quantity_Ordered]]) -0.68</f>
        <v>7.5900535657686223</v>
      </c>
      <c r="O1230" s="2" t="s">
        <v>1593</v>
      </c>
      <c r="P1230" s="2" t="s">
        <v>1064</v>
      </c>
      <c r="Q1230" s="6">
        <v>4401</v>
      </c>
    </row>
    <row r="1231" spans="1:17" x14ac:dyDescent="0.25">
      <c r="A1231" s="1" t="s">
        <v>3393</v>
      </c>
      <c r="B1231" s="2" t="s">
        <v>3394</v>
      </c>
      <c r="C1231" s="3">
        <v>45405</v>
      </c>
      <c r="D1231" s="4" t="str">
        <f t="shared" ca="1" si="98"/>
        <v>Shipped</v>
      </c>
      <c r="E1231" s="4" t="s">
        <v>3</v>
      </c>
      <c r="F1231" s="4" t="s">
        <v>2168</v>
      </c>
      <c r="G1231" s="5">
        <v>10.7</v>
      </c>
      <c r="H1231" s="37">
        <f t="shared" si="99"/>
        <v>1</v>
      </c>
      <c r="I1231" s="37" t="str">
        <f t="shared" si="100"/>
        <v>Small</v>
      </c>
      <c r="J1231" s="4">
        <v>1</v>
      </c>
      <c r="K1231" s="20">
        <v>0.99</v>
      </c>
      <c r="L1231" s="5">
        <f>Table3[[#This Row],[Product_Amt]]+Table3[[#This Row],[Shipping_Amt]]</f>
        <v>11.69</v>
      </c>
      <c r="M1231" s="5">
        <f>(Table3[[#This Row],[Total_Amt]]*0.1275) + 0.3</f>
        <v>1.790475</v>
      </c>
      <c r="N1231" s="20">
        <f>Table3[[#This Row],[Total_Amt]]-Table3[[#This Row],[TCG_Fees]]-0.0225 - (0.088 *Table3[[#This Row],[Shipping_Shields]])- ($V$33 * Table3[[#This Row],[Quantity_Ordered]]) -0.68</f>
        <v>9.0820285657686206</v>
      </c>
      <c r="O1231" s="2" t="s">
        <v>3395</v>
      </c>
      <c r="P1231" s="2" t="s">
        <v>919</v>
      </c>
      <c r="Q1231" s="6">
        <v>75407</v>
      </c>
    </row>
    <row r="1232" spans="1:17" x14ac:dyDescent="0.25">
      <c r="A1232" s="1" t="s">
        <v>3396</v>
      </c>
      <c r="B1232" s="2" t="s">
        <v>3397</v>
      </c>
      <c r="C1232" s="3">
        <v>45405</v>
      </c>
      <c r="D1232" s="4" t="str">
        <f t="shared" ref="D1232:D1252" ca="1" si="101">IF(C1232&gt;=TODAY()-7,"Shipped","Completed")</f>
        <v>Shipped</v>
      </c>
      <c r="E1232" s="4" t="s">
        <v>3</v>
      </c>
      <c r="F1232" s="4" t="s">
        <v>2168</v>
      </c>
      <c r="G1232" s="5">
        <v>5.25</v>
      </c>
      <c r="H1232" s="37">
        <f t="shared" ref="H1232:H1252" si="102">IF(J1232&gt;=7,2,IF(J1232&lt;7,1))</f>
        <v>1</v>
      </c>
      <c r="I1232" s="37" t="str">
        <f t="shared" ref="I1232:I1252" si="103">IF(H1232 &gt; 1, "Large", "Small")</f>
        <v>Small</v>
      </c>
      <c r="J1232" s="4">
        <v>1</v>
      </c>
      <c r="K1232" s="20">
        <v>0.99</v>
      </c>
      <c r="L1232" s="5">
        <f>Table3[[#This Row],[Product_Amt]]+Table3[[#This Row],[Shipping_Amt]]</f>
        <v>6.24</v>
      </c>
      <c r="M1232" s="5">
        <f>(Table3[[#This Row],[Total_Amt]]*0.1275) + 0.3</f>
        <v>1.0956000000000001</v>
      </c>
      <c r="N1232" s="20">
        <f>Table3[[#This Row],[Total_Amt]]-Table3[[#This Row],[TCG_Fees]]-0.0225 - (0.088 *Table3[[#This Row],[Shipping_Shields]])- ($V$33 * Table3[[#This Row],[Quantity_Ordered]]) -0.68</f>
        <v>4.3269035657686219</v>
      </c>
      <c r="O1232" s="2" t="s">
        <v>1517</v>
      </c>
      <c r="P1232" s="2" t="s">
        <v>988</v>
      </c>
      <c r="Q1232" s="6">
        <v>63640</v>
      </c>
    </row>
    <row r="1233" spans="1:17" x14ac:dyDescent="0.25">
      <c r="A1233" s="1" t="s">
        <v>3398</v>
      </c>
      <c r="B1233" s="2" t="s">
        <v>3399</v>
      </c>
      <c r="C1233" s="3">
        <v>45405</v>
      </c>
      <c r="D1233" s="4" t="str">
        <f t="shared" ca="1" si="101"/>
        <v>Shipped</v>
      </c>
      <c r="E1233" s="4" t="s">
        <v>3</v>
      </c>
      <c r="F1233" s="4" t="s">
        <v>2168</v>
      </c>
      <c r="G1233" s="5">
        <v>1.97</v>
      </c>
      <c r="H1233" s="37">
        <f t="shared" si="102"/>
        <v>1</v>
      </c>
      <c r="I1233" s="37" t="str">
        <f t="shared" si="103"/>
        <v>Small</v>
      </c>
      <c r="J1233" s="4">
        <v>1</v>
      </c>
      <c r="K1233" s="20">
        <v>1.22</v>
      </c>
      <c r="L1233" s="5">
        <f>Table3[[#This Row],[Product_Amt]]+Table3[[#This Row],[Shipping_Amt]]</f>
        <v>3.19</v>
      </c>
      <c r="M1233" s="5">
        <f>(Table3[[#This Row],[Total_Amt]]*0.1275) + 0.3</f>
        <v>0.70672500000000005</v>
      </c>
      <c r="N1233" s="20">
        <f>Table3[[#This Row],[Total_Amt]]-Table3[[#This Row],[TCG_Fees]]-0.0225 - (0.088 *Table3[[#This Row],[Shipping_Shields]])- ($V$33 * Table3[[#This Row],[Quantity_Ordered]]) -0.68</f>
        <v>1.6657785657686208</v>
      </c>
      <c r="O1233" s="2" t="s">
        <v>3400</v>
      </c>
      <c r="P1233" s="2" t="s">
        <v>943</v>
      </c>
      <c r="Q1233" s="6">
        <v>85224</v>
      </c>
    </row>
    <row r="1234" spans="1:17" x14ac:dyDescent="0.25">
      <c r="A1234" s="1" t="s">
        <v>3401</v>
      </c>
      <c r="B1234" s="2" t="s">
        <v>3402</v>
      </c>
      <c r="C1234" s="3">
        <v>45405</v>
      </c>
      <c r="D1234" s="4" t="str">
        <f t="shared" ca="1" si="101"/>
        <v>Shipped</v>
      </c>
      <c r="E1234" s="4" t="s">
        <v>3</v>
      </c>
      <c r="F1234" s="4" t="s">
        <v>2168</v>
      </c>
      <c r="G1234" s="5">
        <v>20.75</v>
      </c>
      <c r="H1234" s="37">
        <f t="shared" si="102"/>
        <v>1</v>
      </c>
      <c r="I1234" s="37" t="str">
        <f t="shared" si="103"/>
        <v>Small</v>
      </c>
      <c r="J1234" s="4">
        <v>1</v>
      </c>
      <c r="K1234" s="20">
        <v>0.99</v>
      </c>
      <c r="L1234" s="5">
        <f>Table3[[#This Row],[Product_Amt]]+Table3[[#This Row],[Shipping_Amt]]</f>
        <v>21.74</v>
      </c>
      <c r="M1234" s="5">
        <f>(Table3[[#This Row],[Total_Amt]]*0.1275) + 0.3</f>
        <v>3.0718499999999995</v>
      </c>
      <c r="N1234" s="20">
        <f>Table3[[#This Row],[Total_Amt]]-Table3[[#This Row],[TCG_Fees]]-0.0225 - (0.088 *Table3[[#This Row],[Shipping_Shields]])- ($V$33 * Table3[[#This Row],[Quantity_Ordered]]) -0.68</f>
        <v>17.850653565768617</v>
      </c>
      <c r="O1234" s="2" t="s">
        <v>3403</v>
      </c>
      <c r="P1234" s="2" t="s">
        <v>1123</v>
      </c>
      <c r="Q1234" s="6">
        <v>84045</v>
      </c>
    </row>
    <row r="1235" spans="1:17" x14ac:dyDescent="0.25">
      <c r="A1235" s="1" t="s">
        <v>3404</v>
      </c>
      <c r="B1235" s="2" t="s">
        <v>3405</v>
      </c>
      <c r="C1235" s="3">
        <v>45405</v>
      </c>
      <c r="D1235" s="4" t="str">
        <f t="shared" ca="1" si="101"/>
        <v>Shipped</v>
      </c>
      <c r="E1235" s="4" t="s">
        <v>3</v>
      </c>
      <c r="F1235" s="4" t="s">
        <v>2168</v>
      </c>
      <c r="G1235" s="5">
        <v>29.61</v>
      </c>
      <c r="H1235" s="37">
        <f t="shared" si="102"/>
        <v>1</v>
      </c>
      <c r="I1235" s="37" t="str">
        <f t="shared" si="103"/>
        <v>Small</v>
      </c>
      <c r="J1235" s="4">
        <v>2</v>
      </c>
      <c r="K1235" s="20">
        <v>0.99</v>
      </c>
      <c r="L1235" s="5">
        <f>Table3[[#This Row],[Product_Amt]]+Table3[[#This Row],[Shipping_Amt]]</f>
        <v>30.599999999999998</v>
      </c>
      <c r="M1235" s="5">
        <f>(Table3[[#This Row],[Total_Amt]]*0.1275) + 0.3</f>
        <v>4.2015000000000002</v>
      </c>
      <c r="N1235" s="20">
        <f>Table3[[#This Row],[Total_Amt]]-Table3[[#This Row],[TCG_Fees]]-0.0225 - (0.088 *Table3[[#This Row],[Shipping_Shields]])- ($V$33 * Table3[[#This Row],[Quantity_Ordered]]) -0.68</f>
        <v>25.55400713153724</v>
      </c>
      <c r="O1235" s="2" t="s">
        <v>3406</v>
      </c>
      <c r="P1235" s="2" t="s">
        <v>938</v>
      </c>
      <c r="Q1235" s="6">
        <v>91307</v>
      </c>
    </row>
    <row r="1236" spans="1:17" x14ac:dyDescent="0.25">
      <c r="A1236" s="1" t="s">
        <v>3407</v>
      </c>
      <c r="B1236" s="2" t="s">
        <v>3408</v>
      </c>
      <c r="C1236" s="3">
        <v>45405</v>
      </c>
      <c r="D1236" s="4" t="str">
        <f t="shared" ca="1" si="101"/>
        <v>Shipped</v>
      </c>
      <c r="E1236" s="4" t="s">
        <v>3</v>
      </c>
      <c r="F1236" s="4" t="s">
        <v>2168</v>
      </c>
      <c r="G1236" s="5">
        <v>7.99</v>
      </c>
      <c r="H1236" s="37">
        <f t="shared" si="102"/>
        <v>1</v>
      </c>
      <c r="I1236" s="37" t="str">
        <f t="shared" si="103"/>
        <v>Small</v>
      </c>
      <c r="J1236" s="4">
        <v>1</v>
      </c>
      <c r="K1236" s="20">
        <v>0.99</v>
      </c>
      <c r="L1236" s="5">
        <f>Table3[[#This Row],[Product_Amt]]+Table3[[#This Row],[Shipping_Amt]]</f>
        <v>8.98</v>
      </c>
      <c r="M1236" s="5">
        <f>(Table3[[#This Row],[Total_Amt]]*0.1275) + 0.3</f>
        <v>1.4449500000000002</v>
      </c>
      <c r="N1236" s="20">
        <f>Table3[[#This Row],[Total_Amt]]-Table3[[#This Row],[TCG_Fees]]-0.0225 - (0.088 *Table3[[#This Row],[Shipping_Shields]])- ($V$33 * Table3[[#This Row],[Quantity_Ordered]]) -0.68</f>
        <v>6.7175535657686218</v>
      </c>
      <c r="O1236" s="2" t="s">
        <v>3409</v>
      </c>
      <c r="P1236" s="2" t="s">
        <v>982</v>
      </c>
      <c r="Q1236" s="6">
        <v>55053</v>
      </c>
    </row>
    <row r="1237" spans="1:17" x14ac:dyDescent="0.25">
      <c r="A1237" s="1" t="s">
        <v>3410</v>
      </c>
      <c r="B1237" s="2" t="s">
        <v>3411</v>
      </c>
      <c r="C1237" s="3">
        <v>45405</v>
      </c>
      <c r="D1237" s="4" t="str">
        <f t="shared" ca="1" si="101"/>
        <v>Shipped</v>
      </c>
      <c r="E1237" s="4" t="s">
        <v>3</v>
      </c>
      <c r="F1237" s="4" t="s">
        <v>2168</v>
      </c>
      <c r="G1237" s="5">
        <v>1.82</v>
      </c>
      <c r="H1237" s="37">
        <f t="shared" si="102"/>
        <v>1</v>
      </c>
      <c r="I1237" s="37" t="str">
        <f t="shared" si="103"/>
        <v>Small</v>
      </c>
      <c r="J1237" s="4">
        <v>1</v>
      </c>
      <c r="K1237" s="20">
        <v>1.22</v>
      </c>
      <c r="L1237" s="5">
        <f>Table3[[#This Row],[Product_Amt]]+Table3[[#This Row],[Shipping_Amt]]</f>
        <v>3.04</v>
      </c>
      <c r="M1237" s="5">
        <f>(Table3[[#This Row],[Total_Amt]]*0.1275) + 0.3</f>
        <v>0.68759999999999999</v>
      </c>
      <c r="N1237" s="20">
        <f>Table3[[#This Row],[Total_Amt]]-Table3[[#This Row],[TCG_Fees]]-0.0225 - (0.088 *Table3[[#This Row],[Shipping_Shields]])- ($V$33 * Table3[[#This Row],[Quantity_Ordered]]) -0.68</f>
        <v>1.5349035657686212</v>
      </c>
      <c r="O1237" s="2" t="s">
        <v>3412</v>
      </c>
      <c r="P1237" s="2" t="s">
        <v>978</v>
      </c>
      <c r="Q1237" s="6">
        <v>54162</v>
      </c>
    </row>
    <row r="1238" spans="1:17" x14ac:dyDescent="0.25">
      <c r="A1238" s="1" t="s">
        <v>3413</v>
      </c>
      <c r="B1238" s="2" t="s">
        <v>3414</v>
      </c>
      <c r="C1238" s="3">
        <v>45405</v>
      </c>
      <c r="D1238" s="4" t="str">
        <f t="shared" ca="1" si="101"/>
        <v>Shipped</v>
      </c>
      <c r="E1238" s="4" t="s">
        <v>3</v>
      </c>
      <c r="F1238" s="4" t="s">
        <v>2168</v>
      </c>
      <c r="G1238" s="5">
        <v>13.37</v>
      </c>
      <c r="H1238" s="37">
        <f t="shared" si="102"/>
        <v>1</v>
      </c>
      <c r="I1238" s="37" t="str">
        <f t="shared" si="103"/>
        <v>Small</v>
      </c>
      <c r="J1238" s="4">
        <v>2</v>
      </c>
      <c r="K1238" s="20">
        <v>0.99</v>
      </c>
      <c r="L1238" s="5">
        <f>Table3[[#This Row],[Product_Amt]]+Table3[[#This Row],[Shipping_Amt]]</f>
        <v>14.36</v>
      </c>
      <c r="M1238" s="5">
        <f>(Table3[[#This Row],[Total_Amt]]*0.1275) + 0.3</f>
        <v>2.1309</v>
      </c>
      <c r="N1238" s="20">
        <f>Table3[[#This Row],[Total_Amt]]-Table3[[#This Row],[TCG_Fees]]-0.0225 - (0.088 *Table3[[#This Row],[Shipping_Shields]])- ($V$33 * Table3[[#This Row],[Quantity_Ordered]]) -0.68</f>
        <v>11.384607131537242</v>
      </c>
      <c r="O1238" s="2" t="s">
        <v>1780</v>
      </c>
      <c r="P1238" s="2" t="s">
        <v>1005</v>
      </c>
      <c r="Q1238" s="6">
        <v>27713</v>
      </c>
    </row>
    <row r="1239" spans="1:17" x14ac:dyDescent="0.25">
      <c r="A1239" s="1" t="s">
        <v>3415</v>
      </c>
      <c r="B1239" s="2" t="s">
        <v>3416</v>
      </c>
      <c r="C1239" s="3">
        <v>45405</v>
      </c>
      <c r="D1239" s="4" t="str">
        <f t="shared" ca="1" si="101"/>
        <v>Shipped</v>
      </c>
      <c r="E1239" s="4" t="s">
        <v>3</v>
      </c>
      <c r="F1239" s="4" t="s">
        <v>2168</v>
      </c>
      <c r="G1239" s="5">
        <v>14.5</v>
      </c>
      <c r="H1239" s="37">
        <f t="shared" si="102"/>
        <v>1</v>
      </c>
      <c r="I1239" s="37" t="str">
        <f t="shared" si="103"/>
        <v>Small</v>
      </c>
      <c r="J1239" s="4">
        <v>1</v>
      </c>
      <c r="K1239" s="20">
        <v>0.99</v>
      </c>
      <c r="L1239" s="5">
        <f>Table3[[#This Row],[Product_Amt]]+Table3[[#This Row],[Shipping_Amt]]</f>
        <v>15.49</v>
      </c>
      <c r="M1239" s="5">
        <f>(Table3[[#This Row],[Total_Amt]]*0.1275) + 0.3</f>
        <v>2.274975</v>
      </c>
      <c r="N1239" s="20">
        <f>Table3[[#This Row],[Total_Amt]]-Table3[[#This Row],[TCG_Fees]]-0.0225 - (0.088 *Table3[[#This Row],[Shipping_Shields]])- ($V$33 * Table3[[#This Row],[Quantity_Ordered]]) -0.68</f>
        <v>12.397528565768622</v>
      </c>
      <c r="O1239" s="2" t="s">
        <v>1170</v>
      </c>
      <c r="P1239" s="2" t="s">
        <v>938</v>
      </c>
      <c r="Q1239" s="6">
        <v>95833</v>
      </c>
    </row>
    <row r="1240" spans="1:17" x14ac:dyDescent="0.25">
      <c r="A1240" s="1" t="s">
        <v>3417</v>
      </c>
      <c r="B1240" s="2" t="s">
        <v>3418</v>
      </c>
      <c r="C1240" s="3">
        <v>45405</v>
      </c>
      <c r="D1240" s="4" t="str">
        <f t="shared" ca="1" si="101"/>
        <v>Shipped</v>
      </c>
      <c r="E1240" s="4" t="s">
        <v>3</v>
      </c>
      <c r="F1240" s="4" t="s">
        <v>2168</v>
      </c>
      <c r="G1240" s="5">
        <v>7.44</v>
      </c>
      <c r="H1240" s="37">
        <f t="shared" si="102"/>
        <v>1</v>
      </c>
      <c r="I1240" s="37" t="str">
        <f t="shared" si="103"/>
        <v>Small</v>
      </c>
      <c r="J1240" s="4">
        <v>1</v>
      </c>
      <c r="K1240" s="20">
        <v>0.99</v>
      </c>
      <c r="L1240" s="5">
        <f>Table3[[#This Row],[Product_Amt]]+Table3[[#This Row],[Shipping_Amt]]</f>
        <v>8.43</v>
      </c>
      <c r="M1240" s="5">
        <f>(Table3[[#This Row],[Total_Amt]]*0.1275) + 0.3</f>
        <v>1.374825</v>
      </c>
      <c r="N1240" s="20">
        <f>Table3[[#This Row],[Total_Amt]]-Table3[[#This Row],[TCG_Fees]]-0.0225 - (0.088 *Table3[[#This Row],[Shipping_Shields]])- ($V$33 * Table3[[#This Row],[Quantity_Ordered]]) -0.68</f>
        <v>6.237678565768622</v>
      </c>
      <c r="O1240" s="2" t="s">
        <v>3419</v>
      </c>
      <c r="P1240" s="2" t="s">
        <v>960</v>
      </c>
      <c r="Q1240" s="6">
        <v>49765</v>
      </c>
    </row>
    <row r="1241" spans="1:17" x14ac:dyDescent="0.25">
      <c r="A1241" s="1" t="s">
        <v>3420</v>
      </c>
      <c r="B1241" s="2" t="s">
        <v>3421</v>
      </c>
      <c r="C1241" s="3">
        <v>45405</v>
      </c>
      <c r="D1241" s="4" t="str">
        <f t="shared" ca="1" si="101"/>
        <v>Shipped</v>
      </c>
      <c r="E1241" s="4" t="s">
        <v>3</v>
      </c>
      <c r="F1241" s="4" t="s">
        <v>2168</v>
      </c>
      <c r="G1241" s="5">
        <v>22</v>
      </c>
      <c r="H1241" s="37">
        <f t="shared" si="102"/>
        <v>1</v>
      </c>
      <c r="I1241" s="37" t="str">
        <f t="shared" si="103"/>
        <v>Small</v>
      </c>
      <c r="J1241" s="4">
        <v>1</v>
      </c>
      <c r="K1241" s="20">
        <v>0.99</v>
      </c>
      <c r="L1241" s="5">
        <f>Table3[[#This Row],[Product_Amt]]+Table3[[#This Row],[Shipping_Amt]]</f>
        <v>22.99</v>
      </c>
      <c r="M1241" s="5">
        <f>(Table3[[#This Row],[Total_Amt]]*0.1275) + 0.3</f>
        <v>3.2312249999999998</v>
      </c>
      <c r="N1241" s="20">
        <f>Table3[[#This Row],[Total_Amt]]-Table3[[#This Row],[TCG_Fees]]-0.0225 - (0.088 *Table3[[#This Row],[Shipping_Shields]])- ($V$33 * Table3[[#This Row],[Quantity_Ordered]]) -0.68</f>
        <v>18.94127856576862</v>
      </c>
      <c r="O1241" s="2" t="s">
        <v>3422</v>
      </c>
      <c r="P1241" s="2" t="s">
        <v>938</v>
      </c>
      <c r="Q1241" s="6">
        <v>91776</v>
      </c>
    </row>
    <row r="1242" spans="1:17" x14ac:dyDescent="0.25">
      <c r="A1242" s="1" t="s">
        <v>3423</v>
      </c>
      <c r="B1242" s="2" t="s">
        <v>3424</v>
      </c>
      <c r="C1242" s="3">
        <v>45405</v>
      </c>
      <c r="D1242" s="4" t="str">
        <f t="shared" ca="1" si="101"/>
        <v>Shipped</v>
      </c>
      <c r="E1242" s="4" t="s">
        <v>3</v>
      </c>
      <c r="F1242" s="4" t="s">
        <v>2168</v>
      </c>
      <c r="G1242" s="5">
        <v>10</v>
      </c>
      <c r="H1242" s="37">
        <f t="shared" si="102"/>
        <v>1</v>
      </c>
      <c r="I1242" s="37" t="str">
        <f t="shared" si="103"/>
        <v>Small</v>
      </c>
      <c r="J1242" s="4">
        <v>1</v>
      </c>
      <c r="K1242" s="20">
        <v>0.99</v>
      </c>
      <c r="L1242" s="5">
        <f>Table3[[#This Row],[Product_Amt]]+Table3[[#This Row],[Shipping_Amt]]</f>
        <v>10.99</v>
      </c>
      <c r="M1242" s="5">
        <f>(Table3[[#This Row],[Total_Amt]]*0.1275) + 0.3</f>
        <v>1.701225</v>
      </c>
      <c r="N1242" s="20">
        <f>Table3[[#This Row],[Total_Amt]]-Table3[[#This Row],[TCG_Fees]]-0.0225 - (0.088 *Table3[[#This Row],[Shipping_Shields]])- ($V$33 * Table3[[#This Row],[Quantity_Ordered]]) -0.68</f>
        <v>8.4712785657686229</v>
      </c>
      <c r="O1242" s="2" t="s">
        <v>1153</v>
      </c>
      <c r="P1242" s="2" t="s">
        <v>1123</v>
      </c>
      <c r="Q1242" s="6">
        <v>84056</v>
      </c>
    </row>
    <row r="1243" spans="1:17" x14ac:dyDescent="0.25">
      <c r="A1243" s="1" t="s">
        <v>3425</v>
      </c>
      <c r="B1243" s="2" t="s">
        <v>3426</v>
      </c>
      <c r="C1243" s="3">
        <v>45405</v>
      </c>
      <c r="D1243" s="4" t="str">
        <f t="shared" ca="1" si="101"/>
        <v>Shipped</v>
      </c>
      <c r="E1243" s="4" t="s">
        <v>3</v>
      </c>
      <c r="F1243" s="4" t="s">
        <v>2168</v>
      </c>
      <c r="G1243" s="5">
        <v>10.08</v>
      </c>
      <c r="H1243" s="37">
        <f t="shared" si="102"/>
        <v>1</v>
      </c>
      <c r="I1243" s="37" t="str">
        <f t="shared" si="103"/>
        <v>Small</v>
      </c>
      <c r="J1243" s="4">
        <v>1</v>
      </c>
      <c r="K1243" s="20">
        <v>0.99</v>
      </c>
      <c r="L1243" s="5">
        <f>Table3[[#This Row],[Product_Amt]]+Table3[[#This Row],[Shipping_Amt]]</f>
        <v>11.07</v>
      </c>
      <c r="M1243" s="5">
        <f>(Table3[[#This Row],[Total_Amt]]*0.1275) + 0.3</f>
        <v>1.7114250000000002</v>
      </c>
      <c r="N1243" s="20">
        <f>Table3[[#This Row],[Total_Amt]]-Table3[[#This Row],[TCG_Fees]]-0.0225 - (0.088 *Table3[[#This Row],[Shipping_Shields]])- ($V$33 * Table3[[#This Row],[Quantity_Ordered]]) -0.68</f>
        <v>8.5410785657686219</v>
      </c>
      <c r="O1243" s="2" t="s">
        <v>3427</v>
      </c>
      <c r="P1243" s="2" t="s">
        <v>985</v>
      </c>
      <c r="Q1243" s="6">
        <v>30721</v>
      </c>
    </row>
    <row r="1244" spans="1:17" x14ac:dyDescent="0.25">
      <c r="A1244" s="1" t="s">
        <v>3428</v>
      </c>
      <c r="B1244" s="2" t="s">
        <v>3429</v>
      </c>
      <c r="C1244" s="3">
        <v>45405</v>
      </c>
      <c r="D1244" s="4" t="str">
        <f t="shared" ca="1" si="101"/>
        <v>Shipped</v>
      </c>
      <c r="E1244" s="4" t="s">
        <v>3</v>
      </c>
      <c r="F1244" s="4" t="s">
        <v>2168</v>
      </c>
      <c r="G1244" s="5">
        <v>2.4900000000000002</v>
      </c>
      <c r="H1244" s="37">
        <f t="shared" si="102"/>
        <v>1</v>
      </c>
      <c r="I1244" s="37" t="str">
        <f t="shared" si="103"/>
        <v>Small</v>
      </c>
      <c r="J1244" s="4">
        <v>1</v>
      </c>
      <c r="K1244" s="20">
        <v>1.22</v>
      </c>
      <c r="L1244" s="5">
        <f>Table3[[#This Row],[Product_Amt]]+Table3[[#This Row],[Shipping_Amt]]</f>
        <v>3.71</v>
      </c>
      <c r="M1244" s="5">
        <f>(Table3[[#This Row],[Total_Amt]]*0.1275) + 0.3</f>
        <v>0.77302500000000007</v>
      </c>
      <c r="N1244" s="20">
        <f>Table3[[#This Row],[Total_Amt]]-Table3[[#This Row],[TCG_Fees]]-0.0225 - (0.088 *Table3[[#This Row],[Shipping_Shields]])- ($V$33 * Table3[[#This Row],[Quantity_Ordered]]) -0.68</f>
        <v>2.1194785657686208</v>
      </c>
      <c r="O1244" s="2" t="s">
        <v>2838</v>
      </c>
      <c r="P1244" s="2" t="s">
        <v>923</v>
      </c>
      <c r="Q1244" s="6">
        <v>99223</v>
      </c>
    </row>
    <row r="1245" spans="1:17" x14ac:dyDescent="0.25">
      <c r="A1245" s="1" t="s">
        <v>3430</v>
      </c>
      <c r="B1245" s="2" t="s">
        <v>3431</v>
      </c>
      <c r="C1245" s="3">
        <v>45405</v>
      </c>
      <c r="D1245" s="4" t="str">
        <f t="shared" ca="1" si="101"/>
        <v>Shipped</v>
      </c>
      <c r="E1245" s="4" t="s">
        <v>3</v>
      </c>
      <c r="F1245" s="4" t="s">
        <v>2168</v>
      </c>
      <c r="G1245" s="5">
        <v>6.98</v>
      </c>
      <c r="H1245" s="37">
        <f t="shared" si="102"/>
        <v>1</v>
      </c>
      <c r="I1245" s="37" t="str">
        <f t="shared" si="103"/>
        <v>Small</v>
      </c>
      <c r="J1245" s="4">
        <v>1</v>
      </c>
      <c r="K1245" s="20">
        <v>0.99</v>
      </c>
      <c r="L1245" s="5">
        <f>Table3[[#This Row],[Product_Amt]]+Table3[[#This Row],[Shipping_Amt]]</f>
        <v>7.9700000000000006</v>
      </c>
      <c r="M1245" s="5">
        <f>(Table3[[#This Row],[Total_Amt]]*0.1275) + 0.3</f>
        <v>1.3161750000000001</v>
      </c>
      <c r="N1245" s="20">
        <f>Table3[[#This Row],[Total_Amt]]-Table3[[#This Row],[TCG_Fees]]-0.0225 - (0.088 *Table3[[#This Row],[Shipping_Shields]])- ($V$33 * Table3[[#This Row],[Quantity_Ordered]]) -0.68</f>
        <v>5.8363285657686221</v>
      </c>
      <c r="O1245" s="2" t="s">
        <v>992</v>
      </c>
      <c r="P1245" s="2" t="s">
        <v>962</v>
      </c>
      <c r="Q1245" s="6">
        <v>60630</v>
      </c>
    </row>
    <row r="1246" spans="1:17" x14ac:dyDescent="0.25">
      <c r="A1246" s="1" t="s">
        <v>3432</v>
      </c>
      <c r="B1246" s="2" t="s">
        <v>3433</v>
      </c>
      <c r="C1246" s="3">
        <v>45405</v>
      </c>
      <c r="D1246" s="4" t="str">
        <f t="shared" ca="1" si="101"/>
        <v>Shipped</v>
      </c>
      <c r="E1246" s="4" t="s">
        <v>3</v>
      </c>
      <c r="F1246" s="4" t="s">
        <v>2168</v>
      </c>
      <c r="G1246" s="5">
        <v>1.24</v>
      </c>
      <c r="H1246" s="37">
        <f t="shared" si="102"/>
        <v>1</v>
      </c>
      <c r="I1246" s="37" t="str">
        <f t="shared" si="103"/>
        <v>Small</v>
      </c>
      <c r="J1246" s="4">
        <v>1</v>
      </c>
      <c r="K1246" s="20">
        <v>1.22</v>
      </c>
      <c r="L1246" s="5">
        <f>Table3[[#This Row],[Product_Amt]]+Table3[[#This Row],[Shipping_Amt]]</f>
        <v>2.46</v>
      </c>
      <c r="M1246" s="5">
        <f>(Table3[[#This Row],[Total_Amt]]*0.1275) + 0.3</f>
        <v>0.61365000000000003</v>
      </c>
      <c r="N1246" s="20">
        <f>Table3[[#This Row],[Total_Amt]]-Table3[[#This Row],[TCG_Fees]]-0.0225 - (0.088 *Table3[[#This Row],[Shipping_Shields]])- ($V$33 * Table3[[#This Row],[Quantity_Ordered]]) -0.68</f>
        <v>1.0288535657686211</v>
      </c>
      <c r="O1246" s="2" t="s">
        <v>3434</v>
      </c>
      <c r="P1246" s="2" t="s">
        <v>945</v>
      </c>
      <c r="Q1246" s="6">
        <v>44023</v>
      </c>
    </row>
    <row r="1247" spans="1:17" x14ac:dyDescent="0.25">
      <c r="A1247" s="1" t="s">
        <v>3435</v>
      </c>
      <c r="B1247" s="2" t="s">
        <v>3436</v>
      </c>
      <c r="C1247" s="3">
        <v>45405</v>
      </c>
      <c r="D1247" s="4" t="str">
        <f t="shared" ca="1" si="101"/>
        <v>Shipped</v>
      </c>
      <c r="E1247" s="4" t="s">
        <v>3</v>
      </c>
      <c r="F1247" s="4" t="s">
        <v>2168</v>
      </c>
      <c r="G1247" s="5">
        <v>19.989999999999998</v>
      </c>
      <c r="H1247" s="37">
        <f t="shared" si="102"/>
        <v>1</v>
      </c>
      <c r="I1247" s="37" t="str">
        <f t="shared" si="103"/>
        <v>Small</v>
      </c>
      <c r="J1247" s="4">
        <v>1</v>
      </c>
      <c r="K1247" s="20">
        <v>0.99</v>
      </c>
      <c r="L1247" s="5">
        <f>Table3[[#This Row],[Product_Amt]]+Table3[[#This Row],[Shipping_Amt]]</f>
        <v>20.979999999999997</v>
      </c>
      <c r="M1247" s="5">
        <f>(Table3[[#This Row],[Total_Amt]]*0.1275) + 0.3</f>
        <v>2.9749499999999993</v>
      </c>
      <c r="N1247" s="20">
        <f>Table3[[#This Row],[Total_Amt]]-Table3[[#This Row],[TCG_Fees]]-0.0225 - (0.088 *Table3[[#This Row],[Shipping_Shields]])- ($V$33 * Table3[[#This Row],[Quantity_Ordered]]) -0.68</f>
        <v>17.187553565768617</v>
      </c>
      <c r="O1247" s="2" t="s">
        <v>3437</v>
      </c>
      <c r="P1247" s="2" t="s">
        <v>945</v>
      </c>
      <c r="Q1247" s="6">
        <v>43213</v>
      </c>
    </row>
    <row r="1248" spans="1:17" x14ac:dyDescent="0.25">
      <c r="A1248" s="1" t="s">
        <v>3438</v>
      </c>
      <c r="B1248" s="2" t="s">
        <v>3439</v>
      </c>
      <c r="C1248" s="3">
        <v>45405</v>
      </c>
      <c r="D1248" s="4" t="str">
        <f t="shared" ca="1" si="101"/>
        <v>Shipped</v>
      </c>
      <c r="E1248" s="4" t="s">
        <v>3</v>
      </c>
      <c r="F1248" s="4" t="s">
        <v>2168</v>
      </c>
      <c r="G1248" s="5">
        <v>26.38</v>
      </c>
      <c r="H1248" s="37">
        <f t="shared" si="102"/>
        <v>1</v>
      </c>
      <c r="I1248" s="37" t="str">
        <f t="shared" si="103"/>
        <v>Small</v>
      </c>
      <c r="J1248" s="4">
        <v>2</v>
      </c>
      <c r="K1248" s="20">
        <v>0.99</v>
      </c>
      <c r="L1248" s="5">
        <f>Table3[[#This Row],[Product_Amt]]+Table3[[#This Row],[Shipping_Amt]]</f>
        <v>27.369999999999997</v>
      </c>
      <c r="M1248" s="5">
        <f>(Table3[[#This Row],[Total_Amt]]*0.1275) + 0.3</f>
        <v>3.7896749999999995</v>
      </c>
      <c r="N1248" s="20">
        <f>Table3[[#This Row],[Total_Amt]]-Table3[[#This Row],[TCG_Fees]]-0.0225 - (0.088 *Table3[[#This Row],[Shipping_Shields]])- ($V$33 * Table3[[#This Row],[Quantity_Ordered]]) -0.68</f>
        <v>22.73583213153724</v>
      </c>
      <c r="O1248" s="2" t="s">
        <v>1165</v>
      </c>
      <c r="P1248" s="2" t="s">
        <v>954</v>
      </c>
      <c r="Q1248" s="6">
        <v>33179</v>
      </c>
    </row>
    <row r="1249" spans="1:17" x14ac:dyDescent="0.25">
      <c r="A1249" s="1" t="s">
        <v>3440</v>
      </c>
      <c r="B1249" s="2" t="s">
        <v>3441</v>
      </c>
      <c r="C1249" s="3">
        <v>45405</v>
      </c>
      <c r="D1249" s="4" t="str">
        <f t="shared" ca="1" si="101"/>
        <v>Shipped</v>
      </c>
      <c r="E1249" s="4" t="s">
        <v>3</v>
      </c>
      <c r="F1249" s="4" t="s">
        <v>2168</v>
      </c>
      <c r="G1249" s="5">
        <v>3.99</v>
      </c>
      <c r="H1249" s="37">
        <f t="shared" si="102"/>
        <v>1</v>
      </c>
      <c r="I1249" s="37" t="str">
        <f t="shared" si="103"/>
        <v>Small</v>
      </c>
      <c r="J1249" s="4">
        <v>1</v>
      </c>
      <c r="K1249" s="20">
        <v>1.22</v>
      </c>
      <c r="L1249" s="5">
        <f>Table3[[#This Row],[Product_Amt]]+Table3[[#This Row],[Shipping_Amt]]</f>
        <v>5.21</v>
      </c>
      <c r="M1249" s="5">
        <f>(Table3[[#This Row],[Total_Amt]]*0.1275) + 0.3</f>
        <v>0.96427499999999999</v>
      </c>
      <c r="N1249" s="20">
        <f>Table3[[#This Row],[Total_Amt]]-Table3[[#This Row],[TCG_Fees]]-0.0225 - (0.088 *Table3[[#This Row],[Shipping_Shields]])- ($V$33 * Table3[[#This Row],[Quantity_Ordered]]) -0.68</f>
        <v>3.4282285657686216</v>
      </c>
      <c r="O1249" s="2" t="s">
        <v>974</v>
      </c>
      <c r="P1249" s="2" t="s">
        <v>926</v>
      </c>
      <c r="Q1249" s="6">
        <v>97229</v>
      </c>
    </row>
    <row r="1250" spans="1:17" x14ac:dyDescent="0.25">
      <c r="A1250" s="1" t="s">
        <v>3442</v>
      </c>
      <c r="B1250" s="2" t="s">
        <v>3443</v>
      </c>
      <c r="C1250" s="3">
        <v>45406</v>
      </c>
      <c r="D1250" s="4" t="str">
        <f t="shared" ca="1" si="101"/>
        <v>Shipped</v>
      </c>
      <c r="E1250" s="4" t="s">
        <v>3</v>
      </c>
      <c r="F1250" s="4" t="s">
        <v>2168</v>
      </c>
      <c r="G1250" s="5">
        <v>6.99</v>
      </c>
      <c r="H1250" s="37">
        <f t="shared" si="102"/>
        <v>1</v>
      </c>
      <c r="I1250" s="37" t="str">
        <f t="shared" si="103"/>
        <v>Small</v>
      </c>
      <c r="J1250" s="4">
        <v>1</v>
      </c>
      <c r="K1250" s="20">
        <v>0.99</v>
      </c>
      <c r="L1250" s="5">
        <f>Table3[[#This Row],[Product_Amt]]+Table3[[#This Row],[Shipping_Amt]]</f>
        <v>7.98</v>
      </c>
      <c r="M1250" s="5">
        <f>(Table3[[#This Row],[Total_Amt]]*0.1275) + 0.3</f>
        <v>1.31745</v>
      </c>
      <c r="N1250" s="20">
        <f>Table3[[#This Row],[Total_Amt]]-Table3[[#This Row],[TCG_Fees]]-0.0225 - (0.088 *Table3[[#This Row],[Shipping_Shields]])- ($V$33 * Table3[[#This Row],[Quantity_Ordered]]) -0.68</f>
        <v>5.8450535657686222</v>
      </c>
      <c r="O1250" s="2" t="s">
        <v>3444</v>
      </c>
      <c r="P1250" s="2" t="s">
        <v>938</v>
      </c>
      <c r="Q1250" s="6">
        <v>94087</v>
      </c>
    </row>
    <row r="1251" spans="1:17" x14ac:dyDescent="0.25">
      <c r="A1251" s="1" t="s">
        <v>3445</v>
      </c>
      <c r="B1251" s="2" t="s">
        <v>3446</v>
      </c>
      <c r="C1251" s="3">
        <v>45406</v>
      </c>
      <c r="D1251" s="4" t="str">
        <f t="shared" ca="1" si="101"/>
        <v>Shipped</v>
      </c>
      <c r="E1251" s="4" t="s">
        <v>3</v>
      </c>
      <c r="F1251" s="4" t="s">
        <v>2168</v>
      </c>
      <c r="G1251" s="5">
        <v>3.75</v>
      </c>
      <c r="H1251" s="37">
        <f t="shared" si="102"/>
        <v>1</v>
      </c>
      <c r="I1251" s="37" t="str">
        <f t="shared" si="103"/>
        <v>Small</v>
      </c>
      <c r="J1251" s="4">
        <v>1</v>
      </c>
      <c r="K1251" s="20">
        <v>1.22</v>
      </c>
      <c r="L1251" s="5">
        <f>Table3[[#This Row],[Product_Amt]]+Table3[[#This Row],[Shipping_Amt]]</f>
        <v>4.97</v>
      </c>
      <c r="M1251" s="5">
        <f>(Table3[[#This Row],[Total_Amt]]*0.1275) + 0.3</f>
        <v>0.93367500000000003</v>
      </c>
      <c r="N1251" s="20">
        <f>Table3[[#This Row],[Total_Amt]]-Table3[[#This Row],[TCG_Fees]]-0.0225 - (0.088 *Table3[[#This Row],[Shipping_Shields]])- ($V$33 * Table3[[#This Row],[Quantity_Ordered]]) -0.68</f>
        <v>3.2188285657686206</v>
      </c>
      <c r="O1251" s="2" t="s">
        <v>1102</v>
      </c>
      <c r="P1251" s="2" t="s">
        <v>997</v>
      </c>
      <c r="Q1251" s="6">
        <v>80012</v>
      </c>
    </row>
    <row r="1252" spans="1:17" x14ac:dyDescent="0.25">
      <c r="A1252" s="1" t="s">
        <v>3447</v>
      </c>
      <c r="B1252" s="2" t="s">
        <v>3448</v>
      </c>
      <c r="C1252" s="3">
        <v>45406</v>
      </c>
      <c r="D1252" s="4" t="str">
        <f t="shared" ca="1" si="101"/>
        <v>Shipped</v>
      </c>
      <c r="E1252" s="4" t="s">
        <v>3</v>
      </c>
      <c r="F1252" s="4" t="s">
        <v>2168</v>
      </c>
      <c r="G1252" s="5">
        <v>2.5</v>
      </c>
      <c r="H1252" s="37">
        <f t="shared" si="102"/>
        <v>1</v>
      </c>
      <c r="I1252" s="37" t="str">
        <f t="shared" si="103"/>
        <v>Small</v>
      </c>
      <c r="J1252" s="4">
        <v>1</v>
      </c>
      <c r="K1252" s="20">
        <v>1.22</v>
      </c>
      <c r="L1252" s="5">
        <f>Table3[[#This Row],[Product_Amt]]+Table3[[#This Row],[Shipping_Amt]]</f>
        <v>3.7199999999999998</v>
      </c>
      <c r="M1252" s="5">
        <f>(Table3[[#This Row],[Total_Amt]]*0.1275) + 0.3</f>
        <v>0.77429999999999999</v>
      </c>
      <c r="N1252" s="20">
        <f>Table3[[#This Row],[Total_Amt]]-Table3[[#This Row],[TCG_Fees]]-0.0225 - (0.088 *Table3[[#This Row],[Shipping_Shields]])- ($V$33 * Table3[[#This Row],[Quantity_Ordered]]) -0.68</f>
        <v>2.1282035657686205</v>
      </c>
      <c r="O1252" s="2" t="s">
        <v>3449</v>
      </c>
      <c r="P1252" s="2" t="s">
        <v>954</v>
      </c>
      <c r="Q1252" s="6">
        <v>32403</v>
      </c>
    </row>
    <row r="1253" spans="1:17" x14ac:dyDescent="0.25">
      <c r="A1253" s="1" t="s">
        <v>3450</v>
      </c>
      <c r="B1253" s="2" t="s">
        <v>3451</v>
      </c>
      <c r="C1253" s="3">
        <v>45406</v>
      </c>
      <c r="D1253" s="4" t="str">
        <f t="shared" ref="D1253:D1259" ca="1" si="104">IF(C1253&gt;=TODAY()-7,"Shipped","Completed")</f>
        <v>Shipped</v>
      </c>
      <c r="E1253" s="4" t="s">
        <v>3</v>
      </c>
      <c r="F1253" s="4" t="s">
        <v>2168</v>
      </c>
      <c r="G1253" s="5">
        <v>9.06</v>
      </c>
      <c r="H1253" s="37">
        <f t="shared" ref="H1253:H1259" si="105">IF(J1253&gt;=7,2,IF(J1253&lt;7,1))</f>
        <v>1</v>
      </c>
      <c r="I1253" s="37" t="str">
        <f t="shared" ref="I1253:I1259" si="106">IF(H1253 &gt; 1, "Large", "Small")</f>
        <v>Small</v>
      </c>
      <c r="J1253" s="4">
        <v>1</v>
      </c>
      <c r="K1253" s="20">
        <v>0.99</v>
      </c>
      <c r="L1253" s="5">
        <f>Table3[[#This Row],[Product_Amt]]+Table3[[#This Row],[Shipping_Amt]]</f>
        <v>10.050000000000001</v>
      </c>
      <c r="M1253" s="5">
        <f>(Table3[[#This Row],[Total_Amt]]*0.1275) + 0.3</f>
        <v>1.5813750000000002</v>
      </c>
      <c r="N1253" s="20">
        <f>Table3[[#This Row],[Total_Amt]]-Table3[[#This Row],[TCG_Fees]]-0.0225 - (0.088 *Table3[[#This Row],[Shipping_Shields]])- ($V$33 * Table3[[#This Row],[Quantity_Ordered]]) -0.68</f>
        <v>7.651128565768623</v>
      </c>
      <c r="O1253" s="2" t="s">
        <v>3452</v>
      </c>
      <c r="P1253" s="2" t="s">
        <v>919</v>
      </c>
      <c r="Q1253" s="6">
        <v>77459</v>
      </c>
    </row>
    <row r="1254" spans="1:17" x14ac:dyDescent="0.25">
      <c r="A1254" s="1" t="s">
        <v>3453</v>
      </c>
      <c r="B1254" s="2" t="s">
        <v>3454</v>
      </c>
      <c r="C1254" s="3">
        <v>45406</v>
      </c>
      <c r="D1254" s="4" t="str">
        <f t="shared" ca="1" si="104"/>
        <v>Shipped</v>
      </c>
      <c r="E1254" s="4" t="s">
        <v>3</v>
      </c>
      <c r="F1254" s="4" t="s">
        <v>2168</v>
      </c>
      <c r="G1254" s="5">
        <v>2.98</v>
      </c>
      <c r="H1254" s="37">
        <f t="shared" si="105"/>
        <v>1</v>
      </c>
      <c r="I1254" s="37" t="str">
        <f t="shared" si="106"/>
        <v>Small</v>
      </c>
      <c r="J1254" s="4">
        <v>1</v>
      </c>
      <c r="K1254" s="20">
        <v>1.22</v>
      </c>
      <c r="L1254" s="5">
        <f>Table3[[#This Row],[Product_Amt]]+Table3[[#This Row],[Shipping_Amt]]</f>
        <v>4.2</v>
      </c>
      <c r="M1254" s="5">
        <f>(Table3[[#This Row],[Total_Amt]]*0.1275) + 0.3</f>
        <v>0.83550000000000013</v>
      </c>
      <c r="N1254" s="20">
        <f>Table3[[#This Row],[Total_Amt]]-Table3[[#This Row],[TCG_Fees]]-0.0225 - (0.088 *Table3[[#This Row],[Shipping_Shields]])- ($V$33 * Table3[[#This Row],[Quantity_Ordered]]) -0.68</f>
        <v>2.547003565768621</v>
      </c>
      <c r="O1254" s="2" t="s">
        <v>1050</v>
      </c>
      <c r="P1254" s="2" t="s">
        <v>967</v>
      </c>
      <c r="Q1254" s="6">
        <v>17551</v>
      </c>
    </row>
    <row r="1255" spans="1:17" x14ac:dyDescent="0.25">
      <c r="A1255" s="1" t="s">
        <v>3455</v>
      </c>
      <c r="B1255" s="2" t="s">
        <v>3456</v>
      </c>
      <c r="C1255" s="3">
        <v>45406</v>
      </c>
      <c r="D1255" s="4" t="str">
        <f t="shared" ca="1" si="104"/>
        <v>Shipped</v>
      </c>
      <c r="E1255" s="4" t="s">
        <v>3</v>
      </c>
      <c r="F1255" s="4" t="s">
        <v>2168</v>
      </c>
      <c r="G1255" s="5">
        <v>16.010000000000002</v>
      </c>
      <c r="H1255" s="37">
        <f t="shared" si="105"/>
        <v>1</v>
      </c>
      <c r="I1255" s="37" t="str">
        <f t="shared" si="106"/>
        <v>Small</v>
      </c>
      <c r="J1255" s="4">
        <v>1</v>
      </c>
      <c r="K1255" s="20">
        <v>0.99</v>
      </c>
      <c r="L1255" s="5">
        <f>Table3[[#This Row],[Product_Amt]]+Table3[[#This Row],[Shipping_Amt]]</f>
        <v>17</v>
      </c>
      <c r="M1255" s="5">
        <f>(Table3[[#This Row],[Total_Amt]]*0.1275) + 0.3</f>
        <v>2.4674999999999998</v>
      </c>
      <c r="N1255" s="20">
        <f>Table3[[#This Row],[Total_Amt]]-Table3[[#This Row],[TCG_Fees]]-0.0225 - (0.088 *Table3[[#This Row],[Shipping_Shields]])- ($V$33 * Table3[[#This Row],[Quantity_Ordered]]) -0.68</f>
        <v>13.715003565768622</v>
      </c>
      <c r="O1255" s="2" t="s">
        <v>1059</v>
      </c>
      <c r="P1255" s="2" t="s">
        <v>938</v>
      </c>
      <c r="Q1255" s="6">
        <v>93306</v>
      </c>
    </row>
    <row r="1256" spans="1:17" x14ac:dyDescent="0.25">
      <c r="A1256" s="1" t="s">
        <v>3457</v>
      </c>
      <c r="B1256" s="2" t="s">
        <v>3458</v>
      </c>
      <c r="C1256" s="3">
        <v>45406</v>
      </c>
      <c r="D1256" s="4" t="str">
        <f t="shared" ca="1" si="104"/>
        <v>Shipped</v>
      </c>
      <c r="E1256" s="4" t="s">
        <v>3</v>
      </c>
      <c r="F1256" s="4" t="s">
        <v>2168</v>
      </c>
      <c r="G1256" s="5">
        <v>7.25</v>
      </c>
      <c r="H1256" s="37">
        <f t="shared" si="105"/>
        <v>1</v>
      </c>
      <c r="I1256" s="37" t="str">
        <f t="shared" si="106"/>
        <v>Small</v>
      </c>
      <c r="J1256" s="4">
        <v>1</v>
      </c>
      <c r="K1256" s="20">
        <v>0.99</v>
      </c>
      <c r="L1256" s="5">
        <f>Table3[[#This Row],[Product_Amt]]+Table3[[#This Row],[Shipping_Amt]]</f>
        <v>8.24</v>
      </c>
      <c r="M1256" s="5">
        <f>(Table3[[#This Row],[Total_Amt]]*0.1275) + 0.3</f>
        <v>1.3506</v>
      </c>
      <c r="N1256" s="20">
        <f>Table3[[#This Row],[Total_Amt]]-Table3[[#This Row],[TCG_Fees]]-0.0225 - (0.088 *Table3[[#This Row],[Shipping_Shields]])- ($V$33 * Table3[[#This Row],[Quantity_Ordered]]) -0.68</f>
        <v>6.071903565768622</v>
      </c>
      <c r="O1256" s="2" t="s">
        <v>1780</v>
      </c>
      <c r="P1256" s="2" t="s">
        <v>1005</v>
      </c>
      <c r="Q1256" s="6">
        <v>27703</v>
      </c>
    </row>
    <row r="1257" spans="1:17" x14ac:dyDescent="0.25">
      <c r="A1257" s="1" t="s">
        <v>3459</v>
      </c>
      <c r="B1257" s="2" t="s">
        <v>3460</v>
      </c>
      <c r="C1257" s="3">
        <v>45407</v>
      </c>
      <c r="D1257" s="4" t="str">
        <f t="shared" ca="1" si="104"/>
        <v>Shipped</v>
      </c>
      <c r="E1257" s="4" t="s">
        <v>3</v>
      </c>
      <c r="F1257" s="4" t="s">
        <v>2168</v>
      </c>
      <c r="G1257" s="5">
        <v>3.96</v>
      </c>
      <c r="H1257" s="37">
        <f t="shared" si="105"/>
        <v>1</v>
      </c>
      <c r="I1257" s="37" t="str">
        <f t="shared" si="106"/>
        <v>Small</v>
      </c>
      <c r="J1257" s="4">
        <v>1</v>
      </c>
      <c r="K1257" s="20">
        <v>1.22</v>
      </c>
      <c r="L1257" s="5">
        <f>Table3[[#This Row],[Product_Amt]]+Table3[[#This Row],[Shipping_Amt]]</f>
        <v>5.18</v>
      </c>
      <c r="M1257" s="5">
        <f>(Table3[[#This Row],[Total_Amt]]*0.1275) + 0.3</f>
        <v>0.96045000000000003</v>
      </c>
      <c r="N1257" s="20">
        <f>Table3[[#This Row],[Total_Amt]]-Table3[[#This Row],[TCG_Fees]]-0.0225 - (0.088 *Table3[[#This Row],[Shipping_Shields]])- ($V$33 * Table3[[#This Row],[Quantity_Ordered]]) -0.68</f>
        <v>3.4020535657686213</v>
      </c>
      <c r="O1257" s="2" t="s">
        <v>3461</v>
      </c>
      <c r="P1257" s="2" t="s">
        <v>967</v>
      </c>
      <c r="Q1257" s="6">
        <v>15736</v>
      </c>
    </row>
    <row r="1258" spans="1:17" x14ac:dyDescent="0.25">
      <c r="A1258" s="1" t="s">
        <v>3462</v>
      </c>
      <c r="B1258" s="2" t="s">
        <v>3463</v>
      </c>
      <c r="C1258" s="3">
        <v>45407</v>
      </c>
      <c r="D1258" s="4" t="str">
        <f t="shared" ca="1" si="104"/>
        <v>Shipped</v>
      </c>
      <c r="E1258" s="4" t="s">
        <v>3</v>
      </c>
      <c r="F1258" s="4" t="s">
        <v>2168</v>
      </c>
      <c r="G1258" s="5">
        <v>3.48</v>
      </c>
      <c r="H1258" s="37">
        <f t="shared" si="105"/>
        <v>1</v>
      </c>
      <c r="I1258" s="37" t="str">
        <f t="shared" si="106"/>
        <v>Small</v>
      </c>
      <c r="J1258" s="4">
        <v>1</v>
      </c>
      <c r="K1258" s="20">
        <v>1.22</v>
      </c>
      <c r="L1258" s="5">
        <f>Table3[[#This Row],[Product_Amt]]+Table3[[#This Row],[Shipping_Amt]]</f>
        <v>4.7</v>
      </c>
      <c r="M1258" s="5">
        <f>(Table3[[#This Row],[Total_Amt]]*0.1275) + 0.3</f>
        <v>0.8992500000000001</v>
      </c>
      <c r="N1258" s="20">
        <f>Table3[[#This Row],[Total_Amt]]-Table3[[#This Row],[TCG_Fees]]-0.0225 - (0.088 *Table3[[#This Row],[Shipping_Shields]])- ($V$33 * Table3[[#This Row],[Quantity_Ordered]]) -0.68</f>
        <v>2.9832535657686208</v>
      </c>
      <c r="O1258" s="2" t="s">
        <v>3464</v>
      </c>
      <c r="P1258" s="2" t="s">
        <v>967</v>
      </c>
      <c r="Q1258" s="6">
        <v>16365</v>
      </c>
    </row>
    <row r="1259" spans="1:17" x14ac:dyDescent="0.25">
      <c r="A1259" s="1" t="s">
        <v>3465</v>
      </c>
      <c r="B1259" s="2" t="s">
        <v>3466</v>
      </c>
      <c r="C1259" s="3">
        <v>45407</v>
      </c>
      <c r="D1259" s="4" t="str">
        <f t="shared" ca="1" si="104"/>
        <v>Shipped</v>
      </c>
      <c r="E1259" s="4" t="s">
        <v>3</v>
      </c>
      <c r="F1259" s="4" t="s">
        <v>2168</v>
      </c>
      <c r="G1259" s="5">
        <v>7.86</v>
      </c>
      <c r="H1259" s="37">
        <f t="shared" si="105"/>
        <v>1</v>
      </c>
      <c r="I1259" s="37" t="str">
        <f t="shared" si="106"/>
        <v>Small</v>
      </c>
      <c r="J1259" s="4">
        <v>3</v>
      </c>
      <c r="K1259" s="20">
        <v>0.99</v>
      </c>
      <c r="L1259" s="5">
        <f>Table3[[#This Row],[Product_Amt]]+Table3[[#This Row],[Shipping_Amt]]</f>
        <v>8.85</v>
      </c>
      <c r="M1259" s="5">
        <f>(Table3[[#This Row],[Total_Amt]]*0.1275) + 0.3</f>
        <v>1.428375</v>
      </c>
      <c r="N1259" s="20">
        <f>Table3[[#This Row],[Total_Amt]]-Table3[[#This Row],[TCG_Fees]]-0.0225 - (0.088 *Table3[[#This Row],[Shipping_Shields]])- ($V$33 * Table3[[#This Row],[Quantity_Ordered]]) -0.68</f>
        <v>6.5501356973058638</v>
      </c>
      <c r="O1259" s="2" t="s">
        <v>3467</v>
      </c>
      <c r="P1259" s="2" t="s">
        <v>954</v>
      </c>
      <c r="Q1259" s="6">
        <v>33713</v>
      </c>
    </row>
    <row r="1260" spans="1:17" x14ac:dyDescent="0.25">
      <c r="A1260" s="1" t="s">
        <v>3468</v>
      </c>
      <c r="B1260" s="2" t="s">
        <v>3469</v>
      </c>
      <c r="C1260" s="3">
        <v>45407</v>
      </c>
      <c r="D1260" s="4" t="str">
        <f ca="1">IF(C1260&gt;=TODAY()-7,"Shipped","Completed")</f>
        <v>Shipped</v>
      </c>
      <c r="E1260" s="4" t="s">
        <v>3</v>
      </c>
      <c r="F1260" s="4" t="s">
        <v>2168</v>
      </c>
      <c r="G1260" s="5">
        <v>6.86</v>
      </c>
      <c r="H1260" s="37">
        <f>IF(J1260&gt;=7,2,IF(J1260&lt;7,1))</f>
        <v>1</v>
      </c>
      <c r="I1260" s="37" t="str">
        <f>IF(H1260 &gt; 1, "Large", "Small")</f>
        <v>Small</v>
      </c>
      <c r="J1260" s="4">
        <v>1</v>
      </c>
      <c r="K1260" s="20">
        <v>0.99</v>
      </c>
      <c r="L1260" s="5">
        <f>Table3[[#This Row],[Product_Amt]]+Table3[[#This Row],[Shipping_Amt]]</f>
        <v>7.8500000000000005</v>
      </c>
      <c r="M1260" s="5">
        <f>(Table3[[#This Row],[Total_Amt]]*0.1275) + 0.3</f>
        <v>1.3008750000000002</v>
      </c>
      <c r="N1260" s="20">
        <f>Table3[[#This Row],[Total_Amt]]-Table3[[#This Row],[TCG_Fees]]-0.0225 - (0.088 *Table3[[#This Row],[Shipping_Shields]])- ($V$33 * Table3[[#This Row],[Quantity_Ordered]]) -0.68</f>
        <v>5.7316285657686219</v>
      </c>
      <c r="O1260" s="2" t="s">
        <v>3470</v>
      </c>
      <c r="P1260" s="2" t="s">
        <v>950</v>
      </c>
      <c r="Q1260" s="6">
        <v>3038</v>
      </c>
    </row>
    <row r="1261" spans="1:17" x14ac:dyDescent="0.25">
      <c r="A1261" s="1" t="s">
        <v>3471</v>
      </c>
      <c r="B1261" s="2" t="s">
        <v>3472</v>
      </c>
      <c r="C1261" s="3">
        <v>45407</v>
      </c>
      <c r="D1261" s="4" t="str">
        <f ca="1">IF(C1261&gt;=TODAY()-7,"Shipped","Completed")</f>
        <v>Shipped</v>
      </c>
      <c r="E1261" s="4" t="s">
        <v>3</v>
      </c>
      <c r="F1261" s="4" t="s">
        <v>2168</v>
      </c>
      <c r="G1261" s="5">
        <v>25.97</v>
      </c>
      <c r="H1261" s="37">
        <f>IF(J1261&gt;=7,2,IF(J1261&lt;7,1))</f>
        <v>1</v>
      </c>
      <c r="I1261" s="37" t="str">
        <f>IF(H1261 &gt; 1, "Large", "Small")</f>
        <v>Small</v>
      </c>
      <c r="J1261" s="4">
        <v>1</v>
      </c>
      <c r="K1261" s="20">
        <v>0.99</v>
      </c>
      <c r="L1261" s="5">
        <f>Table3[[#This Row],[Product_Amt]]+Table3[[#This Row],[Shipping_Amt]]</f>
        <v>26.959999999999997</v>
      </c>
      <c r="M1261" s="5">
        <f>(Table3[[#This Row],[Total_Amt]]*0.1275) + 0.3</f>
        <v>3.7373999999999996</v>
      </c>
      <c r="N1261" s="20">
        <f>Table3[[#This Row],[Total_Amt]]-Table3[[#This Row],[TCG_Fees]]-0.0225 - (0.088 *Table3[[#This Row],[Shipping_Shields]])- ($V$33 * Table3[[#This Row],[Quantity_Ordered]]) -0.68</f>
        <v>22.405103565768616</v>
      </c>
      <c r="O1261" s="2" t="s">
        <v>3473</v>
      </c>
      <c r="P1261" s="2" t="s">
        <v>960</v>
      </c>
      <c r="Q1261" s="6">
        <v>48331</v>
      </c>
    </row>
    <row r="1262" spans="1:17" x14ac:dyDescent="0.25">
      <c r="A1262" s="1" t="s">
        <v>3474</v>
      </c>
      <c r="B1262" s="2" t="s">
        <v>3475</v>
      </c>
      <c r="C1262" s="3">
        <v>45407</v>
      </c>
      <c r="D1262" s="4" t="str">
        <f ca="1">IF(C1262&gt;=TODAY()-7,"Shipped","Completed")</f>
        <v>Shipped</v>
      </c>
      <c r="E1262" s="4" t="s">
        <v>3</v>
      </c>
      <c r="F1262" s="4" t="s">
        <v>2168</v>
      </c>
      <c r="G1262" s="5">
        <v>13.38</v>
      </c>
      <c r="H1262" s="37">
        <f>IF(J1262&gt;=7,2,IF(J1262&lt;7,1))</f>
        <v>1</v>
      </c>
      <c r="I1262" s="37" t="str">
        <f>IF(H1262 &gt; 1, "Large", "Small")</f>
        <v>Small</v>
      </c>
      <c r="J1262" s="4">
        <v>1</v>
      </c>
      <c r="K1262" s="20">
        <v>0.99</v>
      </c>
      <c r="L1262" s="5">
        <f>Table3[[#This Row],[Product_Amt]]+Table3[[#This Row],[Shipping_Amt]]</f>
        <v>14.370000000000001</v>
      </c>
      <c r="M1262" s="5">
        <f>(Table3[[#This Row],[Total_Amt]]*0.1275) + 0.3</f>
        <v>2.1321750000000002</v>
      </c>
      <c r="N1262" s="20">
        <f>Table3[[#This Row],[Total_Amt]]-Table3[[#This Row],[TCG_Fees]]-0.0225 - (0.088 *Table3[[#This Row],[Shipping_Shields]])- ($V$33 * Table3[[#This Row],[Quantity_Ordered]]) -0.68</f>
        <v>11.420328565768623</v>
      </c>
      <c r="O1262" s="2" t="s">
        <v>3207</v>
      </c>
      <c r="P1262" s="2" t="s">
        <v>1123</v>
      </c>
      <c r="Q1262" s="6">
        <v>84401</v>
      </c>
    </row>
    <row r="1263" spans="1:17" x14ac:dyDescent="0.25">
      <c r="A1263" s="1" t="s">
        <v>3476</v>
      </c>
      <c r="B1263" s="2" t="s">
        <v>3477</v>
      </c>
      <c r="C1263" s="3">
        <v>45408</v>
      </c>
      <c r="D1263" s="4" t="str">
        <f ca="1">IF(C1263&gt;=TODAY()-7,"Shipped","Completed")</f>
        <v>Shipped</v>
      </c>
      <c r="E1263" s="4" t="s">
        <v>3</v>
      </c>
      <c r="F1263" s="4" t="s">
        <v>2168</v>
      </c>
      <c r="G1263" s="5">
        <v>1.99</v>
      </c>
      <c r="H1263" s="37">
        <f>IF(J1263&gt;=7,2,IF(J1263&lt;7,1))</f>
        <v>1</v>
      </c>
      <c r="I1263" s="37" t="str">
        <f>IF(H1263 &gt; 1, "Large", "Small")</f>
        <v>Small</v>
      </c>
      <c r="J1263" s="4">
        <v>1</v>
      </c>
      <c r="K1263" s="20">
        <v>1.22</v>
      </c>
      <c r="L1263" s="5">
        <f>Table3[[#This Row],[Product_Amt]]+Table3[[#This Row],[Shipping_Amt]]</f>
        <v>3.21</v>
      </c>
      <c r="M1263" s="5">
        <f>(Table3[[#This Row],[Total_Amt]]*0.1275) + 0.3</f>
        <v>0.70927499999999999</v>
      </c>
      <c r="N1263" s="20">
        <f>Table3[[#This Row],[Total_Amt]]-Table3[[#This Row],[TCG_Fees]]-0.0225 - (0.088 *Table3[[#This Row],[Shipping_Shields]])- ($V$33 * Table3[[#This Row],[Quantity_Ordered]]) -0.68</f>
        <v>1.683228565768621</v>
      </c>
      <c r="O1263" s="2" t="s">
        <v>1070</v>
      </c>
      <c r="P1263" s="2" t="s">
        <v>938</v>
      </c>
      <c r="Q1263" s="6">
        <v>90069</v>
      </c>
    </row>
  </sheetData>
  <phoneticPr fontId="19" type="noConversion"/>
  <conditionalFormatting sqref="D2:D1263">
    <cfRule type="containsText" dxfId="6" priority="7" operator="containsText" text="Shipped">
      <formula>NOT(ISERROR(SEARCH("Shipped",D2)))</formula>
    </cfRule>
    <cfRule type="timePeriod" dxfId="5" priority="9" timePeriod="thisWeek">
      <formula>AND(TODAY()-ROUNDDOWN(D2,0)&lt;=WEEKDAY(TODAY())-1,ROUNDDOWN(D2,0)-TODAY()&lt;=7-WEEKDAY(TODAY()))</formula>
    </cfRule>
    <cfRule type="timePeriod" dxfId="4" priority="10" timePeriod="last7Days">
      <formula>AND(TODAY()-FLOOR(D2,1)&lt;=6,FLOOR(D2,1)&lt;=TODAY())</formula>
    </cfRule>
  </conditionalFormatting>
  <conditionalFormatting sqref="C2:C744 C746:C755">
    <cfRule type="timePeriod" dxfId="3" priority="4" timePeriod="last7Days">
      <formula>AND(TODAY()-FLOOR(C2,1)&lt;=6,FLOOR(C2,1)&lt;=TODAY())</formula>
    </cfRule>
    <cfRule type="timePeriod" dxfId="2" priority="8" timePeriod="last7Days">
      <formula>AND(TODAY()-FLOOR(C2,1)&lt;=6,FLOOR(C2,1)&lt;=TODAY())</formula>
    </cfRule>
  </conditionalFormatting>
  <conditionalFormatting sqref="D1:D1048576">
    <cfRule type="containsText" dxfId="1" priority="6" operator="containsText" text="Refunded">
      <formula>NOT(ISERROR(SEARCH("Refunded",D1)))</formula>
    </cfRule>
  </conditionalFormatting>
  <conditionalFormatting sqref="O745:P745 A745:B745 E745">
    <cfRule type="expression" priority="11">
      <formula>"If+$D$2:$D$755=Cancelled"</formula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D875">
    <cfRule type="duplicateValues" dxfId="0" priority="1"/>
  </conditionalFormatting>
  <dataValidations count="3">
    <dataValidation type="list" allowBlank="1" showInputMessage="1" showErrorMessage="1" sqref="D1:D744 D746:D874 D876:D996 D998:D1048576" xr:uid="{82DE6FBA-A586-43E1-9593-4C6200B0C650}">
      <formula1>"Shipped, Completed, Refunded, Return to Sender"</formula1>
    </dataValidation>
    <dataValidation type="list" allowBlank="1" showInputMessage="1" showErrorMessage="1" sqref="D745" xr:uid="{3C17057A-A178-4811-9D19-327555F4D775}">
      <formula1>"Shipped, Completed, Refunded, Return to Sender, Cancelled"</formula1>
    </dataValidation>
    <dataValidation type="list" allowBlank="1" showInputMessage="1" showErrorMessage="1" sqref="D875 D997" xr:uid="{2C4B04DB-E67B-40BF-BFB8-1866CA28CE1A}">
      <formula1>"Shipped, Cancelled, Completed, Refunded, Return to Sender"</formula1>
    </dataValidation>
  </dataValidations>
  <pageMargins left="0.7" right="0.7" top="0.75" bottom="0.75" header="0.3" footer="0.3"/>
  <pageSetup paperSize="256" orientation="portrait" horizontalDpi="203" verticalDpi="20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m O c V / Z f 4 u 6 k A A A A 9 w A A A B I A H A B D b 2 5 m a W c v U G F j a 2 F n Z S 5 4 b W w g o h g A K K A U A A A A A A A A A A A A A A A A A A A A A A A A A A A A h Y + 9 D o I w G E V f h X S n f z g Y 8 l E G V 0 l M i M a 1 K R U b o R h a L O / m 4 C P 5 C m I U d X O 8 5 5 7 h 3 v v 1 B v n Y N t F F 9 8 5 0 N k M M U x R p q 7 r K 2 D p D g z / E S 5 Q L 2 E h 1 k r W O J t m 6 d H R V h o 7 e n 1 N C Q g g 4 J L j r a 8 I p Z W R f r E t 1 1 K 1 E H 9 n 8 l 2 N j n Z d W a S R g 9 x o j O G Z s g T n n C a Z A Z g q F s V + D T 4 O f 7 Q + E 1 d D 4 o d d C 2 3 h b A p k j k P c J 8 Q B Q S w M E F A A C A A g A e m O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j n F c o i k e 4 D g A A A B E A A A A T A B w A R m 9 y b X V s Y X M v U 2 V j d G l v b j E u b S C i G A A o o B Q A A A A A A A A A A A A A A A A A A A A A A A A A A A A r T k 0 u y c z P U w i G 0 I b W A F B L A Q I t A B Q A A g A I A H p j n F f 2 X + L u p A A A A P c A A A A S A A A A A A A A A A A A A A A A A A A A A A B D b 2 5 m a W c v U G F j a 2 F n Z S 5 4 b W x Q S w E C L Q A U A A I A C A B 6 Y 5 x X D 8 r p q 6 Q A A A D p A A A A E w A A A A A A A A A A A A A A A A D w A A A A W 0 N v b n R l b n R f V H l w Z X N d L n h t b F B L A Q I t A B Q A A g A I A H p j n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1 u m Z E 9 j V J Q a b 1 / j d g i w 4 L A A A A A A I A A A A A A B B m A A A A A Q A A I A A A A J N m i E 8 M c h u z w Z y 9 S 8 2 / z k Q 4 O U N e K g U X k D / j o 6 g O 3 v O K A A A A A A 6 A A A A A A g A A I A A A A J A z s j k 6 f a W t M A A j G J X z z b A N Y I o V h G 0 k P F h R G r n l 1 W S W U A A A A M E O H q M D 4 I T 2 T Y i R u P 6 t L l z R 9 3 R O M r X / 8 o N D k S j x i l D + e L 6 / p k N k P b F F a v s K 6 o r g G R r i 1 x e P w K t C N S T A H y k 7 N F M 0 t N z 1 O I R m 3 f c F s 1 c N c B / r Q A A A A P u 1 0 V d L n y a M m 7 6 3 q u x 0 U z b Y + e n k z S C g 1 T w G 6 R V W 7 H v 7 O 1 u o h a O 3 U m E 2 C g h 1 t K I Q I X V 6 W Q h k 8 B 6 v X b L v B W s o 2 k 4 = < / D a t a M a s h u p > 
</file>

<file path=customXml/itemProps1.xml><?xml version="1.0" encoding="utf-8"?>
<ds:datastoreItem xmlns:ds="http://schemas.openxmlformats.org/officeDocument/2006/customXml" ds:itemID="{73D56CE1-7209-4E54-9C0B-B238D5A5DA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TCGorderList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Femmer</dc:creator>
  <cp:lastModifiedBy>Jacob Femmer</cp:lastModifiedBy>
  <cp:lastPrinted>2023-12-28T19:33:18Z</cp:lastPrinted>
  <dcterms:created xsi:type="dcterms:W3CDTF">2023-12-28T17:56:02Z</dcterms:created>
  <dcterms:modified xsi:type="dcterms:W3CDTF">2024-04-26T13:34:10Z</dcterms:modified>
</cp:coreProperties>
</file>