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G Data\"/>
    </mc:Choice>
  </mc:AlternateContent>
  <xr:revisionPtr revIDLastSave="0" documentId="8_{CEC74D5A-3852-4C26-9BBC-A41ED6549B62}" xr6:coauthVersionLast="47" xr6:coauthVersionMax="47" xr10:uidLastSave="{00000000-0000-0000-0000-000000000000}"/>
  <bookViews>
    <workbookView xWindow="-60" yWindow="-16320" windowWidth="29040" windowHeight="15840" xr2:uid="{00000000-000D-0000-FFFF-FFFF00000000}"/>
  </bookViews>
  <sheets>
    <sheet name="TCGorde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N49" i="1"/>
  <c r="T11" i="1"/>
  <c r="L52" i="1"/>
  <c r="M52" i="1" s="1"/>
  <c r="D7" i="1"/>
  <c r="H7" i="1"/>
  <c r="I7" i="1" s="1"/>
  <c r="L7" i="1"/>
  <c r="M7" i="1" s="1"/>
  <c r="D2" i="1"/>
  <c r="H2" i="1"/>
  <c r="I2" i="1" s="1"/>
  <c r="L2" i="1"/>
  <c r="M2" i="1" s="1"/>
  <c r="D5" i="1"/>
  <c r="H5" i="1"/>
  <c r="I5" i="1" s="1"/>
  <c r="L5" i="1"/>
  <c r="M5" i="1" s="1"/>
  <c r="D6" i="1"/>
  <c r="H6" i="1"/>
  <c r="I6" i="1" s="1"/>
  <c r="L6" i="1"/>
  <c r="M6" i="1" s="1"/>
  <c r="D3" i="1"/>
  <c r="H3" i="1"/>
  <c r="I3" i="1" s="1"/>
  <c r="L3" i="1"/>
  <c r="M3" i="1" s="1"/>
  <c r="D4" i="1"/>
  <c r="H4" i="1"/>
  <c r="I4" i="1" s="1"/>
  <c r="L4" i="1"/>
  <c r="M4" i="1" s="1"/>
  <c r="D11" i="1"/>
  <c r="H11" i="1"/>
  <c r="I11" i="1" s="1"/>
  <c r="L11" i="1"/>
  <c r="M11" i="1" s="1"/>
  <c r="D8" i="1"/>
  <c r="H8" i="1"/>
  <c r="I8" i="1" s="1"/>
  <c r="L8" i="1"/>
  <c r="M8" i="1" s="1"/>
  <c r="D13" i="1"/>
  <c r="H13" i="1"/>
  <c r="I13" i="1" s="1"/>
  <c r="L13" i="1"/>
  <c r="M13" i="1" s="1"/>
  <c r="D14" i="1"/>
  <c r="H14" i="1"/>
  <c r="I14" i="1" s="1"/>
  <c r="L14" i="1"/>
  <c r="M14" i="1" s="1"/>
  <c r="D10" i="1"/>
  <c r="H10" i="1"/>
  <c r="I10" i="1" s="1"/>
  <c r="L10" i="1"/>
  <c r="M10" i="1" s="1"/>
  <c r="D16" i="1"/>
  <c r="H16" i="1"/>
  <c r="I16" i="1" s="1"/>
  <c r="L16" i="1"/>
  <c r="M16" i="1" s="1"/>
  <c r="D12" i="1"/>
  <c r="H12" i="1"/>
  <c r="I12" i="1" s="1"/>
  <c r="L12" i="1"/>
  <c r="D9" i="1"/>
  <c r="H9" i="1"/>
  <c r="I9" i="1" s="1"/>
  <c r="L9" i="1"/>
  <c r="M9" i="1" s="1"/>
  <c r="D15" i="1"/>
  <c r="H15" i="1"/>
  <c r="I15" i="1" s="1"/>
  <c r="L15" i="1"/>
  <c r="M15" i="1" s="1"/>
  <c r="D23" i="1"/>
  <c r="H23" i="1"/>
  <c r="I23" i="1" s="1"/>
  <c r="L23" i="1"/>
  <c r="M23" i="1" s="1"/>
  <c r="D28" i="1"/>
  <c r="H28" i="1"/>
  <c r="I28" i="1" s="1"/>
  <c r="L28" i="1"/>
  <c r="M28" i="1" s="1"/>
  <c r="D17" i="1"/>
  <c r="H17" i="1"/>
  <c r="I17" i="1" s="1"/>
  <c r="L17" i="1"/>
  <c r="M17" i="1" s="1"/>
  <c r="D24" i="1"/>
  <c r="H24" i="1"/>
  <c r="I24" i="1" s="1"/>
  <c r="L24" i="1"/>
  <c r="M24" i="1" s="1"/>
  <c r="D22" i="1"/>
  <c r="H22" i="1"/>
  <c r="I22" i="1" s="1"/>
  <c r="L22" i="1"/>
  <c r="D18" i="1"/>
  <c r="H18" i="1"/>
  <c r="I18" i="1" s="1"/>
  <c r="L18" i="1"/>
  <c r="M18" i="1" s="1"/>
  <c r="D25" i="1"/>
  <c r="H25" i="1"/>
  <c r="I25" i="1" s="1"/>
  <c r="L25" i="1"/>
  <c r="M25" i="1" s="1"/>
  <c r="D19" i="1"/>
  <c r="H19" i="1"/>
  <c r="I19" i="1" s="1"/>
  <c r="L19" i="1"/>
  <c r="M19" i="1" s="1"/>
  <c r="D26" i="1"/>
  <c r="H26" i="1"/>
  <c r="I26" i="1" s="1"/>
  <c r="L26" i="1"/>
  <c r="D27" i="1"/>
  <c r="H27" i="1"/>
  <c r="I27" i="1" s="1"/>
  <c r="L27" i="1"/>
  <c r="M27" i="1" s="1"/>
  <c r="D30" i="1"/>
  <c r="H30" i="1"/>
  <c r="I30" i="1" s="1"/>
  <c r="L30" i="1"/>
  <c r="M30" i="1" s="1"/>
  <c r="D20" i="1"/>
  <c r="H20" i="1"/>
  <c r="I20" i="1" s="1"/>
  <c r="L20" i="1"/>
  <c r="M20" i="1" s="1"/>
  <c r="D21" i="1"/>
  <c r="H21" i="1"/>
  <c r="I21" i="1" s="1"/>
  <c r="L21" i="1"/>
  <c r="M21" i="1" s="1"/>
  <c r="D31" i="1"/>
  <c r="H31" i="1"/>
  <c r="I31" i="1" s="1"/>
  <c r="L31" i="1"/>
  <c r="M31" i="1" s="1"/>
  <c r="D29" i="1"/>
  <c r="H29" i="1"/>
  <c r="I29" i="1" s="1"/>
  <c r="L29" i="1"/>
  <c r="M29" i="1" s="1"/>
  <c r="D44" i="1"/>
  <c r="H44" i="1"/>
  <c r="I44" i="1" s="1"/>
  <c r="L44" i="1"/>
  <c r="M44" i="1" s="1"/>
  <c r="D47" i="1"/>
  <c r="H47" i="1"/>
  <c r="I47" i="1" s="1"/>
  <c r="L47" i="1"/>
  <c r="M47" i="1" s="1"/>
  <c r="D46" i="1"/>
  <c r="H46" i="1"/>
  <c r="I46" i="1" s="1"/>
  <c r="L46" i="1"/>
  <c r="M46" i="1" s="1"/>
  <c r="D34" i="1"/>
  <c r="H34" i="1"/>
  <c r="I34" i="1" s="1"/>
  <c r="L34" i="1"/>
  <c r="M34" i="1" s="1"/>
  <c r="D39" i="1"/>
  <c r="H39" i="1"/>
  <c r="I39" i="1" s="1"/>
  <c r="L39" i="1"/>
  <c r="M39" i="1" s="1"/>
  <c r="D42" i="1"/>
  <c r="H42" i="1"/>
  <c r="I42" i="1" s="1"/>
  <c r="L42" i="1"/>
  <c r="M42" i="1" s="1"/>
  <c r="D33" i="1"/>
  <c r="H33" i="1"/>
  <c r="I33" i="1" s="1"/>
  <c r="L33" i="1"/>
  <c r="M33" i="1" s="1"/>
  <c r="D36" i="1"/>
  <c r="H36" i="1"/>
  <c r="I36" i="1" s="1"/>
  <c r="L36" i="1"/>
  <c r="M36" i="1" s="1"/>
  <c r="D32" i="1"/>
  <c r="H32" i="1"/>
  <c r="I32" i="1" s="1"/>
  <c r="L32" i="1"/>
  <c r="M32" i="1" s="1"/>
  <c r="D49" i="1"/>
  <c r="H49" i="1"/>
  <c r="I49" i="1" s="1"/>
  <c r="L49" i="1"/>
  <c r="M49" i="1" s="1"/>
  <c r="D35" i="1"/>
  <c r="H35" i="1"/>
  <c r="I35" i="1" s="1"/>
  <c r="L35" i="1"/>
  <c r="M35" i="1" s="1"/>
  <c r="D41" i="1"/>
  <c r="H41" i="1"/>
  <c r="I41" i="1" s="1"/>
  <c r="L41" i="1"/>
  <c r="M41" i="1" s="1"/>
  <c r="D45" i="1"/>
  <c r="H45" i="1"/>
  <c r="I45" i="1" s="1"/>
  <c r="L45" i="1"/>
  <c r="M45" i="1" s="1"/>
  <c r="D40" i="1"/>
  <c r="H40" i="1"/>
  <c r="I40" i="1" s="1"/>
  <c r="L40" i="1"/>
  <c r="M40" i="1" s="1"/>
  <c r="D38" i="1"/>
  <c r="H38" i="1"/>
  <c r="I38" i="1" s="1"/>
  <c r="L38" i="1"/>
  <c r="M38" i="1" s="1"/>
  <c r="D48" i="1"/>
  <c r="H48" i="1"/>
  <c r="I48" i="1" s="1"/>
  <c r="L48" i="1"/>
  <c r="M48" i="1" s="1"/>
  <c r="D43" i="1"/>
  <c r="H43" i="1"/>
  <c r="I43" i="1" s="1"/>
  <c r="L43" i="1"/>
  <c r="M43" i="1" s="1"/>
  <c r="D37" i="1"/>
  <c r="H37" i="1"/>
  <c r="I37" i="1" s="1"/>
  <c r="L37" i="1"/>
  <c r="M37" i="1" s="1"/>
  <c r="D53" i="1"/>
  <c r="H53" i="1"/>
  <c r="I53" i="1" s="1"/>
  <c r="L53" i="1"/>
  <c r="M53" i="1" s="1"/>
  <c r="D52" i="1"/>
  <c r="H52" i="1"/>
  <c r="I52" i="1" s="1"/>
  <c r="D61" i="1"/>
  <c r="H61" i="1"/>
  <c r="I61" i="1" s="1"/>
  <c r="L61" i="1"/>
  <c r="M61" i="1" s="1"/>
  <c r="L806" i="1"/>
  <c r="M806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77" i="1"/>
  <c r="M777" i="1" s="1"/>
  <c r="L778" i="1"/>
  <c r="M778" i="1" s="1"/>
  <c r="L772" i="1"/>
  <c r="M772" i="1" s="1"/>
  <c r="L773" i="1"/>
  <c r="M773" i="1" s="1"/>
  <c r="L774" i="1"/>
  <c r="M774" i="1" s="1"/>
  <c r="L775" i="1"/>
  <c r="M775" i="1" s="1"/>
  <c r="L776" i="1"/>
  <c r="M776" i="1" s="1"/>
  <c r="L768" i="1"/>
  <c r="M768" i="1" s="1"/>
  <c r="L769" i="1"/>
  <c r="M769" i="1" s="1"/>
  <c r="L770" i="1"/>
  <c r="M770" i="1" s="1"/>
  <c r="L771" i="1"/>
  <c r="M771" i="1" s="1"/>
  <c r="L766" i="1"/>
  <c r="M766" i="1" s="1"/>
  <c r="L767" i="1"/>
  <c r="M767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37" i="1"/>
  <c r="M737" i="1" s="1"/>
  <c r="L738" i="1"/>
  <c r="M738" i="1" s="1"/>
  <c r="L739" i="1"/>
  <c r="M739" i="1" s="1"/>
  <c r="L740" i="1"/>
  <c r="M740" i="1" s="1"/>
  <c r="L741" i="1"/>
  <c r="M741" i="1" s="1"/>
  <c r="L736" i="1"/>
  <c r="M736" i="1" s="1"/>
  <c r="L735" i="1"/>
  <c r="M735" i="1" s="1"/>
  <c r="L733" i="1"/>
  <c r="M733" i="1" s="1"/>
  <c r="L734" i="1"/>
  <c r="M734" i="1" s="1"/>
  <c r="L730" i="1"/>
  <c r="M730" i="1" s="1"/>
  <c r="L731" i="1"/>
  <c r="M731" i="1" s="1"/>
  <c r="L732" i="1"/>
  <c r="M732" i="1" s="1"/>
  <c r="L727" i="1"/>
  <c r="M727" i="1" s="1"/>
  <c r="L728" i="1"/>
  <c r="M728" i="1" s="1"/>
  <c r="L729" i="1"/>
  <c r="M729" i="1" s="1"/>
  <c r="L723" i="1"/>
  <c r="M723" i="1" s="1"/>
  <c r="L724" i="1"/>
  <c r="M724" i="1" s="1"/>
  <c r="L725" i="1"/>
  <c r="M725" i="1" s="1"/>
  <c r="L726" i="1"/>
  <c r="M726" i="1" s="1"/>
  <c r="L719" i="1"/>
  <c r="M719" i="1" s="1"/>
  <c r="L720" i="1"/>
  <c r="M720" i="1" s="1"/>
  <c r="L721" i="1"/>
  <c r="M721" i="1" s="1"/>
  <c r="L722" i="1"/>
  <c r="M722" i="1" s="1"/>
  <c r="L718" i="1"/>
  <c r="M718" i="1" s="1"/>
  <c r="L717" i="1"/>
  <c r="M717" i="1" s="1"/>
  <c r="L715" i="1"/>
  <c r="M715" i="1" s="1"/>
  <c r="L716" i="1"/>
  <c r="M716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288" i="1"/>
  <c r="M288" i="1" s="1"/>
  <c r="L289" i="1"/>
  <c r="M289" i="1" s="1"/>
  <c r="L290" i="1"/>
  <c r="M290" i="1" s="1"/>
  <c r="L287" i="1"/>
  <c r="M287" i="1" s="1"/>
  <c r="L285" i="1"/>
  <c r="M285" i="1" s="1"/>
  <c r="L286" i="1"/>
  <c r="M286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72" i="1"/>
  <c r="M272" i="1" s="1"/>
  <c r="L273" i="1"/>
  <c r="M273" i="1" s="1"/>
  <c r="L274" i="1"/>
  <c r="M274" i="1" s="1"/>
  <c r="L275" i="1"/>
  <c r="M275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77" i="1"/>
  <c r="M177" i="1" s="1"/>
  <c r="L178" i="1"/>
  <c r="M178" i="1" s="1"/>
  <c r="L179" i="1"/>
  <c r="M179" i="1" s="1"/>
  <c r="L180" i="1"/>
  <c r="M180" i="1" s="1"/>
  <c r="L181" i="1"/>
  <c r="M181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45" i="1"/>
  <c r="M145" i="1" s="1"/>
  <c r="L146" i="1"/>
  <c r="M146" i="1" s="1"/>
  <c r="L147" i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37" i="1"/>
  <c r="M137" i="1" s="1"/>
  <c r="L138" i="1"/>
  <c r="M138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27" i="1"/>
  <c r="M127" i="1" s="1"/>
  <c r="L128" i="1"/>
  <c r="M128" i="1" s="1"/>
  <c r="L129" i="1"/>
  <c r="M129" i="1" s="1"/>
  <c r="L130" i="1"/>
  <c r="M13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17" i="1"/>
  <c r="M117" i="1" s="1"/>
  <c r="L118" i="1"/>
  <c r="M118" i="1" s="1"/>
  <c r="L119" i="1"/>
  <c r="M119" i="1" s="1"/>
  <c r="L120" i="1"/>
  <c r="M120" i="1" s="1"/>
  <c r="L115" i="1"/>
  <c r="M115" i="1" s="1"/>
  <c r="L116" i="1"/>
  <c r="M116" i="1" s="1"/>
  <c r="L113" i="1"/>
  <c r="M113" i="1" s="1"/>
  <c r="L114" i="1"/>
  <c r="M114" i="1" s="1"/>
  <c r="L110" i="1"/>
  <c r="M110" i="1" s="1"/>
  <c r="L111" i="1"/>
  <c r="M111" i="1" s="1"/>
  <c r="L112" i="1"/>
  <c r="M112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95" i="1"/>
  <c r="M95" i="1" s="1"/>
  <c r="L96" i="1"/>
  <c r="M96" i="1" s="1"/>
  <c r="L97" i="1"/>
  <c r="M97" i="1" s="1"/>
  <c r="L92" i="1"/>
  <c r="M92" i="1" s="1"/>
  <c r="L93" i="1"/>
  <c r="M93" i="1" s="1"/>
  <c r="L94" i="1"/>
  <c r="M94" i="1" s="1"/>
  <c r="L88" i="1"/>
  <c r="M88" i="1" s="1"/>
  <c r="L89" i="1"/>
  <c r="M89" i="1" s="1"/>
  <c r="L90" i="1"/>
  <c r="M90" i="1" s="1"/>
  <c r="L91" i="1"/>
  <c r="M91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66" i="1"/>
  <c r="M66" i="1" s="1"/>
  <c r="L67" i="1"/>
  <c r="M67" i="1" s="1"/>
  <c r="L69" i="1"/>
  <c r="M69" i="1" s="1"/>
  <c r="L68" i="1"/>
  <c r="M68" i="1" s="1"/>
  <c r="L71" i="1"/>
  <c r="M71" i="1" s="1"/>
  <c r="L70" i="1"/>
  <c r="M70" i="1" s="1"/>
  <c r="L65" i="1"/>
  <c r="M65" i="1" s="1"/>
  <c r="L72" i="1"/>
  <c r="M72" i="1" s="1"/>
  <c r="L64" i="1"/>
  <c r="M64" i="1" s="1"/>
  <c r="L54" i="1"/>
  <c r="M54" i="1" s="1"/>
  <c r="L55" i="1"/>
  <c r="M55" i="1" s="1"/>
  <c r="L60" i="1"/>
  <c r="M60" i="1" s="1"/>
  <c r="L51" i="1"/>
  <c r="M51" i="1" s="1"/>
  <c r="L56" i="1"/>
  <c r="M56" i="1" s="1"/>
  <c r="L59" i="1"/>
  <c r="M59" i="1" s="1"/>
  <c r="L57" i="1"/>
  <c r="M57" i="1" s="1"/>
  <c r="L63" i="1"/>
  <c r="M63" i="1" s="1"/>
  <c r="L50" i="1"/>
  <c r="M50" i="1" s="1"/>
  <c r="L58" i="1"/>
  <c r="M58" i="1" s="1"/>
  <c r="L62" i="1"/>
  <c r="M62" i="1" s="1"/>
  <c r="L807" i="1"/>
  <c r="M807" i="1" s="1"/>
  <c r="D62" i="1"/>
  <c r="H62" i="1"/>
  <c r="I62" i="1" s="1"/>
  <c r="D58" i="1"/>
  <c r="H58" i="1"/>
  <c r="I58" i="1" s="1"/>
  <c r="D50" i="1"/>
  <c r="H50" i="1"/>
  <c r="I50" i="1" s="1"/>
  <c r="D63" i="1"/>
  <c r="H63" i="1"/>
  <c r="I63" i="1" s="1"/>
  <c r="D57" i="1"/>
  <c r="H57" i="1"/>
  <c r="I57" i="1" s="1"/>
  <c r="D59" i="1"/>
  <c r="H59" i="1"/>
  <c r="I59" i="1" s="1"/>
  <c r="D51" i="1"/>
  <c r="H51" i="1"/>
  <c r="I51" i="1" s="1"/>
  <c r="D60" i="1"/>
  <c r="I60" i="1"/>
  <c r="D55" i="1"/>
  <c r="H55" i="1"/>
  <c r="I55" i="1" s="1"/>
  <c r="D54" i="1"/>
  <c r="H54" i="1"/>
  <c r="I54" i="1" s="1"/>
  <c r="D64" i="1"/>
  <c r="H64" i="1"/>
  <c r="I64" i="1" s="1"/>
  <c r="D72" i="1"/>
  <c r="H72" i="1"/>
  <c r="I72" i="1" s="1"/>
  <c r="D65" i="1"/>
  <c r="H65" i="1"/>
  <c r="I65" i="1" s="1"/>
  <c r="D70" i="1"/>
  <c r="H70" i="1"/>
  <c r="I70" i="1" s="1"/>
  <c r="D71" i="1"/>
  <c r="H71" i="1"/>
  <c r="I71" i="1" s="1"/>
  <c r="D68" i="1"/>
  <c r="H68" i="1"/>
  <c r="I68" i="1" s="1"/>
  <c r="D69" i="1"/>
  <c r="H69" i="1"/>
  <c r="I69" i="1" s="1"/>
  <c r="D66" i="1"/>
  <c r="H66" i="1"/>
  <c r="I66" i="1" s="1"/>
  <c r="D67" i="1"/>
  <c r="H67" i="1"/>
  <c r="I67" i="1" s="1"/>
  <c r="D75" i="1"/>
  <c r="H75" i="1"/>
  <c r="I75" i="1" s="1"/>
  <c r="D85" i="1"/>
  <c r="H85" i="1"/>
  <c r="I85" i="1" s="1"/>
  <c r="D79" i="1"/>
  <c r="H79" i="1"/>
  <c r="I79" i="1" s="1"/>
  <c r="D81" i="1"/>
  <c r="H81" i="1"/>
  <c r="I81" i="1" s="1"/>
  <c r="D87" i="1"/>
  <c r="H87" i="1"/>
  <c r="I87" i="1" s="1"/>
  <c r="H86" i="1"/>
  <c r="I86" i="1" s="1"/>
  <c r="D83" i="1"/>
  <c r="H83" i="1"/>
  <c r="I83" i="1" s="1"/>
  <c r="D74" i="1"/>
  <c r="H74" i="1"/>
  <c r="I74" i="1" s="1"/>
  <c r="D78" i="1"/>
  <c r="H78" i="1"/>
  <c r="I78" i="1" s="1"/>
  <c r="D77" i="1"/>
  <c r="H77" i="1"/>
  <c r="I77" i="1" s="1"/>
  <c r="D73" i="1"/>
  <c r="H73" i="1"/>
  <c r="I73" i="1" s="1"/>
  <c r="D82" i="1"/>
  <c r="H82" i="1"/>
  <c r="I82" i="1" s="1"/>
  <c r="D84" i="1"/>
  <c r="H84" i="1"/>
  <c r="I84" i="1" s="1"/>
  <c r="D80" i="1"/>
  <c r="H80" i="1"/>
  <c r="I80" i="1" s="1"/>
  <c r="D76" i="1"/>
  <c r="H76" i="1"/>
  <c r="I76" i="1" s="1"/>
  <c r="H90" i="1"/>
  <c r="I90" i="1" s="1"/>
  <c r="H91" i="1"/>
  <c r="I91" i="1" s="1"/>
  <c r="H88" i="1"/>
  <c r="I88" i="1" s="1"/>
  <c r="H89" i="1"/>
  <c r="I89" i="1" s="1"/>
  <c r="D93" i="1"/>
  <c r="H93" i="1"/>
  <c r="I93" i="1" s="1"/>
  <c r="D94" i="1"/>
  <c r="H94" i="1"/>
  <c r="I94" i="1" s="1"/>
  <c r="D92" i="1"/>
  <c r="H92" i="1"/>
  <c r="I92" i="1" s="1"/>
  <c r="D95" i="1"/>
  <c r="H95" i="1"/>
  <c r="I95" i="1" s="1"/>
  <c r="D97" i="1"/>
  <c r="H97" i="1"/>
  <c r="I97" i="1" s="1"/>
  <c r="D96" i="1"/>
  <c r="H96" i="1"/>
  <c r="I96" i="1" s="1"/>
  <c r="D104" i="1"/>
  <c r="H104" i="1"/>
  <c r="I104" i="1" s="1"/>
  <c r="D105" i="1"/>
  <c r="H105" i="1"/>
  <c r="I105" i="1" s="1"/>
  <c r="D106" i="1"/>
  <c r="H106" i="1"/>
  <c r="I106" i="1" s="1"/>
  <c r="D109" i="1"/>
  <c r="H109" i="1"/>
  <c r="I109" i="1" s="1"/>
  <c r="D102" i="1"/>
  <c r="H102" i="1"/>
  <c r="I102" i="1" s="1"/>
  <c r="D103" i="1"/>
  <c r="H103" i="1"/>
  <c r="I103" i="1" s="1"/>
  <c r="D108" i="1"/>
  <c r="H108" i="1"/>
  <c r="I108" i="1" s="1"/>
  <c r="D99" i="1"/>
  <c r="I99" i="1"/>
  <c r="D101" i="1"/>
  <c r="H101" i="1"/>
  <c r="I101" i="1" s="1"/>
  <c r="D107" i="1"/>
  <c r="H107" i="1"/>
  <c r="I107" i="1" s="1"/>
  <c r="H98" i="1"/>
  <c r="I98" i="1" s="1"/>
  <c r="D100" i="1"/>
  <c r="H100" i="1"/>
  <c r="I100" i="1" s="1"/>
  <c r="H111" i="1"/>
  <c r="I111" i="1" s="1"/>
  <c r="H110" i="1"/>
  <c r="I110" i="1" s="1"/>
  <c r="H112" i="1"/>
  <c r="I112" i="1" s="1"/>
  <c r="H114" i="1"/>
  <c r="I114" i="1" s="1"/>
  <c r="H113" i="1"/>
  <c r="I113" i="1" s="1"/>
  <c r="H115" i="1"/>
  <c r="I115" i="1" s="1"/>
  <c r="H116" i="1"/>
  <c r="I116" i="1" s="1"/>
  <c r="D118" i="1"/>
  <c r="H118" i="1"/>
  <c r="I118" i="1" s="1"/>
  <c r="D119" i="1"/>
  <c r="H119" i="1"/>
  <c r="I119" i="1" s="1"/>
  <c r="D117" i="1"/>
  <c r="H117" i="1"/>
  <c r="I117" i="1" s="1"/>
  <c r="H120" i="1"/>
  <c r="I120" i="1" s="1"/>
  <c r="D120" i="1"/>
  <c r="H473" i="1"/>
  <c r="I473" i="1" s="1"/>
  <c r="H121" i="1"/>
  <c r="I121" i="1" s="1"/>
  <c r="H634" i="1"/>
  <c r="I634" i="1" s="1"/>
  <c r="H342" i="1"/>
  <c r="I342" i="1" s="1"/>
  <c r="H523" i="1"/>
  <c r="I523" i="1" s="1"/>
  <c r="H272" i="1"/>
  <c r="I272" i="1" s="1"/>
  <c r="H443" i="1"/>
  <c r="I443" i="1" s="1"/>
  <c r="H145" i="1"/>
  <c r="I145" i="1" s="1"/>
  <c r="H444" i="1"/>
  <c r="I444" i="1" s="1"/>
  <c r="H332" i="1"/>
  <c r="I332" i="1" s="1"/>
  <c r="H806" i="1"/>
  <c r="I806" i="1" s="1"/>
  <c r="H560" i="1"/>
  <c r="I560" i="1" s="1"/>
  <c r="H682" i="1"/>
  <c r="I682" i="1" s="1"/>
  <c r="H410" i="1"/>
  <c r="I410" i="1" s="1"/>
  <c r="H807" i="1"/>
  <c r="I807" i="1" s="1"/>
  <c r="H496" i="1"/>
  <c r="I496" i="1" s="1"/>
  <c r="H287" i="1"/>
  <c r="I287" i="1" s="1"/>
  <c r="H333" i="1"/>
  <c r="I333" i="1" s="1"/>
  <c r="H786" i="1"/>
  <c r="I786" i="1" s="1"/>
  <c r="H224" i="1"/>
  <c r="I224" i="1" s="1"/>
  <c r="H139" i="1"/>
  <c r="I139" i="1" s="1"/>
  <c r="H411" i="1"/>
  <c r="I411" i="1" s="1"/>
  <c r="H156" i="1"/>
  <c r="I156" i="1" s="1"/>
  <c r="H445" i="1"/>
  <c r="I445" i="1" s="1"/>
  <c r="H561" i="1"/>
  <c r="I561" i="1" s="1"/>
  <c r="H683" i="1"/>
  <c r="I683" i="1" s="1"/>
  <c r="H225" i="1"/>
  <c r="I225" i="1" s="1"/>
  <c r="H226" i="1"/>
  <c r="I226" i="1" s="1"/>
  <c r="H524" i="1"/>
  <c r="I524" i="1" s="1"/>
  <c r="H227" i="1"/>
  <c r="I227" i="1" s="1"/>
  <c r="H387" i="1"/>
  <c r="I387" i="1" s="1"/>
  <c r="H311" i="1"/>
  <c r="I311" i="1" s="1"/>
  <c r="H127" i="1"/>
  <c r="I127" i="1" s="1"/>
  <c r="H322" i="1"/>
  <c r="I322" i="1" s="1"/>
  <c r="H228" i="1"/>
  <c r="I228" i="1" s="1"/>
  <c r="H585" i="1"/>
  <c r="I585" i="1" s="1"/>
  <c r="H177" i="1"/>
  <c r="I177" i="1" s="1"/>
  <c r="H157" i="1"/>
  <c r="I157" i="1" s="1"/>
  <c r="H474" i="1"/>
  <c r="I474" i="1" s="1"/>
  <c r="H742" i="1"/>
  <c r="I742" i="1" s="1"/>
  <c r="H388" i="1"/>
  <c r="I388" i="1" s="1"/>
  <c r="H601" i="1"/>
  <c r="I601" i="1" s="1"/>
  <c r="H684" i="1"/>
  <c r="I684" i="1" s="1"/>
  <c r="H685" i="1"/>
  <c r="I685" i="1" s="1"/>
  <c r="H615" i="1"/>
  <c r="I615" i="1" s="1"/>
  <c r="H446" i="1"/>
  <c r="I446" i="1" s="1"/>
  <c r="H525" i="1"/>
  <c r="I525" i="1" s="1"/>
  <c r="H229" i="1"/>
  <c r="I229" i="1" s="1"/>
  <c r="H635" i="1"/>
  <c r="I635" i="1" s="1"/>
  <c r="H146" i="1"/>
  <c r="I146" i="1" s="1"/>
  <c r="H577" i="1"/>
  <c r="I577" i="1" s="1"/>
  <c r="H300" i="1"/>
  <c r="I300" i="1" s="1"/>
  <c r="H412" i="1"/>
  <c r="I412" i="1" s="1"/>
  <c r="H636" i="1"/>
  <c r="I636" i="1" s="1"/>
  <c r="H637" i="1"/>
  <c r="I637" i="1" s="1"/>
  <c r="H686" i="1"/>
  <c r="I686" i="1" s="1"/>
  <c r="H602" i="1"/>
  <c r="I602" i="1" s="1"/>
  <c r="H230" i="1"/>
  <c r="I230" i="1" s="1"/>
  <c r="H389" i="1"/>
  <c r="I389" i="1" s="1"/>
  <c r="H475" i="1"/>
  <c r="I475" i="1" s="1"/>
  <c r="H476" i="1"/>
  <c r="I476" i="1" s="1"/>
  <c r="H526" i="1"/>
  <c r="I526" i="1" s="1"/>
  <c r="H167" i="1"/>
  <c r="I167" i="1" s="1"/>
  <c r="H231" i="1"/>
  <c r="I231" i="1" s="1"/>
  <c r="H527" i="1"/>
  <c r="I527" i="1" s="1"/>
  <c r="H787" i="1"/>
  <c r="I787" i="1" s="1"/>
  <c r="H343" i="1"/>
  <c r="I343" i="1" s="1"/>
  <c r="H158" i="1"/>
  <c r="I158" i="1" s="1"/>
  <c r="H413" i="1"/>
  <c r="I413" i="1" s="1"/>
  <c r="H291" i="1"/>
  <c r="I291" i="1" s="1"/>
  <c r="H323" i="1"/>
  <c r="I323" i="1" s="1"/>
  <c r="H497" i="1"/>
  <c r="I497" i="1" s="1"/>
  <c r="H656" i="1"/>
  <c r="I656" i="1" s="1"/>
  <c r="H743" i="1"/>
  <c r="I743" i="1" s="1"/>
  <c r="H756" i="1"/>
  <c r="I756" i="1" s="1"/>
  <c r="H477" i="1"/>
  <c r="I477" i="1" s="1"/>
  <c r="H209" i="1"/>
  <c r="I209" i="1" s="1"/>
  <c r="H779" i="1"/>
  <c r="I779" i="1" s="1"/>
  <c r="H478" i="1"/>
  <c r="I478" i="1" s="1"/>
  <c r="H210" i="1"/>
  <c r="I210" i="1" s="1"/>
  <c r="H479" i="1"/>
  <c r="I479" i="1" s="1"/>
  <c r="H414" i="1"/>
  <c r="I414" i="1" s="1"/>
  <c r="H638" i="1"/>
  <c r="I638" i="1" s="1"/>
  <c r="H528" i="1"/>
  <c r="I528" i="1" s="1"/>
  <c r="H757" i="1"/>
  <c r="I757" i="1" s="1"/>
  <c r="H194" i="1"/>
  <c r="I194" i="1" s="1"/>
  <c r="H639" i="1"/>
  <c r="I639" i="1" s="1"/>
  <c r="H480" i="1"/>
  <c r="I480" i="1" s="1"/>
  <c r="H211" i="1"/>
  <c r="I211" i="1" s="1"/>
  <c r="H730" i="1"/>
  <c r="I730" i="1" s="1"/>
  <c r="H276" i="1"/>
  <c r="I276" i="1" s="1"/>
  <c r="H723" i="1"/>
  <c r="I723" i="1" s="1"/>
  <c r="H616" i="1"/>
  <c r="I616" i="1" s="1"/>
  <c r="H731" i="1"/>
  <c r="I731" i="1" s="1"/>
  <c r="H301" i="1"/>
  <c r="I301" i="1" s="1"/>
  <c r="H182" i="1"/>
  <c r="I182" i="1" s="1"/>
  <c r="H447" i="1"/>
  <c r="I447" i="1" s="1"/>
  <c r="H415" i="1"/>
  <c r="I415" i="1" s="1"/>
  <c r="H128" i="1"/>
  <c r="I128" i="1" s="1"/>
  <c r="H344" i="1"/>
  <c r="I344" i="1" s="1"/>
  <c r="H277" i="1"/>
  <c r="I277" i="1" s="1"/>
  <c r="H687" i="1"/>
  <c r="I687" i="1" s="1"/>
  <c r="H733" i="1"/>
  <c r="I733" i="1" s="1"/>
  <c r="H586" i="1"/>
  <c r="I586" i="1" s="1"/>
  <c r="H529" i="1"/>
  <c r="I529" i="1" s="1"/>
  <c r="H195" i="1"/>
  <c r="I195" i="1" s="1"/>
  <c r="H416" i="1"/>
  <c r="I416" i="1" s="1"/>
  <c r="H448" i="1"/>
  <c r="I448" i="1" s="1"/>
  <c r="H232" i="1"/>
  <c r="I232" i="1" s="1"/>
  <c r="H735" i="1"/>
  <c r="I735" i="1" s="1"/>
  <c r="H366" i="1"/>
  <c r="I366" i="1" s="1"/>
  <c r="H688" i="1"/>
  <c r="I688" i="1" s="1"/>
  <c r="H498" i="1"/>
  <c r="I498" i="1" s="1"/>
  <c r="H657" i="1"/>
  <c r="I657" i="1" s="1"/>
  <c r="H737" i="1"/>
  <c r="I737" i="1" s="1"/>
  <c r="H640" i="1"/>
  <c r="I640" i="1" s="1"/>
  <c r="H390" i="1"/>
  <c r="I390" i="1" s="1"/>
  <c r="H391" i="1"/>
  <c r="I391" i="1" s="1"/>
  <c r="H168" i="1"/>
  <c r="I168" i="1" s="1"/>
  <c r="H178" i="1"/>
  <c r="I178" i="1" s="1"/>
  <c r="H708" i="1"/>
  <c r="I708" i="1" s="1"/>
  <c r="H159" i="1"/>
  <c r="I159" i="1" s="1"/>
  <c r="H719" i="1"/>
  <c r="I719" i="1" s="1"/>
  <c r="H788" i="1"/>
  <c r="I788" i="1" s="1"/>
  <c r="H367" i="1"/>
  <c r="I367" i="1" s="1"/>
  <c r="H562" i="1"/>
  <c r="I562" i="1" s="1"/>
  <c r="H530" i="1"/>
  <c r="I530" i="1" s="1"/>
  <c r="H578" i="1"/>
  <c r="I578" i="1" s="1"/>
  <c r="H789" i="1"/>
  <c r="I789" i="1" s="1"/>
  <c r="H392" i="1"/>
  <c r="I392" i="1" s="1"/>
  <c r="H196" i="1"/>
  <c r="I196" i="1" s="1"/>
  <c r="H417" i="1"/>
  <c r="I417" i="1" s="1"/>
  <c r="H393" i="1"/>
  <c r="I393" i="1" s="1"/>
  <c r="H758" i="1"/>
  <c r="I758" i="1" s="1"/>
  <c r="H738" i="1"/>
  <c r="I738" i="1" s="1"/>
  <c r="H418" i="1"/>
  <c r="I418" i="1" s="1"/>
  <c r="H288" i="1"/>
  <c r="I288" i="1" s="1"/>
  <c r="H449" i="1"/>
  <c r="I449" i="1" s="1"/>
  <c r="H780" i="1"/>
  <c r="I780" i="1" s="1"/>
  <c r="H658" i="1"/>
  <c r="I658" i="1" s="1"/>
  <c r="H122" i="1"/>
  <c r="I122" i="1" s="1"/>
  <c r="H499" i="1"/>
  <c r="I499" i="1" s="1"/>
  <c r="H531" i="1"/>
  <c r="I531" i="1" s="1"/>
  <c r="H450" i="1"/>
  <c r="I450" i="1" s="1"/>
  <c r="H587" i="1"/>
  <c r="I587" i="1" s="1"/>
  <c r="H617" i="1"/>
  <c r="I617" i="1" s="1"/>
  <c r="H197" i="1"/>
  <c r="I197" i="1" s="1"/>
  <c r="H183" i="1"/>
  <c r="I183" i="1" s="1"/>
  <c r="H140" i="1"/>
  <c r="I140" i="1" s="1"/>
  <c r="H302" i="1"/>
  <c r="I302" i="1" s="1"/>
  <c r="H777" i="1"/>
  <c r="I777" i="1" s="1"/>
  <c r="H568" i="1"/>
  <c r="I568" i="1" s="1"/>
  <c r="H419" i="1"/>
  <c r="I419" i="1" s="1"/>
  <c r="H233" i="1"/>
  <c r="I233" i="1" s="1"/>
  <c r="H641" i="1"/>
  <c r="I641" i="1" s="1"/>
  <c r="H532" i="1"/>
  <c r="I532" i="1" s="1"/>
  <c r="H451" i="1"/>
  <c r="I451" i="1" s="1"/>
  <c r="H394" i="1"/>
  <c r="I394" i="1" s="1"/>
  <c r="H169" i="1"/>
  <c r="I169" i="1" s="1"/>
  <c r="H579" i="1"/>
  <c r="I579" i="1" s="1"/>
  <c r="H727" i="1"/>
  <c r="I727" i="1" s="1"/>
  <c r="H481" i="1"/>
  <c r="I481" i="1" s="1"/>
  <c r="H273" i="1"/>
  <c r="I273" i="1" s="1"/>
  <c r="H292" i="1"/>
  <c r="I292" i="1" s="1"/>
  <c r="H334" i="1"/>
  <c r="I334" i="1" s="1"/>
  <c r="H724" i="1"/>
  <c r="I724" i="1" s="1"/>
  <c r="H293" i="1"/>
  <c r="I293" i="1" s="1"/>
  <c r="H709" i="1"/>
  <c r="I709" i="1" s="1"/>
  <c r="H500" i="1"/>
  <c r="I500" i="1" s="1"/>
  <c r="H808" i="1"/>
  <c r="I808" i="1" s="1"/>
  <c r="H790" i="1"/>
  <c r="I790" i="1" s="1"/>
  <c r="H533" i="1"/>
  <c r="I533" i="1" s="1"/>
  <c r="H368" i="1"/>
  <c r="I368" i="1" s="1"/>
  <c r="H580" i="1"/>
  <c r="I580" i="1" s="1"/>
  <c r="H781" i="1"/>
  <c r="I781" i="1" s="1"/>
  <c r="H160" i="1"/>
  <c r="I160" i="1" s="1"/>
  <c r="H501" i="1"/>
  <c r="I501" i="1" s="1"/>
  <c r="H212" i="1"/>
  <c r="I212" i="1" s="1"/>
  <c r="H659" i="1"/>
  <c r="I659" i="1" s="1"/>
  <c r="H772" i="1"/>
  <c r="I772" i="1" s="1"/>
  <c r="H534" i="1"/>
  <c r="I534" i="1" s="1"/>
  <c r="H535" i="1"/>
  <c r="I535" i="1" s="1"/>
  <c r="H642" i="1"/>
  <c r="I642" i="1" s="1"/>
  <c r="H660" i="1"/>
  <c r="I660" i="1" s="1"/>
  <c r="H213" i="1"/>
  <c r="I213" i="1" s="1"/>
  <c r="H214" i="1"/>
  <c r="I214" i="1" s="1"/>
  <c r="H689" i="1"/>
  <c r="I689" i="1" s="1"/>
  <c r="H335" i="1"/>
  <c r="I335" i="1" s="1"/>
  <c r="H618" i="1"/>
  <c r="I618" i="1" s="1"/>
  <c r="H420" i="1"/>
  <c r="I420" i="1" s="1"/>
  <c r="H536" i="1"/>
  <c r="I536" i="1" s="1"/>
  <c r="H734" i="1"/>
  <c r="I734" i="1" s="1"/>
  <c r="H324" i="1"/>
  <c r="I324" i="1" s="1"/>
  <c r="H184" i="1"/>
  <c r="I184" i="1" s="1"/>
  <c r="H744" i="1"/>
  <c r="I744" i="1" s="1"/>
  <c r="H739" i="1"/>
  <c r="I739" i="1" s="1"/>
  <c r="H312" i="1"/>
  <c r="I312" i="1" s="1"/>
  <c r="H537" i="1"/>
  <c r="I537" i="1" s="1"/>
  <c r="H198" i="1"/>
  <c r="I198" i="1" s="1"/>
  <c r="H690" i="1"/>
  <c r="I690" i="1" s="1"/>
  <c r="H759" i="1"/>
  <c r="I759" i="1" s="1"/>
  <c r="H303" i="1"/>
  <c r="I303" i="1" s="1"/>
  <c r="H325" i="1"/>
  <c r="I325" i="1" s="1"/>
  <c r="H563" i="1"/>
  <c r="I563" i="1" s="1"/>
  <c r="H294" i="1"/>
  <c r="I294" i="1" s="1"/>
  <c r="H661" i="1"/>
  <c r="I661" i="1" s="1"/>
  <c r="H502" i="1"/>
  <c r="I502" i="1" s="1"/>
  <c r="H369" i="1"/>
  <c r="I369" i="1" s="1"/>
  <c r="H421" i="1"/>
  <c r="I421" i="1" s="1"/>
  <c r="H588" i="1"/>
  <c r="I588" i="1" s="1"/>
  <c r="H234" i="1"/>
  <c r="I234" i="1" s="1"/>
  <c r="H691" i="1"/>
  <c r="I691" i="1" s="1"/>
  <c r="H692" i="1"/>
  <c r="I692" i="1" s="1"/>
  <c r="H452" i="1"/>
  <c r="I452" i="1" s="1"/>
  <c r="H235" i="1"/>
  <c r="I235" i="1" s="1"/>
  <c r="H745" i="1"/>
  <c r="I745" i="1" s="1"/>
  <c r="H326" i="1"/>
  <c r="I326" i="1" s="1"/>
  <c r="H791" i="1"/>
  <c r="I791" i="1" s="1"/>
  <c r="H662" i="1"/>
  <c r="I662" i="1" s="1"/>
  <c r="H453" i="1"/>
  <c r="I453" i="1" s="1"/>
  <c r="H236" i="1"/>
  <c r="I236" i="1" s="1"/>
  <c r="H663" i="1"/>
  <c r="I663" i="1" s="1"/>
  <c r="H619" i="1"/>
  <c r="I619" i="1" s="1"/>
  <c r="H482" i="1"/>
  <c r="I482" i="1" s="1"/>
  <c r="H569" i="1"/>
  <c r="I569" i="1" s="1"/>
  <c r="H289" i="1"/>
  <c r="I289" i="1" s="1"/>
  <c r="H538" i="1"/>
  <c r="I538" i="1" s="1"/>
  <c r="H664" i="1"/>
  <c r="I664" i="1" s="1"/>
  <c r="H370" i="1"/>
  <c r="I370" i="1" s="1"/>
  <c r="H539" i="1"/>
  <c r="I539" i="1" s="1"/>
  <c r="H356" i="1"/>
  <c r="I356" i="1" s="1"/>
  <c r="H792" i="1"/>
  <c r="I792" i="1" s="1"/>
  <c r="H295" i="1"/>
  <c r="I295" i="1" s="1"/>
  <c r="H422" i="1"/>
  <c r="I422" i="1" s="1"/>
  <c r="H620" i="1"/>
  <c r="I620" i="1" s="1"/>
  <c r="H540" i="1"/>
  <c r="I540" i="1" s="1"/>
  <c r="H395" i="1"/>
  <c r="I395" i="1" s="1"/>
  <c r="H483" i="1"/>
  <c r="I483" i="1" s="1"/>
  <c r="H199" i="1"/>
  <c r="I199" i="1" s="1"/>
  <c r="H665" i="1"/>
  <c r="I665" i="1" s="1"/>
  <c r="H123" i="1"/>
  <c r="I123" i="1" s="1"/>
  <c r="H693" i="1"/>
  <c r="I693" i="1" s="1"/>
  <c r="H185" i="1"/>
  <c r="I185" i="1" s="1"/>
  <c r="H200" i="1"/>
  <c r="I200" i="1" s="1"/>
  <c r="H357" i="1"/>
  <c r="I357" i="1" s="1"/>
  <c r="H141" i="1"/>
  <c r="I141" i="1" s="1"/>
  <c r="H503" i="1"/>
  <c r="I503" i="1" s="1"/>
  <c r="H782" i="1"/>
  <c r="I782" i="1" s="1"/>
  <c r="H423" i="1"/>
  <c r="I423" i="1" s="1"/>
  <c r="H581" i="1"/>
  <c r="I581" i="1" s="1"/>
  <c r="H570" i="1"/>
  <c r="I570" i="1" s="1"/>
  <c r="H773" i="1"/>
  <c r="I773" i="1" s="1"/>
  <c r="H589" i="1"/>
  <c r="I589" i="1" s="1"/>
  <c r="H666" i="1"/>
  <c r="I666" i="1" s="1"/>
  <c r="H590" i="1"/>
  <c r="I590" i="1" s="1"/>
  <c r="H643" i="1"/>
  <c r="I643" i="1" s="1"/>
  <c r="H591" i="1"/>
  <c r="I591" i="1" s="1"/>
  <c r="H371" i="1"/>
  <c r="I371" i="1" s="1"/>
  <c r="H186" i="1"/>
  <c r="I186" i="1" s="1"/>
  <c r="H201" i="1"/>
  <c r="I201" i="1" s="1"/>
  <c r="H237" i="1"/>
  <c r="I237" i="1" s="1"/>
  <c r="H238" i="1"/>
  <c r="I238" i="1" s="1"/>
  <c r="H571" i="1"/>
  <c r="I571" i="1" s="1"/>
  <c r="H239" i="1"/>
  <c r="I239" i="1" s="1"/>
  <c r="H694" i="1"/>
  <c r="I694" i="1" s="1"/>
  <c r="H541" i="1"/>
  <c r="I541" i="1" s="1"/>
  <c r="H644" i="1"/>
  <c r="I644" i="1" s="1"/>
  <c r="H240" i="1"/>
  <c r="I240" i="1" s="1"/>
  <c r="H241" i="1"/>
  <c r="I241" i="1" s="1"/>
  <c r="H242" i="1"/>
  <c r="I242" i="1" s="1"/>
  <c r="H372" i="1"/>
  <c r="I372" i="1" s="1"/>
  <c r="H345" i="1"/>
  <c r="I345" i="1" s="1"/>
  <c r="H124" i="1"/>
  <c r="I124" i="1" s="1"/>
  <c r="H710" i="1"/>
  <c r="I710" i="1" s="1"/>
  <c r="H336" i="1"/>
  <c r="I336" i="1" s="1"/>
  <c r="H147" i="1"/>
  <c r="I147" i="1" s="1"/>
  <c r="H327" i="1"/>
  <c r="I327" i="1" s="1"/>
  <c r="H424" i="1"/>
  <c r="I424" i="1" s="1"/>
  <c r="H667" i="1"/>
  <c r="I667" i="1" s="1"/>
  <c r="H161" i="1"/>
  <c r="I161" i="1" s="1"/>
  <c r="H793" i="1"/>
  <c r="I793" i="1" s="1"/>
  <c r="H572" i="1"/>
  <c r="I572" i="1" s="1"/>
  <c r="H794" i="1"/>
  <c r="I794" i="1" s="1"/>
  <c r="H542" i="1"/>
  <c r="I542" i="1" s="1"/>
  <c r="H202" i="1"/>
  <c r="I202" i="1" s="1"/>
  <c r="H621" i="1"/>
  <c r="I621" i="1" s="1"/>
  <c r="H243" i="1"/>
  <c r="I243" i="1" s="1"/>
  <c r="H358" i="1"/>
  <c r="I358" i="1" s="1"/>
  <c r="H454" i="1"/>
  <c r="I454" i="1" s="1"/>
  <c r="H543" i="1"/>
  <c r="I543" i="1" s="1"/>
  <c r="H346" i="1"/>
  <c r="I346" i="1" s="1"/>
  <c r="H170" i="1"/>
  <c r="I170" i="1" s="1"/>
  <c r="H328" i="1"/>
  <c r="I328" i="1" s="1"/>
  <c r="H768" i="1"/>
  <c r="I768" i="1" s="1"/>
  <c r="H215" i="1"/>
  <c r="I215" i="1" s="1"/>
  <c r="H278" i="1"/>
  <c r="I278" i="1" s="1"/>
  <c r="H695" i="1"/>
  <c r="I695" i="1" s="1"/>
  <c r="H720" i="1"/>
  <c r="I720" i="1" s="1"/>
  <c r="H425" i="1"/>
  <c r="I425" i="1" s="1"/>
  <c r="H279" i="1"/>
  <c r="I279" i="1" s="1"/>
  <c r="H544" i="1"/>
  <c r="I544" i="1" s="1"/>
  <c r="H373" i="1"/>
  <c r="I373" i="1" s="1"/>
  <c r="H645" i="1"/>
  <c r="I645" i="1" s="1"/>
  <c r="H545" i="1"/>
  <c r="I545" i="1" s="1"/>
  <c r="H746" i="1"/>
  <c r="I746" i="1" s="1"/>
  <c r="H646" i="1"/>
  <c r="I646" i="1" s="1"/>
  <c r="H304" i="1"/>
  <c r="I304" i="1" s="1"/>
  <c r="H374" i="1"/>
  <c r="I374" i="1" s="1"/>
  <c r="H546" i="1"/>
  <c r="I546" i="1" s="1"/>
  <c r="H187" i="1"/>
  <c r="I187" i="1" s="1"/>
  <c r="H313" i="1"/>
  <c r="I313" i="1" s="1"/>
  <c r="H244" i="1"/>
  <c r="I244" i="1" s="1"/>
  <c r="H769" i="1"/>
  <c r="I769" i="1" s="1"/>
  <c r="H455" i="1"/>
  <c r="I455" i="1" s="1"/>
  <c r="H668" i="1"/>
  <c r="I668" i="1" s="1"/>
  <c r="H456" i="1"/>
  <c r="I456" i="1" s="1"/>
  <c r="H188" i="1"/>
  <c r="I188" i="1" s="1"/>
  <c r="H669" i="1"/>
  <c r="I669" i="1" s="1"/>
  <c r="H137" i="1"/>
  <c r="I137" i="1" s="1"/>
  <c r="H795" i="1"/>
  <c r="I795" i="1" s="1"/>
  <c r="H179" i="1"/>
  <c r="I179" i="1" s="1"/>
  <c r="H396" i="1"/>
  <c r="I396" i="1" s="1"/>
  <c r="H296" i="1"/>
  <c r="I296" i="1" s="1"/>
  <c r="H245" i="1"/>
  <c r="I245" i="1" s="1"/>
  <c r="H189" i="1"/>
  <c r="I189" i="1" s="1"/>
  <c r="H457" i="1"/>
  <c r="I457" i="1" s="1"/>
  <c r="H696" i="1"/>
  <c r="I696" i="1" s="1"/>
  <c r="H426" i="1"/>
  <c r="I426" i="1" s="1"/>
  <c r="H770" i="1"/>
  <c r="I770" i="1" s="1"/>
  <c r="H246" i="1"/>
  <c r="I246" i="1" s="1"/>
  <c r="H504" i="1"/>
  <c r="I504" i="1" s="1"/>
  <c r="H809" i="1"/>
  <c r="I809" i="1" s="1"/>
  <c r="H547" i="1"/>
  <c r="I547" i="1" s="1"/>
  <c r="H622" i="1"/>
  <c r="I622" i="1" s="1"/>
  <c r="H623" i="1"/>
  <c r="I623" i="1" s="1"/>
  <c r="H375" i="1"/>
  <c r="I375" i="1" s="1"/>
  <c r="H216" i="1"/>
  <c r="I216" i="1" s="1"/>
  <c r="H305" i="1"/>
  <c r="I305" i="1" s="1"/>
  <c r="H697" i="1"/>
  <c r="I697" i="1" s="1"/>
  <c r="H484" i="1"/>
  <c r="I484" i="1" s="1"/>
  <c r="H505" i="1"/>
  <c r="I505" i="1" s="1"/>
  <c r="H142" i="1"/>
  <c r="I142" i="1" s="1"/>
  <c r="H698" i="1"/>
  <c r="I698" i="1" s="1"/>
  <c r="H458" i="1"/>
  <c r="I458" i="1" s="1"/>
  <c r="H740" i="1"/>
  <c r="I740" i="1" s="1"/>
  <c r="H670" i="1"/>
  <c r="I670" i="1" s="1"/>
  <c r="H810" i="1"/>
  <c r="I810" i="1" s="1"/>
  <c r="H297" i="1"/>
  <c r="I297" i="1" s="1"/>
  <c r="H376" i="1"/>
  <c r="I376" i="1" s="1"/>
  <c r="H247" i="1"/>
  <c r="I247" i="1" s="1"/>
  <c r="H377" i="1"/>
  <c r="I377" i="1" s="1"/>
  <c r="H760" i="1"/>
  <c r="I760" i="1" s="1"/>
  <c r="H592" i="1"/>
  <c r="I592" i="1" s="1"/>
  <c r="H329" i="1"/>
  <c r="I329" i="1" s="1"/>
  <c r="H347" i="1"/>
  <c r="I347" i="1" s="1"/>
  <c r="H593" i="1"/>
  <c r="I593" i="1" s="1"/>
  <c r="H248" i="1"/>
  <c r="I248" i="1" s="1"/>
  <c r="H298" i="1"/>
  <c r="I298" i="1" s="1"/>
  <c r="H378" i="1"/>
  <c r="I378" i="1" s="1"/>
  <c r="H397" i="1"/>
  <c r="I397" i="1" s="1"/>
  <c r="H330" i="1"/>
  <c r="I330" i="1" s="1"/>
  <c r="H249" i="1"/>
  <c r="I249" i="1" s="1"/>
  <c r="H398" i="1"/>
  <c r="I398" i="1" s="1"/>
  <c r="H125" i="1"/>
  <c r="I125" i="1" s="1"/>
  <c r="H485" i="1"/>
  <c r="I485" i="1" s="1"/>
  <c r="H732" i="1"/>
  <c r="I732" i="1" s="1"/>
  <c r="H217" i="1"/>
  <c r="I217" i="1" s="1"/>
  <c r="H796" i="1"/>
  <c r="I796" i="1" s="1"/>
  <c r="H747" i="1"/>
  <c r="I747" i="1" s="1"/>
  <c r="H459" i="1"/>
  <c r="I459" i="1" s="1"/>
  <c r="H399" i="1"/>
  <c r="I399" i="1" s="1"/>
  <c r="H548" i="1"/>
  <c r="I548" i="1" s="1"/>
  <c r="H460" i="1"/>
  <c r="I460" i="1" s="1"/>
  <c r="H624" i="1"/>
  <c r="I624" i="1" s="1"/>
  <c r="H797" i="1"/>
  <c r="I797" i="1" s="1"/>
  <c r="H250" i="1"/>
  <c r="I250" i="1" s="1"/>
  <c r="H218" i="1"/>
  <c r="I218" i="1" s="1"/>
  <c r="H251" i="1"/>
  <c r="I251" i="1" s="1"/>
  <c r="H148" i="1"/>
  <c r="I148" i="1" s="1"/>
  <c r="H582" i="1"/>
  <c r="I582" i="1" s="1"/>
  <c r="H506" i="1"/>
  <c r="I506" i="1" s="1"/>
  <c r="H647" i="1"/>
  <c r="I647" i="1" s="1"/>
  <c r="H461" i="1"/>
  <c r="I461" i="1" s="1"/>
  <c r="H549" i="1"/>
  <c r="I549" i="1" s="1"/>
  <c r="H171" i="1"/>
  <c r="I171" i="1" s="1"/>
  <c r="H625" i="1"/>
  <c r="I625" i="1" s="1"/>
  <c r="H778" i="1"/>
  <c r="I778" i="1" s="1"/>
  <c r="H603" i="1"/>
  <c r="I603" i="1" s="1"/>
  <c r="H306" i="1"/>
  <c r="I306" i="1" s="1"/>
  <c r="H564" i="1"/>
  <c r="I564" i="1" s="1"/>
  <c r="H626" i="1"/>
  <c r="I626" i="1" s="1"/>
  <c r="H486" i="1"/>
  <c r="I486" i="1" s="1"/>
  <c r="H219" i="1"/>
  <c r="I219" i="1" s="1"/>
  <c r="H131" i="1"/>
  <c r="I131" i="1" s="1"/>
  <c r="H203" i="1"/>
  <c r="I203" i="1" s="1"/>
  <c r="H725" i="1"/>
  <c r="I725" i="1" s="1"/>
  <c r="H252" i="1"/>
  <c r="I252" i="1" s="1"/>
  <c r="H204" i="1"/>
  <c r="I204" i="1" s="1"/>
  <c r="H220" i="1"/>
  <c r="I220" i="1" s="1"/>
  <c r="H129" i="1"/>
  <c r="I129" i="1" s="1"/>
  <c r="H671" i="1"/>
  <c r="I671" i="1" s="1"/>
  <c r="H205" i="1"/>
  <c r="I205" i="1" s="1"/>
  <c r="H507" i="1"/>
  <c r="I507" i="1" s="1"/>
  <c r="H253" i="1"/>
  <c r="I253" i="1" s="1"/>
  <c r="H648" i="1"/>
  <c r="I648" i="1" s="1"/>
  <c r="H254" i="1"/>
  <c r="I254" i="1" s="1"/>
  <c r="H487" i="1"/>
  <c r="I487" i="1" s="1"/>
  <c r="H627" i="1"/>
  <c r="I627" i="1" s="1"/>
  <c r="H172" i="1"/>
  <c r="I172" i="1" s="1"/>
  <c r="H132" i="1"/>
  <c r="I132" i="1" s="1"/>
  <c r="H583" i="1"/>
  <c r="I583" i="1" s="1"/>
  <c r="H348" i="1"/>
  <c r="I348" i="1" s="1"/>
  <c r="H173" i="1"/>
  <c r="I173" i="1" s="1"/>
  <c r="H672" i="1"/>
  <c r="I672" i="1" s="1"/>
  <c r="H307" i="1"/>
  <c r="I307" i="1" s="1"/>
  <c r="H721" i="1"/>
  <c r="I721" i="1" s="1"/>
  <c r="H180" i="1"/>
  <c r="I180" i="1" s="1"/>
  <c r="H766" i="1"/>
  <c r="I766" i="1" s="1"/>
  <c r="H379" i="1"/>
  <c r="I379" i="1" s="1"/>
  <c r="H726" i="1"/>
  <c r="I726" i="1" s="1"/>
  <c r="H699" i="1"/>
  <c r="I699" i="1" s="1"/>
  <c r="H508" i="1"/>
  <c r="I508" i="1" s="1"/>
  <c r="H748" i="1"/>
  <c r="I748" i="1" s="1"/>
  <c r="H427" i="1"/>
  <c r="I427" i="1" s="1"/>
  <c r="H149" i="1"/>
  <c r="I149" i="1" s="1"/>
  <c r="H285" i="1"/>
  <c r="I285" i="1" s="1"/>
  <c r="H488" i="1"/>
  <c r="I488" i="1" s="1"/>
  <c r="H221" i="1"/>
  <c r="I221" i="1" s="1"/>
  <c r="H594" i="1"/>
  <c r="I594" i="1" s="1"/>
  <c r="H255" i="1"/>
  <c r="I255" i="1" s="1"/>
  <c r="H359" i="1"/>
  <c r="I359" i="1" s="1"/>
  <c r="H722" i="1"/>
  <c r="I722" i="1" s="1"/>
  <c r="H256" i="1"/>
  <c r="I256" i="1" s="1"/>
  <c r="H573" i="1"/>
  <c r="I573" i="1" s="1"/>
  <c r="H349" i="1"/>
  <c r="I349" i="1" s="1"/>
  <c r="H509" i="1"/>
  <c r="I509" i="1" s="1"/>
  <c r="H380" i="1"/>
  <c r="I380" i="1" s="1"/>
  <c r="H749" i="1"/>
  <c r="I749" i="1" s="1"/>
  <c r="H510" i="1"/>
  <c r="I510" i="1" s="1"/>
  <c r="H604" i="1"/>
  <c r="I604" i="1" s="1"/>
  <c r="H798" i="1"/>
  <c r="I798" i="1" s="1"/>
  <c r="H280" i="1"/>
  <c r="I280" i="1" s="1"/>
  <c r="H162" i="1"/>
  <c r="I162" i="1" s="1"/>
  <c r="H649" i="1"/>
  <c r="I649" i="1" s="1"/>
  <c r="H595" i="1"/>
  <c r="I595" i="1" s="1"/>
  <c r="H206" i="1"/>
  <c r="I206" i="1" s="1"/>
  <c r="H799" i="1"/>
  <c r="I799" i="1" s="1"/>
  <c r="H550" i="1"/>
  <c r="I550" i="1" s="1"/>
  <c r="H711" i="1"/>
  <c r="I711" i="1" s="1"/>
  <c r="H800" i="1"/>
  <c r="I800" i="1" s="1"/>
  <c r="H400" i="1"/>
  <c r="I400" i="1" s="1"/>
  <c r="H489" i="1"/>
  <c r="I489" i="1" s="1"/>
  <c r="H428" i="1"/>
  <c r="I428" i="1" s="1"/>
  <c r="H511" i="1"/>
  <c r="I511" i="1" s="1"/>
  <c r="H551" i="1"/>
  <c r="I551" i="1" s="1"/>
  <c r="H257" i="1"/>
  <c r="I257" i="1" s="1"/>
  <c r="H350" i="1"/>
  <c r="I350" i="1" s="1"/>
  <c r="H673" i="1"/>
  <c r="I673" i="1" s="1"/>
  <c r="H429" i="1"/>
  <c r="I429" i="1" s="1"/>
  <c r="H605" i="1"/>
  <c r="I605" i="1" s="1"/>
  <c r="H258" i="1"/>
  <c r="I258" i="1" s="1"/>
  <c r="H430" i="1"/>
  <c r="I430" i="1" s="1"/>
  <c r="H565" i="1"/>
  <c r="I565" i="1" s="1"/>
  <c r="H314" i="1"/>
  <c r="I314" i="1" s="1"/>
  <c r="H767" i="1"/>
  <c r="I767" i="1" s="1"/>
  <c r="H596" i="1"/>
  <c r="I596" i="1" s="1"/>
  <c r="H315" i="1"/>
  <c r="I315" i="1" s="1"/>
  <c r="H490" i="1"/>
  <c r="I490" i="1" s="1"/>
  <c r="H674" i="1"/>
  <c r="I674" i="1" s="1"/>
  <c r="H606" i="1"/>
  <c r="I606" i="1" s="1"/>
  <c r="H401" i="1"/>
  <c r="I401" i="1" s="1"/>
  <c r="H700" i="1"/>
  <c r="I700" i="1" s="1"/>
  <c r="H650" i="1"/>
  <c r="I650" i="1" s="1"/>
  <c r="H512" i="1"/>
  <c r="I512" i="1" s="1"/>
  <c r="H675" i="1"/>
  <c r="I675" i="1" s="1"/>
  <c r="H552" i="1"/>
  <c r="I552" i="1" s="1"/>
  <c r="H566" i="1"/>
  <c r="I566" i="1" s="1"/>
  <c r="H491" i="1"/>
  <c r="I491" i="1" s="1"/>
  <c r="H351" i="1"/>
  <c r="I351" i="1" s="1"/>
  <c r="H676" i="1"/>
  <c r="I676" i="1" s="1"/>
  <c r="H259" i="1"/>
  <c r="I259" i="1" s="1"/>
  <c r="H811" i="1"/>
  <c r="I811" i="1" s="1"/>
  <c r="H801" i="1"/>
  <c r="I801" i="1" s="1"/>
  <c r="H133" i="1"/>
  <c r="I133" i="1" s="1"/>
  <c r="H281" i="1"/>
  <c r="I281" i="1" s="1"/>
  <c r="H607" i="1"/>
  <c r="I607" i="1" s="1"/>
  <c r="H812" i="1"/>
  <c r="I812" i="1" s="1"/>
  <c r="H628" i="1"/>
  <c r="I628" i="1" s="1"/>
  <c r="H629" i="1"/>
  <c r="I629" i="1" s="1"/>
  <c r="H677" i="1"/>
  <c r="I677" i="1" s="1"/>
  <c r="H783" i="1"/>
  <c r="I783" i="1" s="1"/>
  <c r="H597" i="1"/>
  <c r="I597" i="1" s="1"/>
  <c r="H513" i="1"/>
  <c r="I513" i="1" s="1"/>
  <c r="H222" i="1"/>
  <c r="I222" i="1" s="1"/>
  <c r="H316" i="1"/>
  <c r="I316" i="1" s="1"/>
  <c r="H360" i="1"/>
  <c r="I360" i="1" s="1"/>
  <c r="H274" i="1"/>
  <c r="I274" i="1" s="1"/>
  <c r="H134" i="1"/>
  <c r="I134" i="1" s="1"/>
  <c r="H630" i="1"/>
  <c r="I630" i="1" s="1"/>
  <c r="H514" i="1"/>
  <c r="I514" i="1" s="1"/>
  <c r="H361" i="1"/>
  <c r="I361" i="1" s="1"/>
  <c r="H260" i="1"/>
  <c r="I260" i="1" s="1"/>
  <c r="H190" i="1"/>
  <c r="I190" i="1" s="1"/>
  <c r="H135" i="1"/>
  <c r="I135" i="1" s="1"/>
  <c r="H331" i="1"/>
  <c r="I331" i="1" s="1"/>
  <c r="H631" i="1"/>
  <c r="I631" i="1" s="1"/>
  <c r="H802" i="1"/>
  <c r="I802" i="1" s="1"/>
  <c r="H574" i="1"/>
  <c r="I574" i="1" s="1"/>
  <c r="H553" i="1"/>
  <c r="I553" i="1" s="1"/>
  <c r="H715" i="1"/>
  <c r="I715" i="1" s="1"/>
  <c r="H803" i="1"/>
  <c r="I803" i="1" s="1"/>
  <c r="H261" i="1"/>
  <c r="I261" i="1" s="1"/>
  <c r="H761" i="1"/>
  <c r="I761" i="1" s="1"/>
  <c r="H143" i="1"/>
  <c r="I143" i="1" s="1"/>
  <c r="H163" i="1"/>
  <c r="I163" i="1" s="1"/>
  <c r="H275" i="1"/>
  <c r="I275" i="1" s="1"/>
  <c r="H317" i="1"/>
  <c r="I317" i="1" s="1"/>
  <c r="H191" i="1"/>
  <c r="I191" i="1" s="1"/>
  <c r="H362" i="1"/>
  <c r="I362" i="1" s="1"/>
  <c r="H515" i="1"/>
  <c r="I515" i="1" s="1"/>
  <c r="H431" i="1"/>
  <c r="I431" i="1" s="1"/>
  <c r="H462" i="1"/>
  <c r="I462" i="1" s="1"/>
  <c r="H516" i="1"/>
  <c r="I516" i="1" s="1"/>
  <c r="H517" i="1"/>
  <c r="I517" i="1" s="1"/>
  <c r="H432" i="1"/>
  <c r="I432" i="1" s="1"/>
  <c r="H337" i="1"/>
  <c r="I337" i="1" s="1"/>
  <c r="H433" i="1"/>
  <c r="I433" i="1" s="1"/>
  <c r="H282" i="1"/>
  <c r="I282" i="1" s="1"/>
  <c r="H518" i="1"/>
  <c r="I518" i="1" s="1"/>
  <c r="H150" i="1"/>
  <c r="I150" i="1" s="1"/>
  <c r="H632" i="1"/>
  <c r="I632" i="1" s="1"/>
  <c r="H434" i="1"/>
  <c r="I434" i="1" s="1"/>
  <c r="H381" i="1"/>
  <c r="I381" i="1" s="1"/>
  <c r="H382" i="1"/>
  <c r="I382" i="1" s="1"/>
  <c r="H262" i="1"/>
  <c r="I262" i="1" s="1"/>
  <c r="H263" i="1"/>
  <c r="I263" i="1" s="1"/>
  <c r="H138" i="1"/>
  <c r="I138" i="1" s="1"/>
  <c r="H383" i="1"/>
  <c r="I383" i="1" s="1"/>
  <c r="H519" i="1"/>
  <c r="I519" i="1" s="1"/>
  <c r="H338" i="1"/>
  <c r="I338" i="1" s="1"/>
  <c r="H717" i="1"/>
  <c r="I717" i="1" s="1"/>
  <c r="H130" i="1"/>
  <c r="I130" i="1" s="1"/>
  <c r="H264" i="1"/>
  <c r="I264" i="1" s="1"/>
  <c r="H651" i="1"/>
  <c r="I651" i="1" s="1"/>
  <c r="H463" i="1"/>
  <c r="I463" i="1" s="1"/>
  <c r="H736" i="1"/>
  <c r="I736" i="1" s="1"/>
  <c r="H144" i="1"/>
  <c r="I144" i="1" s="1"/>
  <c r="H192" i="1"/>
  <c r="I192" i="1" s="1"/>
  <c r="H435" i="1"/>
  <c r="I435" i="1" s="1"/>
  <c r="H492" i="1"/>
  <c r="I492" i="1" s="1"/>
  <c r="H223" i="1"/>
  <c r="I223" i="1" s="1"/>
  <c r="H464" i="1"/>
  <c r="I464" i="1" s="1"/>
  <c r="H151" i="1"/>
  <c r="I151" i="1" s="1"/>
  <c r="H402" i="1"/>
  <c r="I402" i="1" s="1"/>
  <c r="H363" i="1"/>
  <c r="I363" i="1" s="1"/>
  <c r="H308" i="1"/>
  <c r="I308" i="1" s="1"/>
  <c r="H136" i="1"/>
  <c r="I136" i="1" s="1"/>
  <c r="H193" i="1"/>
  <c r="I193" i="1" s="1"/>
  <c r="H716" i="1"/>
  <c r="I716" i="1" s="1"/>
  <c r="H436" i="1"/>
  <c r="I436" i="1" s="1"/>
  <c r="H309" i="1"/>
  <c r="I309" i="1" s="1"/>
  <c r="H290" i="1"/>
  <c r="I290" i="1" s="1"/>
  <c r="H403" i="1"/>
  <c r="I403" i="1" s="1"/>
  <c r="H774" i="1"/>
  <c r="I774" i="1" s="1"/>
  <c r="H404" i="1"/>
  <c r="I404" i="1" s="1"/>
  <c r="H405" i="1"/>
  <c r="I405" i="1" s="1"/>
  <c r="H554" i="1"/>
  <c r="I554" i="1" s="1"/>
  <c r="H750" i="1"/>
  <c r="I750" i="1" s="1"/>
  <c r="H751" i="1"/>
  <c r="I751" i="1" s="1"/>
  <c r="H265" i="1"/>
  <c r="I265" i="1" s="1"/>
  <c r="H207" i="1"/>
  <c r="I207" i="1" s="1"/>
  <c r="H164" i="1"/>
  <c r="I164" i="1" s="1"/>
  <c r="H318" i="1"/>
  <c r="I318" i="1" s="1"/>
  <c r="H152" i="1"/>
  <c r="I152" i="1" s="1"/>
  <c r="H608" i="1"/>
  <c r="I608" i="1" s="1"/>
  <c r="H633" i="1"/>
  <c r="I633" i="1" s="1"/>
  <c r="H701" i="1"/>
  <c r="I701" i="1" s="1"/>
  <c r="H609" i="1"/>
  <c r="I609" i="1" s="1"/>
  <c r="H575" i="1"/>
  <c r="I575" i="1" s="1"/>
  <c r="H584" i="1"/>
  <c r="I584" i="1" s="1"/>
  <c r="H576" i="1"/>
  <c r="I576" i="1" s="1"/>
  <c r="H520" i="1"/>
  <c r="I520" i="1" s="1"/>
  <c r="H174" i="1"/>
  <c r="I174" i="1" s="1"/>
  <c r="H652" i="1"/>
  <c r="I652" i="1" s="1"/>
  <c r="H813" i="1"/>
  <c r="I813" i="1" s="1"/>
  <c r="H493" i="1"/>
  <c r="I493" i="1" s="1"/>
  <c r="H771" i="1"/>
  <c r="I771" i="1" s="1"/>
  <c r="H319" i="1"/>
  <c r="I319" i="1" s="1"/>
  <c r="H678" i="1"/>
  <c r="I678" i="1" s="1"/>
  <c r="H653" i="1"/>
  <c r="I653" i="1" s="1"/>
  <c r="H679" i="1"/>
  <c r="I679" i="1" s="1"/>
  <c r="H762" i="1"/>
  <c r="I762" i="1" s="1"/>
  <c r="H384" i="1"/>
  <c r="I384" i="1" s="1"/>
  <c r="H804" i="1"/>
  <c r="I804" i="1" s="1"/>
  <c r="H598" i="1"/>
  <c r="I598" i="1" s="1"/>
  <c r="H437" i="1"/>
  <c r="I437" i="1" s="1"/>
  <c r="H718" i="1"/>
  <c r="I718" i="1" s="1"/>
  <c r="H763" i="1"/>
  <c r="I763" i="1" s="1"/>
  <c r="H286" i="1"/>
  <c r="I286" i="1" s="1"/>
  <c r="H814" i="1"/>
  <c r="I814" i="1" s="1"/>
  <c r="H310" i="1"/>
  <c r="I310" i="1" s="1"/>
  <c r="H385" i="1"/>
  <c r="I385" i="1" s="1"/>
  <c r="H283" i="1"/>
  <c r="I283" i="1" s="1"/>
  <c r="H741" i="1"/>
  <c r="I741" i="1" s="1"/>
  <c r="H752" i="1"/>
  <c r="I752" i="1" s="1"/>
  <c r="H702" i="1"/>
  <c r="I702" i="1" s="1"/>
  <c r="H352" i="1"/>
  <c r="I352" i="1" s="1"/>
  <c r="H555" i="1"/>
  <c r="I555" i="1" s="1"/>
  <c r="H815" i="1"/>
  <c r="I815" i="1" s="1"/>
  <c r="H712" i="1"/>
  <c r="I712" i="1" s="1"/>
  <c r="H320" i="1"/>
  <c r="I320" i="1" s="1"/>
  <c r="H713" i="1"/>
  <c r="I713" i="1" s="1"/>
  <c r="H266" i="1"/>
  <c r="I266" i="1" s="1"/>
  <c r="H339" i="1"/>
  <c r="I339" i="1" s="1"/>
  <c r="H153" i="1"/>
  <c r="I153" i="1" s="1"/>
  <c r="H465" i="1"/>
  <c r="I465" i="1" s="1"/>
  <c r="H267" i="1"/>
  <c r="I267" i="1" s="1"/>
  <c r="H438" i="1"/>
  <c r="I438" i="1" s="1"/>
  <c r="H181" i="1"/>
  <c r="I181" i="1" s="1"/>
  <c r="H268" i="1"/>
  <c r="I268" i="1" s="1"/>
  <c r="H775" i="1"/>
  <c r="I775" i="1" s="1"/>
  <c r="H610" i="1"/>
  <c r="I610" i="1" s="1"/>
  <c r="H353" i="1"/>
  <c r="I353" i="1" s="1"/>
  <c r="H556" i="1"/>
  <c r="I556" i="1" s="1"/>
  <c r="H599" i="1"/>
  <c r="I599" i="1" s="1"/>
  <c r="H714" i="1"/>
  <c r="I714" i="1" s="1"/>
  <c r="H364" i="1"/>
  <c r="I364" i="1" s="1"/>
  <c r="H611" i="1"/>
  <c r="I611" i="1" s="1"/>
  <c r="H521" i="1"/>
  <c r="I521" i="1" s="1"/>
  <c r="H354" i="1"/>
  <c r="I354" i="1" s="1"/>
  <c r="H728" i="1"/>
  <c r="I728" i="1" s="1"/>
  <c r="H612" i="1"/>
  <c r="I612" i="1" s="1"/>
  <c r="H613" i="1"/>
  <c r="I613" i="1" s="1"/>
  <c r="H355" i="1"/>
  <c r="I355" i="1" s="1"/>
  <c r="H406" i="1"/>
  <c r="I406" i="1" s="1"/>
  <c r="H557" i="1"/>
  <c r="I557" i="1" s="1"/>
  <c r="H154" i="1"/>
  <c r="I154" i="1" s="1"/>
  <c r="H703" i="1"/>
  <c r="I703" i="1" s="1"/>
  <c r="H816" i="1"/>
  <c r="I816" i="1" s="1"/>
  <c r="H729" i="1"/>
  <c r="I729" i="1" s="1"/>
  <c r="H407" i="1"/>
  <c r="I407" i="1" s="1"/>
  <c r="H805" i="1"/>
  <c r="I805" i="1" s="1"/>
  <c r="H522" i="1"/>
  <c r="I522" i="1" s="1"/>
  <c r="H365" i="1"/>
  <c r="I365" i="1" s="1"/>
  <c r="H439" i="1"/>
  <c r="I439" i="1" s="1"/>
  <c r="H494" i="1"/>
  <c r="I494" i="1" s="1"/>
  <c r="H299" i="1"/>
  <c r="I299" i="1" s="1"/>
  <c r="H175" i="1"/>
  <c r="I175" i="1" s="1"/>
  <c r="H776" i="1"/>
  <c r="I776" i="1" s="1"/>
  <c r="H753" i="1"/>
  <c r="I753" i="1" s="1"/>
  <c r="H208" i="1"/>
  <c r="I208" i="1" s="1"/>
  <c r="H754" i="1"/>
  <c r="I754" i="1" s="1"/>
  <c r="H466" i="1"/>
  <c r="I466" i="1" s="1"/>
  <c r="H440" i="1"/>
  <c r="I440" i="1" s="1"/>
  <c r="H764" i="1"/>
  <c r="I764" i="1" s="1"/>
  <c r="H495" i="1"/>
  <c r="I495" i="1" s="1"/>
  <c r="H165" i="1"/>
  <c r="I165" i="1" s="1"/>
  <c r="H467" i="1"/>
  <c r="I467" i="1" s="1"/>
  <c r="H600" i="1"/>
  <c r="I600" i="1" s="1"/>
  <c r="H441" i="1"/>
  <c r="I441" i="1" s="1"/>
  <c r="H704" i="1"/>
  <c r="I704" i="1" s="1"/>
  <c r="H558" i="1"/>
  <c r="I558" i="1" s="1"/>
  <c r="H654" i="1"/>
  <c r="I654" i="1" s="1"/>
  <c r="H442" i="1"/>
  <c r="I442" i="1" s="1"/>
  <c r="H321" i="1"/>
  <c r="I321" i="1" s="1"/>
  <c r="H284" i="1"/>
  <c r="I284" i="1" s="1"/>
  <c r="H655" i="1"/>
  <c r="I655" i="1" s="1"/>
  <c r="H614" i="1"/>
  <c r="I614" i="1" s="1"/>
  <c r="H468" i="1"/>
  <c r="I468" i="1" s="1"/>
  <c r="H340" i="1"/>
  <c r="I340" i="1" s="1"/>
  <c r="H269" i="1"/>
  <c r="I269" i="1" s="1"/>
  <c r="H126" i="1"/>
  <c r="I126" i="1" s="1"/>
  <c r="H341" i="1"/>
  <c r="I341" i="1" s="1"/>
  <c r="H705" i="1"/>
  <c r="I705" i="1" s="1"/>
  <c r="H817" i="1"/>
  <c r="I817" i="1" s="1"/>
  <c r="H408" i="1"/>
  <c r="I408" i="1" s="1"/>
  <c r="H469" i="1"/>
  <c r="I469" i="1" s="1"/>
  <c r="H176" i="1"/>
  <c r="I176" i="1" s="1"/>
  <c r="H470" i="1"/>
  <c r="I470" i="1" s="1"/>
  <c r="H386" i="1"/>
  <c r="I386" i="1" s="1"/>
  <c r="H755" i="1"/>
  <c r="I755" i="1" s="1"/>
  <c r="H409" i="1"/>
  <c r="I409" i="1" s="1"/>
  <c r="H559" i="1"/>
  <c r="I559" i="1" s="1"/>
  <c r="H765" i="1"/>
  <c r="I765" i="1" s="1"/>
  <c r="H706" i="1"/>
  <c r="I706" i="1" s="1"/>
  <c r="H707" i="1"/>
  <c r="I707" i="1" s="1"/>
  <c r="H471" i="1"/>
  <c r="I471" i="1" s="1"/>
  <c r="H166" i="1"/>
  <c r="I166" i="1" s="1"/>
  <c r="H270" i="1"/>
  <c r="I270" i="1" s="1"/>
  <c r="H567" i="1"/>
  <c r="I567" i="1" s="1"/>
  <c r="H680" i="1"/>
  <c r="I680" i="1" s="1"/>
  <c r="H472" i="1"/>
  <c r="I472" i="1" s="1"/>
  <c r="H681" i="1"/>
  <c r="I681" i="1" s="1"/>
  <c r="H155" i="1"/>
  <c r="I155" i="1" s="1"/>
  <c r="H784" i="1"/>
  <c r="I784" i="1" s="1"/>
  <c r="H271" i="1"/>
  <c r="I271" i="1" s="1"/>
  <c r="H785" i="1"/>
  <c r="I785" i="1" s="1"/>
  <c r="D121" i="1"/>
  <c r="D634" i="1"/>
  <c r="D342" i="1"/>
  <c r="D523" i="1"/>
  <c r="D272" i="1"/>
  <c r="D443" i="1"/>
  <c r="D444" i="1"/>
  <c r="D332" i="1"/>
  <c r="D806" i="1"/>
  <c r="D560" i="1"/>
  <c r="D682" i="1"/>
  <c r="D410" i="1"/>
  <c r="D807" i="1"/>
  <c r="D496" i="1"/>
  <c r="D287" i="1"/>
  <c r="D333" i="1"/>
  <c r="D786" i="1"/>
  <c r="D224" i="1"/>
  <c r="D411" i="1"/>
  <c r="D445" i="1"/>
  <c r="D561" i="1"/>
  <c r="D683" i="1"/>
  <c r="D225" i="1"/>
  <c r="D226" i="1"/>
  <c r="D524" i="1"/>
  <c r="D227" i="1"/>
  <c r="D387" i="1"/>
  <c r="D311" i="1"/>
  <c r="D127" i="1"/>
  <c r="D322" i="1"/>
  <c r="D228" i="1"/>
  <c r="D585" i="1"/>
  <c r="D177" i="1"/>
  <c r="D474" i="1"/>
  <c r="D742" i="1"/>
  <c r="D388" i="1"/>
  <c r="D601" i="1"/>
  <c r="D684" i="1"/>
  <c r="D685" i="1"/>
  <c r="D615" i="1"/>
  <c r="D446" i="1"/>
  <c r="D525" i="1"/>
  <c r="D229" i="1"/>
  <c r="D635" i="1"/>
  <c r="D577" i="1"/>
  <c r="D300" i="1"/>
  <c r="D412" i="1"/>
  <c r="D636" i="1"/>
  <c r="D637" i="1"/>
  <c r="D686" i="1"/>
  <c r="D602" i="1"/>
  <c r="D230" i="1"/>
  <c r="D389" i="1"/>
  <c r="D475" i="1"/>
  <c r="D476" i="1"/>
  <c r="D526" i="1"/>
  <c r="D167" i="1"/>
  <c r="D231" i="1"/>
  <c r="D527" i="1"/>
  <c r="D787" i="1"/>
  <c r="D343" i="1"/>
  <c r="D413" i="1"/>
  <c r="D291" i="1"/>
  <c r="D323" i="1"/>
  <c r="D497" i="1"/>
  <c r="D656" i="1"/>
  <c r="D743" i="1"/>
  <c r="D756" i="1"/>
  <c r="D477" i="1"/>
  <c r="D209" i="1"/>
  <c r="D779" i="1"/>
  <c r="D478" i="1"/>
  <c r="D210" i="1"/>
  <c r="D479" i="1"/>
  <c r="D414" i="1"/>
  <c r="D638" i="1"/>
  <c r="D528" i="1"/>
  <c r="D757" i="1"/>
  <c r="D194" i="1"/>
  <c r="D639" i="1"/>
  <c r="D480" i="1"/>
  <c r="D211" i="1"/>
  <c r="D730" i="1"/>
  <c r="D276" i="1"/>
  <c r="D723" i="1"/>
  <c r="D616" i="1"/>
  <c r="D731" i="1"/>
  <c r="D301" i="1"/>
  <c r="D182" i="1"/>
  <c r="D447" i="1"/>
  <c r="D415" i="1"/>
  <c r="D128" i="1"/>
  <c r="D344" i="1"/>
  <c r="D277" i="1"/>
  <c r="D687" i="1"/>
  <c r="D733" i="1"/>
  <c r="D586" i="1"/>
  <c r="D529" i="1"/>
  <c r="D195" i="1"/>
  <c r="D416" i="1"/>
  <c r="D448" i="1"/>
  <c r="D232" i="1"/>
  <c r="D735" i="1"/>
  <c r="D366" i="1"/>
  <c r="D688" i="1"/>
  <c r="D498" i="1"/>
  <c r="D657" i="1"/>
  <c r="D737" i="1"/>
  <c r="D640" i="1"/>
  <c r="D390" i="1"/>
  <c r="D391" i="1"/>
  <c r="D168" i="1"/>
  <c r="D178" i="1"/>
  <c r="D708" i="1"/>
  <c r="D719" i="1"/>
  <c r="D788" i="1"/>
  <c r="D367" i="1"/>
  <c r="D562" i="1"/>
  <c r="D530" i="1"/>
  <c r="D578" i="1"/>
  <c r="D789" i="1"/>
  <c r="D392" i="1"/>
  <c r="D196" i="1"/>
  <c r="D417" i="1"/>
  <c r="D393" i="1"/>
  <c r="D758" i="1"/>
  <c r="D738" i="1"/>
  <c r="D418" i="1"/>
  <c r="D288" i="1"/>
  <c r="D449" i="1"/>
  <c r="D780" i="1"/>
  <c r="D658" i="1"/>
  <c r="D122" i="1"/>
  <c r="D499" i="1"/>
  <c r="D531" i="1"/>
  <c r="D450" i="1"/>
  <c r="D587" i="1"/>
  <c r="D617" i="1"/>
  <c r="D197" i="1"/>
  <c r="D183" i="1"/>
  <c r="D302" i="1"/>
  <c r="D777" i="1"/>
  <c r="D568" i="1"/>
  <c r="D419" i="1"/>
  <c r="D233" i="1"/>
  <c r="D641" i="1"/>
  <c r="D532" i="1"/>
  <c r="D451" i="1"/>
  <c r="D394" i="1"/>
  <c r="D169" i="1"/>
  <c r="D579" i="1"/>
  <c r="D727" i="1"/>
  <c r="D481" i="1"/>
  <c r="D273" i="1"/>
  <c r="D292" i="1"/>
  <c r="D334" i="1"/>
  <c r="D724" i="1"/>
  <c r="D293" i="1"/>
  <c r="D500" i="1"/>
  <c r="D808" i="1"/>
  <c r="D790" i="1"/>
  <c r="D533" i="1"/>
  <c r="D368" i="1"/>
  <c r="D580" i="1"/>
  <c r="D781" i="1"/>
  <c r="D501" i="1"/>
  <c r="D212" i="1"/>
  <c r="D659" i="1"/>
  <c r="D772" i="1"/>
  <c r="D534" i="1"/>
  <c r="D535" i="1"/>
  <c r="D642" i="1"/>
  <c r="D660" i="1"/>
  <c r="D213" i="1"/>
  <c r="D214" i="1"/>
  <c r="D689" i="1"/>
  <c r="D335" i="1"/>
  <c r="D618" i="1"/>
  <c r="D420" i="1"/>
  <c r="D536" i="1"/>
  <c r="D734" i="1"/>
  <c r="D324" i="1"/>
  <c r="D184" i="1"/>
  <c r="D744" i="1"/>
  <c r="D739" i="1"/>
  <c r="D312" i="1"/>
  <c r="D537" i="1"/>
  <c r="D198" i="1"/>
  <c r="D690" i="1"/>
  <c r="D759" i="1"/>
  <c r="D303" i="1"/>
  <c r="D325" i="1"/>
  <c r="D563" i="1"/>
  <c r="D294" i="1"/>
  <c r="D661" i="1"/>
  <c r="D502" i="1"/>
  <c r="D369" i="1"/>
  <c r="D421" i="1"/>
  <c r="D588" i="1"/>
  <c r="D234" i="1"/>
  <c r="D691" i="1"/>
  <c r="D692" i="1"/>
  <c r="D452" i="1"/>
  <c r="D235" i="1"/>
  <c r="D745" i="1"/>
  <c r="D326" i="1"/>
  <c r="D791" i="1"/>
  <c r="D662" i="1"/>
  <c r="D453" i="1"/>
  <c r="D236" i="1"/>
  <c r="D663" i="1"/>
  <c r="D619" i="1"/>
  <c r="D482" i="1"/>
  <c r="D569" i="1"/>
  <c r="D289" i="1"/>
  <c r="D538" i="1"/>
  <c r="D664" i="1"/>
  <c r="D370" i="1"/>
  <c r="D539" i="1"/>
  <c r="D356" i="1"/>
  <c r="D792" i="1"/>
  <c r="D295" i="1"/>
  <c r="D422" i="1"/>
  <c r="D620" i="1"/>
  <c r="D540" i="1"/>
  <c r="D395" i="1"/>
  <c r="D483" i="1"/>
  <c r="D199" i="1"/>
  <c r="D665" i="1"/>
  <c r="D123" i="1"/>
  <c r="D693" i="1"/>
  <c r="D185" i="1"/>
  <c r="D200" i="1"/>
  <c r="D357" i="1"/>
  <c r="D503" i="1"/>
  <c r="D782" i="1"/>
  <c r="D423" i="1"/>
  <c r="D581" i="1"/>
  <c r="D570" i="1"/>
  <c r="D773" i="1"/>
  <c r="D589" i="1"/>
  <c r="D666" i="1"/>
  <c r="D590" i="1"/>
  <c r="D643" i="1"/>
  <c r="D591" i="1"/>
  <c r="D371" i="1"/>
  <c r="D186" i="1"/>
  <c r="D201" i="1"/>
  <c r="D237" i="1"/>
  <c r="D238" i="1"/>
  <c r="D571" i="1"/>
  <c r="D239" i="1"/>
  <c r="D694" i="1"/>
  <c r="D541" i="1"/>
  <c r="D644" i="1"/>
  <c r="D240" i="1"/>
  <c r="D241" i="1"/>
  <c r="D242" i="1"/>
  <c r="D372" i="1"/>
  <c r="D345" i="1"/>
  <c r="D124" i="1"/>
  <c r="D710" i="1"/>
  <c r="D336" i="1"/>
  <c r="D327" i="1"/>
  <c r="D424" i="1"/>
  <c r="D667" i="1"/>
  <c r="D793" i="1"/>
  <c r="D572" i="1"/>
  <c r="D794" i="1"/>
  <c r="D542" i="1"/>
  <c r="D202" i="1"/>
  <c r="D621" i="1"/>
  <c r="D243" i="1"/>
  <c r="D358" i="1"/>
  <c r="D454" i="1"/>
  <c r="D543" i="1"/>
  <c r="D346" i="1"/>
  <c r="D170" i="1"/>
  <c r="D328" i="1"/>
  <c r="D768" i="1"/>
  <c r="D215" i="1"/>
  <c r="D278" i="1"/>
  <c r="D695" i="1"/>
  <c r="D720" i="1"/>
  <c r="D425" i="1"/>
  <c r="D279" i="1"/>
  <c r="D544" i="1"/>
  <c r="D373" i="1"/>
  <c r="D645" i="1"/>
  <c r="D545" i="1"/>
  <c r="D746" i="1"/>
  <c r="D646" i="1"/>
  <c r="D304" i="1"/>
  <c r="D374" i="1"/>
  <c r="D546" i="1"/>
  <c r="D187" i="1"/>
  <c r="D313" i="1"/>
  <c r="D244" i="1"/>
  <c r="D769" i="1"/>
  <c r="D455" i="1"/>
  <c r="D668" i="1"/>
  <c r="D456" i="1"/>
  <c r="D188" i="1"/>
  <c r="D669" i="1"/>
  <c r="D137" i="1"/>
  <c r="D795" i="1"/>
  <c r="D179" i="1"/>
  <c r="D396" i="1"/>
  <c r="D296" i="1"/>
  <c r="D245" i="1"/>
  <c r="D189" i="1"/>
  <c r="D457" i="1"/>
  <c r="D696" i="1"/>
  <c r="D426" i="1"/>
  <c r="D770" i="1"/>
  <c r="D246" i="1"/>
  <c r="D504" i="1"/>
  <c r="D809" i="1"/>
  <c r="D547" i="1"/>
  <c r="D622" i="1"/>
  <c r="D623" i="1"/>
  <c r="D375" i="1"/>
  <c r="D216" i="1"/>
  <c r="D305" i="1"/>
  <c r="D697" i="1"/>
  <c r="D484" i="1"/>
  <c r="D505" i="1"/>
  <c r="D698" i="1"/>
  <c r="D458" i="1"/>
  <c r="D740" i="1"/>
  <c r="D670" i="1"/>
  <c r="D810" i="1"/>
  <c r="D297" i="1"/>
  <c r="D376" i="1"/>
  <c r="D247" i="1"/>
  <c r="D377" i="1"/>
  <c r="D760" i="1"/>
  <c r="D592" i="1"/>
  <c r="D329" i="1"/>
  <c r="D347" i="1"/>
  <c r="D593" i="1"/>
  <c r="D248" i="1"/>
  <c r="D298" i="1"/>
  <c r="D378" i="1"/>
  <c r="D397" i="1"/>
  <c r="D330" i="1"/>
  <c r="D249" i="1"/>
  <c r="D398" i="1"/>
  <c r="D125" i="1"/>
  <c r="D485" i="1"/>
  <c r="D732" i="1"/>
  <c r="D217" i="1"/>
  <c r="D796" i="1"/>
  <c r="D747" i="1"/>
  <c r="D459" i="1"/>
  <c r="D399" i="1"/>
  <c r="D548" i="1"/>
  <c r="D460" i="1"/>
  <c r="D624" i="1"/>
  <c r="D797" i="1"/>
  <c r="D250" i="1"/>
  <c r="D218" i="1"/>
  <c r="D251" i="1"/>
  <c r="D582" i="1"/>
  <c r="D506" i="1"/>
  <c r="D647" i="1"/>
  <c r="D461" i="1"/>
  <c r="D549" i="1"/>
  <c r="D171" i="1"/>
  <c r="D625" i="1"/>
  <c r="D778" i="1"/>
  <c r="D603" i="1"/>
  <c r="D306" i="1"/>
  <c r="D564" i="1"/>
  <c r="D626" i="1"/>
  <c r="D486" i="1"/>
  <c r="D219" i="1"/>
  <c r="D203" i="1"/>
  <c r="D725" i="1"/>
  <c r="D252" i="1"/>
  <c r="D204" i="1"/>
  <c r="D220" i="1"/>
  <c r="D129" i="1"/>
  <c r="D671" i="1"/>
  <c r="D205" i="1"/>
  <c r="D507" i="1"/>
  <c r="D253" i="1"/>
  <c r="D648" i="1"/>
  <c r="D254" i="1"/>
  <c r="D487" i="1"/>
  <c r="D627" i="1"/>
  <c r="D172" i="1"/>
  <c r="D583" i="1"/>
  <c r="D348" i="1"/>
  <c r="D173" i="1"/>
  <c r="D672" i="1"/>
  <c r="D307" i="1"/>
  <c r="D721" i="1"/>
  <c r="D180" i="1"/>
  <c r="D766" i="1"/>
  <c r="D379" i="1"/>
  <c r="D726" i="1"/>
  <c r="D699" i="1"/>
  <c r="D508" i="1"/>
  <c r="D748" i="1"/>
  <c r="D427" i="1"/>
  <c r="D285" i="1"/>
  <c r="D488" i="1"/>
  <c r="D221" i="1"/>
  <c r="D594" i="1"/>
  <c r="D255" i="1"/>
  <c r="D359" i="1"/>
  <c r="D722" i="1"/>
  <c r="D256" i="1"/>
  <c r="D573" i="1"/>
  <c r="D349" i="1"/>
  <c r="D509" i="1"/>
  <c r="D380" i="1"/>
  <c r="D749" i="1"/>
  <c r="D510" i="1"/>
  <c r="D604" i="1"/>
  <c r="D798" i="1"/>
  <c r="D280" i="1"/>
  <c r="D649" i="1"/>
  <c r="D595" i="1"/>
  <c r="D206" i="1"/>
  <c r="D799" i="1"/>
  <c r="D550" i="1"/>
  <c r="D711" i="1"/>
  <c r="D800" i="1"/>
  <c r="D400" i="1"/>
  <c r="D489" i="1"/>
  <c r="D428" i="1"/>
  <c r="D511" i="1"/>
  <c r="D551" i="1"/>
  <c r="D257" i="1"/>
  <c r="D350" i="1"/>
  <c r="D673" i="1"/>
  <c r="D429" i="1"/>
  <c r="D605" i="1"/>
  <c r="D258" i="1"/>
  <c r="D430" i="1"/>
  <c r="D565" i="1"/>
  <c r="D314" i="1"/>
  <c r="D767" i="1"/>
  <c r="D596" i="1"/>
  <c r="D315" i="1"/>
  <c r="D490" i="1"/>
  <c r="D674" i="1"/>
  <c r="D606" i="1"/>
  <c r="D401" i="1"/>
  <c r="D700" i="1"/>
  <c r="D650" i="1"/>
  <c r="D512" i="1"/>
  <c r="D675" i="1"/>
  <c r="D552" i="1"/>
  <c r="D566" i="1"/>
  <c r="D491" i="1"/>
  <c r="D351" i="1"/>
  <c r="D676" i="1"/>
  <c r="D259" i="1"/>
  <c r="D811" i="1"/>
  <c r="D801" i="1"/>
  <c r="D281" i="1"/>
  <c r="D607" i="1"/>
  <c r="D812" i="1"/>
  <c r="D628" i="1"/>
  <c r="D629" i="1"/>
  <c r="D677" i="1"/>
  <c r="D783" i="1"/>
  <c r="D597" i="1"/>
  <c r="D513" i="1"/>
  <c r="D222" i="1"/>
  <c r="D316" i="1"/>
  <c r="D360" i="1"/>
  <c r="D274" i="1"/>
  <c r="D630" i="1"/>
  <c r="D514" i="1"/>
  <c r="D361" i="1"/>
  <c r="D260" i="1"/>
  <c r="D190" i="1"/>
  <c r="D331" i="1"/>
  <c r="D631" i="1"/>
  <c r="D802" i="1"/>
  <c r="D574" i="1"/>
  <c r="D553" i="1"/>
  <c r="D715" i="1"/>
  <c r="D803" i="1"/>
  <c r="D261" i="1"/>
  <c r="D761" i="1"/>
  <c r="D275" i="1"/>
  <c r="D317" i="1"/>
  <c r="D191" i="1"/>
  <c r="D362" i="1"/>
  <c r="D515" i="1"/>
  <c r="D431" i="1"/>
  <c r="D462" i="1"/>
  <c r="D516" i="1"/>
  <c r="D517" i="1"/>
  <c r="D432" i="1"/>
  <c r="D337" i="1"/>
  <c r="D433" i="1"/>
  <c r="D282" i="1"/>
  <c r="D518" i="1"/>
  <c r="D632" i="1"/>
  <c r="D434" i="1"/>
  <c r="D381" i="1"/>
  <c r="D382" i="1"/>
  <c r="D262" i="1"/>
  <c r="D263" i="1"/>
  <c r="D138" i="1"/>
  <c r="D383" i="1"/>
  <c r="D519" i="1"/>
  <c r="D338" i="1"/>
  <c r="D717" i="1"/>
  <c r="D130" i="1"/>
  <c r="D264" i="1"/>
  <c r="D651" i="1"/>
  <c r="D463" i="1"/>
  <c r="D736" i="1"/>
  <c r="D192" i="1"/>
  <c r="D435" i="1"/>
  <c r="D492" i="1"/>
  <c r="D223" i="1"/>
  <c r="D464" i="1"/>
  <c r="D402" i="1"/>
  <c r="D363" i="1"/>
  <c r="D308" i="1"/>
  <c r="D193" i="1"/>
  <c r="D716" i="1"/>
  <c r="D436" i="1"/>
  <c r="D309" i="1"/>
  <c r="D290" i="1"/>
  <c r="D403" i="1"/>
  <c r="D774" i="1"/>
  <c r="D404" i="1"/>
  <c r="D405" i="1"/>
  <c r="D554" i="1"/>
  <c r="D750" i="1"/>
  <c r="D751" i="1"/>
  <c r="D265" i="1"/>
  <c r="D207" i="1"/>
  <c r="D318" i="1"/>
  <c r="D608" i="1"/>
  <c r="D633" i="1"/>
  <c r="D701" i="1"/>
  <c r="D609" i="1"/>
  <c r="D575" i="1"/>
  <c r="D584" i="1"/>
  <c r="D576" i="1"/>
  <c r="D520" i="1"/>
  <c r="D174" i="1"/>
  <c r="D652" i="1"/>
  <c r="D813" i="1"/>
  <c r="D493" i="1"/>
  <c r="D771" i="1"/>
  <c r="D319" i="1"/>
  <c r="D678" i="1"/>
  <c r="D653" i="1"/>
  <c r="D679" i="1"/>
  <c r="D762" i="1"/>
  <c r="D384" i="1"/>
  <c r="D804" i="1"/>
  <c r="D598" i="1"/>
  <c r="D437" i="1"/>
  <c r="D718" i="1"/>
  <c r="D763" i="1"/>
  <c r="D286" i="1"/>
  <c r="D814" i="1"/>
  <c r="D310" i="1"/>
  <c r="D385" i="1"/>
  <c r="D283" i="1"/>
  <c r="D741" i="1"/>
  <c r="D752" i="1"/>
  <c r="D702" i="1"/>
  <c r="D352" i="1"/>
  <c r="D555" i="1"/>
  <c r="D815" i="1"/>
  <c r="D712" i="1"/>
  <c r="D320" i="1"/>
  <c r="D713" i="1"/>
  <c r="D266" i="1"/>
  <c r="D339" i="1"/>
  <c r="D465" i="1"/>
  <c r="D438" i="1"/>
  <c r="D181" i="1"/>
  <c r="D268" i="1"/>
  <c r="D775" i="1"/>
  <c r="D610" i="1"/>
  <c r="D353" i="1"/>
  <c r="D556" i="1"/>
  <c r="D599" i="1"/>
  <c r="D714" i="1"/>
  <c r="D364" i="1"/>
  <c r="D611" i="1"/>
  <c r="D521" i="1"/>
  <c r="D354" i="1"/>
  <c r="D728" i="1"/>
  <c r="D612" i="1"/>
  <c r="D613" i="1"/>
  <c r="D355" i="1"/>
  <c r="D406" i="1"/>
  <c r="D557" i="1"/>
  <c r="D703" i="1"/>
  <c r="D816" i="1"/>
  <c r="D729" i="1"/>
  <c r="D407" i="1"/>
  <c r="D805" i="1"/>
  <c r="D522" i="1"/>
  <c r="D365" i="1"/>
  <c r="D439" i="1"/>
  <c r="D494" i="1"/>
  <c r="D299" i="1"/>
  <c r="D175" i="1"/>
  <c r="D776" i="1"/>
  <c r="D753" i="1"/>
  <c r="D208" i="1"/>
  <c r="D754" i="1"/>
  <c r="D466" i="1"/>
  <c r="D440" i="1"/>
  <c r="D764" i="1"/>
  <c r="D495" i="1"/>
  <c r="D467" i="1"/>
  <c r="D600" i="1"/>
  <c r="D441" i="1"/>
  <c r="D704" i="1"/>
  <c r="D558" i="1"/>
  <c r="D654" i="1"/>
  <c r="D442" i="1"/>
  <c r="D321" i="1"/>
  <c r="D284" i="1"/>
  <c r="D655" i="1"/>
  <c r="D614" i="1"/>
  <c r="D468" i="1"/>
  <c r="D340" i="1"/>
  <c r="D269" i="1"/>
  <c r="D126" i="1"/>
  <c r="D341" i="1"/>
  <c r="D705" i="1"/>
  <c r="D817" i="1"/>
  <c r="D408" i="1"/>
  <c r="D469" i="1"/>
  <c r="D176" i="1"/>
  <c r="D470" i="1"/>
  <c r="D386" i="1"/>
  <c r="D755" i="1"/>
  <c r="D409" i="1"/>
  <c r="D559" i="1"/>
  <c r="D706" i="1"/>
  <c r="D707" i="1"/>
  <c r="D471" i="1"/>
  <c r="D270" i="1"/>
  <c r="D567" i="1"/>
  <c r="D680" i="1"/>
  <c r="D472" i="1"/>
  <c r="D681" i="1"/>
  <c r="D784" i="1"/>
  <c r="D271" i="1"/>
  <c r="D785" i="1"/>
  <c r="D473" i="1"/>
  <c r="T6" i="1"/>
  <c r="T3" i="1"/>
  <c r="N7" i="1" l="1"/>
  <c r="N409" i="1"/>
  <c r="N655" i="1"/>
  <c r="N754" i="1"/>
  <c r="N816" i="1"/>
  <c r="N556" i="1"/>
  <c r="N61" i="1"/>
  <c r="N718" i="1"/>
  <c r="N813" i="1"/>
  <c r="N164" i="1"/>
  <c r="N60" i="1"/>
  <c r="N111" i="1"/>
  <c r="N632" i="1"/>
  <c r="N45" i="1"/>
  <c r="N44" i="1"/>
  <c r="N84" i="1"/>
  <c r="N259" i="1"/>
  <c r="N674" i="1"/>
  <c r="N68" i="1"/>
  <c r="N280" i="1"/>
  <c r="N594" i="1"/>
  <c r="N672" i="1"/>
  <c r="N220" i="1"/>
  <c r="N461" i="1"/>
  <c r="N747" i="1"/>
  <c r="N248" i="1"/>
  <c r="N458" i="1"/>
  <c r="N246" i="1"/>
  <c r="N668" i="1"/>
  <c r="N92" i="1"/>
  <c r="N346" i="1"/>
  <c r="N336" i="1"/>
  <c r="N201" i="1"/>
  <c r="N782" i="1"/>
  <c r="N792" i="1"/>
  <c r="N791" i="1"/>
  <c r="N563" i="1"/>
  <c r="N536" i="1"/>
  <c r="N160" i="1"/>
  <c r="N90" i="1"/>
  <c r="N777" i="1"/>
  <c r="N418" i="1"/>
  <c r="N3" i="1"/>
  <c r="N735" i="1"/>
  <c r="N731" i="1"/>
  <c r="N210" i="1"/>
  <c r="N787" i="1"/>
  <c r="N300" i="1"/>
  <c r="N742" i="1"/>
  <c r="N561" i="1"/>
  <c r="N682" i="1"/>
  <c r="N785" i="1"/>
  <c r="N755" i="1"/>
  <c r="N284" i="1"/>
  <c r="N208" i="1"/>
  <c r="N703" i="1"/>
  <c r="N599" i="1"/>
  <c r="N712" i="1"/>
  <c r="N437" i="1"/>
  <c r="N652" i="1"/>
  <c r="N207" i="1"/>
  <c r="N716" i="1"/>
  <c r="N70" i="1"/>
  <c r="N150" i="1"/>
  <c r="N317" i="1"/>
  <c r="N331" i="1"/>
  <c r="N513" i="1"/>
  <c r="N676" i="1"/>
  <c r="N490" i="1"/>
  <c r="N551" i="1"/>
  <c r="N798" i="1"/>
  <c r="N221" i="1"/>
  <c r="N173" i="1"/>
  <c r="N204" i="1"/>
  <c r="N647" i="1"/>
  <c r="N80" i="1"/>
  <c r="N593" i="1"/>
  <c r="N698" i="1"/>
  <c r="N770" i="1"/>
  <c r="N455" i="1"/>
  <c r="N23" i="1"/>
  <c r="N543" i="1"/>
  <c r="N710" i="1"/>
  <c r="N186" i="1"/>
  <c r="N503" i="1"/>
  <c r="N356" i="1"/>
  <c r="N326" i="1"/>
  <c r="N325" i="1"/>
  <c r="N420" i="1"/>
  <c r="N781" i="1"/>
  <c r="N52" i="1"/>
  <c r="N302" i="1"/>
  <c r="N738" i="1"/>
  <c r="N159" i="1"/>
  <c r="N232" i="1"/>
  <c r="N616" i="1"/>
  <c r="N478" i="1"/>
  <c r="N527" i="1"/>
  <c r="N577" i="1"/>
  <c r="N474" i="1"/>
  <c r="N445" i="1"/>
  <c r="N560" i="1"/>
  <c r="N271" i="1"/>
  <c r="N386" i="1"/>
  <c r="N321" i="1"/>
  <c r="N753" i="1"/>
  <c r="N72" i="1"/>
  <c r="N353" i="1"/>
  <c r="N815" i="1"/>
  <c r="N16" i="1"/>
  <c r="N174" i="1"/>
  <c r="N265" i="1"/>
  <c r="N193" i="1"/>
  <c r="N651" i="1"/>
  <c r="N518" i="1"/>
  <c r="N58" i="1"/>
  <c r="N135" i="1"/>
  <c r="N597" i="1"/>
  <c r="N351" i="1"/>
  <c r="N315" i="1"/>
  <c r="N511" i="1"/>
  <c r="N604" i="1"/>
  <c r="N488" i="1"/>
  <c r="N348" i="1"/>
  <c r="N252" i="1"/>
  <c r="N506" i="1"/>
  <c r="N110" i="1"/>
  <c r="N347" i="1"/>
  <c r="N142" i="1"/>
  <c r="N426" i="1"/>
  <c r="N769" i="1"/>
  <c r="N544" i="1"/>
  <c r="N454" i="1"/>
  <c r="N124" i="1"/>
  <c r="N371" i="1"/>
  <c r="N141" i="1"/>
  <c r="N118" i="1"/>
  <c r="N745" i="1"/>
  <c r="N618" i="1"/>
  <c r="N580" i="1"/>
  <c r="N4" i="1"/>
  <c r="N140" i="1"/>
  <c r="N758" i="1"/>
  <c r="N708" i="1"/>
  <c r="N448" i="1"/>
  <c r="N723" i="1"/>
  <c r="N779" i="1"/>
  <c r="N231" i="1"/>
  <c r="N74" i="1"/>
  <c r="N157" i="1"/>
  <c r="N156" i="1"/>
  <c r="N806" i="1"/>
  <c r="N784" i="1"/>
  <c r="N470" i="1"/>
  <c r="N442" i="1"/>
  <c r="N776" i="1"/>
  <c r="N154" i="1"/>
  <c r="N610" i="1"/>
  <c r="N555" i="1"/>
  <c r="N48" i="1"/>
  <c r="N520" i="1"/>
  <c r="N751" i="1"/>
  <c r="N136" i="1"/>
  <c r="N264" i="1"/>
  <c r="N282" i="1"/>
  <c r="N275" i="1"/>
  <c r="N190" i="1"/>
  <c r="N94" i="1"/>
  <c r="N491" i="1"/>
  <c r="N596" i="1"/>
  <c r="N428" i="1"/>
  <c r="N510" i="1"/>
  <c r="N285" i="1"/>
  <c r="N583" i="1"/>
  <c r="N725" i="1"/>
  <c r="N582" i="1"/>
  <c r="N796" i="1"/>
  <c r="N329" i="1"/>
  <c r="N505" i="1"/>
  <c r="N696" i="1"/>
  <c r="N244" i="1"/>
  <c r="N10" i="1"/>
  <c r="N358" i="1"/>
  <c r="N345" i="1"/>
  <c r="N591" i="1"/>
  <c r="N357" i="1"/>
  <c r="N539" i="1"/>
  <c r="N235" i="1"/>
  <c r="N34" i="1"/>
  <c r="N335" i="1"/>
  <c r="N368" i="1"/>
  <c r="N579" i="1"/>
  <c r="N183" i="1"/>
  <c r="N393" i="1"/>
  <c r="N65" i="1"/>
  <c r="N416" i="1"/>
  <c r="N276" i="1"/>
  <c r="N75" i="1"/>
  <c r="N99" i="1"/>
  <c r="N146" i="1"/>
  <c r="N177" i="1"/>
  <c r="N97" i="1"/>
  <c r="N332" i="1"/>
  <c r="N155" i="1"/>
  <c r="N176" i="1"/>
  <c r="N654" i="1"/>
  <c r="N31" i="1"/>
  <c r="N557" i="1"/>
  <c r="N87" i="1"/>
  <c r="N352" i="1"/>
  <c r="N598" i="1"/>
  <c r="N576" i="1"/>
  <c r="N750" i="1"/>
  <c r="N308" i="1"/>
  <c r="N130" i="1"/>
  <c r="N85" i="1"/>
  <c r="N163" i="1"/>
  <c r="N260" i="1"/>
  <c r="N783" i="1"/>
  <c r="N566" i="1"/>
  <c r="N767" i="1"/>
  <c r="N93" i="1"/>
  <c r="N749" i="1"/>
  <c r="N149" i="1"/>
  <c r="N132" i="1"/>
  <c r="N203" i="1"/>
  <c r="N148" i="1"/>
  <c r="N217" i="1"/>
  <c r="N592" i="1"/>
  <c r="N484" i="1"/>
  <c r="N457" i="1"/>
  <c r="N313" i="1"/>
  <c r="N279" i="1"/>
  <c r="N243" i="1"/>
  <c r="N372" i="1"/>
  <c r="N643" i="1"/>
  <c r="N200" i="1"/>
  <c r="N370" i="1"/>
  <c r="N452" i="1"/>
  <c r="N303" i="1"/>
  <c r="N689" i="1"/>
  <c r="N533" i="1"/>
  <c r="N169" i="1"/>
  <c r="N197" i="1"/>
  <c r="N417" i="1"/>
  <c r="N2" i="1"/>
  <c r="N195" i="1"/>
  <c r="N730" i="1"/>
  <c r="N209" i="1"/>
  <c r="N167" i="1"/>
  <c r="N635" i="1"/>
  <c r="N88" i="1"/>
  <c r="N96" i="1"/>
  <c r="N115" i="1"/>
  <c r="N681" i="1"/>
  <c r="N469" i="1"/>
  <c r="N63" i="1"/>
  <c r="N114" i="1"/>
  <c r="N775" i="1"/>
  <c r="N702" i="1"/>
  <c r="N47" i="1"/>
  <c r="N5" i="1"/>
  <c r="N86" i="1"/>
  <c r="N363" i="1"/>
  <c r="N717" i="1"/>
  <c r="N433" i="1"/>
  <c r="N143" i="1"/>
  <c r="N361" i="1"/>
  <c r="N677" i="1"/>
  <c r="N552" i="1"/>
  <c r="N314" i="1"/>
  <c r="N489" i="1"/>
  <c r="N380" i="1"/>
  <c r="N427" i="1"/>
  <c r="N24" i="1"/>
  <c r="N131" i="1"/>
  <c r="N251" i="1"/>
  <c r="N732" i="1"/>
  <c r="N760" i="1"/>
  <c r="N697" i="1"/>
  <c r="N189" i="1"/>
  <c r="N187" i="1"/>
  <c r="N425" i="1"/>
  <c r="N621" i="1"/>
  <c r="N242" i="1"/>
  <c r="N590" i="1"/>
  <c r="N185" i="1"/>
  <c r="N538" i="1"/>
  <c r="N692" i="1"/>
  <c r="N759" i="1"/>
  <c r="N214" i="1"/>
  <c r="N790" i="1"/>
  <c r="N394" i="1"/>
  <c r="N617" i="1"/>
  <c r="N196" i="1"/>
  <c r="N168" i="1"/>
  <c r="N529" i="1"/>
  <c r="N211" i="1"/>
  <c r="N477" i="1"/>
  <c r="N526" i="1"/>
  <c r="N229" i="1"/>
  <c r="N585" i="1"/>
  <c r="N73" i="1"/>
  <c r="N444" i="1"/>
  <c r="N472" i="1"/>
  <c r="N408" i="1"/>
  <c r="N558" i="1"/>
  <c r="N175" i="1"/>
  <c r="N406" i="1"/>
  <c r="N268" i="1"/>
  <c r="N71" i="1"/>
  <c r="N804" i="1"/>
  <c r="N30" i="1"/>
  <c r="N554" i="1"/>
  <c r="N402" i="1"/>
  <c r="N338" i="1"/>
  <c r="N337" i="1"/>
  <c r="N761" i="1"/>
  <c r="N107" i="1"/>
  <c r="N629" i="1"/>
  <c r="N675" i="1"/>
  <c r="N565" i="1"/>
  <c r="N400" i="1"/>
  <c r="N509" i="1"/>
  <c r="N748" i="1"/>
  <c r="N172" i="1"/>
  <c r="N219" i="1"/>
  <c r="N41" i="1"/>
  <c r="N120" i="1"/>
  <c r="N377" i="1"/>
  <c r="N305" i="1"/>
  <c r="N245" i="1"/>
  <c r="N40" i="1"/>
  <c r="N720" i="1"/>
  <c r="N202" i="1"/>
  <c r="N241" i="1"/>
  <c r="N666" i="1"/>
  <c r="N693" i="1"/>
  <c r="N664" i="1"/>
  <c r="N691" i="1"/>
  <c r="N690" i="1"/>
  <c r="N213" i="1"/>
  <c r="N808" i="1"/>
  <c r="N451" i="1"/>
  <c r="N587" i="1"/>
  <c r="N392" i="1"/>
  <c r="N178" i="1"/>
  <c r="N586" i="1"/>
  <c r="N480" i="1"/>
  <c r="N756" i="1"/>
  <c r="N476" i="1"/>
  <c r="N525" i="1"/>
  <c r="N228" i="1"/>
  <c r="N411" i="1"/>
  <c r="N145" i="1"/>
  <c r="N680" i="1"/>
  <c r="N817" i="1"/>
  <c r="N704" i="1"/>
  <c r="N299" i="1"/>
  <c r="N355" i="1"/>
  <c r="N181" i="1"/>
  <c r="N752" i="1"/>
  <c r="N384" i="1"/>
  <c r="N584" i="1"/>
  <c r="N112" i="1"/>
  <c r="N151" i="1"/>
  <c r="N519" i="1"/>
  <c r="N432" i="1"/>
  <c r="N261" i="1"/>
  <c r="N514" i="1"/>
  <c r="N628" i="1"/>
  <c r="N56" i="1"/>
  <c r="N430" i="1"/>
  <c r="N800" i="1"/>
  <c r="N105" i="1"/>
  <c r="N508" i="1"/>
  <c r="N627" i="1"/>
  <c r="N486" i="1"/>
  <c r="N218" i="1"/>
  <c r="N485" i="1"/>
  <c r="N104" i="1"/>
  <c r="N216" i="1"/>
  <c r="N296" i="1"/>
  <c r="N546" i="1"/>
  <c r="N102" i="1"/>
  <c r="N542" i="1"/>
  <c r="N240" i="1"/>
  <c r="N589" i="1"/>
  <c r="N123" i="1"/>
  <c r="N289" i="1"/>
  <c r="N35" i="1"/>
  <c r="N21" i="1"/>
  <c r="N660" i="1"/>
  <c r="N500" i="1"/>
  <c r="N113" i="1"/>
  <c r="N450" i="1"/>
  <c r="N51" i="1"/>
  <c r="N391" i="1"/>
  <c r="N733" i="1"/>
  <c r="N639" i="1"/>
  <c r="N743" i="1"/>
  <c r="N475" i="1"/>
  <c r="N446" i="1"/>
  <c r="N322" i="1"/>
  <c r="N139" i="1"/>
  <c r="N443" i="1"/>
  <c r="N567" i="1"/>
  <c r="N705" i="1"/>
  <c r="N441" i="1"/>
  <c r="N494" i="1"/>
  <c r="N613" i="1"/>
  <c r="N438" i="1"/>
  <c r="N741" i="1"/>
  <c r="N15" i="1"/>
  <c r="N575" i="1"/>
  <c r="N405" i="1"/>
  <c r="N464" i="1"/>
  <c r="N59" i="1"/>
  <c r="N517" i="1"/>
  <c r="N803" i="1"/>
  <c r="N630" i="1"/>
  <c r="N812" i="1"/>
  <c r="N512" i="1"/>
  <c r="N258" i="1"/>
  <c r="N711" i="1"/>
  <c r="N43" i="1"/>
  <c r="N42" i="1"/>
  <c r="N254" i="1"/>
  <c r="N626" i="1"/>
  <c r="N250" i="1"/>
  <c r="N125" i="1"/>
  <c r="N247" i="1"/>
  <c r="N375" i="1"/>
  <c r="N396" i="1"/>
  <c r="N374" i="1"/>
  <c r="N695" i="1"/>
  <c r="N794" i="1"/>
  <c r="N644" i="1"/>
  <c r="N773" i="1"/>
  <c r="N665" i="1"/>
  <c r="N569" i="1"/>
  <c r="N234" i="1"/>
  <c r="N198" i="1"/>
  <c r="N642" i="1"/>
  <c r="N709" i="1"/>
  <c r="N532" i="1"/>
  <c r="N531" i="1"/>
  <c r="N789" i="1"/>
  <c r="N390" i="1"/>
  <c r="N687" i="1"/>
  <c r="N18" i="1"/>
  <c r="N656" i="1"/>
  <c r="N389" i="1"/>
  <c r="N615" i="1"/>
  <c r="N127" i="1"/>
  <c r="N224" i="1"/>
  <c r="N272" i="1"/>
  <c r="N270" i="1"/>
  <c r="N341" i="1"/>
  <c r="N600" i="1"/>
  <c r="N439" i="1"/>
  <c r="N612" i="1"/>
  <c r="N267" i="1"/>
  <c r="N283" i="1"/>
  <c r="N762" i="1"/>
  <c r="N14" i="1"/>
  <c r="N404" i="1"/>
  <c r="N223" i="1"/>
  <c r="N383" i="1"/>
  <c r="N516" i="1"/>
  <c r="N715" i="1"/>
  <c r="N134" i="1"/>
  <c r="N29" i="1"/>
  <c r="N27" i="1"/>
  <c r="N55" i="1"/>
  <c r="N550" i="1"/>
  <c r="N349" i="1"/>
  <c r="N699" i="1"/>
  <c r="N487" i="1"/>
  <c r="N564" i="1"/>
  <c r="N797" i="1"/>
  <c r="N398" i="1"/>
  <c r="N376" i="1"/>
  <c r="N623" i="1"/>
  <c r="N179" i="1"/>
  <c r="N79" i="1"/>
  <c r="N278" i="1"/>
  <c r="N572" i="1"/>
  <c r="N541" i="1"/>
  <c r="N570" i="1"/>
  <c r="N199" i="1"/>
  <c r="N482" i="1"/>
  <c r="N588" i="1"/>
  <c r="N537" i="1"/>
  <c r="N535" i="1"/>
  <c r="N293" i="1"/>
  <c r="N66" i="1"/>
  <c r="N499" i="1"/>
  <c r="N578" i="1"/>
  <c r="N76" i="1"/>
  <c r="N277" i="1"/>
  <c r="N64" i="1"/>
  <c r="N497" i="1"/>
  <c r="N89" i="1"/>
  <c r="N117" i="1"/>
  <c r="N311" i="1"/>
  <c r="N786" i="1"/>
  <c r="N523" i="1"/>
  <c r="N166" i="1"/>
  <c r="N126" i="1"/>
  <c r="N467" i="1"/>
  <c r="N365" i="1"/>
  <c r="N728" i="1"/>
  <c r="N465" i="1"/>
  <c r="N6" i="1"/>
  <c r="N679" i="1"/>
  <c r="N609" i="1"/>
  <c r="N774" i="1"/>
  <c r="N492" i="1"/>
  <c r="N138" i="1"/>
  <c r="N462" i="1"/>
  <c r="N553" i="1"/>
  <c r="N274" i="1"/>
  <c r="N607" i="1"/>
  <c r="N650" i="1"/>
  <c r="N605" i="1"/>
  <c r="N799" i="1"/>
  <c r="N82" i="1"/>
  <c r="N726" i="1"/>
  <c r="N648" i="1"/>
  <c r="N306" i="1"/>
  <c r="N460" i="1"/>
  <c r="N249" i="1"/>
  <c r="N297" i="1"/>
  <c r="N622" i="1"/>
  <c r="N795" i="1"/>
  <c r="N304" i="1"/>
  <c r="N215" i="1"/>
  <c r="N793" i="1"/>
  <c r="N694" i="1"/>
  <c r="N9" i="1"/>
  <c r="N483" i="1"/>
  <c r="N619" i="1"/>
  <c r="N421" i="1"/>
  <c r="N312" i="1"/>
  <c r="N534" i="1"/>
  <c r="N724" i="1"/>
  <c r="N641" i="1"/>
  <c r="N19" i="1"/>
  <c r="N530" i="1"/>
  <c r="N640" i="1"/>
  <c r="N344" i="1"/>
  <c r="N194" i="1"/>
  <c r="N323" i="1"/>
  <c r="N230" i="1"/>
  <c r="N685" i="1"/>
  <c r="N387" i="1"/>
  <c r="N333" i="1"/>
  <c r="N342" i="1"/>
  <c r="N471" i="1"/>
  <c r="N269" i="1"/>
  <c r="N165" i="1"/>
  <c r="N522" i="1"/>
  <c r="N354" i="1"/>
  <c r="N153" i="1"/>
  <c r="N385" i="1"/>
  <c r="N653" i="1"/>
  <c r="N701" i="1"/>
  <c r="N403" i="1"/>
  <c r="N435" i="1"/>
  <c r="N263" i="1"/>
  <c r="N431" i="1"/>
  <c r="N574" i="1"/>
  <c r="N281" i="1"/>
  <c r="N700" i="1"/>
  <c r="N25" i="1"/>
  <c r="N573" i="1"/>
  <c r="N379" i="1"/>
  <c r="N253" i="1"/>
  <c r="N603" i="1"/>
  <c r="N624" i="1"/>
  <c r="N330" i="1"/>
  <c r="N810" i="1"/>
  <c r="N103" i="1"/>
  <c r="N137" i="1"/>
  <c r="N646" i="1"/>
  <c r="N768" i="1"/>
  <c r="N161" i="1"/>
  <c r="N239" i="1"/>
  <c r="N581" i="1"/>
  <c r="N395" i="1"/>
  <c r="N36" i="1"/>
  <c r="N369" i="1"/>
  <c r="N739" i="1"/>
  <c r="N20" i="1"/>
  <c r="N334" i="1"/>
  <c r="N233" i="1"/>
  <c r="N122" i="1"/>
  <c r="N562" i="1"/>
  <c r="N737" i="1"/>
  <c r="N128" i="1"/>
  <c r="N757" i="1"/>
  <c r="N100" i="1"/>
  <c r="N602" i="1"/>
  <c r="N684" i="1"/>
  <c r="N227" i="1"/>
  <c r="N287" i="1"/>
  <c r="N8" i="1"/>
  <c r="N707" i="1"/>
  <c r="N340" i="1"/>
  <c r="N495" i="1"/>
  <c r="N805" i="1"/>
  <c r="N521" i="1"/>
  <c r="N339" i="1"/>
  <c r="N310" i="1"/>
  <c r="N678" i="1"/>
  <c r="N633" i="1"/>
  <c r="N290" i="1"/>
  <c r="N192" i="1"/>
  <c r="N262" i="1"/>
  <c r="N515" i="1"/>
  <c r="N57" i="1"/>
  <c r="N360" i="1"/>
  <c r="N133" i="1"/>
  <c r="N401" i="1"/>
  <c r="N429" i="1"/>
  <c r="N206" i="1"/>
  <c r="N256" i="1"/>
  <c r="N766" i="1"/>
  <c r="N507" i="1"/>
  <c r="N778" i="1"/>
  <c r="N548" i="1"/>
  <c r="N67" i="1"/>
  <c r="N670" i="1"/>
  <c r="N547" i="1"/>
  <c r="N54" i="1"/>
  <c r="N746" i="1"/>
  <c r="N328" i="1"/>
  <c r="N667" i="1"/>
  <c r="N78" i="1"/>
  <c r="N77" i="1"/>
  <c r="N540" i="1"/>
  <c r="N663" i="1"/>
  <c r="N502" i="1"/>
  <c r="N744" i="1"/>
  <c r="N772" i="1"/>
  <c r="N292" i="1"/>
  <c r="N101" i="1"/>
  <c r="N658" i="1"/>
  <c r="N367" i="1"/>
  <c r="N657" i="1"/>
  <c r="N415" i="1"/>
  <c r="N528" i="1"/>
  <c r="N291" i="1"/>
  <c r="N686" i="1"/>
  <c r="N601" i="1"/>
  <c r="N524" i="1"/>
  <c r="N98" i="1"/>
  <c r="N634" i="1"/>
  <c r="N706" i="1"/>
  <c r="N468" i="1"/>
  <c r="N764" i="1"/>
  <c r="N407" i="1"/>
  <c r="N611" i="1"/>
  <c r="N266" i="1"/>
  <c r="N814" i="1"/>
  <c r="N319" i="1"/>
  <c r="N608" i="1"/>
  <c r="N13" i="1"/>
  <c r="N144" i="1"/>
  <c r="N382" i="1"/>
  <c r="N362" i="1"/>
  <c r="N802" i="1"/>
  <c r="N316" i="1"/>
  <c r="N801" i="1"/>
  <c r="N83" i="1"/>
  <c r="N673" i="1"/>
  <c r="N595" i="1"/>
  <c r="N722" i="1"/>
  <c r="N180" i="1"/>
  <c r="N205" i="1"/>
  <c r="N625" i="1"/>
  <c r="N81" i="1"/>
  <c r="N397" i="1"/>
  <c r="N740" i="1"/>
  <c r="N809" i="1"/>
  <c r="N669" i="1"/>
  <c r="N545" i="1"/>
  <c r="N119" i="1"/>
  <c r="N424" i="1"/>
  <c r="N571" i="1"/>
  <c r="N423" i="1"/>
  <c r="N620" i="1"/>
  <c r="N236" i="1"/>
  <c r="N53" i="1"/>
  <c r="N184" i="1"/>
  <c r="N659" i="1"/>
  <c r="N273" i="1"/>
  <c r="N419" i="1"/>
  <c r="N780" i="1"/>
  <c r="N50" i="1"/>
  <c r="N498" i="1"/>
  <c r="N447" i="1"/>
  <c r="N638" i="1"/>
  <c r="N413" i="1"/>
  <c r="N637" i="1"/>
  <c r="N388" i="1"/>
  <c r="N226" i="1"/>
  <c r="N496" i="1"/>
  <c r="N95" i="1"/>
  <c r="N765" i="1"/>
  <c r="N614" i="1"/>
  <c r="N440" i="1"/>
  <c r="N729" i="1"/>
  <c r="N364" i="1"/>
  <c r="N713" i="1"/>
  <c r="N286" i="1"/>
  <c r="N771" i="1"/>
  <c r="N152" i="1"/>
  <c r="N309" i="1"/>
  <c r="N736" i="1"/>
  <c r="N381" i="1"/>
  <c r="N46" i="1"/>
  <c r="N631" i="1"/>
  <c r="N222" i="1"/>
  <c r="N28" i="1"/>
  <c r="N69" i="1"/>
  <c r="N350" i="1"/>
  <c r="N649" i="1"/>
  <c r="N359" i="1"/>
  <c r="N721" i="1"/>
  <c r="N671" i="1"/>
  <c r="N171" i="1"/>
  <c r="N399" i="1"/>
  <c r="N378" i="1"/>
  <c r="N11" i="1"/>
  <c r="N91" i="1"/>
  <c r="N188" i="1"/>
  <c r="N645" i="1"/>
  <c r="N170" i="1"/>
  <c r="N327" i="1"/>
  <c r="N238" i="1"/>
  <c r="N38" i="1"/>
  <c r="N422" i="1"/>
  <c r="N453" i="1"/>
  <c r="N661" i="1"/>
  <c r="N324" i="1"/>
  <c r="N212" i="1"/>
  <c r="N481" i="1"/>
  <c r="N33" i="1"/>
  <c r="N449" i="1"/>
  <c r="N788" i="1"/>
  <c r="N688" i="1"/>
  <c r="N182" i="1"/>
  <c r="N414" i="1"/>
  <c r="N158" i="1"/>
  <c r="N636" i="1"/>
  <c r="N17" i="1"/>
  <c r="N225" i="1"/>
  <c r="N807" i="1"/>
  <c r="N121" i="1"/>
  <c r="N559" i="1"/>
  <c r="N109" i="1"/>
  <c r="N466" i="1"/>
  <c r="N62" i="1"/>
  <c r="N714" i="1"/>
  <c r="N320" i="1"/>
  <c r="N763" i="1"/>
  <c r="N493" i="1"/>
  <c r="N318" i="1"/>
  <c r="N436" i="1"/>
  <c r="N463" i="1"/>
  <c r="N434" i="1"/>
  <c r="N191" i="1"/>
  <c r="N108" i="1"/>
  <c r="N106" i="1"/>
  <c r="N811" i="1"/>
  <c r="N606" i="1"/>
  <c r="N257" i="1"/>
  <c r="N162" i="1"/>
  <c r="N255" i="1"/>
  <c r="N307" i="1"/>
  <c r="N129" i="1"/>
  <c r="N549" i="1"/>
  <c r="N459" i="1"/>
  <c r="N298" i="1"/>
  <c r="N116" i="1"/>
  <c r="N504" i="1"/>
  <c r="N456" i="1"/>
  <c r="N373" i="1"/>
  <c r="N39" i="1"/>
  <c r="N237" i="1"/>
  <c r="N37" i="1"/>
  <c r="N295" i="1"/>
  <c r="N662" i="1"/>
  <c r="N294" i="1"/>
  <c r="N734" i="1"/>
  <c r="N501" i="1"/>
  <c r="N727" i="1"/>
  <c r="N568" i="1"/>
  <c r="N288" i="1"/>
  <c r="N719" i="1"/>
  <c r="N366" i="1"/>
  <c r="N301" i="1"/>
  <c r="N479" i="1"/>
  <c r="N343" i="1"/>
  <c r="N412" i="1"/>
  <c r="N32" i="1"/>
  <c r="N683" i="1"/>
  <c r="N410" i="1"/>
  <c r="N473" i="1"/>
  <c r="M22" i="1"/>
  <c r="N22" i="1" s="1"/>
  <c r="M12" i="1"/>
  <c r="N12" i="1" s="1"/>
  <c r="M26" i="1"/>
  <c r="N26" i="1" s="1"/>
  <c r="M147" i="1"/>
  <c r="N147" i="1" s="1"/>
  <c r="T27" i="1"/>
  <c r="T30" i="1"/>
  <c r="T19" i="1"/>
  <c r="T22" i="1" s="1"/>
</calcChain>
</file>

<file path=xl/sharedStrings.xml><?xml version="1.0" encoding="utf-8"?>
<sst xmlns="http://schemas.openxmlformats.org/spreadsheetml/2006/main" count="3341" uniqueCount="1656">
  <si>
    <t>Status</t>
  </si>
  <si>
    <t>2A2A200D-F68CB7-9A607</t>
  </si>
  <si>
    <t>Raul Vasquez</t>
  </si>
  <si>
    <t>Standard</t>
  </si>
  <si>
    <t>2A2A200D-B3979B-E41F5</t>
  </si>
  <si>
    <t>Randy Burghardt</t>
  </si>
  <si>
    <t>2A2A200D-9DB2BD-96455</t>
  </si>
  <si>
    <t>coleman Candelario</t>
  </si>
  <si>
    <t>2A2A200D-02D507-6D7EA</t>
  </si>
  <si>
    <t>Rex Hallmann</t>
  </si>
  <si>
    <t>2A2A200D-CB99C5-8688F</t>
  </si>
  <si>
    <t>Kenneth Leach</t>
  </si>
  <si>
    <t>2A2A200D-22273D-9B326</t>
  </si>
  <si>
    <t>Michael Mascilak</t>
  </si>
  <si>
    <t>2A2A200D-9A0D46-23B08</t>
  </si>
  <si>
    <t>Geania Rocha Nascimento</t>
  </si>
  <si>
    <t>2A2A200D-8213D6-14D51</t>
  </si>
  <si>
    <t>Gabriel Boamorte</t>
  </si>
  <si>
    <t>2A2A200D-4A9F23-5EA2D</t>
  </si>
  <si>
    <t>Edward Steim</t>
  </si>
  <si>
    <t>2A2A200D-29F5AD-DF0AD</t>
  </si>
  <si>
    <t>Howie, Nicholas</t>
  </si>
  <si>
    <t>2A2A200D-36AFD0-16672</t>
  </si>
  <si>
    <t>Chris Jones</t>
  </si>
  <si>
    <t>2A2A200D-C90675-9BF52</t>
  </si>
  <si>
    <t>Josh DeLaPaz</t>
  </si>
  <si>
    <t>2A2A200D-4471CA-93916</t>
  </si>
  <si>
    <t>Alexander Zegarra</t>
  </si>
  <si>
    <t>2A2A200D-FE6CF1-4FF69</t>
  </si>
  <si>
    <t>Matt Cohen</t>
  </si>
  <si>
    <t>2A2A200D-A211CA-97C9B</t>
  </si>
  <si>
    <t>Dawn Smith</t>
  </si>
  <si>
    <t>2A2A200D-CE3EF2-CC624</t>
  </si>
  <si>
    <t>Alec Ventresca</t>
  </si>
  <si>
    <t>2A2A200D-38BD1C-C225D</t>
  </si>
  <si>
    <t>Amber Stanton</t>
  </si>
  <si>
    <t>2A2A200D-B1DB08-23547</t>
  </si>
  <si>
    <t>Daniel Sytkowski</t>
  </si>
  <si>
    <t>2A2A200D-8DFA52-9B4E3</t>
  </si>
  <si>
    <t>Benjamin Sloves</t>
  </si>
  <si>
    <t>2A2A200D-0FDF24-E6F61</t>
  </si>
  <si>
    <t>Brett Herigstad</t>
  </si>
  <si>
    <t>2A2A200D-08932F-D0D5D</t>
  </si>
  <si>
    <t>Clayton Hancock</t>
  </si>
  <si>
    <t>2A2A200D-1FB2EE-A967F</t>
  </si>
  <si>
    <t>shane Eckert</t>
  </si>
  <si>
    <t>2A2A200D-94C4F6-A6B1D</t>
  </si>
  <si>
    <t>Daniel Swanson</t>
  </si>
  <si>
    <t>2A2A200D-C57CC5-AA58A</t>
  </si>
  <si>
    <t>Jacob Fields</t>
  </si>
  <si>
    <t>2A2A200D-3C3E2B-6AE72</t>
  </si>
  <si>
    <t>Sam Luu</t>
  </si>
  <si>
    <t>2A2A200D-A0AAEF-03D42</t>
  </si>
  <si>
    <t>Martin Massucci</t>
  </si>
  <si>
    <t>2A2A200D-8CBD1A-70CF7</t>
  </si>
  <si>
    <t>Jacob Waters</t>
  </si>
  <si>
    <t>2A2A200D-60C23C-855A1</t>
  </si>
  <si>
    <t>Kyle Giberson</t>
  </si>
  <si>
    <t>2A2A200D-35848D-A7940</t>
  </si>
  <si>
    <t>Steven Nelson</t>
  </si>
  <si>
    <t>2A2A200D-E7F611-8E124</t>
  </si>
  <si>
    <t>Jean Paul Gilmour</t>
  </si>
  <si>
    <t>2A2A200D-951714-63BCB</t>
  </si>
  <si>
    <t>Ian Sexton</t>
  </si>
  <si>
    <t>2A2A200D-7DC0E7-D56DA</t>
  </si>
  <si>
    <t>Jacob Maniekee</t>
  </si>
  <si>
    <t>2A2A200D-2487CE-32A0D</t>
  </si>
  <si>
    <t>Pepe Sylvia</t>
  </si>
  <si>
    <t>2A2A200D-13C312-9CA99</t>
  </si>
  <si>
    <t>Hunter Landis</t>
  </si>
  <si>
    <t>2A2A200D-B24C1A-E4CDB</t>
  </si>
  <si>
    <t>Darren Felts</t>
  </si>
  <si>
    <t>2A2A200D-6EC4F5-D42DD</t>
  </si>
  <si>
    <t>Jopson Sean</t>
  </si>
  <si>
    <t>2A2A200D-1B8548-BD8C9</t>
  </si>
  <si>
    <t>Eric Johnson</t>
  </si>
  <si>
    <t>2A2A200D-C8199D-3A41B</t>
  </si>
  <si>
    <t>David Mondine</t>
  </si>
  <si>
    <t>2A2A200D-B2B125-758DC</t>
  </si>
  <si>
    <t>Connor Leemhuis</t>
  </si>
  <si>
    <t>2A2A200D-E64F38-70892</t>
  </si>
  <si>
    <t>Edwin Quintero</t>
  </si>
  <si>
    <t>2A2A200D-36CB5E-E9EAD</t>
  </si>
  <si>
    <t>Joseph Silva</t>
  </si>
  <si>
    <t>2A2A200D-D86F34-5AA7B</t>
  </si>
  <si>
    <t>Anthony Smith</t>
  </si>
  <si>
    <t>2A2A200D-61AFB5-0FC61</t>
  </si>
  <si>
    <t>Adrian Valdez</t>
  </si>
  <si>
    <t>2A2A200D-4D3DBB-54CBB</t>
  </si>
  <si>
    <t>Michael McCready</t>
  </si>
  <si>
    <t>2A2A200D-597831-95460</t>
  </si>
  <si>
    <t>Trevor Niesen</t>
  </si>
  <si>
    <t>2A2A200D-516CDE-2072D</t>
  </si>
  <si>
    <t>leric loza-eaton</t>
  </si>
  <si>
    <t>2A2A200D-0B63F1-5A56A</t>
  </si>
  <si>
    <t>william huffhines</t>
  </si>
  <si>
    <t>2A2A200D-73D158-6B3FC</t>
  </si>
  <si>
    <t>Chris Merrill</t>
  </si>
  <si>
    <t>2A2A200D-B9C42A-A1FCF</t>
  </si>
  <si>
    <t>Ben Van Aartsen</t>
  </si>
  <si>
    <t>2A2A200D-D75B97-09BB1</t>
  </si>
  <si>
    <t>Caleb Thompson</t>
  </si>
  <si>
    <t>2A2A200D-E14430-2D679</t>
  </si>
  <si>
    <t>Devin Brown</t>
  </si>
  <si>
    <t>2A2A200D-68BC3F-8A4DF</t>
  </si>
  <si>
    <t>Bradley Patterson</t>
  </si>
  <si>
    <t>2A2A200D-A8552F-11500</t>
  </si>
  <si>
    <t>Evan Knowlton</t>
  </si>
  <si>
    <t>2A2A200D-8214B2-5A692</t>
  </si>
  <si>
    <t>K-lee Davis</t>
  </si>
  <si>
    <t>2A2A200D-017E46-F77DF</t>
  </si>
  <si>
    <t>Alex Crownover</t>
  </si>
  <si>
    <t>2A2A200D-20FE2B-3C8FF</t>
  </si>
  <si>
    <t>Nathan Johnson</t>
  </si>
  <si>
    <t>2A2A200D-77BD31-96B77</t>
  </si>
  <si>
    <t>Kevin Stockwell</t>
  </si>
  <si>
    <t>2A2A200D-CECFE9-22588</t>
  </si>
  <si>
    <t>Micah Elroy</t>
  </si>
  <si>
    <t>2A2A200D-D9C554-1E361</t>
  </si>
  <si>
    <t>Jason Woodard</t>
  </si>
  <si>
    <t>2A2A200D-F5847F-096CD</t>
  </si>
  <si>
    <t>Matthew` Barber</t>
  </si>
  <si>
    <t>2A2A200D-B97B09-6C28C</t>
  </si>
  <si>
    <t>Mark Roden</t>
  </si>
  <si>
    <t>2A2A200D-8ABB35-F38B6</t>
  </si>
  <si>
    <t>Joseph Roth</t>
  </si>
  <si>
    <t>2A2A200D-C56969-12471</t>
  </si>
  <si>
    <t>Justin Latore</t>
  </si>
  <si>
    <t>2A2A200D-E88601-8DB29</t>
  </si>
  <si>
    <t>Jeremy Chaney</t>
  </si>
  <si>
    <t>2A2A200D-6F011B-B5ED7</t>
  </si>
  <si>
    <t>Nicholas Tofani</t>
  </si>
  <si>
    <t>2A2A200D-33719D-D97E4</t>
  </si>
  <si>
    <t>Chad Farrenburg</t>
  </si>
  <si>
    <t>2A2A200D-15E609-5B910</t>
  </si>
  <si>
    <t>Nathan Adams</t>
  </si>
  <si>
    <t>2A2A200D-D66745-05BCC</t>
  </si>
  <si>
    <t>Daniel Alvarez</t>
  </si>
  <si>
    <t>2A2A200D-4B6D1E-B096E</t>
  </si>
  <si>
    <t>Shawn Turner</t>
  </si>
  <si>
    <t>2A2A200D-4ACF67-FD1BB</t>
  </si>
  <si>
    <t>Thomas Bellon</t>
  </si>
  <si>
    <t>2A2A200D-A36443-5B6B5</t>
  </si>
  <si>
    <t>CJ Glock</t>
  </si>
  <si>
    <t>2A2A200D-853FF2-CE5E8</t>
  </si>
  <si>
    <t>Leighten Repp</t>
  </si>
  <si>
    <t>2A2A200D-CED12B-55BFB</t>
  </si>
  <si>
    <t>Richard McNeill</t>
  </si>
  <si>
    <t>2A2A200D-9EA434-41D60</t>
  </si>
  <si>
    <t>Nathan Hui</t>
  </si>
  <si>
    <t>2A2A200D-25F703-7F415</t>
  </si>
  <si>
    <t>Joshua Lorenzo</t>
  </si>
  <si>
    <t>2A2A200D-88522E-764E2</t>
  </si>
  <si>
    <t>Nathanael Stout</t>
  </si>
  <si>
    <t>2A2A200D-633003-09FDF</t>
  </si>
  <si>
    <t>Daniel Nichols</t>
  </si>
  <si>
    <t>2A2A200D-1733DD-FB88A</t>
  </si>
  <si>
    <t>Brennen Grabowski</t>
  </si>
  <si>
    <t>2A2A200D-59E8A4-B3964</t>
  </si>
  <si>
    <t>Brian Marion</t>
  </si>
  <si>
    <t>2A2A200D-78FE72-3EDB7</t>
  </si>
  <si>
    <t>Luke Morsa</t>
  </si>
  <si>
    <t>2A2A200D-589C7F-2FB8B</t>
  </si>
  <si>
    <t>Noah Backhaus</t>
  </si>
  <si>
    <t>2A2A200D-263E28-CCB77</t>
  </si>
  <si>
    <t>Josh Kelley</t>
  </si>
  <si>
    <t>2A2A200D-DD4082-4DDEB</t>
  </si>
  <si>
    <t>Ben Eberlein</t>
  </si>
  <si>
    <t>2A2A200D-85B318-0AB76</t>
  </si>
  <si>
    <t>Tommy Chapman</t>
  </si>
  <si>
    <t>Aaron Chiu</t>
  </si>
  <si>
    <t>2A2A200D-022294-31083</t>
  </si>
  <si>
    <t>Brendan Hoppe</t>
  </si>
  <si>
    <t>2A2A200D-A90865-2229F</t>
  </si>
  <si>
    <t>Edward K Pimble</t>
  </si>
  <si>
    <t>2A2A200D-64057D-1416E</t>
  </si>
  <si>
    <t>Joshua Osborne</t>
  </si>
  <si>
    <t>2A2A200D-A7F203-3411C</t>
  </si>
  <si>
    <t>Matt Gilpin</t>
  </si>
  <si>
    <t>2A2A200D-7D47FE-BF9F6</t>
  </si>
  <si>
    <t>Curt Christnot</t>
  </si>
  <si>
    <t>2A2A200D-4EBAD3-6DA6B</t>
  </si>
  <si>
    <t>Jenny Liu</t>
  </si>
  <si>
    <t>2A2A200D-C9F8E0-99E76</t>
  </si>
  <si>
    <t>Jonathan Lamb</t>
  </si>
  <si>
    <t>2A2A200D-904FC3-CBE47</t>
  </si>
  <si>
    <t>Eric Watson</t>
  </si>
  <si>
    <t>2A2A200D-D1117B-3740A</t>
  </si>
  <si>
    <t>Thomas Gnesda</t>
  </si>
  <si>
    <t>2A2A200D-AF4ABB-05845</t>
  </si>
  <si>
    <t>Andrew Fermier</t>
  </si>
  <si>
    <t>2A2A200D-0C9F3B-F06CC</t>
  </si>
  <si>
    <t>Richmond Baptiste</t>
  </si>
  <si>
    <t>2A2A200D-E6522F-54175</t>
  </si>
  <si>
    <t>brandon moody</t>
  </si>
  <si>
    <t>2A2A200D-3477E6-951B7</t>
  </si>
  <si>
    <t>Lachlan Pockett</t>
  </si>
  <si>
    <t>2A2A200D-122946-D6022</t>
  </si>
  <si>
    <t>Kaitlyn Girouard</t>
  </si>
  <si>
    <t>2A2A200D-0E97A7-0FC7A</t>
  </si>
  <si>
    <t>Ben Holzworth</t>
  </si>
  <si>
    <t>2A2A200D-409FA1-66FCF</t>
  </si>
  <si>
    <t>Jake Vickerd</t>
  </si>
  <si>
    <t>2A2A200D-B0ACE0-D48F6</t>
  </si>
  <si>
    <t>Carlos Augusto Gonzales Pardo</t>
  </si>
  <si>
    <t>2A2A200D-AD895A-34C8D</t>
  </si>
  <si>
    <t>Christopher Maciejunes</t>
  </si>
  <si>
    <t>2A2A200D-5C79E3-209A4</t>
  </si>
  <si>
    <t>Doua Xiong</t>
  </si>
  <si>
    <t>2A2A200D-E05930-661C3</t>
  </si>
  <si>
    <t>Jonathan Wood</t>
  </si>
  <si>
    <t>2A2A200D-6E4835-644A6</t>
  </si>
  <si>
    <t>Akota Kalina</t>
  </si>
  <si>
    <t>2A2A200D-D13585-18D9A</t>
  </si>
  <si>
    <t>Nicklaus Tiedeman</t>
  </si>
  <si>
    <t>2A2A200D-033ADC-8B162</t>
  </si>
  <si>
    <t>Timothy Reonisto</t>
  </si>
  <si>
    <t>2A2A200D-F815CB-4AC43</t>
  </si>
  <si>
    <t>Jeremy Shays</t>
  </si>
  <si>
    <t>2A2A200D-133281-CC1E1</t>
  </si>
  <si>
    <t>Tyler Moylan</t>
  </si>
  <si>
    <t>2A2A200D-6268B0-3502F</t>
  </si>
  <si>
    <t>Noah Smith</t>
  </si>
  <si>
    <t>2A2A200D-536E5F-C2547</t>
  </si>
  <si>
    <t>Clayton Penny</t>
  </si>
  <si>
    <t>2A2A200D-022DA5-6B038</t>
  </si>
  <si>
    <t>Joseph Shattuck</t>
  </si>
  <si>
    <t>2A2A200D-48EA6E-D205A</t>
  </si>
  <si>
    <t>Alexander Wrenn</t>
  </si>
  <si>
    <t>2A2A200D-97A288-49DCE</t>
  </si>
  <si>
    <t>Wylie Conlon</t>
  </si>
  <si>
    <t>2A2A200D-0BCE32-B1D95</t>
  </si>
  <si>
    <t>Jason Bornstein</t>
  </si>
  <si>
    <t>2A2A200D-2C546E-442FD</t>
  </si>
  <si>
    <t>Aesling Bray</t>
  </si>
  <si>
    <t>2A2A200D-8AEB41-16C6B</t>
  </si>
  <si>
    <t>Travis Macdonald</t>
  </si>
  <si>
    <t>2A2A200D-AA6C3F-79CF2</t>
  </si>
  <si>
    <t>Zachary Towers</t>
  </si>
  <si>
    <t>2A2A200D-2230CE-CB0A6</t>
  </si>
  <si>
    <t>Ian ottinger</t>
  </si>
  <si>
    <t>2A2A200D-E9E215-FFC88</t>
  </si>
  <si>
    <t>Wesley Johnson</t>
  </si>
  <si>
    <t>2A2A200D-B63A3C-4E5B7</t>
  </si>
  <si>
    <t>Will Driggs-Campbell</t>
  </si>
  <si>
    <t>2A2A200D-6C0F21-C34C8</t>
  </si>
  <si>
    <t>Dylan Selvage</t>
  </si>
  <si>
    <t>2A2A200D-305B6A-59991</t>
  </si>
  <si>
    <t>Sean Chowdhury</t>
  </si>
  <si>
    <t>2A2A200D-D9C50B-E8EED</t>
  </si>
  <si>
    <t>Anthony Nuzzo</t>
  </si>
  <si>
    <t>2A2A200D-DD1220-4BBF1</t>
  </si>
  <si>
    <t>Jake Bottiglieri</t>
  </si>
  <si>
    <t>2A2A200D-83925B-85294</t>
  </si>
  <si>
    <t>Jordan Alsbrook</t>
  </si>
  <si>
    <t>2A2A200D-FE2E61-999EB</t>
  </si>
  <si>
    <t>Corben Green</t>
  </si>
  <si>
    <t>2A2A200D-CFB6DD-A972C</t>
  </si>
  <si>
    <t>Nathan Harris</t>
  </si>
  <si>
    <t>2A2A200D-34A1DE-7C128</t>
  </si>
  <si>
    <t>Brodie Everhart</t>
  </si>
  <si>
    <t>2A2A200D-6A2E11-E8624</t>
  </si>
  <si>
    <t>Lawrence Smith</t>
  </si>
  <si>
    <t>2A2A200D-3E6CEA-FDFF6</t>
  </si>
  <si>
    <t>Nathan Yorgason</t>
  </si>
  <si>
    <t>2A2A200D-1AC8CC-B1F8F</t>
  </si>
  <si>
    <t>Carl Peterson</t>
  </si>
  <si>
    <t>2A2A200D-9EE3FE-9BCE8</t>
  </si>
  <si>
    <t>Jason Dwyer</t>
  </si>
  <si>
    <t>2A2A200D-A12224-F5127</t>
  </si>
  <si>
    <t>Nathan Greene</t>
  </si>
  <si>
    <t>2A2A200D-96C989-118D3</t>
  </si>
  <si>
    <t>Rubelio Berganza</t>
  </si>
  <si>
    <t>2A2A200D-29D67E-A5136</t>
  </si>
  <si>
    <t>Christopher Gangl</t>
  </si>
  <si>
    <t>2A2A200D-A99B12-40FCC</t>
  </si>
  <si>
    <t>Alexander Nique</t>
  </si>
  <si>
    <t>2A2A200D-EB53C7-CFE47</t>
  </si>
  <si>
    <t>Devin Edwards</t>
  </si>
  <si>
    <t>2A2A200D-B76A17-517CD</t>
  </si>
  <si>
    <t>Alejandro Munoz</t>
  </si>
  <si>
    <t>2A2A200D-8A9994-7AD21</t>
  </si>
  <si>
    <t>Henry BSGFHELP</t>
  </si>
  <si>
    <t>2A2A200D-BF93BB-458B1</t>
  </si>
  <si>
    <t>Titus Malone</t>
  </si>
  <si>
    <t>2A2A200D-F2AC1B-AF5A7</t>
  </si>
  <si>
    <t>Nathan Stewart</t>
  </si>
  <si>
    <t>2A2A200D-FE36C7-FA573</t>
  </si>
  <si>
    <t>Christina Yorkston</t>
  </si>
  <si>
    <t>2A2A200D-FDF88C-69A3F</t>
  </si>
  <si>
    <t>Sean Fitzgerald</t>
  </si>
  <si>
    <t>2A2A200D-E96601-B218F</t>
  </si>
  <si>
    <t>Colin Haskins</t>
  </si>
  <si>
    <t>2A2A200D-DCD70F-BD48A</t>
  </si>
  <si>
    <t>Thomas Daily</t>
  </si>
  <si>
    <t>2A2A200D-01A0A6-360F3</t>
  </si>
  <si>
    <t>Justin Munson</t>
  </si>
  <si>
    <t>2A2A200D-B119E5-B60AB</t>
  </si>
  <si>
    <t>Tristan Levesque</t>
  </si>
  <si>
    <t>2A2A200D-7ACE41-E4881</t>
  </si>
  <si>
    <t>Louis CaditzPeck</t>
  </si>
  <si>
    <t>2A2A200D-A68FF7-B7801</t>
  </si>
  <si>
    <t>Patrick Buckland</t>
  </si>
  <si>
    <t>2A2A200D-32521F-57E06</t>
  </si>
  <si>
    <t>Nicholas Arman</t>
  </si>
  <si>
    <t>2A2A200D-ABB606-F9580</t>
  </si>
  <si>
    <t>Bryan Ritchie</t>
  </si>
  <si>
    <t>2A2A200D-D6CD46-12299</t>
  </si>
  <si>
    <t>Logan Rausch</t>
  </si>
  <si>
    <t>2A2A200D-81CB20-B7EB2</t>
  </si>
  <si>
    <t>Noah Alexander</t>
  </si>
  <si>
    <t>2A2A200D-2CBCD3-FF822</t>
  </si>
  <si>
    <t>Brennen McCann</t>
  </si>
  <si>
    <t>2A2A200D-720DDF-60F12</t>
  </si>
  <si>
    <t>Jackson Bennett</t>
  </si>
  <si>
    <t>2A2A200D-1F8AB6-4A05A</t>
  </si>
  <si>
    <t>Austin Murphy</t>
  </si>
  <si>
    <t>2A2A200D-D2AB35-C0B6A</t>
  </si>
  <si>
    <t>Eric Hammel</t>
  </si>
  <si>
    <t>2A2A200D-2C506B-69F9B</t>
  </si>
  <si>
    <t>Darius Emmanuel</t>
  </si>
  <si>
    <t>2A2A200D-4A7837-AF842</t>
  </si>
  <si>
    <t>Bion Ward</t>
  </si>
  <si>
    <t>2A2A200D-0C6E3B-524EA</t>
  </si>
  <si>
    <t>Travis Thornhill</t>
  </si>
  <si>
    <t>2A2A200D-F59C5F-18268</t>
  </si>
  <si>
    <t>Fahd Opal</t>
  </si>
  <si>
    <t>2A2A200D-47670E-6E69A</t>
  </si>
  <si>
    <t>Barry Weber</t>
  </si>
  <si>
    <t>2A2A200D-3366F5-B0FDB</t>
  </si>
  <si>
    <t>Paxton Schipper</t>
  </si>
  <si>
    <t>2A2A200D-1D808B-D9F4E</t>
  </si>
  <si>
    <t>Eric Molwitz</t>
  </si>
  <si>
    <t>2A2A200D-3DE87D-5177F</t>
  </si>
  <si>
    <t>Paul Taylor</t>
  </si>
  <si>
    <t>2A2A200D-524CA8-DC6A6</t>
  </si>
  <si>
    <t>Christopher Bailey</t>
  </si>
  <si>
    <t>2A2A200D-B45C8D-D2256</t>
  </si>
  <si>
    <t>Paul Bourgeois</t>
  </si>
  <si>
    <t>2A2A200D-2970D4-B11BB</t>
  </si>
  <si>
    <t>Marco Beccani</t>
  </si>
  <si>
    <t>2A2A200D-82D5DA-81EF5</t>
  </si>
  <si>
    <t>Amy Heiser</t>
  </si>
  <si>
    <t>2A2A200D-7983BB-8A178</t>
  </si>
  <si>
    <t>William Cooper</t>
  </si>
  <si>
    <t>2A2A200D-0B1E39-4C366</t>
  </si>
  <si>
    <t>Charles Fitzgerald</t>
  </si>
  <si>
    <t>2A2A200D-AA6BFC-AEB0E</t>
  </si>
  <si>
    <t>Kyle Squitire</t>
  </si>
  <si>
    <t>2A2A200D-14A2FB-1D286</t>
  </si>
  <si>
    <t>Jonathan Klein</t>
  </si>
  <si>
    <t>2A2A200D-2AA55E-D5F67</t>
  </si>
  <si>
    <t>Thaimi Mitat</t>
  </si>
  <si>
    <t>2A2A200D-45A476-250BB</t>
  </si>
  <si>
    <t>Christian Eddins</t>
  </si>
  <si>
    <t>2A2A200D-05BAC4-8C0B5</t>
  </si>
  <si>
    <t>Cordell Frye</t>
  </si>
  <si>
    <t>2A2A200D-9223F2-F51DA</t>
  </si>
  <si>
    <t>Jonathon Mahlke</t>
  </si>
  <si>
    <t>2A2A200D-F6FC6B-AFFAF</t>
  </si>
  <si>
    <t>Andrew Snyder</t>
  </si>
  <si>
    <t>2A2A200D-13F592-41C5D</t>
  </si>
  <si>
    <t>Jon Dapron</t>
  </si>
  <si>
    <t>2A2A200D-CAF944-20EBC</t>
  </si>
  <si>
    <t>Stephen Gilbertson</t>
  </si>
  <si>
    <t>2A2A200D-8609BE-648C9</t>
  </si>
  <si>
    <t>Charles Hazeltine</t>
  </si>
  <si>
    <t>2A2A200D-8FFAA1-7F3F2</t>
  </si>
  <si>
    <t>Walker MacSwain</t>
  </si>
  <si>
    <t>2A2A200D-3209E3-47C1C</t>
  </si>
  <si>
    <t>Nur Farrero Duwek</t>
  </si>
  <si>
    <t>2A2A200D-5856A1-65D8D</t>
  </si>
  <si>
    <t>James White</t>
  </si>
  <si>
    <t>2A2A200D-9FB83F-DEF9E</t>
  </si>
  <si>
    <t>Jacob Walker</t>
  </si>
  <si>
    <t>2A2A200D-A47BD5-DEDDB</t>
  </si>
  <si>
    <t>Devin Chauncey</t>
  </si>
  <si>
    <t>2A2A200D-4B94BC-B2248</t>
  </si>
  <si>
    <t>Nicholas Dell Beni</t>
  </si>
  <si>
    <t>2A2A200D-BD0587-49CB4</t>
  </si>
  <si>
    <t>Grant Trevathan</t>
  </si>
  <si>
    <t>2A2A200D-6AD2E5-3997B</t>
  </si>
  <si>
    <t>John Shoemaker</t>
  </si>
  <si>
    <t>2A2A200D-5D3769-8B480</t>
  </si>
  <si>
    <t>Garrett Lonzello</t>
  </si>
  <si>
    <t>2A2A200D-3994F3-B15E1</t>
  </si>
  <si>
    <t>justin gushen</t>
  </si>
  <si>
    <t>2A2A200D-1B405C-A5E21</t>
  </si>
  <si>
    <t>Daniel Feldt</t>
  </si>
  <si>
    <t>2A2A200D-F692BF-68D10</t>
  </si>
  <si>
    <t>Nicholas Franklin</t>
  </si>
  <si>
    <t>2A2A200D-D3221D-2AA0B</t>
  </si>
  <si>
    <t>Nicholas Stroud</t>
  </si>
  <si>
    <t>2A2A200D-3E0CF6-E85D9</t>
  </si>
  <si>
    <t>Will Greeley</t>
  </si>
  <si>
    <t>2A2A200D-635603-F3F7A</t>
  </si>
  <si>
    <t>Ryan Carey</t>
  </si>
  <si>
    <t>2A2A200D-027249-D4481</t>
  </si>
  <si>
    <t>Kiera Herndon</t>
  </si>
  <si>
    <t>2A2A200D-E5E073-105EC</t>
  </si>
  <si>
    <t>Joe Martinez</t>
  </si>
  <si>
    <t>2A2A200D-613AE9-9ADCD</t>
  </si>
  <si>
    <t>jeffrey stewart</t>
  </si>
  <si>
    <t>2A2A200D-57B866-7DC87</t>
  </si>
  <si>
    <t>Jacob Jordan</t>
  </si>
  <si>
    <t>2A2A200D-42633D-86315</t>
  </si>
  <si>
    <t>Carter Duncan</t>
  </si>
  <si>
    <t>2A2A200D-D5F253-DAD11</t>
  </si>
  <si>
    <t>Jill Verdi</t>
  </si>
  <si>
    <t>2A2A200D-E02FE6-ACFF4</t>
  </si>
  <si>
    <t>Chris Gonzales</t>
  </si>
  <si>
    <t>2A2A200D-FF3ADB-DA9AE</t>
  </si>
  <si>
    <t>Robert Vargas</t>
  </si>
  <si>
    <t>2A2A200D-BF4C81-C51AA</t>
  </si>
  <si>
    <t>Elias Wood</t>
  </si>
  <si>
    <t>2A2A200D-0D1E99-27B3A</t>
  </si>
  <si>
    <t>Ethan Leduc</t>
  </si>
  <si>
    <t>2A2A200D-37014E-5C963</t>
  </si>
  <si>
    <t>Emmett Hale</t>
  </si>
  <si>
    <t>2A2A200D-6647C2-A5AAD</t>
  </si>
  <si>
    <t>Thomas Cast</t>
  </si>
  <si>
    <t>2A2A200D-F50456-1DC56</t>
  </si>
  <si>
    <t>Richard Tuosto</t>
  </si>
  <si>
    <t>2A2A200D-C83CD1-A4A18</t>
  </si>
  <si>
    <t>Jean Milesi</t>
  </si>
  <si>
    <t>2A2A200D-21E0D2-DC683</t>
  </si>
  <si>
    <t>Matthew Herrmann</t>
  </si>
  <si>
    <t>2A2A200D-FA20B8-35983</t>
  </si>
  <si>
    <t>Vincenzo Tocco</t>
  </si>
  <si>
    <t>2A2A200D-A3E7DA-5A670</t>
  </si>
  <si>
    <t>Jesse Kovalcik</t>
  </si>
  <si>
    <t>2A2A200D-F126AB-EFE1A</t>
  </si>
  <si>
    <t>Daniel Burcham</t>
  </si>
  <si>
    <t>2A2A200D-B91E87-B4C11</t>
  </si>
  <si>
    <t>Ryan Browning</t>
  </si>
  <si>
    <t>2A2A200D-00FCD1-29F4C</t>
  </si>
  <si>
    <t>MATTHEW DICKERSON</t>
  </si>
  <si>
    <t>2A2A200D-C75862-C1126</t>
  </si>
  <si>
    <t>Samuel Howell</t>
  </si>
  <si>
    <t>2A2A200D-FEABE3-4E66F</t>
  </si>
  <si>
    <t>Albert Krause</t>
  </si>
  <si>
    <t>2A2A200D-6F4663-0A5F2</t>
  </si>
  <si>
    <t>Ted Simpson</t>
  </si>
  <si>
    <t>2A2A200D-34BE0F-AAC0F</t>
  </si>
  <si>
    <t>Alejandro Salazar</t>
  </si>
  <si>
    <t>2A2A200D-56F9C0-D5F51</t>
  </si>
  <si>
    <t>daniel casey</t>
  </si>
  <si>
    <t>2A2A200D-6BD13D-2B57F</t>
  </si>
  <si>
    <t>Michael Hourihan</t>
  </si>
  <si>
    <t>2A2A200D-6AF0B1-0E9B1</t>
  </si>
  <si>
    <t>Kyle Savage</t>
  </si>
  <si>
    <t>2A2A200D-7D238A-3C935</t>
  </si>
  <si>
    <t>hugo ayala</t>
  </si>
  <si>
    <t>2A2A200D-369EA1-9D1DC</t>
  </si>
  <si>
    <t>Kyle French</t>
  </si>
  <si>
    <t>2A2A200D-00DE9E-A6FB6</t>
  </si>
  <si>
    <t>Krag Domis</t>
  </si>
  <si>
    <t>2A2A200D-F571BF-7A991</t>
  </si>
  <si>
    <t>Dustin Plungis</t>
  </si>
  <si>
    <t>2A2A200D-AFF13B-E5834</t>
  </si>
  <si>
    <t>Chris Beebe</t>
  </si>
  <si>
    <t>2A2A200D-28CD7A-FD9AE</t>
  </si>
  <si>
    <t>alex tessone</t>
  </si>
  <si>
    <t>2A2A200D-017E77-D673F</t>
  </si>
  <si>
    <t>Jordan DeShazer</t>
  </si>
  <si>
    <t>2A2A200D-8F675E-EF522</t>
  </si>
  <si>
    <t>Chris Yenchko</t>
  </si>
  <si>
    <t>2A2A200D-4AB1FE-C603B</t>
  </si>
  <si>
    <t>eric berglund</t>
  </si>
  <si>
    <t>2A2A200D-23E53F-B532C</t>
  </si>
  <si>
    <t>James Hackett</t>
  </si>
  <si>
    <t>2A2A200D-96C65D-EA262</t>
  </si>
  <si>
    <t>Benjamin Southwick</t>
  </si>
  <si>
    <t>2A2A200D-397642-9DD9E</t>
  </si>
  <si>
    <t>Michael Peery</t>
  </si>
  <si>
    <t>2A2A200D-159574-E2DDC</t>
  </si>
  <si>
    <t>Heriberto Montanez</t>
  </si>
  <si>
    <t>2A2A200D-C13668-15B47</t>
  </si>
  <si>
    <t>Theodore Matula</t>
  </si>
  <si>
    <t>2A2A200D-9DF56C-A93AE</t>
  </si>
  <si>
    <t>Rodney Bedell</t>
  </si>
  <si>
    <t>2A2A200D-E3DBC4-0732F</t>
  </si>
  <si>
    <t>Matthew Farrell</t>
  </si>
  <si>
    <t>2A2A200D-C03732-DE442</t>
  </si>
  <si>
    <t>Jonathan Peters</t>
  </si>
  <si>
    <t>2A2A200D-53F0A5-095F9</t>
  </si>
  <si>
    <t>Evan McDowell</t>
  </si>
  <si>
    <t>2A2A200D-D7BE47-0FA0F</t>
  </si>
  <si>
    <t>Christopher Montague</t>
  </si>
  <si>
    <t>2A2A200D-4B9287-06661</t>
  </si>
  <si>
    <t>Daniel Kubicek</t>
  </si>
  <si>
    <t>2A2A200D-7021C9-28566</t>
  </si>
  <si>
    <t>Zeke Rosenberg</t>
  </si>
  <si>
    <t>2A2A200D-73B24F-145F7</t>
  </si>
  <si>
    <t>Matthew Solarczyk</t>
  </si>
  <si>
    <t>2A2A200D-AA285C-9A294</t>
  </si>
  <si>
    <t>Zackery Dobbs</t>
  </si>
  <si>
    <t>2A2A200D-AAD748-38D63</t>
  </si>
  <si>
    <t>Braucton Christiansen</t>
  </si>
  <si>
    <t>2A2A200D-D3ADD3-3281B</t>
  </si>
  <si>
    <t>Cody Wentz</t>
  </si>
  <si>
    <t>2A2A200D-539541-BB2EA</t>
  </si>
  <si>
    <t>Joseph Villarreal</t>
  </si>
  <si>
    <t>2A2A200D-DA32B2-FA2A1</t>
  </si>
  <si>
    <t>Thomas Nicosia</t>
  </si>
  <si>
    <t>2A2A200D-8FF3D0-90F4F</t>
  </si>
  <si>
    <t>Daniel Reiher</t>
  </si>
  <si>
    <t>2A2A200D-74AC20-88BF6</t>
  </si>
  <si>
    <t>Sean Sakamoto</t>
  </si>
  <si>
    <t>2A2A200D-15B62F-FA1CF</t>
  </si>
  <si>
    <t>gabriel hayden</t>
  </si>
  <si>
    <t>2A2A200D-AADEFF-0BEFB</t>
  </si>
  <si>
    <t>Paul Murphy</t>
  </si>
  <si>
    <t>2A2A200D-85FAD0-E19DC</t>
  </si>
  <si>
    <t>Jason Pan</t>
  </si>
  <si>
    <t>2A2A200D-B32F20-79F76</t>
  </si>
  <si>
    <t>Ricky Ellis</t>
  </si>
  <si>
    <t>2A2A200D-8E303D-5F5BF</t>
  </si>
  <si>
    <t>jairo alvarado</t>
  </si>
  <si>
    <t>2A2A200D-F1C719-2F952</t>
  </si>
  <si>
    <t>Isaac Krueger</t>
  </si>
  <si>
    <t>2A2A200D-9E80CE-31E5A</t>
  </si>
  <si>
    <t>Justin Butts</t>
  </si>
  <si>
    <t>2A2A200D-B459C2-F5027</t>
  </si>
  <si>
    <t>Luke Kuo</t>
  </si>
  <si>
    <t>2A2A200D-1C7009-C22A6</t>
  </si>
  <si>
    <t>Ryan Barrett</t>
  </si>
  <si>
    <t>2A2A200D-739BEB-99BB6</t>
  </si>
  <si>
    <t>Robert Landon</t>
  </si>
  <si>
    <t>2A2A200D-C8AD26-02814</t>
  </si>
  <si>
    <t>Brandon McClain</t>
  </si>
  <si>
    <t>2A2A200D-0D1011-8EA5F</t>
  </si>
  <si>
    <t>William Lingvay</t>
  </si>
  <si>
    <t>2A2A200D-5BB649-46DB1</t>
  </si>
  <si>
    <t>David Ray</t>
  </si>
  <si>
    <t>2A2A200D-CC4CA2-1352B</t>
  </si>
  <si>
    <t>Michelle Ripley</t>
  </si>
  <si>
    <t>2A2A200D-C36E70-F76CB</t>
  </si>
  <si>
    <t>Brett Vogel</t>
  </si>
  <si>
    <t>2A2A200D-62E5BC-ADD07</t>
  </si>
  <si>
    <t>Christopher Carter</t>
  </si>
  <si>
    <t>2A2A200D-07F5A2-7D090</t>
  </si>
  <si>
    <t>Joe Rossiter</t>
  </si>
  <si>
    <t>2A2A200D-CC654E-0C919</t>
  </si>
  <si>
    <t>Tom May</t>
  </si>
  <si>
    <t>2A2A200D-9D849B-C4CE1</t>
  </si>
  <si>
    <t>Drew Erickson</t>
  </si>
  <si>
    <t>2A2A200D-1BA99E-EF535</t>
  </si>
  <si>
    <t>Kiran Lucas</t>
  </si>
  <si>
    <t>2A2A200D-D6520D-21723</t>
  </si>
  <si>
    <t>Andrew Hernandez</t>
  </si>
  <si>
    <t>2A2A200D-26EBD2-6478A</t>
  </si>
  <si>
    <t>Phil Wappner</t>
  </si>
  <si>
    <t>2A2A200D-5A59DA-09F0A</t>
  </si>
  <si>
    <t>Justin McCarthy</t>
  </si>
  <si>
    <t>2A2A200D-B03275-F4289</t>
  </si>
  <si>
    <t>Ryan Normandin</t>
  </si>
  <si>
    <t>2A2A200D-5BF7DC-41679</t>
  </si>
  <si>
    <t>Tim Miller</t>
  </si>
  <si>
    <t>2A2A200D-D80ED3-B3D04</t>
  </si>
  <si>
    <t>Will Krueger</t>
  </si>
  <si>
    <t>2A2A200D-2615A4-DC648</t>
  </si>
  <si>
    <t>Philip Giampietro</t>
  </si>
  <si>
    <t>2A2A200D-2858E3-9BA3D</t>
  </si>
  <si>
    <t>Brandon Goldstein</t>
  </si>
  <si>
    <t>2A2A200D-6D2155-E9091</t>
  </si>
  <si>
    <t>Jacob Morson</t>
  </si>
  <si>
    <t>2A2A200D-750651-B3A56</t>
  </si>
  <si>
    <t>David Craig</t>
  </si>
  <si>
    <t>2A2A200D-73246E-3BC25</t>
  </si>
  <si>
    <t>Jonathan Whitehead</t>
  </si>
  <si>
    <t>2A2A200D-0D44C7-C7870</t>
  </si>
  <si>
    <t>Thomas Reynolds</t>
  </si>
  <si>
    <t>2A2A200D-17AD32-69891</t>
  </si>
  <si>
    <t>Changsong Gao</t>
  </si>
  <si>
    <t>2A2A200D-E52D92-A1882</t>
  </si>
  <si>
    <t>Jeremy Yalch</t>
  </si>
  <si>
    <t>2A2A200D-E5ED14-FCB2A</t>
  </si>
  <si>
    <t>Ryan Francisco</t>
  </si>
  <si>
    <t>2A2A200D-128FC5-3778E</t>
  </si>
  <si>
    <t>Christopher Creedon</t>
  </si>
  <si>
    <t>2A2A200D-D6CC13-E150E</t>
  </si>
  <si>
    <t>David Crescenzo</t>
  </si>
  <si>
    <t>2A2A200D-D1701B-F2B56</t>
  </si>
  <si>
    <t>Nickle Guinn</t>
  </si>
  <si>
    <t>2A2A200D-752391-A0370</t>
  </si>
  <si>
    <t>Carson Adams</t>
  </si>
  <si>
    <t>2A2A200D-6794EC-D08BE</t>
  </si>
  <si>
    <t>Dat Lam</t>
  </si>
  <si>
    <t>2A2A200D-F96A63-D3669</t>
  </si>
  <si>
    <t>Caleb Acosta</t>
  </si>
  <si>
    <t>2A2A200D-553EA1-7AB91</t>
  </si>
  <si>
    <t>Jonathan Marroquin</t>
  </si>
  <si>
    <t>2A2A200D-371EBA-F6D12</t>
  </si>
  <si>
    <t>Brian Yates</t>
  </si>
  <si>
    <t>2A2A200D-C8DC25-71F27</t>
  </si>
  <si>
    <t>Brian Northam</t>
  </si>
  <si>
    <t>2A2A200D-D05607-A7D06</t>
  </si>
  <si>
    <t>Tetsucchi Hall</t>
  </si>
  <si>
    <t>2A2A200D-6508FE-C371F</t>
  </si>
  <si>
    <t>Simon Stewart</t>
  </si>
  <si>
    <t>2A2A200D-D3291E-8A86A</t>
  </si>
  <si>
    <t>Cristian Sanchez</t>
  </si>
  <si>
    <t>2A2A200D-961AB6-20FA0</t>
  </si>
  <si>
    <t>Joshua Bumgardner</t>
  </si>
  <si>
    <t>2A2A200D-39883F-978EC</t>
  </si>
  <si>
    <t>Brian Udall</t>
  </si>
  <si>
    <t>2A2A200D-21F558-B9228</t>
  </si>
  <si>
    <t>Damien Rowley</t>
  </si>
  <si>
    <t>2A2A200D-9AA11A-DE47A</t>
  </si>
  <si>
    <t>justin hawke</t>
  </si>
  <si>
    <t>2A2A200D-0586C5-CB4AB</t>
  </si>
  <si>
    <t>Jack Locke</t>
  </si>
  <si>
    <t>2A2A200D-3E0F2A-C55BD</t>
  </si>
  <si>
    <t>chase michonski</t>
  </si>
  <si>
    <t>2A2A200D-4EF1B0-CCB57</t>
  </si>
  <si>
    <t>Kenley Steele</t>
  </si>
  <si>
    <t>2A2A200D-DE2704-FC5FB</t>
  </si>
  <si>
    <t>Julion Mack</t>
  </si>
  <si>
    <t>2A2A200D-463905-A3B8A</t>
  </si>
  <si>
    <t>Russell Meeks</t>
  </si>
  <si>
    <t>2A2A200D-D14F21-D0B56</t>
  </si>
  <si>
    <t>Nick Austin</t>
  </si>
  <si>
    <t>2A2A200D-73EFBB-31984</t>
  </si>
  <si>
    <t>Patricia Camp</t>
  </si>
  <si>
    <t>2A2A200D-7BC624-234A0</t>
  </si>
  <si>
    <t>Michael Meggs</t>
  </si>
  <si>
    <t>2A2A200D-73049E-269BB</t>
  </si>
  <si>
    <t>Gwen Nelson</t>
  </si>
  <si>
    <t>2A2A200D-8343C8-6552E</t>
  </si>
  <si>
    <t>Kyle Moser</t>
  </si>
  <si>
    <t>2A2A200D-23B3C6-B6868</t>
  </si>
  <si>
    <t>savanah parker</t>
  </si>
  <si>
    <t>2A2A200D-625A8C-B68E4</t>
  </si>
  <si>
    <t>Charlie Raney</t>
  </si>
  <si>
    <t>2A2A200D-13C8CC-F6D7C</t>
  </si>
  <si>
    <t>Samuel Preissman</t>
  </si>
  <si>
    <t>2A2A200D-AB6A89-3F3BF</t>
  </si>
  <si>
    <t>Daniel Agosto</t>
  </si>
  <si>
    <t>2A2A200D-5EA410-96FCE</t>
  </si>
  <si>
    <t>Sharon Jackson</t>
  </si>
  <si>
    <t>2A2A200D-79A6B8-A1875</t>
  </si>
  <si>
    <t>Victor Sanchez</t>
  </si>
  <si>
    <t>2A2A200D-7E1C28-09AC9</t>
  </si>
  <si>
    <t>Dante Flores</t>
  </si>
  <si>
    <t>2A2A200D-1DA3C4-27C01</t>
  </si>
  <si>
    <t>Erkki Juntila</t>
  </si>
  <si>
    <t>2A2A200D-408EC6-8A620</t>
  </si>
  <si>
    <t>Rafael Azafrani</t>
  </si>
  <si>
    <t>2A2A200D-C66272-4EB07</t>
  </si>
  <si>
    <t>Alexia Williams</t>
  </si>
  <si>
    <t>2A2A200D-C3FDA2-F8D3D</t>
  </si>
  <si>
    <t>Avery Nadon</t>
  </si>
  <si>
    <t>2A2A200D-FCFC3E-402E7</t>
  </si>
  <si>
    <t>Jenny Linford</t>
  </si>
  <si>
    <t>2A2A200D-BE7BA7-DFCF4</t>
  </si>
  <si>
    <t>Justin Jackson</t>
  </si>
  <si>
    <t>2A2A200D-1F556D-BF061</t>
  </si>
  <si>
    <t>Trevor Huebner</t>
  </si>
  <si>
    <t>2A2A200D-ED65BC-692DA</t>
  </si>
  <si>
    <t>Cary Riina</t>
  </si>
  <si>
    <t>2A2A200D-3D0652-79665</t>
  </si>
  <si>
    <t>Jason Boyd</t>
  </si>
  <si>
    <t>2A2A200D-623CF8-8AEC1</t>
  </si>
  <si>
    <t>Mark Dziemianowicz</t>
  </si>
  <si>
    <t>2A2A200D-DD707C-5FC5C</t>
  </si>
  <si>
    <t>Alec Wheelright</t>
  </si>
  <si>
    <t>2A2A200D-096184-D56A6</t>
  </si>
  <si>
    <t>Jeremy Hernandez</t>
  </si>
  <si>
    <t>2A2A200D-41FF5E-34D17</t>
  </si>
  <si>
    <t>Anthony Bailey</t>
  </si>
  <si>
    <t>2A2A200D-A54606-A5AED</t>
  </si>
  <si>
    <t>Ryan Wimberly</t>
  </si>
  <si>
    <t>2A2A200D-42F143-29C60</t>
  </si>
  <si>
    <t>Cale Stevens</t>
  </si>
  <si>
    <t>2A2A200D-F7365C-20C27</t>
  </si>
  <si>
    <t>William Osborne</t>
  </si>
  <si>
    <t>2A2A200D-F1276B-5B382</t>
  </si>
  <si>
    <t>Teague Thompson</t>
  </si>
  <si>
    <t>2A2A200D-6A1A3E-92D22</t>
  </si>
  <si>
    <t>dominic sonsini</t>
  </si>
  <si>
    <t>2A2A200D-410CB3-B4FD9</t>
  </si>
  <si>
    <t>David Porzio</t>
  </si>
  <si>
    <t>2A2A200D-05AC97-CE3A6</t>
  </si>
  <si>
    <t>Izack Tenor</t>
  </si>
  <si>
    <t>2A2A200D-834A94-41FC7</t>
  </si>
  <si>
    <t>Georgia Collett</t>
  </si>
  <si>
    <t>2A2A200D-4CE7A7-D344E</t>
  </si>
  <si>
    <t>Dominic Dupuy</t>
  </si>
  <si>
    <t>2A2A200D-A1C0CE-2A62B</t>
  </si>
  <si>
    <t>Anthony Camilli</t>
  </si>
  <si>
    <t>2A2A200D-6C905C-902E5</t>
  </si>
  <si>
    <t>William Pickard</t>
  </si>
  <si>
    <t>2A2A200D-2B5D88-50E63</t>
  </si>
  <si>
    <t>Luke Shinsato</t>
  </si>
  <si>
    <t>2A2A200D-CFAE31-D52FF</t>
  </si>
  <si>
    <t>Daniel Waldholz</t>
  </si>
  <si>
    <t>2A2A200D-0CE9B1-8C4CA</t>
  </si>
  <si>
    <t>Derek Kraus</t>
  </si>
  <si>
    <t>2A2A200D-D71263-6EA64</t>
  </si>
  <si>
    <t>Dylan pyatt</t>
  </si>
  <si>
    <t>2A2A200D-921CBA-38FC1</t>
  </si>
  <si>
    <t>Roarke Tholen</t>
  </si>
  <si>
    <t>2A2A200D-CD1B35-05BB4</t>
  </si>
  <si>
    <t>Daniel Owens</t>
  </si>
  <si>
    <t>2A2A200D-1500E8-B2745</t>
  </si>
  <si>
    <t>Brandon Burks</t>
  </si>
  <si>
    <t>2A2A200D-345DB2-0EA59</t>
  </si>
  <si>
    <t>Matthew Schneider</t>
  </si>
  <si>
    <t>2A2A200D-C58839-F8A3E</t>
  </si>
  <si>
    <t>Joshua Green</t>
  </si>
  <si>
    <t>2A2A200D-1C99FF-5BF37</t>
  </si>
  <si>
    <t>Julio Penaloza</t>
  </si>
  <si>
    <t>2A2A200D-F08E15-7FBBA</t>
  </si>
  <si>
    <t>christopher saucier</t>
  </si>
  <si>
    <t>2A2A200D-AD20F0-E064E</t>
  </si>
  <si>
    <t>Zachary Winkler</t>
  </si>
  <si>
    <t>2A2A200D-96BECE-FAFA6</t>
  </si>
  <si>
    <t>Ed Cummings</t>
  </si>
  <si>
    <t>2A2A200D-CD3281-B230D</t>
  </si>
  <si>
    <t>Jesse Jacobsen</t>
  </si>
  <si>
    <t>2A2A200D-1FCC9F-D9373</t>
  </si>
  <si>
    <t>Chad Peters</t>
  </si>
  <si>
    <t>2A2A200D-A566D1-1CF65</t>
  </si>
  <si>
    <t>Henry Dusel</t>
  </si>
  <si>
    <t>2A2A200D-C89170-F1387</t>
  </si>
  <si>
    <t>Zachary Link</t>
  </si>
  <si>
    <t>2A2A200D-D6D63E-6AD89</t>
  </si>
  <si>
    <t>Gabriel Tran</t>
  </si>
  <si>
    <t>2A2A200D-98C1A9-62762</t>
  </si>
  <si>
    <t>Eric White</t>
  </si>
  <si>
    <t>2A2A200D-DC4D66-199E5</t>
  </si>
  <si>
    <t>Jake Hodapp</t>
  </si>
  <si>
    <t>2A2A200D-9F335B-13C8F</t>
  </si>
  <si>
    <t>Logan Rauh</t>
  </si>
  <si>
    <t>2A2A200D-B7EE61-B294A</t>
  </si>
  <si>
    <t>James Frake II</t>
  </si>
  <si>
    <t>2A2A200D-F3B764-AA6EC</t>
  </si>
  <si>
    <t>2A2A200D-D5A777-E8C88</t>
  </si>
  <si>
    <t>Marshall Tutt</t>
  </si>
  <si>
    <t>2A2A200D-50C042-9BF91</t>
  </si>
  <si>
    <t>Robert Ireland</t>
  </si>
  <si>
    <t>2A2A200D-82B69A-4A764</t>
  </si>
  <si>
    <t>Matthew Albright</t>
  </si>
  <si>
    <t>2A2A200D-AB97EF-6E58F</t>
  </si>
  <si>
    <t>Gage Ritchey</t>
  </si>
  <si>
    <t>2A2A200D-650938-ED989</t>
  </si>
  <si>
    <t>Troy Weatherford</t>
  </si>
  <si>
    <t>2A2A200D-862301-96099</t>
  </si>
  <si>
    <t>Robbie Carter</t>
  </si>
  <si>
    <t>2A2A200D-C6D3E4-F2DEA</t>
  </si>
  <si>
    <t>Austin Snovak</t>
  </si>
  <si>
    <t>2A2A200D-AC2B02-41C83</t>
  </si>
  <si>
    <t>Kristopher Kopel</t>
  </si>
  <si>
    <t>2A2A200D-7F329E-DFD7C</t>
  </si>
  <si>
    <t>Nick Patterson</t>
  </si>
  <si>
    <t>2A2A200D-F72A34-86EFD</t>
  </si>
  <si>
    <t>brian labrie</t>
  </si>
  <si>
    <t>2A2A200D-07F9D6-3557C</t>
  </si>
  <si>
    <t>Giovanni Bulit</t>
  </si>
  <si>
    <t>2A2A200D-72FE3B-7A0E8</t>
  </si>
  <si>
    <t>Daniel Trone</t>
  </si>
  <si>
    <t>2A2A200D-103F74-886C7</t>
  </si>
  <si>
    <t>Trey Barker</t>
  </si>
  <si>
    <t>2A2A200D-796B51-F2C74</t>
  </si>
  <si>
    <t>Jacob Loupe</t>
  </si>
  <si>
    <t>2A2A200D-FF5A56-1D5A8</t>
  </si>
  <si>
    <t>Brent clack</t>
  </si>
  <si>
    <t>2A2A200D-379367-F691D</t>
  </si>
  <si>
    <t>Collin Schlegel</t>
  </si>
  <si>
    <t>2A2A200D-91B5A9-F94D1</t>
  </si>
  <si>
    <t>Joshua Marsh</t>
  </si>
  <si>
    <t>2A2A200D-5E2BAC-57EAE</t>
  </si>
  <si>
    <t>Archer Carew</t>
  </si>
  <si>
    <t>2A2A200D-33C87A-8F2FD</t>
  </si>
  <si>
    <t>charles chapman</t>
  </si>
  <si>
    <t>2A2A200D-A923FD-F1B6F</t>
  </si>
  <si>
    <t>Jacob Oltz</t>
  </si>
  <si>
    <t>2A2A200D-5B2548-7A9CF</t>
  </si>
  <si>
    <t>Aaron Myhre</t>
  </si>
  <si>
    <t>2A2A200D-010F67-A19BC</t>
  </si>
  <si>
    <t>Mark Espinosa</t>
  </si>
  <si>
    <t>2A2A200D-9CB7F0-6CE6F</t>
  </si>
  <si>
    <t>Joseph Scott</t>
  </si>
  <si>
    <t>2A2A200D-FBA149-4635E</t>
  </si>
  <si>
    <t>Austin Wynn</t>
  </si>
  <si>
    <t>2A2A200D-ACAB0A-03C6E</t>
  </si>
  <si>
    <t>Richard Ownby</t>
  </si>
  <si>
    <t>2A2A200D-311030-CE524</t>
  </si>
  <si>
    <t>Brian Wong</t>
  </si>
  <si>
    <t>2A2A200D-8EBC00-35359</t>
  </si>
  <si>
    <t>Josh Elenbogen</t>
  </si>
  <si>
    <t>2A2A200D-ACAB4F-DB145</t>
  </si>
  <si>
    <t>Cliff Cohu</t>
  </si>
  <si>
    <t>2A2A200D-0740B5-86A86</t>
  </si>
  <si>
    <t>Hyatt George</t>
  </si>
  <si>
    <t>2A2A200D-7F59F4-A4B34</t>
  </si>
  <si>
    <t>Matthew Reynolds</t>
  </si>
  <si>
    <t>2A2A200D-F16EA2-2ECB3</t>
  </si>
  <si>
    <t>Micah Arndt</t>
  </si>
  <si>
    <t>2A2A200D-09DEFC-2349D</t>
  </si>
  <si>
    <t>2A2A200D-6048DD-B4A69</t>
  </si>
  <si>
    <t>Anthony Hardas</t>
  </si>
  <si>
    <t>2A2A200D-7DEAF3-13082</t>
  </si>
  <si>
    <t>Quintin Ettinger</t>
  </si>
  <si>
    <t>2A2A200D-218063-D8F03</t>
  </si>
  <si>
    <t>Jeffrey Cain</t>
  </si>
  <si>
    <t>2A2A200D-210A1C-0DE39</t>
  </si>
  <si>
    <t>Eric Jarrard</t>
  </si>
  <si>
    <t>2A2A200D-A4AB2B-CAE8F</t>
  </si>
  <si>
    <t>Nic Murray</t>
  </si>
  <si>
    <t>2A2A200D-E0EB50-8CB88</t>
  </si>
  <si>
    <t>Michael Harding</t>
  </si>
  <si>
    <t>2A2A200D-EDD4FA-6239E</t>
  </si>
  <si>
    <t>Jeffrey Goodman</t>
  </si>
  <si>
    <t>2A2A200D-0B36D7-CBBE6</t>
  </si>
  <si>
    <t>Matthew Rosen</t>
  </si>
  <si>
    <t>2A2A200D-EDC395-CB216</t>
  </si>
  <si>
    <t>Darian Jackson</t>
  </si>
  <si>
    <t>2A2A200D-E74F4E-CE26B</t>
  </si>
  <si>
    <t>Joseph Uselton</t>
  </si>
  <si>
    <t>2A2A200D-6E5D30-C6E8F</t>
  </si>
  <si>
    <t>Joshua Stirrat</t>
  </si>
  <si>
    <t>2A2A200D-27B44D-4509B</t>
  </si>
  <si>
    <t>Edward Garner</t>
  </si>
  <si>
    <t>2A2A200D-171D8B-36355</t>
  </si>
  <si>
    <t>Matthew Hargis</t>
  </si>
  <si>
    <t>2A2A200D-CFA4A6-7D9EC</t>
  </si>
  <si>
    <t>Tyler Finkle</t>
  </si>
  <si>
    <t>2A2A200D-5D8861-DAB0D</t>
  </si>
  <si>
    <t>Seth Adelman</t>
  </si>
  <si>
    <t>2A2A200D-C75E17-C864D</t>
  </si>
  <si>
    <t>Joseph Vito</t>
  </si>
  <si>
    <t>2A2A200D-62BF3A-E3B90</t>
  </si>
  <si>
    <t>Preston Schimbeck</t>
  </si>
  <si>
    <t>2A2A200D-539E5D-1D060</t>
  </si>
  <si>
    <t>Ralph Creighton</t>
  </si>
  <si>
    <t>2A2A200D-1BF10F-B8950</t>
  </si>
  <si>
    <t>Shawn Smith</t>
  </si>
  <si>
    <t>2A2A200D-216ED2-58557</t>
  </si>
  <si>
    <t>Stanton Farthing</t>
  </si>
  <si>
    <t>2A2A200D-1A0592-20DE6</t>
  </si>
  <si>
    <t>Sonja Zolnoski</t>
  </si>
  <si>
    <t>2A2A200D-D6D739-30298</t>
  </si>
  <si>
    <t>Kodiak McClure</t>
  </si>
  <si>
    <t>2A2A200D-52B893-24C69</t>
  </si>
  <si>
    <t>Ayden Hartwig</t>
  </si>
  <si>
    <t>2A2A200D-71584B-2EA1B</t>
  </si>
  <si>
    <t>logen stodola</t>
  </si>
  <si>
    <t>2A2A200D-B76C21-A1281</t>
  </si>
  <si>
    <t>Mac Pointer</t>
  </si>
  <si>
    <t>2A2A200D-3919EF-AD766</t>
  </si>
  <si>
    <t>Andy Woltkamp</t>
  </si>
  <si>
    <t>2A2A200D-B1BFB0-6F59E</t>
  </si>
  <si>
    <t>Shane Eckert</t>
  </si>
  <si>
    <t>2A2A200D-6C91DD-BF6AE</t>
  </si>
  <si>
    <t>John Hauser</t>
  </si>
  <si>
    <t>2A2A200D-88BC1C-B676C</t>
  </si>
  <si>
    <t>Caleb McCullum</t>
  </si>
  <si>
    <t>2A2A200D-D2DD7C-241D3</t>
  </si>
  <si>
    <t>Garnet Wilson</t>
  </si>
  <si>
    <t>2A2A200D-30454E-415F3</t>
  </si>
  <si>
    <t>Travis Nance</t>
  </si>
  <si>
    <t>2A2A200D-9DD330-374B6</t>
  </si>
  <si>
    <t>John Anderson</t>
  </si>
  <si>
    <t>2A2A200D-F7C871-BF1AA</t>
  </si>
  <si>
    <t>Matthew Woehle</t>
  </si>
  <si>
    <t>2A2A200D-1DA4FE-F2574</t>
  </si>
  <si>
    <t>Kristopher Thomas</t>
  </si>
  <si>
    <t>2A2A200D-650586-2100F</t>
  </si>
  <si>
    <t>Luke Miles</t>
  </si>
  <si>
    <t>2A2A200D-312611-81C02</t>
  </si>
  <si>
    <t>Katie Sanchez</t>
  </si>
  <si>
    <t>2A2A200D-64C88D-319F6</t>
  </si>
  <si>
    <t>Gage Hull</t>
  </si>
  <si>
    <t>2A2A200D-72ACF4-5806C</t>
  </si>
  <si>
    <t>Andrew Biondolillo</t>
  </si>
  <si>
    <t>2A2A200D-10A952-4EE4A</t>
  </si>
  <si>
    <t>Gabriel Hood</t>
  </si>
  <si>
    <t>2A2A200D-FEB01E-4ED3C</t>
  </si>
  <si>
    <t>Ronaldo Morais</t>
  </si>
  <si>
    <t>2A2A200D-6EB2F6-133E5</t>
  </si>
  <si>
    <t>Devin Hoebeke</t>
  </si>
  <si>
    <t>2A2A200D-B61D6A-48C25</t>
  </si>
  <si>
    <t>Clayton Tindall</t>
  </si>
  <si>
    <t>2A2A200D-B5BA37-94F53</t>
  </si>
  <si>
    <t>Joseph Maumoynier</t>
  </si>
  <si>
    <t>2A2A200D-A681D8-9F158</t>
  </si>
  <si>
    <t>Arvin Mettao</t>
  </si>
  <si>
    <t>2A2A200D-0AE7D9-C1026</t>
  </si>
  <si>
    <t>Chris spigel</t>
  </si>
  <si>
    <t>2A2A200D-CAEC93-2C855</t>
  </si>
  <si>
    <t>Daniel Filreis</t>
  </si>
  <si>
    <t>2A2A200D-68F35E-253A6</t>
  </si>
  <si>
    <t>Juan Carlos Velez Diaz</t>
  </si>
  <si>
    <t>2A2A200D-F45DC4-58011</t>
  </si>
  <si>
    <t>Forrest Baney</t>
  </si>
  <si>
    <t>2A2A200D-8FC185-6C80B</t>
  </si>
  <si>
    <t>Corey Duquette</t>
  </si>
  <si>
    <t>2A2A200D-48662E-72E23</t>
  </si>
  <si>
    <t>luke budnick</t>
  </si>
  <si>
    <t>2A2A200D-18CBF1-D1993</t>
  </si>
  <si>
    <t>zachary hamilton</t>
  </si>
  <si>
    <t>2A2A200D-61183D-B8BB2</t>
  </si>
  <si>
    <t>Giammarco D angelo</t>
  </si>
  <si>
    <t>2A2A200D-1DCA71-DA79D</t>
  </si>
  <si>
    <t>Daniel Comstock</t>
  </si>
  <si>
    <t>2A2A200D-EB209A-81270</t>
  </si>
  <si>
    <t>Elizabeth Shoudy</t>
  </si>
  <si>
    <t>Buyer_Name</t>
  </si>
  <si>
    <t>Order_Date</t>
  </si>
  <si>
    <t>Shipping_Type</t>
  </si>
  <si>
    <t>Product_Amt</t>
  </si>
  <si>
    <t>Shipping_Amt</t>
  </si>
  <si>
    <t>Total_Amt</t>
  </si>
  <si>
    <t>State</t>
  </si>
  <si>
    <t>City</t>
  </si>
  <si>
    <t>Zip</t>
  </si>
  <si>
    <t>Quantity_Ordered</t>
  </si>
  <si>
    <t>OrderNum</t>
  </si>
  <si>
    <t>2A2A200D-279D92-76333</t>
  </si>
  <si>
    <t>Eric Chavira</t>
  </si>
  <si>
    <t>2A2A200D-5D33AB-6E188</t>
  </si>
  <si>
    <t>Nate McColm</t>
  </si>
  <si>
    <t>2A2A200D-04A4F2-AA066</t>
  </si>
  <si>
    <t>Maxwell Thornton-Leonard</t>
  </si>
  <si>
    <t>2A2A200D-373A99-16B7D</t>
  </si>
  <si>
    <t>Shawn McNally</t>
  </si>
  <si>
    <t>2A2A200D-954F4E-B2777</t>
  </si>
  <si>
    <t>Ian Heinkele</t>
  </si>
  <si>
    <t>2A2A200D-883D91-7012E</t>
  </si>
  <si>
    <t>michael blea</t>
  </si>
  <si>
    <t>2A2A200D-98451E-E25A6</t>
  </si>
  <si>
    <t>O.C. Goleman</t>
  </si>
  <si>
    <t>2A2A200D-7855B2-4C700</t>
  </si>
  <si>
    <t>Kellen Riley</t>
  </si>
  <si>
    <t>2A2A200D-8D5B18-7D2B9</t>
  </si>
  <si>
    <t>Kenyon Perkins</t>
  </si>
  <si>
    <t>2A2A200D-D24858-9A2D2</t>
  </si>
  <si>
    <t>Shane Balder</t>
  </si>
  <si>
    <t>2A2A200D-D9FEB0-796D4</t>
  </si>
  <si>
    <t>Silas Rott</t>
  </si>
  <si>
    <t>2A2A200D-F10FC9-97116</t>
  </si>
  <si>
    <t>Matt Hudson</t>
  </si>
  <si>
    <t>2A2A200D-E86849-3EC88</t>
  </si>
  <si>
    <t>Bryne Jurgensen</t>
  </si>
  <si>
    <t>2A2A200D-9207F4-06ECE</t>
  </si>
  <si>
    <t>John Hammill</t>
  </si>
  <si>
    <t>2A2A200D-66DBBB-89171</t>
  </si>
  <si>
    <t>Adrian Stemper</t>
  </si>
  <si>
    <t>2A2A200D-4D1A34-9E7F6</t>
  </si>
  <si>
    <t>Ian Truman</t>
  </si>
  <si>
    <t>2A2A200D-F6558E-98C6C</t>
  </si>
  <si>
    <t>Starla Flud</t>
  </si>
  <si>
    <t>2A2A200D-A57234-A9B16</t>
  </si>
  <si>
    <t>JUAN DE LA TORRE</t>
  </si>
  <si>
    <t>2A2A200D-2B2B2B-9FE5E</t>
  </si>
  <si>
    <t>Gregory Dick</t>
  </si>
  <si>
    <t>2A2A200D-FE7829-3232E</t>
  </si>
  <si>
    <t>Sam Bolton</t>
  </si>
  <si>
    <t>2A2A200D-B8120C-C5C4D</t>
  </si>
  <si>
    <t>Logan Licini</t>
  </si>
  <si>
    <t>2A2A200D-873EF3-E7EA8</t>
  </si>
  <si>
    <t>Benjamin West</t>
  </si>
  <si>
    <t>2A2A200D-A8D005-EAE86</t>
  </si>
  <si>
    <t>Victor Gordon</t>
  </si>
  <si>
    <t>2A2A200D-32BED8-C998B</t>
  </si>
  <si>
    <t>Alex Lim</t>
  </si>
  <si>
    <t>2A2A200D-52A5B6-D4A61</t>
  </si>
  <si>
    <t>Scott Todd</t>
  </si>
  <si>
    <t>2A2A200D-FC53AB-2957D</t>
  </si>
  <si>
    <t>Daren May</t>
  </si>
  <si>
    <t>2A2A200D-EC5DBD-C68D4</t>
  </si>
  <si>
    <t>Nathan Wong</t>
  </si>
  <si>
    <t>2A2A200D-EF0375-F214C</t>
  </si>
  <si>
    <t>Hailey Schumacher</t>
  </si>
  <si>
    <t>2A2A200D-96B803-9F311</t>
  </si>
  <si>
    <t>Nicholas White</t>
  </si>
  <si>
    <t>2A2A200D-12C6F5-EF30E</t>
  </si>
  <si>
    <t>Dallas Coker</t>
  </si>
  <si>
    <t>2A2A200D-239004-3C2E5</t>
  </si>
  <si>
    <t>Tyson Peppler</t>
  </si>
  <si>
    <t>2A2A200D-FFF5E7-FFEAC</t>
  </si>
  <si>
    <t>Alaric Silver-Lord</t>
  </si>
  <si>
    <t>2A2A200D-AD9BCA-874DB</t>
  </si>
  <si>
    <t>John brooks</t>
  </si>
  <si>
    <t>2A2A200D-629A6D-68339</t>
  </si>
  <si>
    <t>Hayden Remington</t>
  </si>
  <si>
    <t>2A2A200D-EF2A1B-02E2C</t>
  </si>
  <si>
    <t>Bradley Estus</t>
  </si>
  <si>
    <t>2A2A200D-5C081F-4AEE0</t>
  </si>
  <si>
    <t>Michael Dieffenbach</t>
  </si>
  <si>
    <t>2A2A200D-F839BC-77B1A</t>
  </si>
  <si>
    <t>davis biddle</t>
  </si>
  <si>
    <t>2A2A200D-3773C8-E331F</t>
  </si>
  <si>
    <t>Isaac Isaacson</t>
  </si>
  <si>
    <t>2A2A200D-E5ECA6-1BC59</t>
  </si>
  <si>
    <t>Jonathan Bowen</t>
  </si>
  <si>
    <t>2A2A200D-AA9554-C0547</t>
  </si>
  <si>
    <t>Dusit Saelao</t>
  </si>
  <si>
    <t>2A2A200D-D801C8-0A64A</t>
  </si>
  <si>
    <t>David Baldwin</t>
  </si>
  <si>
    <t>2A2A200D-F61186-3BF4D</t>
  </si>
  <si>
    <t>Andrea Agostini</t>
  </si>
  <si>
    <t>2A2A200D-310FC8-47474</t>
  </si>
  <si>
    <t>Maxwell Marschhausen</t>
  </si>
  <si>
    <t>2A2A200D-F738F3-93B48</t>
  </si>
  <si>
    <t>Luke Killam</t>
  </si>
  <si>
    <t>2A2A200D-2ADBE7-65368</t>
  </si>
  <si>
    <t>David Janelle</t>
  </si>
  <si>
    <t>2A2A200D-8BDB8B-266C8</t>
  </si>
  <si>
    <t>Luke Miller</t>
  </si>
  <si>
    <t>2A2A200D-0D4F46-FEEF7</t>
  </si>
  <si>
    <t>Jacoby Dooley</t>
  </si>
  <si>
    <t>2A2A200D-DF3D4E-3E80C</t>
  </si>
  <si>
    <t>Riley Hand</t>
  </si>
  <si>
    <t>2A2A200D-29E2C6-3CBB0</t>
  </si>
  <si>
    <t>Mikhail Sirota</t>
  </si>
  <si>
    <t>2A2A200D-41D1AE-795B9</t>
  </si>
  <si>
    <t>Amy Hicks</t>
  </si>
  <si>
    <t>2A2A200D-F26B6D-F5FEC</t>
  </si>
  <si>
    <t>Sanjay Singh</t>
  </si>
  <si>
    <t>2A2A200D-6DB1F9-F72AA</t>
  </si>
  <si>
    <t>Tristan Mohs</t>
  </si>
  <si>
    <t>2A2A200D-AC6B1B-2D361</t>
  </si>
  <si>
    <t>Powell Smith</t>
  </si>
  <si>
    <t>2A2A200D-2B67D7-37927</t>
  </si>
  <si>
    <t>Julio Reynoso</t>
  </si>
  <si>
    <t>2A2A200D-649E7A-5E9B5</t>
  </si>
  <si>
    <t>Jeffry Bross</t>
  </si>
  <si>
    <t>2A2A200D-C11DD3-6ABC2</t>
  </si>
  <si>
    <t>Cody Newland</t>
  </si>
  <si>
    <t>2A2A200D-E6EF4A-84930</t>
  </si>
  <si>
    <t>David Rosa</t>
  </si>
  <si>
    <t>2A2A200D-8433E7-94070</t>
  </si>
  <si>
    <t>Ryan Burns</t>
  </si>
  <si>
    <t>2A2A200D-13D66E-E17B3</t>
  </si>
  <si>
    <t>Austin Edwards</t>
  </si>
  <si>
    <t>2A2A200D-69A471-E684C</t>
  </si>
  <si>
    <t>Patrick Lutmer</t>
  </si>
  <si>
    <t>2A2A200D-60E46C-CC461</t>
  </si>
  <si>
    <t>Josh Collins</t>
  </si>
  <si>
    <t>2A2A200D-4AAC79-B584D</t>
  </si>
  <si>
    <t>Oskee Sauce Maria</t>
  </si>
  <si>
    <t>2A2A200D-1FD008-A59DF</t>
  </si>
  <si>
    <t>briar pierce</t>
  </si>
  <si>
    <t>2A2A200D-86FBC5-A9800</t>
  </si>
  <si>
    <t>Jacob Ramsey</t>
  </si>
  <si>
    <t>2A2A200D-A6BAE0-DE93E</t>
  </si>
  <si>
    <t>Thomas Langston</t>
  </si>
  <si>
    <t>2A2A200D-DF8566-12481</t>
  </si>
  <si>
    <t>blaine boyle</t>
  </si>
  <si>
    <t>2A2A200D-AEBD8B-A3610</t>
  </si>
  <si>
    <t>Jared Latiolais</t>
  </si>
  <si>
    <t>2A2A200D-C274D9-D7299</t>
  </si>
  <si>
    <t>John Poblador</t>
  </si>
  <si>
    <t>2A2A200D-89757F-DE8A1</t>
  </si>
  <si>
    <t>Christopher Guill</t>
  </si>
  <si>
    <t>2A2A200D-3A0D53-5D205</t>
  </si>
  <si>
    <t>Dan Ford</t>
  </si>
  <si>
    <t>2A2A200D-7C9BA1-FDF9F</t>
  </si>
  <si>
    <t>Dakota Logan</t>
  </si>
  <si>
    <t>2A2A200D-BCD408-06906</t>
  </si>
  <si>
    <t>Jessi Yates</t>
  </si>
  <si>
    <t>2A2A200D-BCC463-A56F0</t>
  </si>
  <si>
    <t>Decker Ulrich</t>
  </si>
  <si>
    <t>2A2A200D-2FA077-BA9F0</t>
  </si>
  <si>
    <t>Paul  Miller</t>
  </si>
  <si>
    <t>2A2A200D-1DA38F-06E12</t>
  </si>
  <si>
    <t>Edwin Maguire</t>
  </si>
  <si>
    <t>2A2A200D-557140-44E13</t>
  </si>
  <si>
    <t>Alex Lear</t>
  </si>
  <si>
    <t>2A2A200D-4A00A9-4144F</t>
  </si>
  <si>
    <t>Kainen Salmon</t>
  </si>
  <si>
    <t>2A2A200D-CF20AC-727A2</t>
  </si>
  <si>
    <t>Ryan Brown</t>
  </si>
  <si>
    <t>2A2A200D-6E8927-59DDF</t>
  </si>
  <si>
    <t>Isabel Baer</t>
  </si>
  <si>
    <t>2A2A200D-3E1D83-03CC8</t>
  </si>
  <si>
    <t>Troy Long</t>
  </si>
  <si>
    <t>2A2A200D-735693-2FDE7</t>
  </si>
  <si>
    <t>Kristin Prause</t>
  </si>
  <si>
    <t>2A2A200D-C7850A-1E20E</t>
  </si>
  <si>
    <t>Brian Sabowski</t>
  </si>
  <si>
    <t>2A2A200D-ED4126-3E332</t>
  </si>
  <si>
    <t>Matthew Glick</t>
  </si>
  <si>
    <t>2A2A200D-E7292A-9CACB</t>
  </si>
  <si>
    <t>Nathan Ziros</t>
  </si>
  <si>
    <t>2A2A200D-B54195-30DE8</t>
  </si>
  <si>
    <t>Ryan Fong</t>
  </si>
  <si>
    <t>2A2A200D-801761-48BDA</t>
  </si>
  <si>
    <t>Jackson Lacombe</t>
  </si>
  <si>
    <t>2A2A200D-84A642-BA56D</t>
  </si>
  <si>
    <t>Buddy Skaar</t>
  </si>
  <si>
    <t>2A2A200D-A09877-73F8C</t>
  </si>
  <si>
    <t>Dakota Gibbs</t>
  </si>
  <si>
    <t>2A2A200D-4FC619-43824</t>
  </si>
  <si>
    <t>Mike Grenier</t>
  </si>
  <si>
    <t>2A2A200D-41EDEB-3F8D8</t>
  </si>
  <si>
    <t>Adrian Zalapa</t>
  </si>
  <si>
    <t>2A2A200D-C2ED4C-5A9A1</t>
  </si>
  <si>
    <t>Megan Foster</t>
  </si>
  <si>
    <t>2A2A200D-B19862-FBE04</t>
  </si>
  <si>
    <t>Joshua Lyons</t>
  </si>
  <si>
    <t>2A2A200D-83530E-0EA39</t>
  </si>
  <si>
    <t>Gaurav Thind</t>
  </si>
  <si>
    <t>2A2A200D-8E25F0-D35A5</t>
  </si>
  <si>
    <t>Scott Klusaw</t>
  </si>
  <si>
    <t>2A2A200D-44B5CB-8CC33</t>
  </si>
  <si>
    <t>Joaquin Rios</t>
  </si>
  <si>
    <t>2A2A200D-71C844-519A2</t>
  </si>
  <si>
    <t>Collin Dees</t>
  </si>
  <si>
    <t>2A2A200D-6B736D-80E81</t>
  </si>
  <si>
    <t>Matthew Brennan</t>
  </si>
  <si>
    <t>2A2A200D-444AF6-BC0A8</t>
  </si>
  <si>
    <t>Grant Greenwood</t>
  </si>
  <si>
    <t>2A2A200D-2DA1DB-D982E</t>
  </si>
  <si>
    <t>Jareth Hill</t>
  </si>
  <si>
    <t>2A2A200D-F890B1-86383</t>
  </si>
  <si>
    <t>Jadon Sjolander</t>
  </si>
  <si>
    <t>2A2A200D-176F49-E3F59</t>
  </si>
  <si>
    <t>Ammon Harps</t>
  </si>
  <si>
    <t>2A2A200D-8C1A15-C8AD2</t>
  </si>
  <si>
    <t>Nicholas Goeddertz</t>
  </si>
  <si>
    <t>2A2A200D-F1556A-4DD16</t>
  </si>
  <si>
    <t>Carlos Echenique</t>
  </si>
  <si>
    <t>2A2A200D-5DBE84-B59DB</t>
  </si>
  <si>
    <t>Alexander Frank</t>
  </si>
  <si>
    <t>2A2A200D-16785C-BE69D</t>
  </si>
  <si>
    <t>Andrew Beebe</t>
  </si>
  <si>
    <t>2A2A200D-121F95-BA59A</t>
  </si>
  <si>
    <t>Phillip Librojo</t>
  </si>
  <si>
    <t>2A2A200D-86CF08-9AE41</t>
  </si>
  <si>
    <t>Sean Pfundstein</t>
  </si>
  <si>
    <t>2A2A200D-302A21-24F5D</t>
  </si>
  <si>
    <t>Zeke Hillers</t>
  </si>
  <si>
    <t>2A2A200D-B9889E-D1D1C</t>
  </si>
  <si>
    <t>2A2A200D-A4F9FF-78C03</t>
  </si>
  <si>
    <t>Joseph Bertucci</t>
  </si>
  <si>
    <t>2A2A200D-400373-9426C</t>
  </si>
  <si>
    <t>Zachary Green</t>
  </si>
  <si>
    <t>2A2A200D-3E51C6-61A30</t>
  </si>
  <si>
    <t>Devon Hedding</t>
  </si>
  <si>
    <t>2A2A200D-037EE9-DDA7C</t>
  </si>
  <si>
    <t>Nicholas Honn</t>
  </si>
  <si>
    <t>2A2A200D-826C14-2FF81</t>
  </si>
  <si>
    <t>Ulric Lehman</t>
  </si>
  <si>
    <t>2A2A200D-14CFF7-F214E</t>
  </si>
  <si>
    <t>jason shuster</t>
  </si>
  <si>
    <t>2A2A200D-45EA97-7C168</t>
  </si>
  <si>
    <t>Alfred Cassar Jr</t>
  </si>
  <si>
    <t>2A2A200D-72E814-FBE69</t>
  </si>
  <si>
    <t>Grant Olds</t>
  </si>
  <si>
    <t>2A2A200D-805617-CDABA</t>
  </si>
  <si>
    <t>Anthony Waites</t>
  </si>
  <si>
    <t>2A2A200D-429C6B-E9A3C</t>
  </si>
  <si>
    <t>Keith Jackson</t>
  </si>
  <si>
    <t>2A2A200D-58A557-C2CC9</t>
  </si>
  <si>
    <t>Geoffrey Brown</t>
  </si>
  <si>
    <t>2A2A200D-F35C03-72DF0</t>
  </si>
  <si>
    <t>Joshua Centeno</t>
  </si>
  <si>
    <t>2A2A200D-0B6935-B0ABB</t>
  </si>
  <si>
    <t>Alfredo Silva</t>
  </si>
  <si>
    <t>2A2A200D-93C609-5DF11</t>
  </si>
  <si>
    <t>Ian Du Mee</t>
  </si>
  <si>
    <t>2A2A200D-A9E09C-D483C</t>
  </si>
  <si>
    <t>Douglas Hayward II</t>
  </si>
  <si>
    <t>2A2A200D-073FD8-4FFC4</t>
  </si>
  <si>
    <t>John Huffman</t>
  </si>
  <si>
    <t>2A2A200D-C490D4-7CABB</t>
  </si>
  <si>
    <t>Lorenzo Yanez</t>
  </si>
  <si>
    <t>2A2A200D-BE8AB4-1D9A8</t>
  </si>
  <si>
    <t>Bailey DeWolfe</t>
  </si>
  <si>
    <t>2A2A200D-0B1FFD-7A2A1</t>
  </si>
  <si>
    <t>Michael Rose</t>
  </si>
  <si>
    <t>2A2A200D-679E86-1ED6C</t>
  </si>
  <si>
    <t>2A2A200D-E5CA43-F80DF</t>
  </si>
  <si>
    <t>Michael Bonanno</t>
  </si>
  <si>
    <t>2A2A200D-BAFE36-9BD69</t>
  </si>
  <si>
    <t>Dylan Slonka</t>
  </si>
  <si>
    <t>2A2A200D-E9DAB5-4BB92</t>
  </si>
  <si>
    <t>Benjamin Saller</t>
  </si>
  <si>
    <t>2A2A200D-7F1E19-86D7A</t>
  </si>
  <si>
    <t>Joseph Magliocco</t>
  </si>
  <si>
    <t>2A2A200D-54C318-0A6C0</t>
  </si>
  <si>
    <t>Grant Cogell</t>
  </si>
  <si>
    <t>2A2A200D-29BC8E-C179B</t>
  </si>
  <si>
    <t>Kenneth Campos</t>
  </si>
  <si>
    <t>2A2A200D-430C60-92DFF</t>
  </si>
  <si>
    <t>Lian Romero</t>
  </si>
  <si>
    <t>2A2A200D-9C5D17-4B712</t>
  </si>
  <si>
    <t>Jonathan Burnell</t>
  </si>
  <si>
    <t>2A2A200D-9AA3F7-2A31C</t>
  </si>
  <si>
    <t>Nick Mumaw</t>
  </si>
  <si>
    <t>2A2A200D-9A740F-A2C51</t>
  </si>
  <si>
    <t>Brandon Owens</t>
  </si>
  <si>
    <t>2A2A200D-AC2B18-E5245</t>
  </si>
  <si>
    <t>Brennan Gavner</t>
  </si>
  <si>
    <t>2A2A200D-AF3D0E-CF449</t>
  </si>
  <si>
    <t>Josh Lukas</t>
  </si>
  <si>
    <t>2A2A200D-F97D11-60471</t>
  </si>
  <si>
    <t>Jeffrey Thomas</t>
  </si>
  <si>
    <t>2A2A200D-B5A42A-66D5B</t>
  </si>
  <si>
    <t>Jonathan Morales</t>
  </si>
  <si>
    <t>2A2A200D-3668E1-8D8B3</t>
  </si>
  <si>
    <t>Dante Barrientos</t>
  </si>
  <si>
    <t>2A2A200D-75B1BE-42464</t>
  </si>
  <si>
    <t>Joshua Gajda</t>
  </si>
  <si>
    <t>2A2A200D-81146D-67F59</t>
  </si>
  <si>
    <t>Max Dailey</t>
  </si>
  <si>
    <t>2A2A200D-23A103-B7C69</t>
  </si>
  <si>
    <t>Joseph Buro</t>
  </si>
  <si>
    <t>2A2A200D-49BB4C-CCE81</t>
  </si>
  <si>
    <t>Dannie Erickson</t>
  </si>
  <si>
    <t>2A2A200D-CA2189-A8BD3</t>
  </si>
  <si>
    <t>Isaac Titche</t>
  </si>
  <si>
    <t>2A2A200D-183A86-58046</t>
  </si>
  <si>
    <t>Daniel Ohlson</t>
  </si>
  <si>
    <t>2A2A200D-5A95CF-96EDE</t>
  </si>
  <si>
    <t>Karl Hefter</t>
  </si>
  <si>
    <t>2A2A200D-636CDC-19B2D</t>
  </si>
  <si>
    <t>Brian Moreno-Henriksen</t>
  </si>
  <si>
    <t>2A2A200D-C9C02B-695E9</t>
  </si>
  <si>
    <t>Noah Harrison</t>
  </si>
  <si>
    <t>2A2A200D-39B489-C1D82</t>
  </si>
  <si>
    <t>Joshua Erdtsieck</t>
  </si>
  <si>
    <t>2A2A200D-482DAA-EE04F</t>
  </si>
  <si>
    <t>Joshua Jankowski</t>
  </si>
  <si>
    <t>2A2A200D-AFDEC8-8BA66</t>
  </si>
  <si>
    <t>Joshua Bethel</t>
  </si>
  <si>
    <t>2A2A200D-2A3661-DC87D</t>
  </si>
  <si>
    <t>Eric West</t>
  </si>
  <si>
    <t>2A2A200D-C3603F-0634B</t>
  </si>
  <si>
    <t>Ethan Griffith</t>
  </si>
  <si>
    <t>2A2A200D-082D35-E221F</t>
  </si>
  <si>
    <t>Gaudenz Brookes</t>
  </si>
  <si>
    <t>2A2A200D-CED506-487B6</t>
  </si>
  <si>
    <t>Cameron Rahl</t>
  </si>
  <si>
    <t>2A2A200D-8BAA53-907C1</t>
  </si>
  <si>
    <t>Phillip Olcese</t>
  </si>
  <si>
    <t>2A2A200D-D0AEE2-EC2D2</t>
  </si>
  <si>
    <t>Hunter Sherman</t>
  </si>
  <si>
    <t>2A2A200D-ACD820-5A04A</t>
  </si>
  <si>
    <t>Christian Hunter</t>
  </si>
  <si>
    <t>2A2A200D-FDDD74-A2F81</t>
  </si>
  <si>
    <t>David Naple</t>
  </si>
  <si>
    <t>2A2A200D-487608-D995F</t>
  </si>
  <si>
    <t>Thomas Richards</t>
  </si>
  <si>
    <t>2A2A200D-69F7F6-B7E53</t>
  </si>
  <si>
    <t>Coby Young</t>
  </si>
  <si>
    <t>2A2A200D-FAE510-8F1B2</t>
  </si>
  <si>
    <t>Sean Cranney</t>
  </si>
  <si>
    <t>2A2A200D-31F6EB-D2A7F</t>
  </si>
  <si>
    <t>Kyle Adams-Reed</t>
  </si>
  <si>
    <t>2A2A200D-9DE563-CBC84</t>
  </si>
  <si>
    <t>Brian Christeson</t>
  </si>
  <si>
    <t>2A2A200D-DD5FC1-04A66</t>
  </si>
  <si>
    <t>James Curtis</t>
  </si>
  <si>
    <t>2A2A200D-EAFF52-860B9</t>
  </si>
  <si>
    <t>Ethan Coleman</t>
  </si>
  <si>
    <t>2A2A200D-F758A0-E5170</t>
  </si>
  <si>
    <t>Brittany Aguirre</t>
  </si>
  <si>
    <t>2A2A200D-642892-556D7</t>
  </si>
  <si>
    <t>Jacob Wemhoner</t>
  </si>
  <si>
    <t>2A2A200D-E1E4DB-DE40D</t>
  </si>
  <si>
    <t>David Block</t>
  </si>
  <si>
    <t>2A2A200D-CBFF98-D995E</t>
  </si>
  <si>
    <t>Mitchell Haas</t>
  </si>
  <si>
    <t>Michael Chaney</t>
  </si>
  <si>
    <t>2A2A200D-5F033D-03E9D</t>
  </si>
  <si>
    <t>2A2A200D-B2295E-88DA7</t>
  </si>
  <si>
    <t>Nikolas DelleMonache</t>
  </si>
  <si>
    <t>2A2A200D-8D4854-831B0</t>
  </si>
  <si>
    <t>Jarrett Grier</t>
  </si>
  <si>
    <t>2A2A200D-E5C5BE-01E4B</t>
  </si>
  <si>
    <t>Cody Eckert</t>
  </si>
  <si>
    <t>2A2A200D-E26A7F-B809F</t>
  </si>
  <si>
    <t>Garrett Newman</t>
  </si>
  <si>
    <t>2A2A200D-587B96-23E4F</t>
  </si>
  <si>
    <t>Parth Thirumalai Ananthanpillai</t>
  </si>
  <si>
    <t>2A2A200D-C95CF2-CB155</t>
  </si>
  <si>
    <t>Sean Jakacki</t>
  </si>
  <si>
    <t>2A2A200D-93A863-456C5</t>
  </si>
  <si>
    <t>justin burns</t>
  </si>
  <si>
    <t>2A2A200D-1871A0-FF3F8</t>
  </si>
  <si>
    <t>James Lancaster</t>
  </si>
  <si>
    <t>2A2A200D-C1053D-E9F3F</t>
  </si>
  <si>
    <t>Andrew Chautin</t>
  </si>
  <si>
    <t>2A2A200D-9E898B-04A21</t>
  </si>
  <si>
    <t>Charles Josey</t>
  </si>
  <si>
    <t>2A2A200D-0094ED-F20DB</t>
  </si>
  <si>
    <t>Wiliam Zhang</t>
  </si>
  <si>
    <t>2A2A200D-3293DE-689CF</t>
  </si>
  <si>
    <t>Thomas Llewellyn</t>
  </si>
  <si>
    <t>2A2A200D-0F1DF5-E8476</t>
  </si>
  <si>
    <t>Richard Morgan</t>
  </si>
  <si>
    <t>2A2A200D-CDCA4B-80DDF</t>
  </si>
  <si>
    <t>Joseph Stelpflug</t>
  </si>
  <si>
    <t>2A2A200D-CF1EDD-A8382</t>
  </si>
  <si>
    <t>Corey Blanton</t>
  </si>
  <si>
    <t>2A2A200D-43EA13-05EF4</t>
  </si>
  <si>
    <t>Benjamin Knox</t>
  </si>
  <si>
    <t>2A2A200D-4D801C-B7203</t>
  </si>
  <si>
    <t>Joshua Wicker</t>
  </si>
  <si>
    <t>2A2A200D-C67BFB-D5A76</t>
  </si>
  <si>
    <t>Juan Jusino</t>
  </si>
  <si>
    <t>2A2A200D-A5C8D7-C4F52</t>
  </si>
  <si>
    <t>Irina Bates</t>
  </si>
  <si>
    <t>2A2A200D-96E083-53D1D</t>
  </si>
  <si>
    <t>Bennett Frey</t>
  </si>
  <si>
    <t>2A2A200D-0F0783-10BE9</t>
  </si>
  <si>
    <t>Daniel Leech</t>
  </si>
  <si>
    <t>2A2A200D-88ED55-7B58B</t>
  </si>
  <si>
    <t>Tran Nguyen</t>
  </si>
  <si>
    <t>2A2A200D-739E87-97401</t>
  </si>
  <si>
    <t>Alexander Waddington</t>
  </si>
  <si>
    <t>2A2A200D-82B3F1-D6EEE</t>
  </si>
  <si>
    <t>Kristopher Evans</t>
  </si>
  <si>
    <t>2A2A200D-7959DB-0C3EC</t>
  </si>
  <si>
    <t>Chase Buckler</t>
  </si>
  <si>
    <t>2A2A200D-324B75-BF992</t>
  </si>
  <si>
    <t>Phoenix Guevara</t>
  </si>
  <si>
    <t>2A2A200D-009FEF-A469B</t>
  </si>
  <si>
    <t>Andrew Crump</t>
  </si>
  <si>
    <t>2A2A200D-551C37-1A220</t>
  </si>
  <si>
    <t>Henry Jaensch</t>
  </si>
  <si>
    <t>Yizhou Zheng</t>
  </si>
  <si>
    <t>2A2A200D-47E51F-F9945</t>
  </si>
  <si>
    <t>Mike Chilson</t>
  </si>
  <si>
    <t>2A2A200D-AF2D69-DF96D</t>
  </si>
  <si>
    <t>2A2A200D-C61C8E-5CFFD</t>
  </si>
  <si>
    <t>Alexander Georgopoulos</t>
  </si>
  <si>
    <t>2A2A200D-6D5B05-8BAF4</t>
  </si>
  <si>
    <t>Cody Kuhn</t>
  </si>
  <si>
    <t>2A2A200D-76593D-EB0F4</t>
  </si>
  <si>
    <t>Archer Wallace</t>
  </si>
  <si>
    <t>2A2A200D-1FE0FA-02216</t>
  </si>
  <si>
    <t>Harrison Fales</t>
  </si>
  <si>
    <t>2A2A200D-194DDE-132AE</t>
  </si>
  <si>
    <t>Aiden Bishop</t>
  </si>
  <si>
    <t>2A2A200D-30AABF-CE890</t>
  </si>
  <si>
    <t>Joseph Massey</t>
  </si>
  <si>
    <t>2A2A200D-E2D46D-0EE28</t>
  </si>
  <si>
    <t>Justin Washam</t>
  </si>
  <si>
    <t>2A2A200D-EC2E06-A916A</t>
  </si>
  <si>
    <t>Nora Harder</t>
  </si>
  <si>
    <t>2A2A200D-9F1115-DA926</t>
  </si>
  <si>
    <t>Preston Rearrick</t>
  </si>
  <si>
    <t>2A2A200D-9C6A94-D49B7</t>
  </si>
  <si>
    <t>Jeremy Hart</t>
  </si>
  <si>
    <t>2A2A200D-A3BBD6-A3D3E</t>
  </si>
  <si>
    <t>nickolas birkett</t>
  </si>
  <si>
    <t>2A2A200D-CC01BB-BFC01</t>
  </si>
  <si>
    <t>Scott Twerdahl</t>
  </si>
  <si>
    <t>2A2A200D-692E7A-A4125</t>
  </si>
  <si>
    <t>Neil Pritchard</t>
  </si>
  <si>
    <t>2A2A200D-165F7A-790F4</t>
  </si>
  <si>
    <t>Sydney Gregory</t>
  </si>
  <si>
    <t>2A2A200D-D18C9C-9FC9E</t>
  </si>
  <si>
    <t>Zachrie Zerger</t>
  </si>
  <si>
    <t>2A2A200D-627A50-C2C7D</t>
  </si>
  <si>
    <t>Ethan Relles</t>
  </si>
  <si>
    <t>2A2A200D-CC8258-14A95</t>
  </si>
  <si>
    <t>Miichael Nguyen</t>
  </si>
  <si>
    <t>2A2A200D-426578-529D1</t>
  </si>
  <si>
    <t>James H</t>
  </si>
  <si>
    <t>2A2A200D-8A3B22-982F2</t>
  </si>
  <si>
    <t>Nicholas Jimenez</t>
  </si>
  <si>
    <t>2A2A200D-9A9E6E-3F2C1</t>
  </si>
  <si>
    <t>Josh Ranger</t>
  </si>
  <si>
    <t>2A2A200D-378666-0A5B4</t>
  </si>
  <si>
    <t>Melinda Shaurette</t>
  </si>
  <si>
    <t>2A2A200D-E4E3FD-1C48D</t>
  </si>
  <si>
    <t>Michael Crossen</t>
  </si>
  <si>
    <t>Average order:</t>
  </si>
  <si>
    <t>Cards sold:</t>
  </si>
  <si>
    <t>2A2A200D-05F9C8-7512F</t>
  </si>
  <si>
    <t>Matthew Fitzgerald</t>
  </si>
  <si>
    <t>2A2A200D-8F4DDC-B5FD9</t>
  </si>
  <si>
    <t>Owen Schading</t>
  </si>
  <si>
    <t>2A2A200D-5EBBC9-B3BE7</t>
  </si>
  <si>
    <t>Josiah Vallie</t>
  </si>
  <si>
    <t>2A2A200D-072813-5D36A</t>
  </si>
  <si>
    <t>Nick Howell</t>
  </si>
  <si>
    <t>2A2A200D-A482A7-41C29</t>
  </si>
  <si>
    <t>Bryant Tang</t>
  </si>
  <si>
    <t>2A2A200D-A27E7C-1BB87</t>
  </si>
  <si>
    <t>Andre Adame</t>
  </si>
  <si>
    <t>2A2A200D-278E9C-B9C9D</t>
  </si>
  <si>
    <t>Joshua Gates</t>
  </si>
  <si>
    <t>2A2A200D-B6A6D8-4D527</t>
  </si>
  <si>
    <t>Aaron Jahns</t>
  </si>
  <si>
    <t>2A2A200D-1744A3-C6F63</t>
  </si>
  <si>
    <t>Vaughn Diller</t>
  </si>
  <si>
    <t>2A2A200D-4F6A77-2E07E</t>
  </si>
  <si>
    <t>Christopher Spaulding</t>
  </si>
  <si>
    <t>Total Sales:</t>
  </si>
  <si>
    <t>Profit:</t>
  </si>
  <si>
    <t>2A2A200D-C9A10A-29919</t>
  </si>
  <si>
    <t>Jonathan Knapp</t>
  </si>
  <si>
    <t>2A2A200D-56E375-D6FC1</t>
  </si>
  <si>
    <t>Gregory Stadtmueller</t>
  </si>
  <si>
    <t>2A2A200D-AC6701-C2A4E</t>
  </si>
  <si>
    <t>Erik Montoya</t>
  </si>
  <si>
    <t>Completed</t>
  </si>
  <si>
    <t>Refunded</t>
  </si>
  <si>
    <t>Number of Shipping Shields used:</t>
  </si>
  <si>
    <t>Shipping Shields</t>
  </si>
  <si>
    <t>Envelope</t>
  </si>
  <si>
    <t xml:space="preserve">Number of Large </t>
  </si>
  <si>
    <t>Number Of Small</t>
  </si>
  <si>
    <t>2A2A200D-1F1394-96386</t>
  </si>
  <si>
    <t>Jonathan Lee</t>
  </si>
  <si>
    <t>2A2A200D-143E9F-71560</t>
  </si>
  <si>
    <t>Anthony Collins</t>
  </si>
  <si>
    <t>2A2A200D-3B8635-23755</t>
  </si>
  <si>
    <t>Isaac Franco</t>
  </si>
  <si>
    <t>2A2A200D-BF5E36-5E313</t>
  </si>
  <si>
    <t>2A2A200D-373550-67F90</t>
  </si>
  <si>
    <t>Jeremy Ventura</t>
  </si>
  <si>
    <t>2A2A200D-83D98B-2C589</t>
  </si>
  <si>
    <t>Alan Chen</t>
  </si>
  <si>
    <t>2A2A200D-7C8C98-703E1</t>
  </si>
  <si>
    <t>Connor Staudinger</t>
  </si>
  <si>
    <t>2A2A200D-F744C6-300C1</t>
  </si>
  <si>
    <t>Thomas Lloyd</t>
  </si>
  <si>
    <t>2A2A200D-F57C28-65A9C</t>
  </si>
  <si>
    <t>Payton Mullinax</t>
  </si>
  <si>
    <t>2A2A200D-6BDFE6-BF234</t>
  </si>
  <si>
    <t>Jonathan Rivera</t>
  </si>
  <si>
    <t>2A2A200D-C0B3A5-42F00</t>
  </si>
  <si>
    <t>Nick Verner</t>
  </si>
  <si>
    <t>2A2A200D-EE20D7-43176</t>
  </si>
  <si>
    <t>Boby Fine</t>
  </si>
  <si>
    <t>2A2A200D-45ED67-554B9</t>
  </si>
  <si>
    <t>Alex Fulmer</t>
  </si>
  <si>
    <t>Shipped</t>
  </si>
  <si>
    <t>2A2A200D-7B5407-A80BB</t>
  </si>
  <si>
    <t>Michael Baker</t>
  </si>
  <si>
    <t>2A2A200D-896EA5-D6EA1</t>
  </si>
  <si>
    <t>Colin Mandigo</t>
  </si>
  <si>
    <t>2A2A200D-09676D-EB39E</t>
  </si>
  <si>
    <t>Benjamin Lee</t>
  </si>
  <si>
    <t>2A2A200D-5DBF48-B7949</t>
  </si>
  <si>
    <t>Michael Grube</t>
  </si>
  <si>
    <t>2A2A200D-9C5AB5-93051</t>
  </si>
  <si>
    <t>Jeffrey  Ziniti</t>
  </si>
  <si>
    <t>2A2A200D-A183A8-7A8BE</t>
  </si>
  <si>
    <t>Jack Hooper</t>
  </si>
  <si>
    <t>2A2A200D-C087C1-3EC9F</t>
  </si>
  <si>
    <t>Tyler Dellinger</t>
  </si>
  <si>
    <t>2A2A200D-FA9A21-C91CA</t>
  </si>
  <si>
    <t>Mattthew Fitzgerald</t>
  </si>
  <si>
    <t>2A2A200D-DF4F0B-B996D</t>
  </si>
  <si>
    <t>Kevin Ruelan</t>
  </si>
  <si>
    <t>2A2A200D-8BBF23-EA9E1</t>
  </si>
  <si>
    <t>Joe Frazer</t>
  </si>
  <si>
    <t>2A2A200D-5CEFD3-181C7</t>
  </si>
  <si>
    <t>Alexander Shibley</t>
  </si>
  <si>
    <t>2A2A200D-5FBDF6-58199</t>
  </si>
  <si>
    <t>Alexander Volz</t>
  </si>
  <si>
    <t>2A2A200D-B626CA-FE821</t>
  </si>
  <si>
    <t>Aaron Karameta</t>
  </si>
  <si>
    <t>2A2A200D-5866E8-A9DC8</t>
  </si>
  <si>
    <t>Jacob Henrichs</t>
  </si>
  <si>
    <t>2A2A200D-125974-E300E</t>
  </si>
  <si>
    <t>Matthew Whithaus</t>
  </si>
  <si>
    <t>2A2A200D-694B4B-83FD5</t>
  </si>
  <si>
    <t>Lawrence Boyer</t>
  </si>
  <si>
    <t>2A2A200D-2B027E-EB83C</t>
  </si>
  <si>
    <t>Barry Barlow</t>
  </si>
  <si>
    <t>2A2A200D-3F8891-E9639</t>
  </si>
  <si>
    <t>Andrew Brinza</t>
  </si>
  <si>
    <t>2A2A200D-99905B-7CC93</t>
  </si>
  <si>
    <t>Jay Vess</t>
  </si>
  <si>
    <t>2A2A200D-C54614-34DEE</t>
  </si>
  <si>
    <t>Craig Olague</t>
  </si>
  <si>
    <t>2A2A200D-AA1EFF-47CF1</t>
  </si>
  <si>
    <t>Charles Elliott</t>
  </si>
  <si>
    <t>2A2A200D-62E98B-1A088</t>
  </si>
  <si>
    <t>Jonathan Russell</t>
  </si>
  <si>
    <t>2A2A200D-2959CD-F3EB9</t>
  </si>
  <si>
    <t>Mattthew Colosi</t>
  </si>
  <si>
    <t>2A2A200D-30ADEA-9C983</t>
  </si>
  <si>
    <t>Kent Winzen</t>
  </si>
  <si>
    <t>2A2A200D-E369B4-FBD3C</t>
  </si>
  <si>
    <t>Alexander Profaci</t>
  </si>
  <si>
    <t>2A2A200D-2348C4-D8994</t>
  </si>
  <si>
    <t>Felipe Silva</t>
  </si>
  <si>
    <t>2A2A200D-155CA8-47B48</t>
  </si>
  <si>
    <t>2A2A200D-85CA6C-5124C</t>
  </si>
  <si>
    <t>Ari Elgort</t>
  </si>
  <si>
    <t>2A2A200D-2EC309-B1368</t>
  </si>
  <si>
    <t>Manuel De la Torre</t>
  </si>
  <si>
    <t>2A2A200D-3CBD69-A98CD</t>
  </si>
  <si>
    <t>Peyton Eaton</t>
  </si>
  <si>
    <t>2A2A200D-F8ED8F-94CE2</t>
  </si>
  <si>
    <t>Sean Shapiro</t>
  </si>
  <si>
    <t>2A2A200D-532E05-48F24</t>
  </si>
  <si>
    <t>Jonathon Meyers</t>
  </si>
  <si>
    <t>2A2A200D-66F5B3-100D5</t>
  </si>
  <si>
    <t>Jacob Rice</t>
  </si>
  <si>
    <t>2A2A200D-C99986-0CFC6</t>
  </si>
  <si>
    <t>Nathan Zilora</t>
  </si>
  <si>
    <t>2A2A200D-F32114-39E11</t>
  </si>
  <si>
    <t>Brandon Swindon</t>
  </si>
  <si>
    <t>2A2A200D-223E4E-D293D</t>
  </si>
  <si>
    <t>Jonah Markham</t>
  </si>
  <si>
    <t>2A2A200D-F904CD-A25FB</t>
  </si>
  <si>
    <t>Connor Brenis</t>
  </si>
  <si>
    <t>2A2A200D-B3DD73-B2E7F</t>
  </si>
  <si>
    <t>Malcolm Latvala</t>
  </si>
  <si>
    <t>2A2A200D-5818AD-5504B</t>
  </si>
  <si>
    <t>Liam Chapman</t>
  </si>
  <si>
    <t>2A2A200D-98320C-6EA1D</t>
  </si>
  <si>
    <t>Ryan Street</t>
  </si>
  <si>
    <t>2A2A200D-883E00-94477</t>
  </si>
  <si>
    <t>Nick Pescosolido</t>
  </si>
  <si>
    <t>2A2A200D-B12243-DD9F5</t>
  </si>
  <si>
    <t>Charles Smoot</t>
  </si>
  <si>
    <t>2A2A200D-31E85D-3667F</t>
  </si>
  <si>
    <t>Taylor Schneider</t>
  </si>
  <si>
    <t>2A2A200D-044ED0-806F9</t>
  </si>
  <si>
    <t>Brian Haeusser</t>
  </si>
  <si>
    <t>Cancelled</t>
  </si>
  <si>
    <t>2A2A200D-96928E-D7708</t>
  </si>
  <si>
    <t>James Gentry</t>
  </si>
  <si>
    <t>2A2A200D-AAAC8C-14280</t>
  </si>
  <si>
    <t>Lok Man Chu</t>
  </si>
  <si>
    <t>2A2A200D-6A44FA-F4160</t>
  </si>
  <si>
    <t>Patrick Barentine</t>
  </si>
  <si>
    <t>2A2A200D-046BDC-E1905</t>
  </si>
  <si>
    <t>Christian Cipolloni</t>
  </si>
  <si>
    <t>Yugioh</t>
  </si>
  <si>
    <t>MTG</t>
  </si>
  <si>
    <t>Brand</t>
  </si>
  <si>
    <t>Flesh and Blood</t>
  </si>
  <si>
    <t>2A2A200D-D91553-54F56</t>
  </si>
  <si>
    <t>Markus Sousa</t>
  </si>
  <si>
    <t>Pokemon</t>
  </si>
  <si>
    <t>Small</t>
  </si>
  <si>
    <t>2A2A200D-9E4038-7E9B2</t>
  </si>
  <si>
    <t>Nicholas Tahmassi</t>
  </si>
  <si>
    <t>2A2A200D-99497C-86349</t>
  </si>
  <si>
    <t>Michael K Nelson</t>
  </si>
  <si>
    <t>2A2A200D-0EA466-0BF23</t>
  </si>
  <si>
    <t>Trevor Steinkruger</t>
  </si>
  <si>
    <t>2A2A200D-C89472-A1029</t>
  </si>
  <si>
    <t>Chris Francart</t>
  </si>
  <si>
    <t>2A2A200D-F8B09C-BCB29</t>
  </si>
  <si>
    <t>Mikey Santos</t>
  </si>
  <si>
    <t>2A2A200D-EF28E0-3AF70</t>
  </si>
  <si>
    <t>Terrance Brown</t>
  </si>
  <si>
    <t>TCG Fees</t>
  </si>
  <si>
    <t>Net Profit</t>
  </si>
  <si>
    <t>2A2A200D-C13925-46AAE</t>
  </si>
  <si>
    <t>Samuel Von Brand</t>
  </si>
  <si>
    <t>2A2A200D-3E86D8-A2861</t>
  </si>
  <si>
    <t>Craig Harrison</t>
  </si>
  <si>
    <t>2A2A200D-85B3B5-80E57</t>
  </si>
  <si>
    <t>Derek Wickham</t>
  </si>
  <si>
    <t>2A2A200D-96C1D0-1467F</t>
  </si>
  <si>
    <t>Evan Muschinske</t>
  </si>
  <si>
    <t>2A2A200D-6CB05B-C440F</t>
  </si>
  <si>
    <t>Kerry Gurchin</t>
  </si>
  <si>
    <t>2A2A200D-F1E014-854FA</t>
  </si>
  <si>
    <t>Ronan Redar</t>
  </si>
  <si>
    <t>2A2A200D-81A154-0D258</t>
  </si>
  <si>
    <t>Ezekiel Skovron</t>
  </si>
  <si>
    <t>2A2A200D-36830C-37FE0</t>
  </si>
  <si>
    <t>Jacob Wellwood</t>
  </si>
  <si>
    <t>2A2A200D-569FC5-7BAF2</t>
  </si>
  <si>
    <t>Miles Stamper</t>
  </si>
  <si>
    <t>2A2A200D-CF060F-12214</t>
  </si>
  <si>
    <t>Joseph Johnson</t>
  </si>
  <si>
    <t>2A2A200D-6B8546-943C7</t>
  </si>
  <si>
    <t>Devon Schmidt</t>
  </si>
  <si>
    <t>2A2A200D-C6A147-F285F</t>
  </si>
  <si>
    <t>Stephen Sills</t>
  </si>
  <si>
    <t>2A2A200D-6FEFAF-6018E</t>
  </si>
  <si>
    <t>Andrew Manocchio</t>
  </si>
  <si>
    <t>2A2A200D-D4850F-B306C</t>
  </si>
  <si>
    <t>2A2A200D-73F275-A3B73</t>
  </si>
  <si>
    <t>Coleman Depretis</t>
  </si>
  <si>
    <t>2A2A200D-5F7740-FF082</t>
  </si>
  <si>
    <t>Justin Jacobson</t>
  </si>
  <si>
    <t>2A2A200D-142AC1-A1F46</t>
  </si>
  <si>
    <t>Ian Winslow</t>
  </si>
  <si>
    <t>2A2A200D-B12DC4-D0DFA</t>
  </si>
  <si>
    <t>David Suria</t>
  </si>
  <si>
    <t>2A2A200D-3A0A21-4D445</t>
  </si>
  <si>
    <t>Mitchell Killen</t>
  </si>
  <si>
    <t>2A2A200D-2DDD88-2B2EC</t>
  </si>
  <si>
    <t>Ronald Arteaga</t>
  </si>
  <si>
    <t>2A2A200D-93A1FF-D6F1B</t>
  </si>
  <si>
    <t>Michael Donovan</t>
  </si>
  <si>
    <t>Tracked</t>
  </si>
  <si>
    <t>2A2A200D-D8D741-77AA7</t>
  </si>
  <si>
    <t>Matthew Hawthorne</t>
  </si>
  <si>
    <t>2A2A200D-38CA1B-630CE</t>
  </si>
  <si>
    <t>Thomas Martucci</t>
  </si>
  <si>
    <t>2A2A200D-6BA924-2CA37</t>
  </si>
  <si>
    <t>David Ng</t>
  </si>
  <si>
    <t>2A2A200D-FE544D-85E10</t>
  </si>
  <si>
    <t>Daniel Sexton</t>
  </si>
  <si>
    <t>2A2A200D-DAF58A-F6CCE</t>
  </si>
  <si>
    <t>Reese Pierce</t>
  </si>
  <si>
    <t>2A2A200D-B0F247-8C6A7</t>
  </si>
  <si>
    <t>Mark Oldenhoff</t>
  </si>
  <si>
    <t>2A2A200D-C6792B-D1BC5</t>
  </si>
  <si>
    <t>Logan Schwebel</t>
  </si>
  <si>
    <t>2A2A200D-D9DFBE-B1A3F</t>
  </si>
  <si>
    <t>Christopher Wilhelm</t>
  </si>
  <si>
    <t>2A2A200D-58764C-AE405</t>
  </si>
  <si>
    <t>Kyle Daly</t>
  </si>
  <si>
    <t>2A2A200D-B974E3-39B8B</t>
  </si>
  <si>
    <t>Brian Kuder</t>
  </si>
  <si>
    <t>2A2A200D-2E0F84-22207</t>
  </si>
  <si>
    <t>2A2A200D-D48185-1A252</t>
  </si>
  <si>
    <t>2A2A200D-812520-0088A</t>
  </si>
  <si>
    <t>Andrew Mueller</t>
  </si>
  <si>
    <t>2A2A200D-575E08-691D6</t>
  </si>
  <si>
    <t>Matthew DuBose</t>
  </si>
  <si>
    <t>2A2A200D-24659A-0D92E</t>
  </si>
  <si>
    <t>Jacob Hansen</t>
  </si>
  <si>
    <t>2A2A200D-ACBAD3-31523</t>
  </si>
  <si>
    <t>Robert Protzman</t>
  </si>
  <si>
    <t>2A2A200D-14D856-4A300</t>
  </si>
  <si>
    <t>Frank Deshler</t>
  </si>
  <si>
    <t>2A2A200D-DA8096-921A4</t>
  </si>
  <si>
    <t>Maya Jones</t>
  </si>
  <si>
    <t>2A2A200D-45E705-375C5</t>
  </si>
  <si>
    <t>Roscoe Kane</t>
  </si>
  <si>
    <t>2A2A200D-F6CF7F-28E5E</t>
  </si>
  <si>
    <t>Jacob Brooks</t>
  </si>
  <si>
    <t>2A2A200D-60F80F-80237</t>
  </si>
  <si>
    <t>Randon Gilmore</t>
  </si>
  <si>
    <t>2A2A200D-900424-AF0DA</t>
  </si>
  <si>
    <t>Patrick Manuel</t>
  </si>
  <si>
    <t>2A2A200D-661F5E-B84A9</t>
  </si>
  <si>
    <t>2A2A200D-ADBA8B-5DE90</t>
  </si>
  <si>
    <t>Jeremy Winkler</t>
  </si>
  <si>
    <t>2A2A200D-03CF67-F762B</t>
  </si>
  <si>
    <t>Corey Williams</t>
  </si>
  <si>
    <t>2A2A200D-1C6B85-DBF86</t>
  </si>
  <si>
    <t>Chase Donnelly</t>
  </si>
  <si>
    <t>2A2A200D-20A88E-2B670</t>
  </si>
  <si>
    <t>Ryan Diaz</t>
  </si>
  <si>
    <t>2A2A200D-109F84-21CA4</t>
  </si>
  <si>
    <t>Remi Na</t>
  </si>
  <si>
    <t>2A2A200D-274378-70758</t>
  </si>
  <si>
    <t>Charles Platt</t>
  </si>
  <si>
    <t>2A2A200D-941EF9-CDAB2</t>
  </si>
  <si>
    <t>Lucas Reymore</t>
  </si>
  <si>
    <t>Number of Shipping Shields Per Order:</t>
  </si>
  <si>
    <t>2A2A20A2:A7990D-8D283A-251F4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</si>
</sst>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[$-F800]dddd\,\ mmmm\ dd\,\ yyyy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95959"/>
      <name val="Calibri"/>
      <family val="2"/>
      <scheme val="minor"/>
    </font>
    <font>
      <sz val="9"/>
      <color rgb="FF595959"/>
      <name val="Arial"/>
      <family val="2"/>
    </font>
    <font>
      <u/>
      <sz val="11"/>
      <color theme="10"/>
      <name val="Calibri"/>
      <family val="2"/>
      <scheme val="minor"/>
    </font>
    <font>
      <sz val="11"/>
      <color rgb="FF595959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53">
    <xf numFmtId="0" fontId="0" fillId="0" borderId="0" xfId="0"/>
    <xf numFmtId="0" fontId="0" fillId="33" borderId="0" xfId="0" applyNumberFormat="1" applyFill="1"/>
    <xf numFmtId="49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166" fontId="0" fillId="33" borderId="0" xfId="0" applyNumberFormat="1" applyFill="1"/>
    <xf numFmtId="164" fontId="0" fillId="33" borderId="0" xfId="0" applyNumberFormat="1" applyFill="1"/>
    <xf numFmtId="164" fontId="0" fillId="33" borderId="0" xfId="0" applyNumberFormat="1" applyFill="1" applyAlignment="1">
      <alignment horizontal="right"/>
    </xf>
    <xf numFmtId="164" fontId="18" fillId="33" borderId="0" xfId="0" applyNumberFormat="1" applyFont="1" applyFill="1"/>
    <xf numFmtId="0" fontId="18" fillId="33" borderId="0" xfId="0" applyNumberFormat="1" applyFont="1" applyFill="1"/>
    <xf numFmtId="49" fontId="18" fillId="33" borderId="0" xfId="0" applyNumberFormat="1" applyFont="1" applyFill="1"/>
    <xf numFmtId="165" fontId="18" fillId="33" borderId="0" xfId="0" applyNumberFormat="1" applyFont="1" applyFill="1"/>
    <xf numFmtId="0" fontId="18" fillId="33" borderId="0" xfId="0" applyFont="1" applyFill="1"/>
    <xf numFmtId="166" fontId="18" fillId="33" borderId="0" xfId="0" applyNumberFormat="1" applyFont="1" applyFill="1"/>
    <xf numFmtId="0" fontId="0" fillId="33" borderId="0" xfId="0" applyNumberFormat="1" applyFont="1" applyFill="1"/>
    <xf numFmtId="49" fontId="0" fillId="33" borderId="0" xfId="0" applyNumberFormat="1" applyFont="1" applyFill="1"/>
    <xf numFmtId="165" fontId="0" fillId="33" borderId="0" xfId="0" applyNumberFormat="1" applyFont="1" applyFill="1"/>
    <xf numFmtId="0" fontId="0" fillId="33" borderId="0" xfId="0" applyFont="1" applyFill="1"/>
    <xf numFmtId="166" fontId="0" fillId="33" borderId="0" xfId="0" applyNumberFormat="1" applyFont="1" applyFill="1"/>
    <xf numFmtId="164" fontId="0" fillId="33" borderId="0" xfId="0" applyNumberFormat="1" applyFont="1" applyFill="1"/>
    <xf numFmtId="4" fontId="0" fillId="33" borderId="0" xfId="0" applyNumberFormat="1" applyFill="1"/>
    <xf numFmtId="4" fontId="18" fillId="33" borderId="0" xfId="0" applyNumberFormat="1" applyFont="1" applyFill="1"/>
    <xf numFmtId="4" fontId="0" fillId="33" borderId="0" xfId="0" applyNumberFormat="1" applyFont="1" applyFill="1"/>
    <xf numFmtId="0" fontId="20" fillId="33" borderId="0" xfId="0" applyFont="1" applyFill="1"/>
    <xf numFmtId="0" fontId="21" fillId="33" borderId="0" xfId="0" applyNumberFormat="1" applyFont="1" applyFill="1"/>
    <xf numFmtId="0" fontId="20" fillId="33" borderId="0" xfId="0" applyNumberFormat="1" applyFont="1" applyFill="1"/>
    <xf numFmtId="0" fontId="22" fillId="33" borderId="0" xfId="42" applyNumberFormat="1" applyFill="1"/>
    <xf numFmtId="0" fontId="0" fillId="34" borderId="0" xfId="0" applyFill="1"/>
    <xf numFmtId="0" fontId="23" fillId="33" borderId="0" xfId="0" applyFont="1" applyFill="1"/>
    <xf numFmtId="166" fontId="0" fillId="0" borderId="0" xfId="0" applyNumberFormat="1"/>
    <xf numFmtId="0" fontId="0" fillId="35" borderId="0" xfId="0" applyNumberFormat="1" applyFill="1"/>
    <xf numFmtId="49" fontId="0" fillId="35" borderId="0" xfId="0" applyNumberFormat="1" applyFill="1"/>
    <xf numFmtId="165" fontId="0" fillId="35" borderId="0" xfId="0" applyNumberFormat="1" applyFill="1"/>
    <xf numFmtId="0" fontId="0" fillId="35" borderId="0" xfId="0" applyFill="1"/>
    <xf numFmtId="166" fontId="0" fillId="35" borderId="0" xfId="0" applyNumberFormat="1" applyFill="1"/>
    <xf numFmtId="4" fontId="0" fillId="35" borderId="0" xfId="0" applyNumberFormat="1" applyFill="1"/>
    <xf numFmtId="164" fontId="0" fillId="35" borderId="0" xfId="0" applyNumberFormat="1" applyFill="1"/>
    <xf numFmtId="1" fontId="0" fillId="33" borderId="0" xfId="0" applyNumberFormat="1" applyFill="1"/>
    <xf numFmtId="1" fontId="0" fillId="35" borderId="0" xfId="0" applyNumberFormat="1" applyFill="1"/>
    <xf numFmtId="1" fontId="18" fillId="33" borderId="0" xfId="0" applyNumberFormat="1" applyFont="1" applyFill="1"/>
    <xf numFmtId="1" fontId="0" fillId="33" borderId="0" xfId="0" applyNumberFormat="1" applyFont="1" applyFill="1"/>
    <xf numFmtId="1" fontId="0" fillId="0" borderId="0" xfId="0" applyNumberFormat="1"/>
    <xf numFmtId="0" fontId="0" fillId="36" borderId="0" xfId="0" applyNumberFormat="1" applyFill="1"/>
    <xf numFmtId="49" fontId="0" fillId="36" borderId="0" xfId="0" applyNumberFormat="1" applyFill="1"/>
    <xf numFmtId="165" fontId="0" fillId="36" borderId="0" xfId="0" applyNumberFormat="1" applyFill="1"/>
    <xf numFmtId="0" fontId="0" fillId="36" borderId="0" xfId="0" applyFill="1"/>
    <xf numFmtId="166" fontId="0" fillId="36" borderId="0" xfId="0" applyNumberFormat="1" applyFill="1"/>
    <xf numFmtId="1" fontId="0" fillId="36" borderId="0" xfId="0" applyNumberFormat="1" applyFill="1"/>
    <xf numFmtId="4" fontId="0" fillId="36" borderId="0" xfId="0" applyNumberFormat="1" applyFill="1"/>
    <xf numFmtId="164" fontId="0" fillId="36" borderId="0" xfId="0" applyNumberFormat="1" applyFill="1"/>
    <xf numFmtId="0" fontId="0" fillId="37" borderId="0" xfId="0" applyFill="1"/>
    <xf numFmtId="165" fontId="18" fillId="37" borderId="0" xfId="0" applyNumberFormat="1" applyFont="1" applyFill="1"/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0000"/>
      <fill>
        <patternFill>
          <fgColor indexed="64"/>
          <bgColor theme="9" tint="0.79998168889431442"/>
        </patternFill>
      </fill>
    </dxf>
    <dxf>
      <numFmt numFmtId="30" formatCode="@"/>
      <fill>
        <patternFill>
          <fgColor indexed="64"/>
          <bgColor theme="9" tint="0.79998168889431442"/>
        </patternFill>
      </fill>
    </dxf>
    <dxf>
      <numFmt numFmtId="30" formatCode="@"/>
      <fill>
        <patternFill>
          <fgColor indexed="64"/>
          <bgColor theme="9" tint="0.79998168889431442"/>
        </patternFill>
      </fill>
    </dxf>
    <dxf>
      <numFmt numFmtId="166" formatCode="&quot;$&quot;#,##0.00"/>
      <fill>
        <patternFill patternType="solid">
          <fgColor indexed="64"/>
          <bgColor theme="9" tint="0.79998168889431442"/>
        </patternFill>
      </fill>
    </dxf>
    <dxf>
      <numFmt numFmtId="166" formatCode="&quot;$&quot;#,##0.00"/>
      <fill>
        <patternFill>
          <fgColor indexed="64"/>
          <bgColor theme="9" tint="0.79998168889431442"/>
        </patternFill>
      </fill>
    </dxf>
    <dxf>
      <numFmt numFmtId="4" formatCode="#,##0.00"/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66" formatCode="&quot;$&quot;#,##0.00"/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65" formatCode="[$-F800]dddd\,\ mmmm\ dd\,\ yyyy"/>
      <fill>
        <patternFill>
          <fgColor indexed="64"/>
          <bgColor theme="9" tint="0.79998168889431442"/>
        </patternFill>
      </fill>
    </dxf>
    <dxf>
      <numFmt numFmtId="30" formatCode="@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Q817" totalsRowShown="0" headerRowDxfId="24" dataDxfId="23">
  <autoFilter ref="A1:Q817" xr:uid="{00000000-0009-0000-0100-000003000000}"/>
  <sortState xmlns:xlrd2="http://schemas.microsoft.com/office/spreadsheetml/2017/richdata2" ref="A2:Q817">
    <sortCondition descending="1" ref="C1:C817"/>
  </sortState>
  <tableColumns count="17">
    <tableColumn id="1" xr3:uid="{00000000-0010-0000-0000-000001000000}" name="OrderNum" dataDxfId="22"/>
    <tableColumn id="2" xr3:uid="{00000000-0010-0000-0000-000002000000}" name="Buyer_Name" dataDxfId="21"/>
    <tableColumn id="3" xr3:uid="{00000000-0010-0000-0000-000003000000}" name="Order_Date" dataDxfId="20"/>
    <tableColumn id="4" xr3:uid="{00000000-0010-0000-0000-000004000000}" name="Status" dataDxfId="19">
      <calculatedColumnFormula>IF(C2&gt;=TODAY()-7,"Shipped","Completed")</calculatedColumnFormula>
    </tableColumn>
    <tableColumn id="5" xr3:uid="{00000000-0010-0000-0000-000005000000}" name="Shipping_Type" dataDxfId="18"/>
    <tableColumn id="17" xr3:uid="{32420FB0-829E-43A9-B44C-0703911A86F8}" name="Brand" dataDxfId="17"/>
    <tableColumn id="6" xr3:uid="{00000000-0010-0000-0000-000006000000}" name="Product_Amt" dataDxfId="16"/>
    <tableColumn id="10" xr3:uid="{C3B56F65-3658-450E-AACF-8BD0C32260A0}" name="Shipping Shields" dataDxfId="15">
      <calculatedColumnFormula>IF(J2&gt;=7,2,IF(J2&lt;7,1))</calculatedColumnFormula>
    </tableColumn>
    <tableColumn id="14" xr3:uid="{BF2AD1DB-A076-4885-BF1B-E5073E82E764}" name="Envelope" dataDxfId="14">
      <calculatedColumnFormula>IF(H2 &gt; 1, "Large", "Small")</calculatedColumnFormula>
    </tableColumn>
    <tableColumn id="16" xr3:uid="{00000000-0010-0000-0000-000010000000}" name="Quantity_Ordered" dataDxfId="13"/>
    <tableColumn id="7" xr3:uid="{00000000-0010-0000-0000-000007000000}" name="Shipping_Amt" dataDxfId="12"/>
    <tableColumn id="8" xr3:uid="{00000000-0010-0000-0000-000008000000}" name="Total_Amt" dataDxfId="11">
      <calculatedColumnFormula>Table3[[#This Row],[Product_Amt]]+Table3[[#This Row],[Shipping_Amt]]</calculatedColumnFormula>
    </tableColumn>
    <tableColumn id="15" xr3:uid="{877F1DB8-9CB4-489A-A5FA-A20D6243B35A}" name="TCG Fees" dataDxfId="10">
      <calculatedColumnFormula>(Table3[[#This Row],[Total_Amt]]*0.1275) + 0.3</calculatedColumnFormula>
    </tableColumn>
    <tableColumn id="18" xr3:uid="{C596861C-E112-4C6F-96F4-E8C76155A7FE}" name="Net Profit" dataDxfId="0">
      <calculatedColumnFormula>Table3[[#This Row],[Total_Amt]]-Table3[[#This Row],[TCG Fees]]-0.0225 - (0.088 *Table3[[#This Row],[Shipping Shields]])- (0.02442 * Table3[[#This Row],[Quantity_Ordered]])</calculatedColumnFormula>
    </tableColumn>
    <tableColumn id="11" xr3:uid="{00000000-0010-0000-0000-00000B000000}" name="City" dataDxfId="9"/>
    <tableColumn id="12" xr3:uid="{00000000-0010-0000-0000-00000C000000}" name="State" dataDxfId="8"/>
    <tableColumn id="13" xr3:uid="{00000000-0010-0000-0000-00000D000000}" name="Zip" dataDxfId="7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7"/>
  <sheetViews>
    <sheetView tabSelected="1" workbookViewId="0">
      <selection activeCell="P2" sqref="P2:P817"/>
    </sheetView>
  </sheetViews>
  <sheetFormatPr defaultRowHeight="15" x14ac:dyDescent="0.25"/>
  <cols>
    <col min="1" max="1" width="24" customWidth="1"/>
    <col min="2" max="2" width="14.5703125" customWidth="1"/>
    <col min="3" max="3" width="30.7109375" customWidth="1"/>
    <col min="4" max="4" width="21.85546875" customWidth="1"/>
    <col min="5" max="6" width="16.140625" customWidth="1"/>
    <col min="7" max="7" width="14.7109375" customWidth="1"/>
    <col min="8" max="9" width="14.7109375" style="41" customWidth="1"/>
    <col min="10" max="10" width="14.7109375" customWidth="1"/>
    <col min="11" max="11" width="15.5703125" customWidth="1"/>
    <col min="12" max="13" width="12.28515625" customWidth="1"/>
    <col min="14" max="14" width="12.28515625" style="52" customWidth="1"/>
    <col min="15" max="15" width="13.140625" customWidth="1"/>
    <col min="16" max="16" width="12.85546875" customWidth="1"/>
    <col min="17" max="17" width="8.7109375" customWidth="1"/>
    <col min="20" max="20" width="14.140625" customWidth="1"/>
  </cols>
  <sheetData>
    <row r="1" spans="1:20" x14ac:dyDescent="0.25">
      <c r="A1" s="4" t="s">
        <v>919</v>
      </c>
      <c r="B1" s="4" t="s">
        <v>909</v>
      </c>
      <c r="C1" s="4" t="s">
        <v>910</v>
      </c>
      <c r="D1" s="4" t="s">
        <v>0</v>
      </c>
      <c r="E1" s="4" t="s">
        <v>911</v>
      </c>
      <c r="F1" s="4" t="s">
        <v>1535</v>
      </c>
      <c r="G1" s="4" t="s">
        <v>912</v>
      </c>
      <c r="H1" s="37" t="s">
        <v>1407</v>
      </c>
      <c r="I1" s="37" t="s">
        <v>1408</v>
      </c>
      <c r="J1" s="4" t="s">
        <v>918</v>
      </c>
      <c r="K1" s="4" t="s">
        <v>913</v>
      </c>
      <c r="L1" s="4" t="s">
        <v>914</v>
      </c>
      <c r="M1" s="4" t="s">
        <v>1553</v>
      </c>
      <c r="N1" s="20" t="s">
        <v>1554</v>
      </c>
      <c r="O1" s="4" t="s">
        <v>916</v>
      </c>
      <c r="P1" s="4" t="s">
        <v>915</v>
      </c>
      <c r="Q1" s="4" t="s">
        <v>917</v>
      </c>
    </row>
    <row r="2" spans="1:20" x14ac:dyDescent="0.25">
      <c r="A2" s="1" t="s">
        <v>1650</v>
      </c>
      <c r="B2" s="2" t="s">
        <v>1651</v>
      </c>
      <c r="C2" s="3">
        <v>45327</v>
      </c>
      <c r="D2" s="4" t="str">
        <f ca="1">IF(C2&gt;=TODAY()-7,"Shipped","Completed")</f>
        <v>Shipped</v>
      </c>
      <c r="E2" s="4" t="s">
        <v>3</v>
      </c>
      <c r="F2" s="4" t="s">
        <v>1534</v>
      </c>
      <c r="G2" s="5">
        <v>3.46</v>
      </c>
      <c r="H2" s="37">
        <f>IF(J2&gt;=7,2,IF(J2&lt;7,1))</f>
        <v>1</v>
      </c>
      <c r="I2" s="37" t="str">
        <f>IF(H2 &gt; 1, "Large", "Small")</f>
        <v>Small</v>
      </c>
      <c r="J2" s="4">
        <v>1</v>
      </c>
      <c r="K2" s="20">
        <v>0.99</v>
      </c>
      <c r="L2" s="5">
        <f>Table3[[#This Row],[Product_Amt]]+Table3[[#This Row],[Shipping_Amt]]</f>
        <v>4.45</v>
      </c>
      <c r="M2" s="5">
        <f>(((Table3[[#This Row],[Total_Amt]] * 0.0558659217877095) + (Table3[[#This Row],[Total_Amt]])) *0.025 +0.3) + Table3[[#This Row],[Total_Amt]] * 0.1025</f>
        <v>0.8735900837988827</v>
      </c>
      <c r="N2" s="20">
        <f>Table3[[#This Row],[Total_Amt]]-Table3[[#This Row],[TCG Fees]]-0.0225 - (0.088 *Table3[[#This Row],[Shipping Shields]])- (0.02442 * Table3[[#This Row],[Quantity_Ordered]])</f>
        <v>3.4414899162011174</v>
      </c>
      <c r="O2" s="2"/>
      <c r="P2" s="2"/>
      <c r="Q2" s="6"/>
      <c r="T2" s="27" t="s">
        <v>1374</v>
      </c>
    </row>
    <row r="3" spans="1:20" x14ac:dyDescent="0.25">
      <c r="A3" s="1" t="s">
        <v>1644</v>
      </c>
      <c r="B3" s="2" t="s">
        <v>1645</v>
      </c>
      <c r="C3" s="3">
        <v>45327</v>
      </c>
      <c r="D3" s="4" t="str">
        <f ca="1">IF(C3&gt;=TODAY()-7,"Shipped","Completed")</f>
        <v>Shipped</v>
      </c>
      <c r="E3" s="4" t="s">
        <v>3</v>
      </c>
      <c r="F3" s="4" t="s">
        <v>1534</v>
      </c>
      <c r="G3" s="5">
        <v>0.56000000000000005</v>
      </c>
      <c r="H3" s="37">
        <f>IF(J3&gt;=7,2,IF(J3&lt;7,1))</f>
        <v>1</v>
      </c>
      <c r="I3" s="37" t="str">
        <f>IF(H3 &gt; 1, "Large", "Small")</f>
        <v>Small</v>
      </c>
      <c r="J3" s="4">
        <v>3</v>
      </c>
      <c r="K3" s="20">
        <v>0.99</v>
      </c>
      <c r="L3" s="5">
        <f>Table3[[#This Row],[Product_Amt]]+Table3[[#This Row],[Shipping_Amt]]</f>
        <v>1.55</v>
      </c>
      <c r="M3" s="5">
        <f>(((Table3[[#This Row],[Total_Amt]] * 0.0558659217877095) + (Table3[[#This Row],[Total_Amt]])) *0.025 +0.3) + Table3[[#This Row],[Total_Amt]] * 0.1025</f>
        <v>0.49978980446927374</v>
      </c>
      <c r="N3" s="20">
        <f>Table3[[#This Row],[Total_Amt]]-Table3[[#This Row],[TCG Fees]]-0.0225 - (0.088 *Table3[[#This Row],[Shipping Shields]])- (0.02442 * Table3[[#This Row],[Quantity_Ordered]])</f>
        <v>0.86645019553072644</v>
      </c>
      <c r="O3" s="2"/>
      <c r="P3" s="2"/>
      <c r="Q3" s="6"/>
      <c r="T3">
        <f>AVERAGE(Table3[Product_Amt])</f>
        <v>3.7609681372549018</v>
      </c>
    </row>
    <row r="4" spans="1:20" x14ac:dyDescent="0.25">
      <c r="A4" s="1" t="s">
        <v>1642</v>
      </c>
      <c r="B4" s="2" t="s">
        <v>1643</v>
      </c>
      <c r="C4" s="3">
        <v>45327</v>
      </c>
      <c r="D4" s="4" t="str">
        <f ca="1">IF(C4&gt;=TODAY()-7,"Shipped","Completed")</f>
        <v>Shipped</v>
      </c>
      <c r="E4" s="4" t="s">
        <v>3</v>
      </c>
      <c r="F4" s="4" t="s">
        <v>1534</v>
      </c>
      <c r="G4" s="5">
        <v>5.99</v>
      </c>
      <c r="H4" s="37">
        <f>IF(J4&gt;=7,2,IF(J4&lt;7,1))</f>
        <v>1</v>
      </c>
      <c r="I4" s="37" t="str">
        <f>IF(H4 &gt; 1, "Large", "Small")</f>
        <v>Small</v>
      </c>
      <c r="J4" s="4">
        <v>1</v>
      </c>
      <c r="K4" s="20">
        <v>0.99</v>
      </c>
      <c r="L4" s="5">
        <f>Table3[[#This Row],[Product_Amt]]+Table3[[#This Row],[Shipping_Amt]]</f>
        <v>6.98</v>
      </c>
      <c r="M4" s="5">
        <f>(((Table3[[#This Row],[Total_Amt]] * 0.0558659217877095) + (Table3[[#This Row],[Total_Amt]])) *0.025 +0.3) + Table3[[#This Row],[Total_Amt]] * 0.1025</f>
        <v>1.1996986033519552</v>
      </c>
      <c r="N4" s="20">
        <f>Table3[[#This Row],[Total_Amt]]-Table3[[#This Row],[TCG Fees]]-0.0225 - (0.088 *Table3[[#This Row],[Shipping Shields]])- (0.02442 * Table3[[#This Row],[Quantity_Ordered]])</f>
        <v>5.6453813966480455</v>
      </c>
      <c r="O4" s="2"/>
      <c r="P4" s="2"/>
      <c r="Q4" s="6"/>
    </row>
    <row r="5" spans="1:20" x14ac:dyDescent="0.25">
      <c r="A5" s="1" t="s">
        <v>1648</v>
      </c>
      <c r="B5" s="2" t="s">
        <v>1649</v>
      </c>
      <c r="C5" s="3">
        <v>45327</v>
      </c>
      <c r="D5" s="4" t="str">
        <f ca="1">IF(C5&gt;=TODAY()-7,"Shipped","Completed")</f>
        <v>Shipped</v>
      </c>
      <c r="E5" s="4" t="s">
        <v>3</v>
      </c>
      <c r="F5" s="4" t="s">
        <v>1534</v>
      </c>
      <c r="G5" s="5">
        <v>0.61</v>
      </c>
      <c r="H5" s="37">
        <f>IF(J5&gt;=7,2,IF(J5&lt;7,1))</f>
        <v>1</v>
      </c>
      <c r="I5" s="37" t="str">
        <f>IF(H5 &gt; 1, "Large", "Small")</f>
        <v>Small</v>
      </c>
      <c r="J5" s="4">
        <v>3</v>
      </c>
      <c r="K5" s="20">
        <v>0.99</v>
      </c>
      <c r="L5" s="5">
        <f>Table3[[#This Row],[Product_Amt]]+Table3[[#This Row],[Shipping_Amt]]</f>
        <v>1.6</v>
      </c>
      <c r="M5" s="5">
        <f>(((Table3[[#This Row],[Total_Amt]] * 0.0558659217877095) + (Table3[[#This Row],[Total_Amt]])) *0.025 +0.3) + Table3[[#This Row],[Total_Amt]] * 0.1025</f>
        <v>0.50623463687150838</v>
      </c>
      <c r="N5" s="20">
        <f>Table3[[#This Row],[Total_Amt]]-Table3[[#This Row],[TCG Fees]]-0.0225 - (0.088 *Table3[[#This Row],[Shipping Shields]])- (0.02442 * Table3[[#This Row],[Quantity_Ordered]])</f>
        <v>0.91000536312849167</v>
      </c>
      <c r="O5" s="2"/>
      <c r="P5" s="2"/>
      <c r="Q5" s="6"/>
      <c r="T5" s="27" t="s">
        <v>1375</v>
      </c>
    </row>
    <row r="6" spans="1:20" x14ac:dyDescent="0.25">
      <c r="A6" s="1" t="s">
        <v>1646</v>
      </c>
      <c r="B6" s="2" t="s">
        <v>1647</v>
      </c>
      <c r="C6" s="3">
        <v>45327</v>
      </c>
      <c r="D6" s="4" t="str">
        <f ca="1">IF(C6&gt;=TODAY()-7,"Shipped","Completed")</f>
        <v>Shipped</v>
      </c>
      <c r="E6" s="4" t="s">
        <v>3</v>
      </c>
      <c r="F6" s="4" t="s">
        <v>1534</v>
      </c>
      <c r="G6" s="5">
        <v>0.21</v>
      </c>
      <c r="H6" s="37">
        <f>IF(J6&gt;=7,2,IF(J6&lt;7,1))</f>
        <v>1</v>
      </c>
      <c r="I6" s="37" t="str">
        <f>IF(H6 &gt; 1, "Large", "Small")</f>
        <v>Small</v>
      </c>
      <c r="J6" s="4">
        <v>1</v>
      </c>
      <c r="K6" s="20">
        <v>0.99</v>
      </c>
      <c r="L6" s="5">
        <f>Table3[[#This Row],[Product_Amt]]+Table3[[#This Row],[Shipping_Amt]]</f>
        <v>1.2</v>
      </c>
      <c r="M6" s="5">
        <f>(((Table3[[#This Row],[Total_Amt]] * 0.0558659217877095) + (Table3[[#This Row],[Total_Amt]])) *0.025 +0.3) + Table3[[#This Row],[Total_Amt]] * 0.1025</f>
        <v>0.45467597765363127</v>
      </c>
      <c r="N6" s="20">
        <f>Table3[[#This Row],[Total_Amt]]-Table3[[#This Row],[TCG Fees]]-0.0225 - (0.088 *Table3[[#This Row],[Shipping Shields]])- (0.02442 * Table3[[#This Row],[Quantity_Ordered]])</f>
        <v>0.6104040223463687</v>
      </c>
      <c r="O6" s="2"/>
      <c r="P6" s="2"/>
      <c r="Q6" s="6"/>
      <c r="T6">
        <f>SUM(Table3[Quantity_Ordered])</f>
        <v>1913</v>
      </c>
    </row>
    <row r="7" spans="1:20" x14ac:dyDescent="0.25">
      <c r="A7" s="1" t="s">
        <v>1652</v>
      </c>
      <c r="B7" s="2" t="s">
        <v>1653</v>
      </c>
      <c r="C7" s="3">
        <v>45327</v>
      </c>
      <c r="D7" s="4" t="str">
        <f ca="1">IF(C7&gt;=TODAY()-7,"Shipped","Completed")</f>
        <v>Shipped</v>
      </c>
      <c r="E7" s="4" t="s">
        <v>3</v>
      </c>
      <c r="F7" s="4" t="s">
        <v>1534</v>
      </c>
      <c r="G7" s="5">
        <v>1.18</v>
      </c>
      <c r="H7" s="37">
        <f>IF(J7&gt;=7,2,IF(J7&lt;7,1))</f>
        <v>1</v>
      </c>
      <c r="I7" s="37" t="str">
        <f>IF(H7 &gt; 1, "Large", "Small")</f>
        <v>Small</v>
      </c>
      <c r="J7" s="4">
        <v>2</v>
      </c>
      <c r="K7" s="20">
        <v>0.99</v>
      </c>
      <c r="L7" s="5">
        <f>Table3[[#This Row],[Product_Amt]]+Table3[[#This Row],[Shipping_Amt]]</f>
        <v>2.17</v>
      </c>
      <c r="M7" s="5">
        <f>(((Table3[[#This Row],[Total_Amt]] * 0.0558659217877095) + (Table3[[#This Row],[Total_Amt]])) *0.025 +0.3) + Table3[[#This Row],[Total_Amt]] * 0.1025</f>
        <v>0.57970572625698324</v>
      </c>
      <c r="N7" s="20">
        <f>Table3[[#This Row],[Total_Amt]]-Table3[[#This Row],[TCG Fees]]-0.0225 - (0.088 *Table3[[#This Row],[Shipping Shields]])- (0.02442 * Table3[[#This Row],[Quantity_Ordered]])</f>
        <v>1.4309542737430168</v>
      </c>
      <c r="O7" s="2"/>
      <c r="P7" s="2"/>
      <c r="Q7" s="6"/>
    </row>
    <row r="8" spans="1:20" x14ac:dyDescent="0.25">
      <c r="A8" s="1" t="s">
        <v>1639</v>
      </c>
      <c r="B8" s="2" t="s">
        <v>779</v>
      </c>
      <c r="C8" s="3">
        <v>45326</v>
      </c>
      <c r="D8" s="4" t="str">
        <f ca="1">IF(C8&gt;=TODAY()-7,"Shipped","Completed")</f>
        <v>Shipped</v>
      </c>
      <c r="E8" s="4" t="s">
        <v>3</v>
      </c>
      <c r="F8" s="4" t="s">
        <v>1534</v>
      </c>
      <c r="G8" s="5">
        <v>9.93</v>
      </c>
      <c r="H8" s="37">
        <f>IF(J8&gt;=7,2,IF(J8&lt;7,1))</f>
        <v>1</v>
      </c>
      <c r="I8" s="37" t="str">
        <f>IF(H8 &gt; 1, "Large", "Small")</f>
        <v>Small</v>
      </c>
      <c r="J8" s="4">
        <v>2</v>
      </c>
      <c r="K8" s="20">
        <v>0.99</v>
      </c>
      <c r="L8" s="5">
        <f>Table3[[#This Row],[Product_Amt]]+Table3[[#This Row],[Shipping_Amt]]</f>
        <v>10.92</v>
      </c>
      <c r="M8" s="5">
        <f>(((Table3[[#This Row],[Total_Amt]] * 0.0558659217877095) + (Table3[[#This Row],[Total_Amt]])) *0.025 +0.3) + Table3[[#This Row],[Total_Amt]] * 0.1025</f>
        <v>1.7075513966480447</v>
      </c>
      <c r="N8" s="20">
        <f>Table3[[#This Row],[Total_Amt]]-Table3[[#This Row],[TCG Fees]]-0.0225 - (0.088 *Table3[[#This Row],[Shipping Shields]])- (0.02442 * Table3[[#This Row],[Quantity_Ordered]])</f>
        <v>9.053108603351955</v>
      </c>
      <c r="O8" s="2"/>
      <c r="P8" s="2"/>
      <c r="Q8" s="6"/>
    </row>
    <row r="9" spans="1:20" x14ac:dyDescent="0.25">
      <c r="A9" s="1" t="s">
        <v>1627</v>
      </c>
      <c r="B9" s="2" t="s">
        <v>1628</v>
      </c>
      <c r="C9" s="3">
        <v>45326</v>
      </c>
      <c r="D9" s="4" t="str">
        <f ca="1">IF(C9&gt;=TODAY()-7,"Shipped","Completed")</f>
        <v>Shipped</v>
      </c>
      <c r="E9" s="4" t="s">
        <v>3</v>
      </c>
      <c r="F9" s="4" t="s">
        <v>1534</v>
      </c>
      <c r="G9" s="5">
        <v>1.44</v>
      </c>
      <c r="H9" s="37">
        <f>IF(J9&gt;=7,2,IF(J9&lt;7,1))</f>
        <v>1</v>
      </c>
      <c r="I9" s="37" t="str">
        <f>IF(H9 &gt; 1, "Large", "Small")</f>
        <v>Small</v>
      </c>
      <c r="J9" s="4">
        <v>2</v>
      </c>
      <c r="K9" s="20">
        <v>0.99</v>
      </c>
      <c r="L9" s="5">
        <f>Table3[[#This Row],[Product_Amt]]+Table3[[#This Row],[Shipping_Amt]]</f>
        <v>2.4299999999999997</v>
      </c>
      <c r="M9" s="5">
        <f>(((Table3[[#This Row],[Total_Amt]] * 0.0558659217877095) + (Table3[[#This Row],[Total_Amt]])) *0.025 +0.3) + Table3[[#This Row],[Total_Amt]] * 0.1025</f>
        <v>0.61321885474860327</v>
      </c>
      <c r="N9" s="20">
        <f>Table3[[#This Row],[Total_Amt]]-Table3[[#This Row],[TCG Fees]]-0.0225 - (0.088 *Table3[[#This Row],[Shipping Shields]])- (0.02442 * Table3[[#This Row],[Quantity_Ordered]])</f>
        <v>1.6574411452513964</v>
      </c>
      <c r="O9" s="2"/>
      <c r="P9" s="2"/>
      <c r="Q9" s="6"/>
    </row>
    <row r="10" spans="1:20" x14ac:dyDescent="0.25">
      <c r="A10" s="1" t="s">
        <v>1633</v>
      </c>
      <c r="B10" s="2" t="s">
        <v>1634</v>
      </c>
      <c r="C10" s="3">
        <v>45326</v>
      </c>
      <c r="D10" s="4" t="str">
        <f ca="1">IF(C10&gt;=TODAY()-7,"Shipped","Completed")</f>
        <v>Shipped</v>
      </c>
      <c r="E10" s="4" t="s">
        <v>3</v>
      </c>
      <c r="F10" s="4" t="s">
        <v>1534</v>
      </c>
      <c r="G10" s="5">
        <v>8.35</v>
      </c>
      <c r="H10" s="37">
        <f>IF(J10&gt;=7,2,IF(J10&lt;7,1))</f>
        <v>1</v>
      </c>
      <c r="I10" s="37" t="str">
        <f>IF(H10 &gt; 1, "Large", "Small")</f>
        <v>Small</v>
      </c>
      <c r="J10" s="4">
        <v>1</v>
      </c>
      <c r="K10" s="20">
        <v>0.99</v>
      </c>
      <c r="L10" s="5">
        <f>Table3[[#This Row],[Product_Amt]]+Table3[[#This Row],[Shipping_Amt]]</f>
        <v>9.34</v>
      </c>
      <c r="M10" s="5">
        <f>(((Table3[[#This Row],[Total_Amt]] * 0.0558659217877095) + (Table3[[#This Row],[Total_Amt]])) *0.025 +0.3) + Table3[[#This Row],[Total_Amt]] * 0.1025</f>
        <v>1.5038946927374301</v>
      </c>
      <c r="N10" s="20">
        <f>Table3[[#This Row],[Total_Amt]]-Table3[[#This Row],[TCG Fees]]-0.0225 - (0.088 *Table3[[#This Row],[Shipping Shields]])- (0.02442 * Table3[[#This Row],[Quantity_Ordered]])</f>
        <v>7.7011853072625698</v>
      </c>
      <c r="O10" s="2"/>
      <c r="P10" s="2"/>
      <c r="Q10" s="6"/>
      <c r="T10" s="27" t="s">
        <v>1396</v>
      </c>
    </row>
    <row r="11" spans="1:20" x14ac:dyDescent="0.25">
      <c r="A11" s="1" t="s">
        <v>1640</v>
      </c>
      <c r="B11" s="2" t="s">
        <v>1641</v>
      </c>
      <c r="C11" s="3">
        <v>45326</v>
      </c>
      <c r="D11" s="4" t="str">
        <f ca="1">IF(C11&gt;=TODAY()-7,"Shipped","Completed")</f>
        <v>Shipped</v>
      </c>
      <c r="E11" s="4" t="s">
        <v>3</v>
      </c>
      <c r="F11" s="4" t="s">
        <v>1534</v>
      </c>
      <c r="G11" s="5">
        <v>1.91</v>
      </c>
      <c r="H11" s="37">
        <f>IF(J11&gt;=7,2,IF(J11&lt;7,1))</f>
        <v>1</v>
      </c>
      <c r="I11" s="37" t="str">
        <f>IF(H11 &gt; 1, "Large", "Small")</f>
        <v>Small</v>
      </c>
      <c r="J11" s="4">
        <v>1</v>
      </c>
      <c r="K11" s="20">
        <v>0.99</v>
      </c>
      <c r="L11" s="5">
        <f>Table3[[#This Row],[Product_Amt]]+Table3[[#This Row],[Shipping_Amt]]</f>
        <v>2.9</v>
      </c>
      <c r="M11" s="5">
        <f>(((Table3[[#This Row],[Total_Amt]] * 0.0558659217877095) + (Table3[[#This Row],[Total_Amt]])) *0.025 +0.3) + Table3[[#This Row],[Total_Amt]] * 0.1025</f>
        <v>0.67380027932960895</v>
      </c>
      <c r="N11" s="20">
        <f>Table3[[#This Row],[Total_Amt]]-Table3[[#This Row],[TCG Fees]]-0.0225 - (0.088 *Table3[[#This Row],[Shipping Shields]])- (0.02442 * Table3[[#This Row],[Quantity_Ordered]])</f>
        <v>2.091279720670391</v>
      </c>
      <c r="O11" s="2"/>
      <c r="P11" s="2"/>
      <c r="Q11" s="6"/>
      <c r="T11" s="29">
        <f>SUM(Table3[Product_Amt])</f>
        <v>3068.95</v>
      </c>
    </row>
    <row r="12" spans="1:20" x14ac:dyDescent="0.25">
      <c r="A12" s="1" t="s">
        <v>1629</v>
      </c>
      <c r="B12" s="2" t="s">
        <v>1630</v>
      </c>
      <c r="C12" s="3">
        <v>45326</v>
      </c>
      <c r="D12" s="4" t="str">
        <f ca="1">IF(C12&gt;=TODAY()-7,"Shipped","Completed")</f>
        <v>Shipped</v>
      </c>
      <c r="E12" s="4" t="s">
        <v>3</v>
      </c>
      <c r="F12" s="4" t="s">
        <v>1534</v>
      </c>
      <c r="G12" s="5">
        <v>9.5</v>
      </c>
      <c r="H12" s="37">
        <f>IF(J12&gt;=7,2,IF(J12&lt;7,1))</f>
        <v>1</v>
      </c>
      <c r="I12" s="37" t="str">
        <f>IF(H12 &gt; 1, "Large", "Small")</f>
        <v>Small</v>
      </c>
      <c r="J12" s="4">
        <v>1</v>
      </c>
      <c r="K12" s="20">
        <v>0.99</v>
      </c>
      <c r="L12" s="5">
        <f>Table3[[#This Row],[Product_Amt]]+Table3[[#This Row],[Shipping_Amt]]</f>
        <v>10.49</v>
      </c>
      <c r="M12" s="5">
        <f>(((Table3[[#This Row],[Total_Amt]] * 0.0558659217877095) + (Table3[[#This Row],[Total_Amt]])) *0.025 +0.3) + Table3[[#This Row],[Total_Amt]] * 0.1025</f>
        <v>1.6521258379888266</v>
      </c>
      <c r="N12" s="20">
        <f>Table3[[#This Row],[Total_Amt]]-Table3[[#This Row],[TCG Fees]]-0.0225 - (0.088 *Table3[[#This Row],[Shipping Shields]])- (0.02442 * Table3[[#This Row],[Quantity_Ordered]])</f>
        <v>8.7029541620111743</v>
      </c>
      <c r="O12" s="2"/>
      <c r="P12" s="2"/>
      <c r="Q12" s="6"/>
    </row>
    <row r="13" spans="1:20" x14ac:dyDescent="0.25">
      <c r="A13" s="1" t="s">
        <v>1637</v>
      </c>
      <c r="B13" s="2" t="s">
        <v>1638</v>
      </c>
      <c r="C13" s="3">
        <v>45326</v>
      </c>
      <c r="D13" s="4" t="str">
        <f ca="1">IF(C13&gt;=TODAY()-7,"Shipped","Completed")</f>
        <v>Shipped</v>
      </c>
      <c r="E13" s="4" t="s">
        <v>3</v>
      </c>
      <c r="F13" s="4" t="s">
        <v>1534</v>
      </c>
      <c r="G13" s="5">
        <v>0.84</v>
      </c>
      <c r="H13" s="37">
        <f>IF(J13&gt;=7,2,IF(J13&lt;7,1))</f>
        <v>1</v>
      </c>
      <c r="I13" s="37" t="str">
        <f>IF(H13 &gt; 1, "Large", "Small")</f>
        <v>Small</v>
      </c>
      <c r="J13" s="4">
        <v>1</v>
      </c>
      <c r="K13" s="20">
        <v>0.99</v>
      </c>
      <c r="L13" s="5">
        <f>Table3[[#This Row],[Product_Amt]]+Table3[[#This Row],[Shipping_Amt]]</f>
        <v>1.83</v>
      </c>
      <c r="M13" s="5">
        <f>(((Table3[[#This Row],[Total_Amt]] * 0.0558659217877095) + (Table3[[#This Row],[Total_Amt]])) *0.025 +0.3) + Table3[[#This Row],[Total_Amt]] * 0.1025</f>
        <v>0.53588086592178774</v>
      </c>
      <c r="N13" s="20">
        <f>Table3[[#This Row],[Total_Amt]]-Table3[[#This Row],[TCG Fees]]-0.0225 - (0.088 *Table3[[#This Row],[Shipping Shields]])- (0.02442 * Table3[[#This Row],[Quantity_Ordered]])</f>
        <v>1.1591991340782122</v>
      </c>
      <c r="O13" s="2"/>
      <c r="P13" s="2"/>
      <c r="Q13" s="6"/>
      <c r="T13" s="27" t="s">
        <v>1397</v>
      </c>
    </row>
    <row r="14" spans="1:20" x14ac:dyDescent="0.25">
      <c r="A14" s="1" t="s">
        <v>1635</v>
      </c>
      <c r="B14" s="2" t="s">
        <v>1636</v>
      </c>
      <c r="C14" s="3">
        <v>45326</v>
      </c>
      <c r="D14" s="4" t="str">
        <f ca="1">IF(C14&gt;=TODAY()-7,"Shipped","Completed")</f>
        <v>Shipped</v>
      </c>
      <c r="E14" s="4" t="s">
        <v>3</v>
      </c>
      <c r="F14" s="4" t="s">
        <v>1534</v>
      </c>
      <c r="G14" s="5">
        <v>0.39</v>
      </c>
      <c r="H14" s="37">
        <f>IF(J14&gt;=7,2,IF(J14&lt;7,1))</f>
        <v>1</v>
      </c>
      <c r="I14" s="37" t="str">
        <f>IF(H14 &gt; 1, "Large", "Small")</f>
        <v>Small</v>
      </c>
      <c r="J14" s="4">
        <v>1</v>
      </c>
      <c r="K14" s="20">
        <v>0.99</v>
      </c>
      <c r="L14" s="5">
        <f>Table3[[#This Row],[Product_Amt]]+Table3[[#This Row],[Shipping_Amt]]</f>
        <v>1.38</v>
      </c>
      <c r="M14" s="5">
        <f>(((Table3[[#This Row],[Total_Amt]] * 0.0558659217877095) + (Table3[[#This Row],[Total_Amt]])) *0.025 +0.3) + Table3[[#This Row],[Total_Amt]] * 0.1025</f>
        <v>0.47787737430167598</v>
      </c>
      <c r="N14" s="20">
        <f>Table3[[#This Row],[Total_Amt]]-Table3[[#This Row],[TCG Fees]]-0.0225 - (0.088 *Table3[[#This Row],[Shipping Shields]])- (0.02442 * Table3[[#This Row],[Quantity_Ordered]])</f>
        <v>0.76720262569832398</v>
      </c>
      <c r="O14" s="2"/>
      <c r="P14" s="2"/>
      <c r="Q14" s="6"/>
      <c r="T14" s="29">
        <f>SUM(Table3[Net Profit]) * 0.5</f>
        <v>1496.2046519134071</v>
      </c>
    </row>
    <row r="15" spans="1:20" x14ac:dyDescent="0.25">
      <c r="A15" s="1" t="s">
        <v>1625</v>
      </c>
      <c r="B15" s="2" t="s">
        <v>1626</v>
      </c>
      <c r="C15" s="3">
        <v>45326</v>
      </c>
      <c r="D15" s="4" t="str">
        <f ca="1">IF(C15&gt;=TODAY()-7,"Shipped","Completed")</f>
        <v>Shipped</v>
      </c>
      <c r="E15" s="4" t="s">
        <v>3</v>
      </c>
      <c r="F15" s="4" t="s">
        <v>1534</v>
      </c>
      <c r="G15" s="5">
        <v>5.47</v>
      </c>
      <c r="H15" s="37">
        <f>IF(J15&gt;=7,2,IF(J15&lt;7,1))</f>
        <v>1</v>
      </c>
      <c r="I15" s="37" t="str">
        <f>IF(H15 &gt; 1, "Large", "Small")</f>
        <v>Small</v>
      </c>
      <c r="J15" s="4">
        <v>1</v>
      </c>
      <c r="K15" s="20">
        <v>0.99</v>
      </c>
      <c r="L15" s="5">
        <f>Table3[[#This Row],[Product_Amt]]+Table3[[#This Row],[Shipping_Amt]]</f>
        <v>6.46</v>
      </c>
      <c r="M15" s="5">
        <f>(((Table3[[#This Row],[Total_Amt]] * 0.0558659217877095) + (Table3[[#This Row],[Total_Amt]])) *0.025 +0.3) + Table3[[#This Row],[Total_Amt]] * 0.1025</f>
        <v>1.1326723463687149</v>
      </c>
      <c r="N15" s="20">
        <f>Table3[[#This Row],[Total_Amt]]-Table3[[#This Row],[TCG Fees]]-0.0225 - (0.088 *Table3[[#This Row],[Shipping Shields]])- (0.02442 * Table3[[#This Row],[Quantity_Ordered]])</f>
        <v>5.1924076536312844</v>
      </c>
      <c r="O15" s="2"/>
      <c r="P15" s="2"/>
      <c r="Q15" s="6"/>
    </row>
    <row r="16" spans="1:20" x14ac:dyDescent="0.25">
      <c r="A16" s="1" t="s">
        <v>1631</v>
      </c>
      <c r="B16" s="2" t="s">
        <v>1632</v>
      </c>
      <c r="C16" s="3">
        <v>45326</v>
      </c>
      <c r="D16" s="4" t="str">
        <f ca="1">IF(C16&gt;=TODAY()-7,"Shipped","Completed")</f>
        <v>Shipped</v>
      </c>
      <c r="E16" s="4" t="s">
        <v>3</v>
      </c>
      <c r="F16" s="4" t="s">
        <v>1534</v>
      </c>
      <c r="G16" s="5">
        <v>4.32</v>
      </c>
      <c r="H16" s="37">
        <f>IF(J16&gt;=7,2,IF(J16&lt;7,1))</f>
        <v>1</v>
      </c>
      <c r="I16" s="37" t="str">
        <f>IF(H16 &gt; 1, "Large", "Small")</f>
        <v>Small</v>
      </c>
      <c r="J16" s="4">
        <v>2</v>
      </c>
      <c r="K16" s="20">
        <v>0.99</v>
      </c>
      <c r="L16" s="5">
        <f>Table3[[#This Row],[Product_Amt]]+Table3[[#This Row],[Shipping_Amt]]</f>
        <v>5.3100000000000005</v>
      </c>
      <c r="M16" s="5">
        <f>(((Table3[[#This Row],[Total_Amt]] * 0.0558659217877095) + (Table3[[#This Row],[Total_Amt]])) *0.025 +0.3) + Table3[[#This Row],[Total_Amt]] * 0.1025</f>
        <v>0.98444120111731848</v>
      </c>
      <c r="N16" s="20">
        <f>Table3[[#This Row],[Total_Amt]]-Table3[[#This Row],[TCG Fees]]-0.0225 - (0.088 *Table3[[#This Row],[Shipping Shields]])- (0.02442 * Table3[[#This Row],[Quantity_Ordered]])</f>
        <v>4.1662187988826815</v>
      </c>
      <c r="O16" s="2"/>
      <c r="P16" s="2"/>
      <c r="Q16" s="6"/>
    </row>
    <row r="17" spans="1:20" x14ac:dyDescent="0.25">
      <c r="A17" s="1" t="s">
        <v>1619</v>
      </c>
      <c r="B17" s="2" t="s">
        <v>1620</v>
      </c>
      <c r="C17" s="3">
        <v>45325</v>
      </c>
      <c r="D17" s="4" t="str">
        <f ca="1">IF(C17&gt;=TODAY()-7,"Shipped","Completed")</f>
        <v>Shipped</v>
      </c>
      <c r="E17" s="4" t="s">
        <v>3</v>
      </c>
      <c r="F17" s="4" t="s">
        <v>1534</v>
      </c>
      <c r="G17" s="5">
        <v>3.34</v>
      </c>
      <c r="H17" s="37">
        <f>IF(J17&gt;=7,2,IF(J17&lt;7,1))</f>
        <v>1</v>
      </c>
      <c r="I17" s="37" t="str">
        <f>IF(H17 &gt; 1, "Large", "Small")</f>
        <v>Small</v>
      </c>
      <c r="J17" s="4">
        <v>3</v>
      </c>
      <c r="K17" s="20">
        <v>0.99</v>
      </c>
      <c r="L17" s="5">
        <f>Table3[[#This Row],[Product_Amt]]+Table3[[#This Row],[Shipping_Amt]]</f>
        <v>4.33</v>
      </c>
      <c r="M17" s="5">
        <f>(((Table3[[#This Row],[Total_Amt]] * 0.0558659217877095) + (Table3[[#This Row],[Total_Amt]])) *0.025 +0.3) + Table3[[#This Row],[Total_Amt]] * 0.1025</f>
        <v>0.85812248603351948</v>
      </c>
      <c r="N17" s="20">
        <f>Table3[[#This Row],[Total_Amt]]-Table3[[#This Row],[TCG Fees]]-0.0225 - (0.088 *Table3[[#This Row],[Shipping Shields]])- (0.02442 * Table3[[#This Row],[Quantity_Ordered]])</f>
        <v>3.2881175139664807</v>
      </c>
      <c r="O17" s="2"/>
      <c r="P17" s="2"/>
      <c r="Q17" s="6"/>
    </row>
    <row r="18" spans="1:20" x14ac:dyDescent="0.25">
      <c r="A18" s="1" t="s">
        <v>1615</v>
      </c>
      <c r="B18" s="2" t="s">
        <v>1616</v>
      </c>
      <c r="C18" s="3">
        <v>45325</v>
      </c>
      <c r="D18" s="4" t="str">
        <f ca="1">IF(C18&gt;=TODAY()-7,"Shipped","Completed")</f>
        <v>Shipped</v>
      </c>
      <c r="E18" s="4" t="s">
        <v>3</v>
      </c>
      <c r="F18" s="4" t="s">
        <v>1534</v>
      </c>
      <c r="G18" s="5">
        <v>2.3199999999999998</v>
      </c>
      <c r="H18" s="37">
        <f>IF(J18&gt;=7,2,IF(J18&lt;7,1))</f>
        <v>1</v>
      </c>
      <c r="I18" s="37" t="str">
        <f>IF(H18 &gt; 1, "Large", "Small")</f>
        <v>Small</v>
      </c>
      <c r="J18" s="4">
        <v>1</v>
      </c>
      <c r="K18" s="20">
        <v>0.99</v>
      </c>
      <c r="L18" s="5">
        <f>Table3[[#This Row],[Product_Amt]]+Table3[[#This Row],[Shipping_Amt]]</f>
        <v>3.3099999999999996</v>
      </c>
      <c r="M18" s="5">
        <f>(((Table3[[#This Row],[Total_Amt]] * 0.0558659217877095) + (Table3[[#This Row],[Total_Amt]])) *0.025 +0.3) + Table3[[#This Row],[Total_Amt]] * 0.1025</f>
        <v>0.72664790502793286</v>
      </c>
      <c r="N18" s="20">
        <f>Table3[[#This Row],[Total_Amt]]-Table3[[#This Row],[TCG Fees]]-0.0225 - (0.088 *Table3[[#This Row],[Shipping Shields]])- (0.02442 * Table3[[#This Row],[Quantity_Ordered]])</f>
        <v>2.4484320949720666</v>
      </c>
      <c r="O18" s="2"/>
      <c r="P18" s="2"/>
      <c r="Q18" s="6"/>
      <c r="T18" s="27" t="s">
        <v>1406</v>
      </c>
    </row>
    <row r="19" spans="1:20" x14ac:dyDescent="0.25">
      <c r="A19" s="1" t="s">
        <v>1611</v>
      </c>
      <c r="B19" s="2" t="s">
        <v>1612</v>
      </c>
      <c r="C19" s="3">
        <v>45325</v>
      </c>
      <c r="D19" s="4" t="str">
        <f ca="1">IF(C19&gt;=TODAY()-7,"Shipped","Completed")</f>
        <v>Shipped</v>
      </c>
      <c r="E19" s="4" t="s">
        <v>3</v>
      </c>
      <c r="F19" s="4" t="s">
        <v>1534</v>
      </c>
      <c r="G19" s="5">
        <v>5.59</v>
      </c>
      <c r="H19" s="37">
        <f>IF(J19&gt;=7,2,IF(J19&lt;7,1))</f>
        <v>1</v>
      </c>
      <c r="I19" s="37" t="str">
        <f>IF(H19 &gt; 1, "Large", "Small")</f>
        <v>Small</v>
      </c>
      <c r="J19" s="4">
        <v>2</v>
      </c>
      <c r="K19" s="20">
        <v>0.99</v>
      </c>
      <c r="L19" s="5">
        <f>Table3[[#This Row],[Product_Amt]]+Table3[[#This Row],[Shipping_Amt]]</f>
        <v>6.58</v>
      </c>
      <c r="M19" s="5">
        <f>(((Table3[[#This Row],[Total_Amt]] * 0.0558659217877095) + (Table3[[#This Row],[Total_Amt]])) *0.025 +0.3) + Table3[[#This Row],[Total_Amt]] * 0.1025</f>
        <v>1.1481399441340783</v>
      </c>
      <c r="N19" s="20">
        <f>Table3[[#This Row],[Total_Amt]]-Table3[[#This Row],[TCG Fees]]-0.0225 - (0.088 *Table3[[#This Row],[Shipping Shields]])- (0.02442 * Table3[[#This Row],[Quantity_Ordered]])</f>
        <v>5.2725200558659218</v>
      </c>
      <c r="O19" s="2"/>
      <c r="P19" s="2"/>
      <c r="Q19" s="6"/>
      <c r="T19" s="41">
        <f>SUM(Table3[Shipping Shields])</f>
        <v>850</v>
      </c>
    </row>
    <row r="20" spans="1:20" x14ac:dyDescent="0.25">
      <c r="A20" s="1" t="s">
        <v>1603</v>
      </c>
      <c r="B20" s="2" t="s">
        <v>1604</v>
      </c>
      <c r="C20" s="3">
        <v>45325</v>
      </c>
      <c r="D20" s="4" t="str">
        <f ca="1">IF(C20&gt;=TODAY()-7,"Shipped","Completed")</f>
        <v>Shipped</v>
      </c>
      <c r="E20" s="4" t="s">
        <v>3</v>
      </c>
      <c r="F20" s="4" t="s">
        <v>1534</v>
      </c>
      <c r="G20" s="5">
        <v>8.36</v>
      </c>
      <c r="H20" s="37">
        <f>IF(J20&gt;=7,2,IF(J20&lt;7,1))</f>
        <v>1</v>
      </c>
      <c r="I20" s="37" t="str">
        <f>IF(H20 &gt; 1, "Large", "Small")</f>
        <v>Small</v>
      </c>
      <c r="J20" s="4">
        <v>1</v>
      </c>
      <c r="K20" s="20">
        <v>0.99</v>
      </c>
      <c r="L20" s="5">
        <f>Table3[[#This Row],[Product_Amt]]+Table3[[#This Row],[Shipping_Amt]]</f>
        <v>9.35</v>
      </c>
      <c r="M20" s="5">
        <f>(((Table3[[#This Row],[Total_Amt]] * 0.0558659217877095) + (Table3[[#This Row],[Total_Amt]])) *0.025 +0.3) + Table3[[#This Row],[Total_Amt]] * 0.1025</f>
        <v>1.5051836592178769</v>
      </c>
      <c r="N20" s="20">
        <f>Table3[[#This Row],[Total_Amt]]-Table3[[#This Row],[TCG Fees]]-0.0225 - (0.088 *Table3[[#This Row],[Shipping Shields]])- (0.02442 * Table3[[#This Row],[Quantity_Ordered]])</f>
        <v>7.7098963407821222</v>
      </c>
      <c r="O20" s="2"/>
      <c r="P20" s="2"/>
      <c r="Q20" s="6"/>
    </row>
    <row r="21" spans="1:20" x14ac:dyDescent="0.25">
      <c r="A21" s="1" t="s">
        <v>1601</v>
      </c>
      <c r="B21" s="2" t="s">
        <v>1602</v>
      </c>
      <c r="C21" s="3">
        <v>45325</v>
      </c>
      <c r="D21" s="4" t="str">
        <f ca="1">IF(C21&gt;=TODAY()-7,"Shipped","Completed")</f>
        <v>Shipped</v>
      </c>
      <c r="E21" s="4" t="s">
        <v>3</v>
      </c>
      <c r="F21" s="4" t="s">
        <v>1534</v>
      </c>
      <c r="G21" s="5">
        <v>4.7699999999999996</v>
      </c>
      <c r="H21" s="37">
        <f>IF(J21&gt;=7,2,IF(J21&lt;7,1))</f>
        <v>1</v>
      </c>
      <c r="I21" s="37" t="str">
        <f>IF(H21 &gt; 1, "Large", "Small")</f>
        <v>Small</v>
      </c>
      <c r="J21" s="4">
        <v>3</v>
      </c>
      <c r="K21" s="20">
        <v>0.99</v>
      </c>
      <c r="L21" s="5">
        <f>Table3[[#This Row],[Product_Amt]]+Table3[[#This Row],[Shipping_Amt]]</f>
        <v>5.76</v>
      </c>
      <c r="M21" s="5">
        <f>(((Table3[[#This Row],[Total_Amt]] * 0.0558659217877095) + (Table3[[#This Row],[Total_Amt]])) *0.025 +0.3) + Table3[[#This Row],[Total_Amt]] * 0.1025</f>
        <v>1.04244469273743</v>
      </c>
      <c r="N21" s="20">
        <f>Table3[[#This Row],[Total_Amt]]-Table3[[#This Row],[TCG Fees]]-0.0225 - (0.088 *Table3[[#This Row],[Shipping Shields]])- (0.02442 * Table3[[#This Row],[Quantity_Ordered]])</f>
        <v>4.5337953072625696</v>
      </c>
      <c r="O21" s="2"/>
      <c r="P21" s="2"/>
      <c r="Q21" s="6"/>
      <c r="T21" s="27" t="s">
        <v>1654</v>
      </c>
    </row>
    <row r="22" spans="1:20" x14ac:dyDescent="0.25">
      <c r="A22" s="1" t="s">
        <v>1617</v>
      </c>
      <c r="B22" s="2" t="s">
        <v>1589</v>
      </c>
      <c r="C22" s="3">
        <v>45325</v>
      </c>
      <c r="D22" s="4" t="str">
        <f ca="1">IF(C22&gt;=TODAY()-7,"Shipped","Completed")</f>
        <v>Shipped</v>
      </c>
      <c r="E22" s="4" t="s">
        <v>3</v>
      </c>
      <c r="F22" s="4" t="s">
        <v>1534</v>
      </c>
      <c r="G22" s="5">
        <v>0.65</v>
      </c>
      <c r="H22" s="37">
        <f>IF(J22&gt;=7,2,IF(J22&lt;7,1))</f>
        <v>1</v>
      </c>
      <c r="I22" s="37" t="str">
        <f>IF(H22 &gt; 1, "Large", "Small")</f>
        <v>Small</v>
      </c>
      <c r="J22" s="4">
        <v>1</v>
      </c>
      <c r="K22" s="20">
        <v>0.99</v>
      </c>
      <c r="L22" s="5">
        <f>Table3[[#This Row],[Product_Amt]]+Table3[[#This Row],[Shipping_Amt]]</f>
        <v>1.6400000000000001</v>
      </c>
      <c r="M22" s="5">
        <f>(((Table3[[#This Row],[Total_Amt]] * 0.0558659217877095) + (Table3[[#This Row],[Total_Amt]])) *0.025 +0.3) + Table3[[#This Row],[Total_Amt]] * 0.1025</f>
        <v>0.51139050279329612</v>
      </c>
      <c r="N22" s="20">
        <f>Table3[[#This Row],[Total_Amt]]-Table3[[#This Row],[TCG Fees]]-0.0225 - (0.088 *Table3[[#This Row],[Shipping Shields]])- (0.02442 * Table3[[#This Row],[Quantity_Ordered]])</f>
        <v>0.99368949720670396</v>
      </c>
      <c r="O22" s="2"/>
      <c r="P22" s="2"/>
      <c r="Q22" s="6"/>
      <c r="T22" s="52">
        <f>T19 / COUNT(Table3[Product_Amt])</f>
        <v>1.0416666666666667</v>
      </c>
    </row>
    <row r="23" spans="1:20" x14ac:dyDescent="0.25">
      <c r="A23" s="1" t="s">
        <v>1623</v>
      </c>
      <c r="B23" s="2" t="s">
        <v>1624</v>
      </c>
      <c r="C23" s="3">
        <v>45325</v>
      </c>
      <c r="D23" s="4" t="str">
        <f ca="1">IF(C23&gt;=TODAY()-7,"Shipped","Completed")</f>
        <v>Shipped</v>
      </c>
      <c r="E23" s="4" t="s">
        <v>3</v>
      </c>
      <c r="F23" s="4" t="s">
        <v>1534</v>
      </c>
      <c r="G23" s="5">
        <v>3.93</v>
      </c>
      <c r="H23" s="37">
        <f>IF(J23&gt;=7,2,IF(J23&lt;7,1))</f>
        <v>1</v>
      </c>
      <c r="I23" s="37" t="str">
        <f>IF(H23 &gt; 1, "Large", "Small")</f>
        <v>Small</v>
      </c>
      <c r="J23" s="4">
        <v>1</v>
      </c>
      <c r="K23" s="20">
        <v>0.99</v>
      </c>
      <c r="L23" s="5">
        <f>Table3[[#This Row],[Product_Amt]]+Table3[[#This Row],[Shipping_Amt]]</f>
        <v>4.92</v>
      </c>
      <c r="M23" s="5">
        <f>(((Table3[[#This Row],[Total_Amt]] * 0.0558659217877095) + (Table3[[#This Row],[Total_Amt]])) *0.025 +0.3) + Table3[[#This Row],[Total_Amt]] * 0.1025</f>
        <v>0.93417150837988827</v>
      </c>
      <c r="N23" s="20">
        <f>Table3[[#This Row],[Total_Amt]]-Table3[[#This Row],[TCG Fees]]-0.0225 - (0.088 *Table3[[#This Row],[Shipping Shields]])- (0.02442 * Table3[[#This Row],[Quantity_Ordered]])</f>
        <v>3.8509084916201113</v>
      </c>
      <c r="O23" s="2"/>
      <c r="P23" s="2"/>
      <c r="Q23" s="6"/>
    </row>
    <row r="24" spans="1:20" x14ac:dyDescent="0.25">
      <c r="A24" s="1" t="s">
        <v>1618</v>
      </c>
      <c r="B24" s="2" t="s">
        <v>1303</v>
      </c>
      <c r="C24" s="3">
        <v>45325</v>
      </c>
      <c r="D24" s="4" t="str">
        <f ca="1">IF(C24&gt;=TODAY()-7,"Shipped","Completed")</f>
        <v>Shipped</v>
      </c>
      <c r="E24" s="4" t="s">
        <v>3</v>
      </c>
      <c r="F24" s="4" t="s">
        <v>1534</v>
      </c>
      <c r="G24" s="5">
        <v>0.99</v>
      </c>
      <c r="H24" s="37">
        <f>IF(J24&gt;=7,2,IF(J24&lt;7,1))</f>
        <v>1</v>
      </c>
      <c r="I24" s="37" t="str">
        <f>IF(H24 &gt; 1, "Large", "Small")</f>
        <v>Small</v>
      </c>
      <c r="J24" s="4">
        <v>1</v>
      </c>
      <c r="K24" s="20">
        <v>0.99</v>
      </c>
      <c r="L24" s="5">
        <f>Table3[[#This Row],[Product_Amt]]+Table3[[#This Row],[Shipping_Amt]]</f>
        <v>1.98</v>
      </c>
      <c r="M24" s="5">
        <f>(((Table3[[#This Row],[Total_Amt]] * 0.0558659217877095) + (Table3[[#This Row],[Total_Amt]])) *0.025 +0.3) + Table3[[#This Row],[Total_Amt]] * 0.1025</f>
        <v>0.55521536312849162</v>
      </c>
      <c r="N24" s="20">
        <f>Table3[[#This Row],[Total_Amt]]-Table3[[#This Row],[TCG Fees]]-0.0225 - (0.088 *Table3[[#This Row],[Shipping Shields]])- (0.02442 * Table3[[#This Row],[Quantity_Ordered]])</f>
        <v>1.2898646368715081</v>
      </c>
      <c r="O24" s="2"/>
      <c r="P24" s="2"/>
      <c r="Q24" s="6"/>
    </row>
    <row r="25" spans="1:20" x14ac:dyDescent="0.25">
      <c r="A25" s="1" t="s">
        <v>1613</v>
      </c>
      <c r="B25" s="2" t="s">
        <v>1614</v>
      </c>
      <c r="C25" s="3">
        <v>45325</v>
      </c>
      <c r="D25" s="4" t="str">
        <f ca="1">IF(C25&gt;=TODAY()-7,"Shipped","Completed")</f>
        <v>Shipped</v>
      </c>
      <c r="E25" s="4" t="s">
        <v>3</v>
      </c>
      <c r="F25" s="4" t="s">
        <v>1534</v>
      </c>
      <c r="G25" s="5">
        <v>3.99</v>
      </c>
      <c r="H25" s="37">
        <f>IF(J25&gt;=7,2,IF(J25&lt;7,1))</f>
        <v>1</v>
      </c>
      <c r="I25" s="37" t="str">
        <f>IF(H25 &gt; 1, "Large", "Small")</f>
        <v>Small</v>
      </c>
      <c r="J25" s="4">
        <v>1</v>
      </c>
      <c r="K25" s="20">
        <v>0.99</v>
      </c>
      <c r="L25" s="5">
        <f>Table3[[#This Row],[Product_Amt]]+Table3[[#This Row],[Shipping_Amt]]</f>
        <v>4.9800000000000004</v>
      </c>
      <c r="M25" s="5">
        <f>(((Table3[[#This Row],[Total_Amt]] * 0.0558659217877095) + (Table3[[#This Row],[Total_Amt]])) *0.025 +0.3) + Table3[[#This Row],[Total_Amt]] * 0.1025</f>
        <v>0.94190530726256982</v>
      </c>
      <c r="N25" s="20">
        <f>Table3[[#This Row],[Total_Amt]]-Table3[[#This Row],[TCG Fees]]-0.0225 - (0.088 *Table3[[#This Row],[Shipping Shields]])- (0.02442 * Table3[[#This Row],[Quantity_Ordered]])</f>
        <v>3.9031746927374309</v>
      </c>
      <c r="O25" s="2"/>
      <c r="P25" s="2"/>
      <c r="Q25" s="6"/>
    </row>
    <row r="26" spans="1:20" x14ac:dyDescent="0.25">
      <c r="A26" s="1" t="s">
        <v>1609</v>
      </c>
      <c r="B26" s="2" t="s">
        <v>1610</v>
      </c>
      <c r="C26" s="3">
        <v>45325</v>
      </c>
      <c r="D26" s="4" t="str">
        <f ca="1">IF(C26&gt;=TODAY()-7,"Shipped","Completed")</f>
        <v>Shipped</v>
      </c>
      <c r="E26" s="4" t="s">
        <v>3</v>
      </c>
      <c r="F26" s="4" t="s">
        <v>1534</v>
      </c>
      <c r="G26" s="5">
        <v>9.44</v>
      </c>
      <c r="H26" s="37">
        <f>IF(J26&gt;=7,2,IF(J26&lt;7,1))</f>
        <v>1</v>
      </c>
      <c r="I26" s="37" t="str">
        <f>IF(H26 &gt; 1, "Large", "Small")</f>
        <v>Small</v>
      </c>
      <c r="J26" s="4">
        <v>2</v>
      </c>
      <c r="K26" s="20">
        <v>0.99</v>
      </c>
      <c r="L26" s="5">
        <f>Table3[[#This Row],[Product_Amt]]+Table3[[#This Row],[Shipping_Amt]]</f>
        <v>10.43</v>
      </c>
      <c r="M26" s="5">
        <f>(((Table3[[#This Row],[Total_Amt]] * 0.0558659217877095) + (Table3[[#This Row],[Total_Amt]])) *0.025 +0.3) + Table3[[#This Row],[Total_Amt]] * 0.1025</f>
        <v>1.6443920391061453</v>
      </c>
      <c r="N26" s="20">
        <f>Table3[[#This Row],[Total_Amt]]-Table3[[#This Row],[TCG Fees]]-0.0225 - (0.088 *Table3[[#This Row],[Shipping Shields]])- (0.02442 * Table3[[#This Row],[Quantity_Ordered]])</f>
        <v>8.6262679608938537</v>
      </c>
      <c r="O26" s="2"/>
      <c r="P26" s="2"/>
      <c r="Q26" s="6"/>
      <c r="T26" s="27" t="s">
        <v>1410</v>
      </c>
    </row>
    <row r="27" spans="1:20" x14ac:dyDescent="0.25">
      <c r="A27" s="1" t="s">
        <v>1607</v>
      </c>
      <c r="B27" s="2" t="s">
        <v>1608</v>
      </c>
      <c r="C27" s="3">
        <v>45325</v>
      </c>
      <c r="D27" s="4" t="str">
        <f ca="1">IF(C27&gt;=TODAY()-7,"Shipped","Completed")</f>
        <v>Shipped</v>
      </c>
      <c r="E27" s="4" t="s">
        <v>3</v>
      </c>
      <c r="F27" s="4" t="s">
        <v>1534</v>
      </c>
      <c r="G27" s="5">
        <v>3</v>
      </c>
      <c r="H27" s="37">
        <f>IF(J27&gt;=7,2,IF(J27&lt;7,1))</f>
        <v>1</v>
      </c>
      <c r="I27" s="37" t="str">
        <f>IF(H27 &gt; 1, "Large", "Small")</f>
        <v>Small</v>
      </c>
      <c r="J27" s="4">
        <v>1</v>
      </c>
      <c r="K27" s="20">
        <v>0.99</v>
      </c>
      <c r="L27" s="5">
        <f>Table3[[#This Row],[Product_Amt]]+Table3[[#This Row],[Shipping_Amt]]</f>
        <v>3.99</v>
      </c>
      <c r="M27" s="5">
        <f>(((Table3[[#This Row],[Total_Amt]] * 0.0558659217877095) + (Table3[[#This Row],[Total_Amt]])) *0.025 +0.3) + Table3[[#This Row],[Total_Amt]] * 0.1025</f>
        <v>0.81429762569832398</v>
      </c>
      <c r="N27" s="20">
        <f>Table3[[#This Row],[Total_Amt]]-Table3[[#This Row],[TCG Fees]]-0.0225 - (0.088 *Table3[[#This Row],[Shipping Shields]])- (0.02442 * Table3[[#This Row],[Quantity_Ordered]])</f>
        <v>3.040782374301676</v>
      </c>
      <c r="O27" s="2"/>
      <c r="P27" s="2"/>
      <c r="Q27" s="6"/>
      <c r="R27" s="29"/>
      <c r="T27">
        <f>COUNTIF(I2:I817,"Small")</f>
        <v>782</v>
      </c>
    </row>
    <row r="28" spans="1:20" x14ac:dyDescent="0.25">
      <c r="A28" s="1" t="s">
        <v>1621</v>
      </c>
      <c r="B28" s="2" t="s">
        <v>1622</v>
      </c>
      <c r="C28" s="3">
        <v>45325</v>
      </c>
      <c r="D28" s="4" t="str">
        <f ca="1">IF(C28&gt;=TODAY()-7,"Shipped","Completed")</f>
        <v>Shipped</v>
      </c>
      <c r="E28" s="4" t="s">
        <v>3</v>
      </c>
      <c r="F28" s="4" t="s">
        <v>1534</v>
      </c>
      <c r="G28" s="5">
        <v>10.96</v>
      </c>
      <c r="H28" s="37">
        <f>IF(J28&gt;=7,2,IF(J28&lt;7,1))</f>
        <v>1</v>
      </c>
      <c r="I28" s="37" t="str">
        <f>IF(H28 &gt; 1, "Large", "Small")</f>
        <v>Small</v>
      </c>
      <c r="J28" s="4">
        <v>1</v>
      </c>
      <c r="K28" s="20">
        <v>0.99</v>
      </c>
      <c r="L28" s="5">
        <f>Table3[[#This Row],[Product_Amt]]+Table3[[#This Row],[Shipping_Amt]]</f>
        <v>11.950000000000001</v>
      </c>
      <c r="M28" s="5">
        <f>(((Table3[[#This Row],[Total_Amt]] * 0.0558659217877095) + (Table3[[#This Row],[Total_Amt]])) *0.025 +0.3) + Table3[[#This Row],[Total_Amt]] * 0.1025</f>
        <v>1.8403149441340783</v>
      </c>
      <c r="N28" s="20">
        <f>Table3[[#This Row],[Total_Amt]]-Table3[[#This Row],[TCG Fees]]-0.0225 - (0.088 *Table3[[#This Row],[Shipping Shields]])- (0.02442 * Table3[[#This Row],[Quantity_Ordered]])</f>
        <v>9.9747650558659231</v>
      </c>
      <c r="O28" s="2"/>
      <c r="P28" s="2"/>
      <c r="Q28" s="6"/>
    </row>
    <row r="29" spans="1:20" x14ac:dyDescent="0.25">
      <c r="A29" s="1" t="s">
        <v>1597</v>
      </c>
      <c r="B29" s="2" t="s">
        <v>1598</v>
      </c>
      <c r="C29" s="3">
        <v>45325</v>
      </c>
      <c r="D29" s="4" t="str">
        <f ca="1">IF(C29&gt;=TODAY()-7,"Shipped","Completed")</f>
        <v>Shipped</v>
      </c>
      <c r="E29" s="4" t="s">
        <v>3</v>
      </c>
      <c r="F29" s="4" t="s">
        <v>1534</v>
      </c>
      <c r="G29" s="5">
        <v>9.68</v>
      </c>
      <c r="H29" s="37">
        <f>IF(J29&gt;=7,2,IF(J29&lt;7,1))</f>
        <v>1</v>
      </c>
      <c r="I29" s="37" t="str">
        <f>IF(H29 &gt; 1, "Large", "Small")</f>
        <v>Small</v>
      </c>
      <c r="J29" s="4">
        <v>1</v>
      </c>
      <c r="K29" s="20">
        <v>0.99</v>
      </c>
      <c r="L29" s="5">
        <f>Table3[[#This Row],[Product_Amt]]+Table3[[#This Row],[Shipping_Amt]]</f>
        <v>10.67</v>
      </c>
      <c r="M29" s="5">
        <f>(((Table3[[#This Row],[Total_Amt]] * 0.0558659217877095) + (Table3[[#This Row],[Total_Amt]])) *0.025 +0.3) + Table3[[#This Row],[Total_Amt]] * 0.1025</f>
        <v>1.6753272346368715</v>
      </c>
      <c r="N29" s="20">
        <f>Table3[[#This Row],[Total_Amt]]-Table3[[#This Row],[TCG Fees]]-0.0225 - (0.088 *Table3[[#This Row],[Shipping Shields]])- (0.02442 * Table3[[#This Row],[Quantity_Ordered]])</f>
        <v>8.8597527653631296</v>
      </c>
      <c r="O29" s="2"/>
      <c r="P29" s="2"/>
      <c r="Q29" s="6"/>
      <c r="T29" s="27" t="s">
        <v>1409</v>
      </c>
    </row>
    <row r="30" spans="1:20" x14ac:dyDescent="0.25">
      <c r="A30" s="1" t="s">
        <v>1605</v>
      </c>
      <c r="B30" s="2" t="s">
        <v>1606</v>
      </c>
      <c r="C30" s="3">
        <v>45325</v>
      </c>
      <c r="D30" s="4" t="str">
        <f ca="1">IF(C30&gt;=TODAY()-7,"Shipped","Completed")</f>
        <v>Shipped</v>
      </c>
      <c r="E30" s="4" t="s">
        <v>3</v>
      </c>
      <c r="F30" s="4" t="s">
        <v>1534</v>
      </c>
      <c r="G30" s="5">
        <v>5.79</v>
      </c>
      <c r="H30" s="37">
        <f>IF(J30&gt;=7,2,IF(J30&lt;7,1))</f>
        <v>1</v>
      </c>
      <c r="I30" s="37" t="str">
        <f>IF(H30 &gt; 1, "Large", "Small")</f>
        <v>Small</v>
      </c>
      <c r="J30" s="4">
        <v>1</v>
      </c>
      <c r="K30" s="20">
        <v>0.99</v>
      </c>
      <c r="L30" s="5">
        <f>Table3[[#This Row],[Product_Amt]]+Table3[[#This Row],[Shipping_Amt]]</f>
        <v>6.78</v>
      </c>
      <c r="M30" s="5">
        <f>(((Table3[[#This Row],[Total_Amt]] * 0.0558659217877095) + (Table3[[#This Row],[Total_Amt]])) *0.025 +0.3) + Table3[[#This Row],[Total_Amt]] * 0.1025</f>
        <v>1.1739192737430169</v>
      </c>
      <c r="N30" s="20">
        <f>Table3[[#This Row],[Total_Amt]]-Table3[[#This Row],[TCG Fees]]-0.0225 - (0.088 *Table3[[#This Row],[Shipping Shields]])- (0.02442 * Table3[[#This Row],[Quantity_Ordered]])</f>
        <v>5.4711607262569837</v>
      </c>
      <c r="O30" s="2"/>
      <c r="P30" s="2"/>
      <c r="Q30" s="6"/>
      <c r="T30">
        <f>COUNTIF(I2:I817, "Large")</f>
        <v>34</v>
      </c>
    </row>
    <row r="31" spans="1:20" x14ac:dyDescent="0.25">
      <c r="A31" s="1" t="s">
        <v>1599</v>
      </c>
      <c r="B31" s="2" t="s">
        <v>1600</v>
      </c>
      <c r="C31" s="3">
        <v>45325</v>
      </c>
      <c r="D31" s="4" t="str">
        <f ca="1">IF(C31&gt;=TODAY()-7,"Shipped","Completed")</f>
        <v>Shipped</v>
      </c>
      <c r="E31" s="4" t="s">
        <v>3</v>
      </c>
      <c r="F31" s="4" t="s">
        <v>1534</v>
      </c>
      <c r="G31" s="5">
        <v>0.39</v>
      </c>
      <c r="H31" s="37">
        <f>IF(J31&gt;=7,2,IF(J31&lt;7,1))</f>
        <v>1</v>
      </c>
      <c r="I31" s="37" t="str">
        <f>IF(H31 &gt; 1, "Large", "Small")</f>
        <v>Small</v>
      </c>
      <c r="J31" s="4">
        <v>1</v>
      </c>
      <c r="K31" s="20">
        <v>0.99</v>
      </c>
      <c r="L31" s="5">
        <f>Table3[[#This Row],[Product_Amt]]+Table3[[#This Row],[Shipping_Amt]]</f>
        <v>1.38</v>
      </c>
      <c r="M31" s="5">
        <f>(((Table3[[#This Row],[Total_Amt]] * 0.0558659217877095) + (Table3[[#This Row],[Total_Amt]])) *0.025 +0.3) + Table3[[#This Row],[Total_Amt]] * 0.1025</f>
        <v>0.47787737430167598</v>
      </c>
      <c r="N31" s="20">
        <f>Table3[[#This Row],[Total_Amt]]-Table3[[#This Row],[TCG Fees]]-0.0225 - (0.088 *Table3[[#This Row],[Shipping Shields]])- (0.02442 * Table3[[#This Row],[Quantity_Ordered]])</f>
        <v>0.76720262569832398</v>
      </c>
      <c r="O31" s="2"/>
      <c r="P31" s="2"/>
      <c r="Q31" s="6"/>
    </row>
    <row r="32" spans="1:20" x14ac:dyDescent="0.25">
      <c r="A32" s="1" t="s">
        <v>1579</v>
      </c>
      <c r="B32" s="2" t="s">
        <v>1580</v>
      </c>
      <c r="C32" s="3">
        <v>45324</v>
      </c>
      <c r="D32" s="4" t="str">
        <f ca="1">IF(C32&gt;=TODAY()-7,"Shipped","Completed")</f>
        <v>Shipped</v>
      </c>
      <c r="E32" s="4" t="s">
        <v>3</v>
      </c>
      <c r="F32" s="4" t="s">
        <v>1534</v>
      </c>
      <c r="G32" s="5">
        <v>3.69</v>
      </c>
      <c r="H32" s="37">
        <f>IF(J32&gt;=7,2,IF(J32&lt;7,1))</f>
        <v>1</v>
      </c>
      <c r="I32" s="37" t="str">
        <f>IF(H32 &gt; 1, "Large", "Small")</f>
        <v>Small</v>
      </c>
      <c r="J32" s="4">
        <v>2</v>
      </c>
      <c r="K32" s="20">
        <v>0.99</v>
      </c>
      <c r="L32" s="5">
        <f>Table3[[#This Row],[Product_Amt]]+Table3[[#This Row],[Shipping_Amt]]</f>
        <v>4.68</v>
      </c>
      <c r="M32" s="5">
        <f>(((Table3[[#This Row],[Total_Amt]] * 0.0558659217877095) + (Table3[[#This Row],[Total_Amt]])) *0.025 +0.3) + Table3[[#This Row],[Total_Amt]] * 0.1025</f>
        <v>0.90323631284916195</v>
      </c>
      <c r="N32" s="20">
        <f>Table3[[#This Row],[Total_Amt]]-Table3[[#This Row],[TCG Fees]]-0.0225 - (0.088 *Table3[[#This Row],[Shipping Shields]])- (0.02442 * Table3[[#This Row],[Quantity_Ordered]])</f>
        <v>3.6174236871508376</v>
      </c>
      <c r="O32" s="2"/>
      <c r="P32" s="2"/>
      <c r="Q32" s="6"/>
    </row>
    <row r="33" spans="1:17" x14ac:dyDescent="0.25">
      <c r="A33" s="1" t="s">
        <v>1582</v>
      </c>
      <c r="B33" s="2" t="s">
        <v>1583</v>
      </c>
      <c r="C33" s="3">
        <v>45324</v>
      </c>
      <c r="D33" s="4" t="str">
        <f ca="1">IF(C33&gt;=TODAY()-7,"Shipped","Completed")</f>
        <v>Shipped</v>
      </c>
      <c r="E33" s="4" t="s">
        <v>3</v>
      </c>
      <c r="F33" s="4" t="s">
        <v>1534</v>
      </c>
      <c r="G33" s="5">
        <v>21.49</v>
      </c>
      <c r="H33" s="37">
        <f>IF(J33&gt;=7,2,IF(J33&lt;7,1))</f>
        <v>1</v>
      </c>
      <c r="I33" s="37" t="str">
        <f>IF(H33 &gt; 1, "Large", "Small")</f>
        <v>Small</v>
      </c>
      <c r="J33" s="4">
        <v>3</v>
      </c>
      <c r="K33" s="20">
        <v>0.99</v>
      </c>
      <c r="L33" s="5">
        <f>Table3[[#This Row],[Product_Amt]]+Table3[[#This Row],[Shipping_Amt]]</f>
        <v>22.479999999999997</v>
      </c>
      <c r="M33" s="5">
        <f>(((Table3[[#This Row],[Total_Amt]] * 0.0558659217877095) + (Table3[[#This Row],[Total_Amt]])) *0.025 +0.3) + Table3[[#This Row],[Total_Amt]] * 0.1025</f>
        <v>3.197596648044692</v>
      </c>
      <c r="N33" s="20">
        <f>Table3[[#This Row],[Total_Amt]]-Table3[[#This Row],[TCG Fees]]-0.0225 - (0.088 *Table3[[#This Row],[Shipping Shields]])- (0.02442 * Table3[[#This Row],[Quantity_Ordered]])</f>
        <v>19.098643351955303</v>
      </c>
      <c r="O33" s="2"/>
      <c r="P33" s="2"/>
      <c r="Q33" s="6"/>
    </row>
    <row r="34" spans="1:17" x14ac:dyDescent="0.25">
      <c r="A34" s="1" t="s">
        <v>1588</v>
      </c>
      <c r="B34" s="2" t="s">
        <v>1589</v>
      </c>
      <c r="C34" s="3">
        <v>45324</v>
      </c>
      <c r="D34" s="4" t="str">
        <f ca="1">IF(C34&gt;=TODAY()-7,"Shipped","Completed")</f>
        <v>Shipped</v>
      </c>
      <c r="E34" s="4" t="s">
        <v>3</v>
      </c>
      <c r="F34" s="4" t="s">
        <v>1534</v>
      </c>
      <c r="G34" s="5">
        <v>3.48</v>
      </c>
      <c r="H34" s="37">
        <f>IF(J34&gt;=7,2,IF(J34&lt;7,1))</f>
        <v>1</v>
      </c>
      <c r="I34" s="37" t="str">
        <f>IF(H34 &gt; 1, "Large", "Small")</f>
        <v>Small</v>
      </c>
      <c r="J34" s="4">
        <v>1</v>
      </c>
      <c r="K34" s="20">
        <v>0.99</v>
      </c>
      <c r="L34" s="5">
        <f>Table3[[#This Row],[Product_Amt]]+Table3[[#This Row],[Shipping_Amt]]</f>
        <v>4.47</v>
      </c>
      <c r="M34" s="5">
        <f>(((Table3[[#This Row],[Total_Amt]] * 0.0558659217877095) + (Table3[[#This Row],[Total_Amt]])) *0.025 +0.3) + Table3[[#This Row],[Total_Amt]] * 0.1025</f>
        <v>0.87616801675977651</v>
      </c>
      <c r="N34" s="20">
        <f>Table3[[#This Row],[Total_Amt]]-Table3[[#This Row],[TCG Fees]]-0.0225 - (0.088 *Table3[[#This Row],[Shipping Shields]])- (0.02442 * Table3[[#This Row],[Quantity_Ordered]])</f>
        <v>3.4589119832402231</v>
      </c>
      <c r="O34" s="2"/>
      <c r="P34" s="2"/>
      <c r="Q34" s="6"/>
    </row>
    <row r="35" spans="1:17" x14ac:dyDescent="0.25">
      <c r="A35" s="1" t="s">
        <v>1575</v>
      </c>
      <c r="B35" s="2" t="s">
        <v>1576</v>
      </c>
      <c r="C35" s="3">
        <v>45324</v>
      </c>
      <c r="D35" s="4" t="str">
        <f ca="1">IF(C35&gt;=TODAY()-7,"Shipped","Completed")</f>
        <v>Shipped</v>
      </c>
      <c r="E35" s="4" t="s">
        <v>3</v>
      </c>
      <c r="F35" s="4" t="s">
        <v>1534</v>
      </c>
      <c r="G35" s="5">
        <v>10.25</v>
      </c>
      <c r="H35" s="37">
        <f>IF(J35&gt;=7,2,IF(J35&lt;7,1))</f>
        <v>1</v>
      </c>
      <c r="I35" s="37" t="str">
        <f>IF(H35 &gt; 1, "Large", "Small")</f>
        <v>Small</v>
      </c>
      <c r="J35" s="4">
        <v>1</v>
      </c>
      <c r="K35" s="20">
        <v>0.99</v>
      </c>
      <c r="L35" s="5">
        <f>Table3[[#This Row],[Product_Amt]]+Table3[[#This Row],[Shipping_Amt]]</f>
        <v>11.24</v>
      </c>
      <c r="M35" s="5">
        <f>(((Table3[[#This Row],[Total_Amt]] * 0.0558659217877095) + (Table3[[#This Row],[Total_Amt]])) *0.025 +0.3) + Table3[[#This Row],[Total_Amt]] * 0.1025</f>
        <v>1.7487983240223461</v>
      </c>
      <c r="N35" s="20">
        <f>Table3[[#This Row],[Total_Amt]]-Table3[[#This Row],[TCG Fees]]-0.0225 - (0.088 *Table3[[#This Row],[Shipping Shields]])- (0.02442 * Table3[[#This Row],[Quantity_Ordered]])</f>
        <v>9.3562816759776553</v>
      </c>
      <c r="O35" s="2"/>
      <c r="P35" s="2"/>
      <c r="Q35" s="6"/>
    </row>
    <row r="36" spans="1:17" x14ac:dyDescent="0.25">
      <c r="A36" s="1" t="s">
        <v>1581</v>
      </c>
      <c r="B36" s="2" t="s">
        <v>718</v>
      </c>
      <c r="C36" s="3">
        <v>45324</v>
      </c>
      <c r="D36" s="4" t="str">
        <f ca="1">IF(C36&gt;=TODAY()-7,"Shipped","Completed")</f>
        <v>Shipped</v>
      </c>
      <c r="E36" s="4" t="s">
        <v>3</v>
      </c>
      <c r="F36" s="4" t="s">
        <v>1534</v>
      </c>
      <c r="G36" s="5">
        <v>0.77</v>
      </c>
      <c r="H36" s="37">
        <f>IF(J36&gt;=7,2,IF(J36&lt;7,1))</f>
        <v>1</v>
      </c>
      <c r="I36" s="37" t="str">
        <f>IF(H36 &gt; 1, "Large", "Small")</f>
        <v>Small</v>
      </c>
      <c r="J36" s="4">
        <v>3</v>
      </c>
      <c r="K36" s="20">
        <v>0.99</v>
      </c>
      <c r="L36" s="5">
        <f>Table3[[#This Row],[Product_Amt]]+Table3[[#This Row],[Shipping_Amt]]</f>
        <v>1.76</v>
      </c>
      <c r="M36" s="5">
        <f>(((Table3[[#This Row],[Total_Amt]] * 0.0558659217877095) + (Table3[[#This Row],[Total_Amt]])) *0.025 +0.3) + Table3[[#This Row],[Total_Amt]] * 0.1025</f>
        <v>0.52685810055865923</v>
      </c>
      <c r="N36" s="20">
        <f>Table3[[#This Row],[Total_Amt]]-Table3[[#This Row],[TCG Fees]]-0.0225 - (0.088 *Table3[[#This Row],[Shipping Shields]])- (0.02442 * Table3[[#This Row],[Quantity_Ordered]])</f>
        <v>1.0493818994413406</v>
      </c>
      <c r="O36" s="2"/>
      <c r="P36" s="2"/>
      <c r="Q36" s="6"/>
    </row>
    <row r="37" spans="1:17" x14ac:dyDescent="0.25">
      <c r="A37" s="1" t="s">
        <v>1561</v>
      </c>
      <c r="B37" s="2" t="s">
        <v>1562</v>
      </c>
      <c r="C37" s="3">
        <v>45324</v>
      </c>
      <c r="D37" s="4" t="str">
        <f ca="1">IF(C37&gt;=TODAY()-7,"Shipped","Completed")</f>
        <v>Shipped</v>
      </c>
      <c r="E37" s="4" t="s">
        <v>3</v>
      </c>
      <c r="F37" s="4" t="s">
        <v>1534</v>
      </c>
      <c r="G37" s="5">
        <v>5.79</v>
      </c>
      <c r="H37" s="37">
        <f>IF(J37&gt;=7,2,IF(J37&lt;7,1))</f>
        <v>1</v>
      </c>
      <c r="I37" s="37" t="str">
        <f>IF(H37 &gt; 1, "Large", "Small")</f>
        <v>Small</v>
      </c>
      <c r="J37" s="4">
        <v>1</v>
      </c>
      <c r="K37" s="20">
        <v>0.99</v>
      </c>
      <c r="L37" s="5">
        <f>Table3[[#This Row],[Product_Amt]]+Table3[[#This Row],[Shipping_Amt]]</f>
        <v>6.78</v>
      </c>
      <c r="M37" s="5">
        <f>(((Table3[[#This Row],[Total_Amt]] * 0.0558659217877095) + (Table3[[#This Row],[Total_Amt]])) *0.025 +0.3) + Table3[[#This Row],[Total_Amt]] * 0.1025</f>
        <v>1.1739192737430169</v>
      </c>
      <c r="N37" s="20">
        <f>Table3[[#This Row],[Total_Amt]]-Table3[[#This Row],[TCG Fees]]-0.0225 - (0.088 *Table3[[#This Row],[Shipping Shields]])- (0.02442 * Table3[[#This Row],[Quantity_Ordered]])</f>
        <v>5.4711607262569837</v>
      </c>
      <c r="O37" s="2"/>
      <c r="P37" s="2"/>
      <c r="Q37" s="6"/>
    </row>
    <row r="38" spans="1:17" x14ac:dyDescent="0.25">
      <c r="A38" s="1" t="s">
        <v>1567</v>
      </c>
      <c r="B38" s="2" t="s">
        <v>1568</v>
      </c>
      <c r="C38" s="3">
        <v>45324</v>
      </c>
      <c r="D38" s="4" t="str">
        <f ca="1">IF(C38&gt;=TODAY()-7,"Shipped","Completed")</f>
        <v>Shipped</v>
      </c>
      <c r="E38" s="4" t="s">
        <v>3</v>
      </c>
      <c r="F38" s="4" t="s">
        <v>1534</v>
      </c>
      <c r="G38" s="5">
        <v>0.13</v>
      </c>
      <c r="H38" s="37">
        <f>IF(J38&gt;=7,2,IF(J38&lt;7,1))</f>
        <v>1</v>
      </c>
      <c r="I38" s="37" t="str">
        <f>IF(H38 &gt; 1, "Large", "Small")</f>
        <v>Small</v>
      </c>
      <c r="J38" s="4">
        <v>1</v>
      </c>
      <c r="K38" s="20">
        <v>0.99</v>
      </c>
      <c r="L38" s="5">
        <f>Table3[[#This Row],[Product_Amt]]+Table3[[#This Row],[Shipping_Amt]]</f>
        <v>1.1200000000000001</v>
      </c>
      <c r="M38" s="5">
        <f>(((Table3[[#This Row],[Total_Amt]] * 0.0558659217877095) + (Table3[[#This Row],[Total_Amt]])) *0.025 +0.3) + Table3[[#This Row],[Total_Amt]] * 0.1025</f>
        <v>0.44436424581005585</v>
      </c>
      <c r="N38" s="20">
        <f>Table3[[#This Row],[Total_Amt]]-Table3[[#This Row],[TCG Fees]]-0.0225 - (0.088 *Table3[[#This Row],[Shipping Shields]])- (0.02442 * Table3[[#This Row],[Quantity_Ordered]])</f>
        <v>0.54071575418994433</v>
      </c>
      <c r="O38" s="2"/>
      <c r="P38" s="2"/>
      <c r="Q38" s="6"/>
    </row>
    <row r="39" spans="1:17" x14ac:dyDescent="0.25">
      <c r="A39" s="1" t="s">
        <v>1586</v>
      </c>
      <c r="B39" s="2" t="s">
        <v>1587</v>
      </c>
      <c r="C39" s="3">
        <v>45324</v>
      </c>
      <c r="D39" s="4" t="str">
        <f ca="1">IF(C39&gt;=TODAY()-7,"Shipped","Completed")</f>
        <v>Shipped</v>
      </c>
      <c r="E39" s="4" t="s">
        <v>3</v>
      </c>
      <c r="F39" s="4" t="s">
        <v>1534</v>
      </c>
      <c r="G39" s="5">
        <v>3.6</v>
      </c>
      <c r="H39" s="37">
        <f>IF(J39&gt;=7,2,IF(J39&lt;7,1))</f>
        <v>1</v>
      </c>
      <c r="I39" s="37" t="str">
        <f>IF(H39 &gt; 1, "Large", "Small")</f>
        <v>Small</v>
      </c>
      <c r="J39" s="4">
        <v>3</v>
      </c>
      <c r="K39" s="20">
        <v>0.99</v>
      </c>
      <c r="L39" s="5">
        <f>Table3[[#This Row],[Product_Amt]]+Table3[[#This Row],[Shipping_Amt]]</f>
        <v>4.59</v>
      </c>
      <c r="M39" s="5">
        <f>(((Table3[[#This Row],[Total_Amt]] * 0.0558659217877095) + (Table3[[#This Row],[Total_Amt]])) *0.025 +0.3) + Table3[[#This Row],[Total_Amt]] * 0.1025</f>
        <v>0.89163561452513962</v>
      </c>
      <c r="N39" s="20">
        <f>Table3[[#This Row],[Total_Amt]]-Table3[[#This Row],[TCG Fees]]-0.0225 - (0.088 *Table3[[#This Row],[Shipping Shields]])- (0.02442 * Table3[[#This Row],[Quantity_Ordered]])</f>
        <v>3.5146043854748603</v>
      </c>
      <c r="O39" s="2"/>
      <c r="P39" s="2"/>
      <c r="Q39" s="6"/>
    </row>
    <row r="40" spans="1:17" x14ac:dyDescent="0.25">
      <c r="A40" s="1" t="s">
        <v>1569</v>
      </c>
      <c r="B40" s="2" t="s">
        <v>1570</v>
      </c>
      <c r="C40" s="3">
        <v>45324</v>
      </c>
      <c r="D40" s="4" t="str">
        <f ca="1">IF(C40&gt;=TODAY()-7,"Shipped","Completed")</f>
        <v>Shipped</v>
      </c>
      <c r="E40" s="4" t="s">
        <v>3</v>
      </c>
      <c r="F40" s="4" t="s">
        <v>1534</v>
      </c>
      <c r="G40" s="5">
        <v>1.23</v>
      </c>
      <c r="H40" s="37">
        <f>IF(J40&gt;=7,2,IF(J40&lt;7,1))</f>
        <v>1</v>
      </c>
      <c r="I40" s="37" t="str">
        <f>IF(H40 &gt; 1, "Large", "Small")</f>
        <v>Small</v>
      </c>
      <c r="J40" s="4">
        <v>1</v>
      </c>
      <c r="K40" s="20">
        <v>0.99</v>
      </c>
      <c r="L40" s="5">
        <f>Table3[[#This Row],[Product_Amt]]+Table3[[#This Row],[Shipping_Amt]]</f>
        <v>2.2199999999999998</v>
      </c>
      <c r="M40" s="5">
        <f>(((Table3[[#This Row],[Total_Amt]] * 0.0558659217877095) + (Table3[[#This Row],[Total_Amt]])) *0.025 +0.3) + Table3[[#This Row],[Total_Amt]] * 0.1025</f>
        <v>0.58615055865921784</v>
      </c>
      <c r="N40" s="20">
        <f>Table3[[#This Row],[Total_Amt]]-Table3[[#This Row],[TCG Fees]]-0.0225 - (0.088 *Table3[[#This Row],[Shipping Shields]])- (0.02442 * Table3[[#This Row],[Quantity_Ordered]])</f>
        <v>1.4989294413407817</v>
      </c>
      <c r="O40" s="2"/>
      <c r="P40" s="2"/>
      <c r="Q40" s="6"/>
    </row>
    <row r="41" spans="1:17" x14ac:dyDescent="0.25">
      <c r="A41" s="1" t="s">
        <v>1573</v>
      </c>
      <c r="B41" s="2" t="s">
        <v>1574</v>
      </c>
      <c r="C41" s="3">
        <v>45324</v>
      </c>
      <c r="D41" s="4" t="str">
        <f ca="1">IF(C41&gt;=TODAY()-7,"Shipped","Completed")</f>
        <v>Shipped</v>
      </c>
      <c r="E41" s="4" t="s">
        <v>3</v>
      </c>
      <c r="F41" s="4" t="s">
        <v>1534</v>
      </c>
      <c r="G41" s="5">
        <v>3.59</v>
      </c>
      <c r="H41" s="37">
        <f>IF(J41&gt;=7,2,IF(J41&lt;7,1))</f>
        <v>1</v>
      </c>
      <c r="I41" s="37" t="str">
        <f>IF(H41 &gt; 1, "Large", "Small")</f>
        <v>Small</v>
      </c>
      <c r="J41" s="4">
        <v>1</v>
      </c>
      <c r="K41" s="20">
        <v>0.99</v>
      </c>
      <c r="L41" s="5">
        <f>Table3[[#This Row],[Product_Amt]]+Table3[[#This Row],[Shipping_Amt]]</f>
        <v>4.58</v>
      </c>
      <c r="M41" s="5">
        <f>(((Table3[[#This Row],[Total_Amt]] * 0.0558659217877095) + (Table3[[#This Row],[Total_Amt]])) *0.025 +0.3) + Table3[[#This Row],[Total_Amt]] * 0.1025</f>
        <v>0.89034664804469266</v>
      </c>
      <c r="N41" s="20">
        <f>Table3[[#This Row],[Total_Amt]]-Table3[[#This Row],[TCG Fees]]-0.0225 - (0.088 *Table3[[#This Row],[Shipping Shields]])- (0.02442 * Table3[[#This Row],[Quantity_Ordered]])</f>
        <v>3.5547333519553073</v>
      </c>
      <c r="O41" s="2"/>
      <c r="P41" s="2"/>
      <c r="Q41" s="6"/>
    </row>
    <row r="42" spans="1:17" x14ac:dyDescent="0.25">
      <c r="A42" s="1" t="s">
        <v>1584</v>
      </c>
      <c r="B42" s="2" t="s">
        <v>1585</v>
      </c>
      <c r="C42" s="3">
        <v>45324</v>
      </c>
      <c r="D42" s="4" t="str">
        <f ca="1">IF(C42&gt;=TODAY()-7,"Shipped","Completed")</f>
        <v>Shipped</v>
      </c>
      <c r="E42" s="4" t="s">
        <v>3</v>
      </c>
      <c r="F42" s="4" t="s">
        <v>1534</v>
      </c>
      <c r="G42" s="5">
        <v>0.27</v>
      </c>
      <c r="H42" s="37">
        <f>IF(J42&gt;=7,2,IF(J42&lt;7,1))</f>
        <v>1</v>
      </c>
      <c r="I42" s="37" t="str">
        <f>IF(H42 &gt; 1, "Large", "Small")</f>
        <v>Small</v>
      </c>
      <c r="J42" s="4">
        <v>1</v>
      </c>
      <c r="K42" s="20">
        <v>0.99</v>
      </c>
      <c r="L42" s="5">
        <f>Table3[[#This Row],[Product_Amt]]+Table3[[#This Row],[Shipping_Amt]]</f>
        <v>1.26</v>
      </c>
      <c r="M42" s="5">
        <f>(((Table3[[#This Row],[Total_Amt]] * 0.0558659217877095) + (Table3[[#This Row],[Total_Amt]])) *0.025 +0.3) + Table3[[#This Row],[Total_Amt]] * 0.1025</f>
        <v>0.46240977653631282</v>
      </c>
      <c r="N42" s="20">
        <f>Table3[[#This Row],[Total_Amt]]-Table3[[#This Row],[TCG Fees]]-0.0225 - (0.088 *Table3[[#This Row],[Shipping Shields]])- (0.02442 * Table3[[#This Row],[Quantity_Ordered]])</f>
        <v>0.6626702234636872</v>
      </c>
      <c r="O42" s="2"/>
      <c r="P42" s="2"/>
      <c r="Q42" s="6"/>
    </row>
    <row r="43" spans="1:17" x14ac:dyDescent="0.25">
      <c r="A43" s="1" t="s">
        <v>1563</v>
      </c>
      <c r="B43" s="2" t="s">
        <v>1564</v>
      </c>
      <c r="C43" s="3">
        <v>45324</v>
      </c>
      <c r="D43" s="4" t="str">
        <f ca="1">IF(C43&gt;=TODAY()-7,"Shipped","Completed")</f>
        <v>Shipped</v>
      </c>
      <c r="E43" s="4" t="s">
        <v>3</v>
      </c>
      <c r="F43" s="4" t="s">
        <v>1534</v>
      </c>
      <c r="G43" s="5">
        <v>4.2300000000000004</v>
      </c>
      <c r="H43" s="37">
        <f>IF(J43&gt;=7,2,IF(J43&lt;7,1))</f>
        <v>1</v>
      </c>
      <c r="I43" s="37" t="str">
        <f>IF(H43 &gt; 1, "Large", "Small")</f>
        <v>Small</v>
      </c>
      <c r="J43" s="4">
        <v>1</v>
      </c>
      <c r="K43" s="20">
        <v>0.99</v>
      </c>
      <c r="L43" s="5">
        <f>Table3[[#This Row],[Product_Amt]]+Table3[[#This Row],[Shipping_Amt]]</f>
        <v>5.2200000000000006</v>
      </c>
      <c r="M43" s="5">
        <f>(((Table3[[#This Row],[Total_Amt]] * 0.0558659217877095) + (Table3[[#This Row],[Total_Amt]])) *0.025 +0.3) + Table3[[#This Row],[Total_Amt]] * 0.1025</f>
        <v>0.97284050279329615</v>
      </c>
      <c r="N43" s="20">
        <f>Table3[[#This Row],[Total_Amt]]-Table3[[#This Row],[TCG Fees]]-0.0225 - (0.088 *Table3[[#This Row],[Shipping Shields]])- (0.02442 * Table3[[#This Row],[Quantity_Ordered]])</f>
        <v>4.112239497206704</v>
      </c>
      <c r="O43" s="2"/>
      <c r="P43" s="2"/>
      <c r="Q43" s="6"/>
    </row>
    <row r="44" spans="1:17" x14ac:dyDescent="0.25">
      <c r="A44" s="1" t="s">
        <v>1594</v>
      </c>
      <c r="B44" s="2" t="s">
        <v>1595</v>
      </c>
      <c r="C44" s="3">
        <v>45324</v>
      </c>
      <c r="D44" s="4" t="str">
        <f ca="1">IF(C44&gt;=TODAY()-7,"Shipped","Completed")</f>
        <v>Shipped</v>
      </c>
      <c r="E44" s="4" t="s">
        <v>1596</v>
      </c>
      <c r="F44" s="4" t="s">
        <v>1534</v>
      </c>
      <c r="G44" s="5">
        <v>49.44</v>
      </c>
      <c r="H44" s="37">
        <f>IF(J44&gt;=7,2,IF(J44&lt;7,1))</f>
        <v>1</v>
      </c>
      <c r="I44" s="37" t="str">
        <f>IF(H44 &gt; 1, "Large", "Small")</f>
        <v>Small</v>
      </c>
      <c r="J44" s="4">
        <v>4</v>
      </c>
      <c r="K44" s="20">
        <v>0.99</v>
      </c>
      <c r="L44" s="5">
        <f>Table3[[#This Row],[Product_Amt]]+Table3[[#This Row],[Shipping_Amt]]</f>
        <v>50.43</v>
      </c>
      <c r="M44" s="5">
        <f>(((Table3[[#This Row],[Total_Amt]] * 0.0558659217877095) + (Table3[[#This Row],[Total_Amt]])) *0.025 +0.3) + Table3[[#This Row],[Total_Amt]] * 0.1025</f>
        <v>6.8002579608938545</v>
      </c>
      <c r="N44" s="20">
        <f>Table3[[#This Row],[Total_Amt]]-Table3[[#This Row],[TCG Fees]]-0.0225 - (0.088 *Table3[[#This Row],[Shipping Shields]])- (0.02442 * Table3[[#This Row],[Quantity_Ordered]])</f>
        <v>43.421562039106149</v>
      </c>
      <c r="O44" s="2"/>
      <c r="P44" s="2"/>
      <c r="Q44" s="6"/>
    </row>
    <row r="45" spans="1:17" x14ac:dyDescent="0.25">
      <c r="A45" s="1" t="s">
        <v>1571</v>
      </c>
      <c r="B45" s="2" t="s">
        <v>1572</v>
      </c>
      <c r="C45" s="3">
        <v>45324</v>
      </c>
      <c r="D45" s="4" t="str">
        <f ca="1">IF(C45&gt;=TODAY()-7,"Shipped","Completed")</f>
        <v>Shipped</v>
      </c>
      <c r="E45" s="4" t="s">
        <v>3</v>
      </c>
      <c r="F45" s="4" t="s">
        <v>1534</v>
      </c>
      <c r="G45" s="5">
        <v>0.19</v>
      </c>
      <c r="H45" s="37">
        <f>IF(J45&gt;=7,2,IF(J45&lt;7,1))</f>
        <v>1</v>
      </c>
      <c r="I45" s="37" t="str">
        <f>IF(H45 &gt; 1, "Large", "Small")</f>
        <v>Small</v>
      </c>
      <c r="J45" s="4">
        <v>1</v>
      </c>
      <c r="K45" s="20">
        <v>0.99</v>
      </c>
      <c r="L45" s="5">
        <f>Table3[[#This Row],[Product_Amt]]+Table3[[#This Row],[Shipping_Amt]]</f>
        <v>1.18</v>
      </c>
      <c r="M45" s="5">
        <f>(((Table3[[#This Row],[Total_Amt]] * 0.0558659217877095) + (Table3[[#This Row],[Total_Amt]])) *0.025 +0.3) + Table3[[#This Row],[Total_Amt]] * 0.1025</f>
        <v>0.4520980446927374</v>
      </c>
      <c r="N45" s="20">
        <f>Table3[[#This Row],[Total_Amt]]-Table3[[#This Row],[TCG Fees]]-0.0225 - (0.088 *Table3[[#This Row],[Shipping Shields]])- (0.02442 * Table3[[#This Row],[Quantity_Ordered]])</f>
        <v>0.59298195530726261</v>
      </c>
      <c r="O45" s="2"/>
      <c r="P45" s="2"/>
      <c r="Q45" s="6"/>
    </row>
    <row r="46" spans="1:17" x14ac:dyDescent="0.25">
      <c r="A46" s="1" t="s">
        <v>1590</v>
      </c>
      <c r="B46" s="2" t="s">
        <v>1591</v>
      </c>
      <c r="C46" s="3">
        <v>45324</v>
      </c>
      <c r="D46" s="4" t="str">
        <f ca="1">IF(C46&gt;=TODAY()-7,"Shipped","Completed")</f>
        <v>Shipped</v>
      </c>
      <c r="E46" s="4" t="s">
        <v>3</v>
      </c>
      <c r="F46" s="4" t="s">
        <v>1534</v>
      </c>
      <c r="G46" s="5">
        <v>0.43</v>
      </c>
      <c r="H46" s="37">
        <f>IF(J46&gt;=7,2,IF(J46&lt;7,1))</f>
        <v>1</v>
      </c>
      <c r="I46" s="37" t="str">
        <f>IF(H46 &gt; 1, "Large", "Small")</f>
        <v>Small</v>
      </c>
      <c r="J46" s="4">
        <v>2</v>
      </c>
      <c r="K46" s="20">
        <v>0.99</v>
      </c>
      <c r="L46" s="5">
        <f>Table3[[#This Row],[Product_Amt]]+Table3[[#This Row],[Shipping_Amt]]</f>
        <v>1.42</v>
      </c>
      <c r="M46" s="5">
        <f>(((Table3[[#This Row],[Total_Amt]] * 0.0558659217877095) + (Table3[[#This Row],[Total_Amt]])) *0.025 +0.3) + Table3[[#This Row],[Total_Amt]] * 0.1025</f>
        <v>0.48303324022346361</v>
      </c>
      <c r="N46" s="20">
        <f>Table3[[#This Row],[Total_Amt]]-Table3[[#This Row],[TCG Fees]]-0.0225 - (0.088 *Table3[[#This Row],[Shipping Shields]])- (0.02442 * Table3[[#This Row],[Quantity_Ordered]])</f>
        <v>0.77762675977653639</v>
      </c>
      <c r="O46" s="2"/>
      <c r="P46" s="2"/>
      <c r="Q46" s="6"/>
    </row>
    <row r="47" spans="1:17" x14ac:dyDescent="0.25">
      <c r="A47" s="1" t="s">
        <v>1592</v>
      </c>
      <c r="B47" s="2" t="s">
        <v>1593</v>
      </c>
      <c r="C47" s="3">
        <v>45324</v>
      </c>
      <c r="D47" s="4" t="str">
        <f ca="1">IF(C47&gt;=TODAY()-7,"Shipped","Completed")</f>
        <v>Shipped</v>
      </c>
      <c r="E47" s="4" t="s">
        <v>3</v>
      </c>
      <c r="F47" s="4" t="s">
        <v>1534</v>
      </c>
      <c r="G47" s="5">
        <v>0.99</v>
      </c>
      <c r="H47" s="37">
        <f>IF(J47&gt;=7,2,IF(J47&lt;7,1))</f>
        <v>1</v>
      </c>
      <c r="I47" s="37" t="str">
        <f>IF(H47 &gt; 1, "Large", "Small")</f>
        <v>Small</v>
      </c>
      <c r="J47" s="4">
        <v>1</v>
      </c>
      <c r="K47" s="20">
        <v>0.99</v>
      </c>
      <c r="L47" s="5">
        <f>Table3[[#This Row],[Product_Amt]]+Table3[[#This Row],[Shipping_Amt]]</f>
        <v>1.98</v>
      </c>
      <c r="M47" s="5">
        <f>(((Table3[[#This Row],[Total_Amt]] * 0.0558659217877095) + (Table3[[#This Row],[Total_Amt]])) *0.025 +0.3) + Table3[[#This Row],[Total_Amt]] * 0.1025</f>
        <v>0.55521536312849162</v>
      </c>
      <c r="N47" s="20">
        <f>Table3[[#This Row],[Total_Amt]]-Table3[[#This Row],[TCG Fees]]-0.0225 - (0.088 *Table3[[#This Row],[Shipping Shields]])- (0.02442 * Table3[[#This Row],[Quantity_Ordered]])</f>
        <v>1.2898646368715081</v>
      </c>
      <c r="O47" s="2"/>
      <c r="P47" s="2"/>
      <c r="Q47" s="6"/>
    </row>
    <row r="48" spans="1:17" x14ac:dyDescent="0.25">
      <c r="A48" s="1" t="s">
        <v>1565</v>
      </c>
      <c r="B48" s="2" t="s">
        <v>1566</v>
      </c>
      <c r="C48" s="3">
        <v>45324</v>
      </c>
      <c r="D48" s="4" t="str">
        <f ca="1">IF(C48&gt;=TODAY()-7,"Shipped","Completed")</f>
        <v>Shipped</v>
      </c>
      <c r="E48" s="4" t="s">
        <v>3</v>
      </c>
      <c r="F48" s="4" t="s">
        <v>1534</v>
      </c>
      <c r="G48" s="5">
        <v>8.68</v>
      </c>
      <c r="H48" s="37">
        <f>IF(J48&gt;=7,2,IF(J48&lt;7,1))</f>
        <v>1</v>
      </c>
      <c r="I48" s="37" t="str">
        <f>IF(H48 &gt; 1, "Large", "Small")</f>
        <v>Small</v>
      </c>
      <c r="J48" s="4">
        <v>4</v>
      </c>
      <c r="K48" s="20">
        <v>0.99</v>
      </c>
      <c r="L48" s="5">
        <f>Table3[[#This Row],[Product_Amt]]+Table3[[#This Row],[Shipping_Amt]]</f>
        <v>9.67</v>
      </c>
      <c r="M48" s="5">
        <f>(((Table3[[#This Row],[Total_Amt]] * 0.0558659217877095) + (Table3[[#This Row],[Total_Amt]])) *0.025 +0.3) + Table3[[#This Row],[Total_Amt]] * 0.1025</f>
        <v>1.5464305865921788</v>
      </c>
      <c r="N48" s="20">
        <f>Table3[[#This Row],[Total_Amt]]-Table3[[#This Row],[TCG Fees]]-0.0225 - (0.088 *Table3[[#This Row],[Shipping Shields]])- (0.02442 * Table3[[#This Row],[Quantity_Ordered]])</f>
        <v>7.9153894134078211</v>
      </c>
      <c r="O48" s="2"/>
      <c r="P48" s="2"/>
      <c r="Q48" s="6"/>
    </row>
    <row r="49" spans="1:17" x14ac:dyDescent="0.25">
      <c r="A49" s="1" t="s">
        <v>1577</v>
      </c>
      <c r="B49" s="2" t="s">
        <v>1578</v>
      </c>
      <c r="C49" s="3">
        <v>45324</v>
      </c>
      <c r="D49" s="4" t="str">
        <f ca="1">IF(C49&gt;=TODAY()-7,"Shipped","Completed")</f>
        <v>Shipped</v>
      </c>
      <c r="E49" s="4" t="s">
        <v>3</v>
      </c>
      <c r="F49" s="4" t="s">
        <v>1534</v>
      </c>
      <c r="G49" s="5">
        <v>34.5</v>
      </c>
      <c r="H49" s="37">
        <f>IF(J49&gt;=7,2,IF(J49&lt;7,1))</f>
        <v>1</v>
      </c>
      <c r="I49" s="37" t="str">
        <f>IF(H49 &gt; 1, "Large", "Small")</f>
        <v>Small</v>
      </c>
      <c r="J49" s="4">
        <v>1</v>
      </c>
      <c r="K49" s="20">
        <v>0.99</v>
      </c>
      <c r="L49" s="5">
        <f>Table3[[#This Row],[Product_Amt]]+Table3[[#This Row],[Shipping_Amt]]</f>
        <v>35.49</v>
      </c>
      <c r="M49" s="5">
        <f>(((Table3[[#This Row],[Total_Amt]] * 0.0558659217877095) + (Table3[[#This Row],[Total_Amt]])) *0.025 +0.3) + Table3[[#This Row],[Total_Amt]] * 0.1025</f>
        <v>4.8745420391061458</v>
      </c>
      <c r="N49" s="20">
        <f>Table3[[#This Row],[Total_Amt]]-Table3[[#This Row],[TCG Fees]]-0.0225 - (0.088 *Table3[[#This Row],[Shipping Shields]])- (0.02442 * Table3[[#This Row],[Quantity_Ordered]])</f>
        <v>30.480537960893855</v>
      </c>
      <c r="O49" s="2"/>
      <c r="P49" s="2"/>
      <c r="Q49" s="6"/>
    </row>
    <row r="50" spans="1:17" x14ac:dyDescent="0.25">
      <c r="A50" s="1" t="s">
        <v>1547</v>
      </c>
      <c r="B50" s="2" t="s">
        <v>1548</v>
      </c>
      <c r="C50" s="3">
        <v>45323</v>
      </c>
      <c r="D50" s="4" t="str">
        <f ca="1">IF(C50&gt;=TODAY()-7,"Shipped","Completed")</f>
        <v>Shipped</v>
      </c>
      <c r="E50" s="4" t="s">
        <v>3</v>
      </c>
      <c r="F50" s="4" t="s">
        <v>1534</v>
      </c>
      <c r="G50" s="5">
        <v>7.27</v>
      </c>
      <c r="H50" s="37">
        <f>IF(J50&gt;=7,2,IF(J50&lt;7,1))</f>
        <v>1</v>
      </c>
      <c r="I50" s="37" t="str">
        <f>IF(H50 &gt; 1, "Large", "Small")</f>
        <v>Small</v>
      </c>
      <c r="J50" s="4">
        <v>5</v>
      </c>
      <c r="K50" s="20">
        <v>0.99</v>
      </c>
      <c r="L50" s="5">
        <f>Table3[[#This Row],[Product_Amt]]+Table3[[#This Row],[Shipping_Amt]]</f>
        <v>8.26</v>
      </c>
      <c r="M50" s="5">
        <f>(((Table3[[#This Row],[Total_Amt]] * 0.0558659217877095) + (Table3[[#This Row],[Total_Amt]])) *0.025 +0.3) + Table3[[#This Row],[Total_Amt]] * 0.1025</f>
        <v>1.364686312849162</v>
      </c>
      <c r="N50" s="20">
        <f>Table3[[#This Row],[Total_Amt]]-Table3[[#This Row],[TCG Fees]]-0.0225 - (0.088 *Table3[[#This Row],[Shipping Shields]])- (0.02442 * Table3[[#This Row],[Quantity_Ordered]])</f>
        <v>6.6627136871508377</v>
      </c>
      <c r="O50" s="2"/>
      <c r="P50" s="2"/>
      <c r="Q50" s="6"/>
    </row>
    <row r="51" spans="1:17" x14ac:dyDescent="0.25">
      <c r="A51" s="1" t="s">
        <v>1531</v>
      </c>
      <c r="B51" s="2" t="s">
        <v>1532</v>
      </c>
      <c r="C51" s="3">
        <v>45323</v>
      </c>
      <c r="D51" s="4" t="str">
        <f ca="1">IF(C51&gt;=TODAY()-7,"Shipped","Completed")</f>
        <v>Shipped</v>
      </c>
      <c r="E51" s="4" t="s">
        <v>3</v>
      </c>
      <c r="F51" s="4" t="s">
        <v>1533</v>
      </c>
      <c r="G51" s="5">
        <v>5.6</v>
      </c>
      <c r="H51" s="37">
        <f>IF(J51&gt;=7,2,IF(J51&lt;7,1))</f>
        <v>1</v>
      </c>
      <c r="I51" s="37" t="str">
        <f>IF(H51 &gt; 1, "Large", "Small")</f>
        <v>Small</v>
      </c>
      <c r="J51" s="4">
        <v>1</v>
      </c>
      <c r="K51" s="20">
        <v>0.99</v>
      </c>
      <c r="L51" s="5">
        <f>Table3[[#This Row],[Product_Amt]]+Table3[[#This Row],[Shipping_Amt]]</f>
        <v>6.59</v>
      </c>
      <c r="M51" s="5">
        <f>(((Table3[[#This Row],[Total_Amt]] * 0.0558659217877095) + (Table3[[#This Row],[Total_Amt]])) *0.025 +0.3) + Table3[[#This Row],[Total_Amt]] * 0.1025</f>
        <v>1.149428910614525</v>
      </c>
      <c r="N51" s="20">
        <f>Table3[[#This Row],[Total_Amt]]-Table3[[#This Row],[TCG Fees]]-0.0225 - (0.088 *Table3[[#This Row],[Shipping Shields]])- (0.02442 * Table3[[#This Row],[Quantity_Ordered]])</f>
        <v>5.3056510893854751</v>
      </c>
      <c r="O51" s="2"/>
      <c r="P51" s="2"/>
      <c r="Q51" s="6"/>
    </row>
    <row r="52" spans="1:17" x14ac:dyDescent="0.25">
      <c r="A52" s="1" t="s">
        <v>1557</v>
      </c>
      <c r="B52" s="2" t="s">
        <v>1558</v>
      </c>
      <c r="C52" s="3">
        <v>45323</v>
      </c>
      <c r="D52" s="4" t="str">
        <f ca="1">IF(C52&gt;=TODAY()-7,"Shipped","Completed")</f>
        <v>Shipped</v>
      </c>
      <c r="E52" s="4" t="s">
        <v>3</v>
      </c>
      <c r="F52" s="4" t="s">
        <v>1534</v>
      </c>
      <c r="G52" s="5">
        <v>0.8</v>
      </c>
      <c r="H52" s="37">
        <f>IF(J52&gt;=7,2,IF(J52&lt;7,1))</f>
        <v>1</v>
      </c>
      <c r="I52" s="37" t="str">
        <f>IF(H52 &gt; 1, "Large", "Small")</f>
        <v>Small</v>
      </c>
      <c r="J52" s="4">
        <v>1</v>
      </c>
      <c r="K52" s="20">
        <v>0.99</v>
      </c>
      <c r="L52" s="5">
        <f>Table3[[#This Row],[Product_Amt]]+Table3[[#This Row],[Shipping_Amt]]</f>
        <v>1.79</v>
      </c>
      <c r="M52" s="5">
        <f>(((Table3[[#This Row],[Total_Amt]] * 0.0558659217877095) + (Table3[[#This Row],[Total_Amt]])) *0.025 +0.3) + Table3[[#This Row],[Total_Amt]] * 0.1025</f>
        <v>0.530725</v>
      </c>
      <c r="N52" s="20">
        <f>Table3[[#This Row],[Total_Amt]]-Table3[[#This Row],[TCG Fees]]-0.0225 - (0.088 *Table3[[#This Row],[Shipping Shields]])- (0.02442 * Table3[[#This Row],[Quantity_Ordered]])</f>
        <v>1.124355</v>
      </c>
      <c r="O52" s="2"/>
      <c r="P52" s="2"/>
      <c r="Q52" s="6"/>
    </row>
    <row r="53" spans="1:17" x14ac:dyDescent="0.25">
      <c r="A53" s="1" t="s">
        <v>1559</v>
      </c>
      <c r="B53" s="2" t="s">
        <v>1560</v>
      </c>
      <c r="C53" s="3">
        <v>45323</v>
      </c>
      <c r="D53" s="4" t="str">
        <f ca="1">IF(C53&gt;=TODAY()-7,"Shipped","Completed")</f>
        <v>Shipped</v>
      </c>
      <c r="E53" s="4" t="s">
        <v>3</v>
      </c>
      <c r="F53" s="4" t="s">
        <v>1534</v>
      </c>
      <c r="G53" s="5">
        <v>1.64</v>
      </c>
      <c r="H53" s="37">
        <f>IF(J53&gt;=7,2,IF(J53&lt;7,1))</f>
        <v>1</v>
      </c>
      <c r="I53" s="37" t="str">
        <f>IF(H53 &gt; 1, "Large", "Small")</f>
        <v>Small</v>
      </c>
      <c r="J53" s="4">
        <v>1</v>
      </c>
      <c r="K53" s="20">
        <v>0.99</v>
      </c>
      <c r="L53" s="5">
        <f>Table3[[#This Row],[Product_Amt]]+Table3[[#This Row],[Shipping_Amt]]</f>
        <v>2.63</v>
      </c>
      <c r="M53" s="5">
        <f>(((Table3[[#This Row],[Total_Amt]] * 0.0558659217877095) + (Table3[[#This Row],[Total_Amt]])) *0.025 +0.3) + Table3[[#This Row],[Total_Amt]] * 0.1025</f>
        <v>0.63899818435754185</v>
      </c>
      <c r="N53" s="20">
        <f>Table3[[#This Row],[Total_Amt]]-Table3[[#This Row],[TCG Fees]]-0.0225 - (0.088 *Table3[[#This Row],[Shipping Shields]])- (0.02442 * Table3[[#This Row],[Quantity_Ordered]])</f>
        <v>1.8560818156424579</v>
      </c>
      <c r="O53" s="2"/>
      <c r="P53" s="2"/>
      <c r="Q53" s="6"/>
    </row>
    <row r="54" spans="1:17" x14ac:dyDescent="0.25">
      <c r="A54" s="1" t="s">
        <v>1525</v>
      </c>
      <c r="B54" s="2" t="s">
        <v>1526</v>
      </c>
      <c r="C54" s="51">
        <v>45323</v>
      </c>
      <c r="D54" s="50" t="str">
        <f ca="1">IF(C54&gt;=TODAY()-7,"Shipped","Completed")</f>
        <v>Shipped</v>
      </c>
      <c r="E54" s="4" t="s">
        <v>3</v>
      </c>
      <c r="F54" s="4" t="s">
        <v>1534</v>
      </c>
      <c r="G54" s="5">
        <v>2.97</v>
      </c>
      <c r="H54" s="37">
        <f>IF(J54&gt;=7,2,IF(J54&lt;7,1))</f>
        <v>1</v>
      </c>
      <c r="I54" s="37" t="str">
        <f>IF(H54 &gt; 1, "Large", "Small")</f>
        <v>Small</v>
      </c>
      <c r="J54" s="4">
        <v>1</v>
      </c>
      <c r="K54" s="20">
        <v>0.99</v>
      </c>
      <c r="L54" s="5">
        <f>Table3[[#This Row],[Product_Amt]]+Table3[[#This Row],[Shipping_Amt]]</f>
        <v>3.96</v>
      </c>
      <c r="M54" s="5">
        <f>(((Table3[[#This Row],[Total_Amt]] * 0.0558659217877095) + (Table3[[#This Row],[Total_Amt]])) *0.025 +0.3) + Table3[[#This Row],[Total_Amt]] * 0.1025</f>
        <v>0.8104307262569832</v>
      </c>
      <c r="N54" s="20">
        <f>Table3[[#This Row],[Total_Amt]]-Table3[[#This Row],[TCG Fees]]-0.0225 - (0.088 *Table3[[#This Row],[Shipping Shields]])- (0.02442 * Table3[[#This Row],[Quantity_Ordered]])</f>
        <v>3.0146492737430166</v>
      </c>
      <c r="O54" s="2"/>
      <c r="P54" s="2"/>
      <c r="Q54" s="6"/>
    </row>
    <row r="55" spans="1:17" x14ac:dyDescent="0.25">
      <c r="A55" s="1" t="s">
        <v>1527</v>
      </c>
      <c r="B55" s="2" t="s">
        <v>1528</v>
      </c>
      <c r="C55" s="3">
        <v>45323</v>
      </c>
      <c r="D55" s="4" t="str">
        <f ca="1">IF(C55&gt;=TODAY()-7,"Shipped","Completed")</f>
        <v>Shipped</v>
      </c>
      <c r="E55" s="4" t="s">
        <v>3</v>
      </c>
      <c r="F55" s="4" t="s">
        <v>1534</v>
      </c>
      <c r="G55" s="5">
        <v>3.42</v>
      </c>
      <c r="H55" s="37">
        <f>IF(J55&gt;=7,2,IF(J55&lt;7,1))</f>
        <v>1</v>
      </c>
      <c r="I55" s="37" t="str">
        <f>IF(H55 &gt; 1, "Large", "Small")</f>
        <v>Small</v>
      </c>
      <c r="J55" s="4">
        <v>2</v>
      </c>
      <c r="K55" s="20">
        <v>0.99</v>
      </c>
      <c r="L55" s="5">
        <f>Table3[[#This Row],[Product_Amt]]+Table3[[#This Row],[Shipping_Amt]]</f>
        <v>4.41</v>
      </c>
      <c r="M55" s="5">
        <f>(((Table3[[#This Row],[Total_Amt]] * 0.0558659217877095) + (Table3[[#This Row],[Total_Amt]])) *0.025 +0.3) + Table3[[#This Row],[Total_Amt]] * 0.1025</f>
        <v>0.86843421787709496</v>
      </c>
      <c r="N55" s="20">
        <f>Table3[[#This Row],[Total_Amt]]-Table3[[#This Row],[TCG Fees]]-0.0225 - (0.088 *Table3[[#This Row],[Shipping Shields]])- (0.02442 * Table3[[#This Row],[Quantity_Ordered]])</f>
        <v>3.3822257821229051</v>
      </c>
      <c r="O55" s="2"/>
      <c r="P55" s="2"/>
      <c r="Q55" s="6"/>
    </row>
    <row r="56" spans="1:17" x14ac:dyDescent="0.25">
      <c r="A56" s="1" t="s">
        <v>1537</v>
      </c>
      <c r="B56" s="2" t="s">
        <v>1538</v>
      </c>
      <c r="C56" s="3">
        <v>45323</v>
      </c>
      <c r="D56" s="4" t="s">
        <v>1436</v>
      </c>
      <c r="E56" s="4" t="s">
        <v>3</v>
      </c>
      <c r="F56" s="4" t="s">
        <v>1539</v>
      </c>
      <c r="G56" s="5">
        <v>9.34</v>
      </c>
      <c r="H56" s="37">
        <v>1</v>
      </c>
      <c r="I56" s="37" t="s">
        <v>1540</v>
      </c>
      <c r="J56" s="4">
        <v>1</v>
      </c>
      <c r="K56" s="20">
        <v>0.99</v>
      </c>
      <c r="L56" s="5">
        <f>Table3[[#This Row],[Product_Amt]]+Table3[[#This Row],[Shipping_Amt]]</f>
        <v>10.33</v>
      </c>
      <c r="M56" s="5">
        <f>(((Table3[[#This Row],[Total_Amt]] * 0.0558659217877095) + (Table3[[#This Row],[Total_Amt]])) *0.025 +0.3) + Table3[[#This Row],[Total_Amt]] * 0.1025</f>
        <v>1.6315023743016759</v>
      </c>
      <c r="N56" s="20">
        <f>Table3[[#This Row],[Total_Amt]]-Table3[[#This Row],[TCG Fees]]-0.0225 - (0.088 *Table3[[#This Row],[Shipping Shields]])- (0.02442 * Table3[[#This Row],[Quantity_Ordered]])</f>
        <v>8.5635776256983256</v>
      </c>
      <c r="O56" s="2"/>
      <c r="P56" s="2"/>
      <c r="Q56" s="6"/>
    </row>
    <row r="57" spans="1:17" x14ac:dyDescent="0.25">
      <c r="A57" s="1" t="s">
        <v>1543</v>
      </c>
      <c r="B57" s="2" t="s">
        <v>1544</v>
      </c>
      <c r="C57" s="3">
        <v>45323</v>
      </c>
      <c r="D57" s="4" t="str">
        <f ca="1">IF(C57&gt;=TODAY()-7,"Shipped","Completed")</f>
        <v>Shipped</v>
      </c>
      <c r="E57" s="4" t="s">
        <v>3</v>
      </c>
      <c r="F57" s="4" t="s">
        <v>1534</v>
      </c>
      <c r="G57" s="5">
        <v>0.5</v>
      </c>
      <c r="H57" s="37">
        <f>IF(J57&gt;=7,2,IF(J57&lt;7,1))</f>
        <v>1</v>
      </c>
      <c r="I57" s="37" t="str">
        <f>IF(H57 &gt; 1, "Large", "Small")</f>
        <v>Small</v>
      </c>
      <c r="J57" s="4">
        <v>1</v>
      </c>
      <c r="K57" s="20">
        <v>0.99</v>
      </c>
      <c r="L57" s="5">
        <f>Table3[[#This Row],[Product_Amt]]+Table3[[#This Row],[Shipping_Amt]]</f>
        <v>1.49</v>
      </c>
      <c r="M57" s="5">
        <f>(((Table3[[#This Row],[Total_Amt]] * 0.0558659217877095) + (Table3[[#This Row],[Total_Amt]])) *0.025 +0.3) + Table3[[#This Row],[Total_Amt]] * 0.1025</f>
        <v>0.49205600558659218</v>
      </c>
      <c r="N57" s="20">
        <f>Table3[[#This Row],[Total_Amt]]-Table3[[#This Row],[TCG Fees]]-0.0225 - (0.088 *Table3[[#This Row],[Shipping Shields]])- (0.02442 * Table3[[#This Row],[Quantity_Ordered]])</f>
        <v>0.86302399441340794</v>
      </c>
      <c r="O57" s="2"/>
      <c r="P57" s="2"/>
      <c r="Q57" s="6"/>
    </row>
    <row r="58" spans="1:17" x14ac:dyDescent="0.25">
      <c r="A58" s="1" t="s">
        <v>1549</v>
      </c>
      <c r="B58" s="2" t="s">
        <v>1550</v>
      </c>
      <c r="C58" s="3">
        <v>45323</v>
      </c>
      <c r="D58" s="4" t="str">
        <f ca="1">IF(C58&gt;=TODAY()-7,"Shipped","Completed")</f>
        <v>Shipped</v>
      </c>
      <c r="E58" s="4" t="s">
        <v>3</v>
      </c>
      <c r="F58" s="4" t="s">
        <v>1534</v>
      </c>
      <c r="G58" s="5">
        <v>25.83</v>
      </c>
      <c r="H58" s="37">
        <f>IF(J58&gt;=7,2,IF(J58&lt;7,1))</f>
        <v>1</v>
      </c>
      <c r="I58" s="37" t="str">
        <f>IF(H58 &gt; 1, "Large", "Small")</f>
        <v>Small</v>
      </c>
      <c r="J58" s="4">
        <v>3</v>
      </c>
      <c r="K58" s="20">
        <v>0.99</v>
      </c>
      <c r="L58" s="5">
        <f>Table3[[#This Row],[Product_Amt]]+Table3[[#This Row],[Shipping_Amt]]</f>
        <v>26.819999999999997</v>
      </c>
      <c r="M58" s="5">
        <f>(((Table3[[#This Row],[Total_Amt]] * 0.0558659217877095) + (Table3[[#This Row],[Total_Amt]])) *0.025 +0.3) + Table3[[#This Row],[Total_Amt]] * 0.1025</f>
        <v>3.7570081005586591</v>
      </c>
      <c r="N58" s="20">
        <f>Table3[[#This Row],[Total_Amt]]-Table3[[#This Row],[TCG Fees]]-0.0225 - (0.088 *Table3[[#This Row],[Shipping Shields]])- (0.02442 * Table3[[#This Row],[Quantity_Ordered]])</f>
        <v>22.879231899441333</v>
      </c>
      <c r="O58" s="2"/>
      <c r="P58" s="2"/>
      <c r="Q58" s="6"/>
    </row>
    <row r="59" spans="1:17" x14ac:dyDescent="0.25">
      <c r="A59" s="1" t="s">
        <v>1541</v>
      </c>
      <c r="B59" s="2" t="s">
        <v>1542</v>
      </c>
      <c r="C59" s="3">
        <v>45323</v>
      </c>
      <c r="D59" s="4" t="str">
        <f ca="1">IF(C59&gt;=TODAY()-7,"Shipped","Completed")</f>
        <v>Shipped</v>
      </c>
      <c r="E59" s="4" t="s">
        <v>3</v>
      </c>
      <c r="F59" s="4" t="s">
        <v>1534</v>
      </c>
      <c r="G59" s="5">
        <v>0.45</v>
      </c>
      <c r="H59" s="37">
        <f>IF(J59&gt;=7,2,IF(J59&lt;7,1))</f>
        <v>1</v>
      </c>
      <c r="I59" s="37" t="str">
        <f>IF(H59 &gt; 1, "Large", "Small")</f>
        <v>Small</v>
      </c>
      <c r="J59" s="4">
        <v>1</v>
      </c>
      <c r="K59" s="20">
        <v>0.99</v>
      </c>
      <c r="L59" s="5">
        <f>Table3[[#This Row],[Product_Amt]]+Table3[[#This Row],[Shipping_Amt]]</f>
        <v>1.44</v>
      </c>
      <c r="M59" s="5">
        <f>(((Table3[[#This Row],[Total_Amt]] * 0.0558659217877095) + (Table3[[#This Row],[Total_Amt]])) *0.025 +0.3) + Table3[[#This Row],[Total_Amt]] * 0.1025</f>
        <v>0.48561117318435754</v>
      </c>
      <c r="N59" s="20">
        <f>Table3[[#This Row],[Total_Amt]]-Table3[[#This Row],[TCG Fees]]-0.0225 - (0.088 *Table3[[#This Row],[Shipping Shields]])- (0.02442 * Table3[[#This Row],[Quantity_Ordered]])</f>
        <v>0.81946882681564248</v>
      </c>
      <c r="O59" s="2"/>
      <c r="P59" s="2"/>
      <c r="Q59" s="6"/>
    </row>
    <row r="60" spans="1:17" x14ac:dyDescent="0.25">
      <c r="A60" s="1" t="s">
        <v>1529</v>
      </c>
      <c r="B60" s="2" t="s">
        <v>1530</v>
      </c>
      <c r="C60" s="3">
        <v>45323</v>
      </c>
      <c r="D60" s="4" t="str">
        <f ca="1">IF(C60&gt;=TODAY()-7,"Shipped","Completed")</f>
        <v>Shipped</v>
      </c>
      <c r="E60" s="4" t="s">
        <v>3</v>
      </c>
      <c r="F60" s="4" t="s">
        <v>1534</v>
      </c>
      <c r="G60" s="5">
        <v>0.5</v>
      </c>
      <c r="H60" s="37">
        <v>1</v>
      </c>
      <c r="I60" s="37" t="str">
        <f>IF(H60 &gt; 1, "Large", "Small")</f>
        <v>Small</v>
      </c>
      <c r="J60" s="4">
        <v>1</v>
      </c>
      <c r="K60" s="20">
        <v>0.99</v>
      </c>
      <c r="L60" s="5">
        <f>Table3[[#This Row],[Product_Amt]]+Table3[[#This Row],[Shipping_Amt]]</f>
        <v>1.49</v>
      </c>
      <c r="M60" s="5">
        <f>(((Table3[[#This Row],[Total_Amt]] * 0.0558659217877095) + (Table3[[#This Row],[Total_Amt]])) *0.025 +0.3) + Table3[[#This Row],[Total_Amt]] * 0.1025</f>
        <v>0.49205600558659218</v>
      </c>
      <c r="N60" s="20">
        <f>Table3[[#This Row],[Total_Amt]]-Table3[[#This Row],[TCG Fees]]-0.0225 - (0.088 *Table3[[#This Row],[Shipping Shields]])- (0.02442 * Table3[[#This Row],[Quantity_Ordered]])</f>
        <v>0.86302399441340794</v>
      </c>
      <c r="O60" s="2"/>
      <c r="P60" s="2"/>
      <c r="Q60" s="6"/>
    </row>
    <row r="61" spans="1:17" x14ac:dyDescent="0.25">
      <c r="A61" s="1" t="s">
        <v>1555</v>
      </c>
      <c r="B61" s="2" t="s">
        <v>1556</v>
      </c>
      <c r="C61" s="3">
        <v>45323</v>
      </c>
      <c r="D61" s="4" t="str">
        <f ca="1">IF(C61&gt;=TODAY()-7,"Shipped","Completed")</f>
        <v>Shipped</v>
      </c>
      <c r="E61" s="4" t="s">
        <v>3</v>
      </c>
      <c r="F61" s="4" t="s">
        <v>1534</v>
      </c>
      <c r="G61" s="5">
        <v>0.46</v>
      </c>
      <c r="H61" s="37">
        <f>IF(J61&gt;=7,2,IF(J61&lt;7,1))</f>
        <v>1</v>
      </c>
      <c r="I61" s="37" t="str">
        <f>IF(H61 &gt; 1, "Large", "Small")</f>
        <v>Small</v>
      </c>
      <c r="J61" s="4">
        <v>3</v>
      </c>
      <c r="K61" s="20">
        <v>0.99</v>
      </c>
      <c r="L61" s="5">
        <f>Table3[[#This Row],[Product_Amt]]+Table3[[#This Row],[Shipping_Amt]]</f>
        <v>1.45</v>
      </c>
      <c r="M61" s="5">
        <f>(((Table3[[#This Row],[Total_Amt]] * 0.0558659217877095) + (Table3[[#This Row],[Total_Amt]])) *0.025 +0.3) + Table3[[#This Row],[Total_Amt]] * 0.1025</f>
        <v>0.4869001396648045</v>
      </c>
      <c r="N61" s="20">
        <f>Table3[[#This Row],[Total_Amt]]-Table3[[#This Row],[TCG Fees]]-0.0225 - (0.088 *Table3[[#This Row],[Shipping Shields]])- (0.02442 * Table3[[#This Row],[Quantity_Ordered]])</f>
        <v>0.77933986033519553</v>
      </c>
      <c r="O61" s="2"/>
      <c r="P61" s="2"/>
      <c r="Q61" s="6"/>
    </row>
    <row r="62" spans="1:17" x14ac:dyDescent="0.25">
      <c r="A62" s="1" t="s">
        <v>1551</v>
      </c>
      <c r="B62" s="2" t="s">
        <v>1552</v>
      </c>
      <c r="C62" s="3">
        <v>45323</v>
      </c>
      <c r="D62" s="4" t="str">
        <f ca="1">IF(C62&gt;=TODAY()-7,"Shipped","Completed")</f>
        <v>Shipped</v>
      </c>
      <c r="E62" s="4" t="s">
        <v>3</v>
      </c>
      <c r="F62" s="4" t="s">
        <v>1534</v>
      </c>
      <c r="G62" s="5">
        <v>12.97</v>
      </c>
      <c r="H62" s="37">
        <f>IF(J62&gt;=7,2,IF(J62&lt;7,1))</f>
        <v>1</v>
      </c>
      <c r="I62" s="37" t="str">
        <f>IF(H62 &gt; 1, "Large", "Small")</f>
        <v>Small</v>
      </c>
      <c r="J62" s="4">
        <v>1</v>
      </c>
      <c r="K62" s="20">
        <v>0.99</v>
      </c>
      <c r="L62" s="5">
        <f>Table3[[#This Row],[Product_Amt]]+Table3[[#This Row],[Shipping_Amt]]</f>
        <v>13.96</v>
      </c>
      <c r="M62" s="5">
        <f>(((Table3[[#This Row],[Total_Amt]] * 0.0558659217877095) + (Table3[[#This Row],[Total_Amt]])) *0.025 +0.3) + Table3[[#This Row],[Total_Amt]] * 0.1025</f>
        <v>2.0993972067039106</v>
      </c>
      <c r="N62" s="20">
        <f>Table3[[#This Row],[Total_Amt]]-Table3[[#This Row],[TCG Fees]]-0.0225 - (0.088 *Table3[[#This Row],[Shipping Shields]])- (0.02442 * Table3[[#This Row],[Quantity_Ordered]])</f>
        <v>11.725682793296091</v>
      </c>
      <c r="O62" s="2"/>
      <c r="P62" s="2"/>
      <c r="Q62" s="6"/>
    </row>
    <row r="63" spans="1:17" x14ac:dyDescent="0.25">
      <c r="A63" s="1" t="s">
        <v>1545</v>
      </c>
      <c r="B63" s="2" t="s">
        <v>1546</v>
      </c>
      <c r="C63" s="3">
        <v>45323</v>
      </c>
      <c r="D63" s="4" t="str">
        <f ca="1">IF(C63&gt;=TODAY()-7,"Shipped","Completed")</f>
        <v>Shipped</v>
      </c>
      <c r="E63" s="4" t="s">
        <v>3</v>
      </c>
      <c r="F63" s="4" t="s">
        <v>1534</v>
      </c>
      <c r="G63" s="5">
        <v>3.35</v>
      </c>
      <c r="H63" s="37">
        <f>IF(J63&gt;=7,2,IF(J63&lt;7,1))</f>
        <v>1</v>
      </c>
      <c r="I63" s="37" t="str">
        <f>IF(H63 &gt; 1, "Large", "Small")</f>
        <v>Small</v>
      </c>
      <c r="J63" s="4">
        <v>1</v>
      </c>
      <c r="K63" s="20">
        <v>0.99</v>
      </c>
      <c r="L63" s="5">
        <f>Table3[[#This Row],[Product_Amt]]+Table3[[#This Row],[Shipping_Amt]]</f>
        <v>4.34</v>
      </c>
      <c r="M63" s="5">
        <f>(((Table3[[#This Row],[Total_Amt]] * 0.0558659217877095) + (Table3[[#This Row],[Total_Amt]])) *0.025 +0.3) + Table3[[#This Row],[Total_Amt]] * 0.1025</f>
        <v>0.85941145251396645</v>
      </c>
      <c r="N63" s="20">
        <f>Table3[[#This Row],[Total_Amt]]-Table3[[#This Row],[TCG Fees]]-0.0225 - (0.088 *Table3[[#This Row],[Shipping Shields]])- (0.02442 * Table3[[#This Row],[Quantity_Ordered]])</f>
        <v>3.3456685474860333</v>
      </c>
      <c r="O63" s="2"/>
      <c r="P63" s="2"/>
      <c r="Q63" s="6"/>
    </row>
    <row r="64" spans="1:17" x14ac:dyDescent="0.25">
      <c r="A64" s="1" t="s">
        <v>1522</v>
      </c>
      <c r="B64" s="2" t="s">
        <v>1523</v>
      </c>
      <c r="C64" s="3">
        <v>45322</v>
      </c>
      <c r="D64" s="4" t="str">
        <f ca="1">IF(C64&gt;=TODAY()-7,"Shipped","Completed")</f>
        <v>Shipped</v>
      </c>
      <c r="E64" s="4" t="s">
        <v>3</v>
      </c>
      <c r="F64" s="4" t="s">
        <v>1534</v>
      </c>
      <c r="G64" s="5">
        <v>0.68</v>
      </c>
      <c r="H64" s="37">
        <f>IF(J64&gt;=7,2,IF(J64&lt;7,1))</f>
        <v>1</v>
      </c>
      <c r="I64" s="37" t="str">
        <f>IF(H64 &gt; 1, "Large", "Small")</f>
        <v>Small</v>
      </c>
      <c r="J64" s="4">
        <v>2</v>
      </c>
      <c r="K64" s="20">
        <v>0.99</v>
      </c>
      <c r="L64" s="5">
        <f>Table3[[#This Row],[Product_Amt]]+Table3[[#This Row],[Shipping_Amt]]</f>
        <v>1.67</v>
      </c>
      <c r="M64" s="5">
        <f>(((Table3[[#This Row],[Total_Amt]] * 0.0558659217877095) + (Table3[[#This Row],[Total_Amt]])) *0.025 +0.3) + Table3[[#This Row],[Total_Amt]] * 0.1025</f>
        <v>0.5152574022346369</v>
      </c>
      <c r="N64" s="20">
        <f>Table3[[#This Row],[Total_Amt]]-Table3[[#This Row],[TCG Fees]]-0.0225 - (0.088 *Table3[[#This Row],[Shipping Shields]])- (0.02442 * Table3[[#This Row],[Quantity_Ordered]])</f>
        <v>0.99540259776536311</v>
      </c>
      <c r="O64" s="2"/>
      <c r="P64" s="2"/>
      <c r="Q64" s="6"/>
    </row>
    <row r="65" spans="1:17" x14ac:dyDescent="0.25">
      <c r="A65" s="1" t="s">
        <v>1518</v>
      </c>
      <c r="B65" s="2" t="s">
        <v>1519</v>
      </c>
      <c r="C65" s="3">
        <v>45322</v>
      </c>
      <c r="D65" s="4" t="str">
        <f ca="1">IF(C65&gt;=TODAY()-7,"Shipped","Completed")</f>
        <v>Shipped</v>
      </c>
      <c r="E65" s="4" t="s">
        <v>3</v>
      </c>
      <c r="F65" s="4" t="s">
        <v>1534</v>
      </c>
      <c r="G65" s="5">
        <v>2.99</v>
      </c>
      <c r="H65" s="37">
        <f>IF(J65&gt;=7,2,IF(J65&lt;7,1))</f>
        <v>1</v>
      </c>
      <c r="I65" s="37" t="str">
        <f>IF(H65 &gt; 1, "Large", "Small")</f>
        <v>Small</v>
      </c>
      <c r="J65" s="4">
        <v>1</v>
      </c>
      <c r="K65" s="20">
        <v>0.99</v>
      </c>
      <c r="L65" s="5">
        <f>Table3[[#This Row],[Product_Amt]]+Table3[[#This Row],[Shipping_Amt]]</f>
        <v>3.9800000000000004</v>
      </c>
      <c r="M65" s="5">
        <f>(((Table3[[#This Row],[Total_Amt]] * 0.0558659217877095) + (Table3[[#This Row],[Total_Amt]])) *0.025 +0.3) + Table3[[#This Row],[Total_Amt]] * 0.1025</f>
        <v>0.81300865921787713</v>
      </c>
      <c r="N65" s="20">
        <f>Table3[[#This Row],[Total_Amt]]-Table3[[#This Row],[TCG Fees]]-0.0225 - (0.088 *Table3[[#This Row],[Shipping Shields]])- (0.02442 * Table3[[#This Row],[Quantity_Ordered]])</f>
        <v>3.0320713407821231</v>
      </c>
      <c r="O65" s="2"/>
      <c r="P65" s="2"/>
      <c r="Q65" s="6"/>
    </row>
    <row r="66" spans="1:17" x14ac:dyDescent="0.25">
      <c r="A66" s="1" t="s">
        <v>1508</v>
      </c>
      <c r="B66" s="2" t="s">
        <v>1509</v>
      </c>
      <c r="C66" s="3">
        <v>45322</v>
      </c>
      <c r="D66" s="4" t="str">
        <f ca="1">IF(C66&gt;=TODAY()-7,"Shipped","Completed")</f>
        <v>Shipped</v>
      </c>
      <c r="E66" s="4" t="s">
        <v>3</v>
      </c>
      <c r="F66" s="4" t="s">
        <v>1534</v>
      </c>
      <c r="G66" s="5">
        <v>0.39</v>
      </c>
      <c r="H66" s="37">
        <f>IF(J66&gt;=7,2,IF(J66&lt;7,1))</f>
        <v>1</v>
      </c>
      <c r="I66" s="37" t="str">
        <f>IF(H66 &gt; 1, "Large", "Small")</f>
        <v>Small</v>
      </c>
      <c r="J66" s="4">
        <v>1</v>
      </c>
      <c r="K66" s="20">
        <v>0.99</v>
      </c>
      <c r="L66" s="5">
        <f>Table3[[#This Row],[Product_Amt]]+Table3[[#This Row],[Shipping_Amt]]</f>
        <v>1.38</v>
      </c>
      <c r="M66" s="5">
        <f>(((Table3[[#This Row],[Total_Amt]] * 0.0558659217877095) + (Table3[[#This Row],[Total_Amt]])) *0.025 +0.3) + Table3[[#This Row],[Total_Amt]] * 0.1025</f>
        <v>0.47787737430167598</v>
      </c>
      <c r="N66" s="20">
        <f>Table3[[#This Row],[Total_Amt]]-Table3[[#This Row],[TCG Fees]]-0.0225 - (0.088 *Table3[[#This Row],[Shipping Shields]])- (0.02442 * Table3[[#This Row],[Quantity_Ordered]])</f>
        <v>0.76720262569832398</v>
      </c>
      <c r="O66" s="2"/>
      <c r="P66" s="2"/>
      <c r="Q66" s="6"/>
    </row>
    <row r="67" spans="1:17" x14ac:dyDescent="0.25">
      <c r="A67" s="1" t="s">
        <v>1506</v>
      </c>
      <c r="B67" s="2" t="s">
        <v>1507</v>
      </c>
      <c r="C67" s="3">
        <v>45322</v>
      </c>
      <c r="D67" s="4" t="str">
        <f ca="1">IF(C67&gt;=TODAY()-7,"Shipped","Completed")</f>
        <v>Shipped</v>
      </c>
      <c r="E67" s="4" t="s">
        <v>3</v>
      </c>
      <c r="F67" s="4" t="s">
        <v>1534</v>
      </c>
      <c r="G67" s="5">
        <v>2.2000000000000002</v>
      </c>
      <c r="H67" s="37">
        <f>IF(J67&gt;=7,2,IF(J67&lt;7,1))</f>
        <v>1</v>
      </c>
      <c r="I67" s="37" t="str">
        <f>IF(H67 &gt; 1, "Large", "Small")</f>
        <v>Small</v>
      </c>
      <c r="J67" s="4">
        <v>4</v>
      </c>
      <c r="K67" s="20">
        <v>0.99</v>
      </c>
      <c r="L67" s="5">
        <f>Table3[[#This Row],[Product_Amt]]+Table3[[#This Row],[Shipping_Amt]]</f>
        <v>3.1900000000000004</v>
      </c>
      <c r="M67" s="5">
        <f>(((Table3[[#This Row],[Total_Amt]] * 0.0558659217877095) + (Table3[[#This Row],[Total_Amt]])) *0.025 +0.3) + Table3[[#This Row],[Total_Amt]] * 0.1025</f>
        <v>0.71118030726256987</v>
      </c>
      <c r="N67" s="20">
        <f>Table3[[#This Row],[Total_Amt]]-Table3[[#This Row],[TCG Fees]]-0.0225 - (0.088 *Table3[[#This Row],[Shipping Shields]])- (0.02442 * Table3[[#This Row],[Quantity_Ordered]])</f>
        <v>2.2706396927374306</v>
      </c>
      <c r="O67" s="2"/>
      <c r="P67" s="2"/>
      <c r="Q67" s="6"/>
    </row>
    <row r="68" spans="1:17" x14ac:dyDescent="0.25">
      <c r="A68" s="1" t="s">
        <v>1512</v>
      </c>
      <c r="B68" s="2" t="s">
        <v>1513</v>
      </c>
      <c r="C68" s="3">
        <v>45322</v>
      </c>
      <c r="D68" s="4" t="str">
        <f ca="1">IF(C68&gt;=TODAY()-7,"Shipped","Completed")</f>
        <v>Shipped</v>
      </c>
      <c r="E68" s="4" t="s">
        <v>3</v>
      </c>
      <c r="F68" s="4" t="s">
        <v>1534</v>
      </c>
      <c r="G68" s="5">
        <v>0.28999999999999998</v>
      </c>
      <c r="H68" s="37">
        <f>IF(J68&gt;=7,2,IF(J68&lt;7,1))</f>
        <v>1</v>
      </c>
      <c r="I68" s="37" t="str">
        <f>IF(H68 &gt; 1, "Large", "Small")</f>
        <v>Small</v>
      </c>
      <c r="J68" s="4">
        <v>1</v>
      </c>
      <c r="K68" s="20">
        <v>0.99</v>
      </c>
      <c r="L68" s="5">
        <f>Table3[[#This Row],[Product_Amt]]+Table3[[#This Row],[Shipping_Amt]]</f>
        <v>1.28</v>
      </c>
      <c r="M68" s="5">
        <f>(((Table3[[#This Row],[Total_Amt]] * 0.0558659217877095) + (Table3[[#This Row],[Total_Amt]])) *0.025 +0.3) + Table3[[#This Row],[Total_Amt]] * 0.1025</f>
        <v>0.46498770949720669</v>
      </c>
      <c r="N68" s="20">
        <f>Table3[[#This Row],[Total_Amt]]-Table3[[#This Row],[TCG Fees]]-0.0225 - (0.088 *Table3[[#This Row],[Shipping Shields]])- (0.02442 * Table3[[#This Row],[Quantity_Ordered]])</f>
        <v>0.68009229050279341</v>
      </c>
      <c r="O68" s="2"/>
      <c r="P68" s="2"/>
      <c r="Q68" s="6"/>
    </row>
    <row r="69" spans="1:17" x14ac:dyDescent="0.25">
      <c r="A69" s="1" t="s">
        <v>1510</v>
      </c>
      <c r="B69" s="2" t="s">
        <v>1511</v>
      </c>
      <c r="C69" s="3">
        <v>45322</v>
      </c>
      <c r="D69" s="4" t="str">
        <f ca="1">IF(C69&gt;=TODAY()-7,"Shipped","Completed")</f>
        <v>Shipped</v>
      </c>
      <c r="E69" s="4" t="s">
        <v>3</v>
      </c>
      <c r="F69" s="4" t="s">
        <v>1534</v>
      </c>
      <c r="G69" s="5">
        <v>0.59</v>
      </c>
      <c r="H69" s="37">
        <f>IF(J69&gt;=7,2,IF(J69&lt;7,1))</f>
        <v>1</v>
      </c>
      <c r="I69" s="37" t="str">
        <f>IF(H69 &gt; 1, "Large", "Small")</f>
        <v>Small</v>
      </c>
      <c r="J69" s="4">
        <v>1</v>
      </c>
      <c r="K69" s="20">
        <v>0.99</v>
      </c>
      <c r="L69" s="5">
        <f>Table3[[#This Row],[Product_Amt]]+Table3[[#This Row],[Shipping_Amt]]</f>
        <v>1.58</v>
      </c>
      <c r="M69" s="5">
        <f>(((Table3[[#This Row],[Total_Amt]] * 0.0558659217877095) + (Table3[[#This Row],[Total_Amt]])) *0.025 +0.3) + Table3[[#This Row],[Total_Amt]] * 0.1025</f>
        <v>0.50365670391061457</v>
      </c>
      <c r="N69" s="20">
        <f>Table3[[#This Row],[Total_Amt]]-Table3[[#This Row],[TCG Fees]]-0.0225 - (0.088 *Table3[[#This Row],[Shipping Shields]])- (0.02442 * Table3[[#This Row],[Quantity_Ordered]])</f>
        <v>0.94142329608938558</v>
      </c>
      <c r="O69" s="2"/>
      <c r="P69" s="2"/>
      <c r="Q69" s="6"/>
    </row>
    <row r="70" spans="1:17" x14ac:dyDescent="0.25">
      <c r="A70" s="1" t="s">
        <v>1516</v>
      </c>
      <c r="B70" s="2" t="s">
        <v>1517</v>
      </c>
      <c r="C70" s="3">
        <v>45322</v>
      </c>
      <c r="D70" s="4" t="str">
        <f ca="1">IF(C70&gt;=TODAY()-7,"Shipped","Completed")</f>
        <v>Shipped</v>
      </c>
      <c r="E70" s="4" t="s">
        <v>3</v>
      </c>
      <c r="F70" s="4" t="s">
        <v>1534</v>
      </c>
      <c r="G70" s="5">
        <v>0.98</v>
      </c>
      <c r="H70" s="37">
        <f>IF(J70&gt;=7,2,IF(J70&lt;7,1))</f>
        <v>1</v>
      </c>
      <c r="I70" s="37" t="str">
        <f>IF(H70 &gt; 1, "Large", "Small")</f>
        <v>Small</v>
      </c>
      <c r="J70" s="4">
        <v>1</v>
      </c>
      <c r="K70" s="20">
        <v>0.99</v>
      </c>
      <c r="L70" s="5">
        <f>Table3[[#This Row],[Product_Amt]]+Table3[[#This Row],[Shipping_Amt]]</f>
        <v>1.97</v>
      </c>
      <c r="M70" s="5">
        <f>(((Table3[[#This Row],[Total_Amt]] * 0.0558659217877095) + (Table3[[#This Row],[Total_Amt]])) *0.025 +0.3) + Table3[[#This Row],[Total_Amt]] * 0.1025</f>
        <v>0.55392639664804466</v>
      </c>
      <c r="N70" s="20">
        <f>Table3[[#This Row],[Total_Amt]]-Table3[[#This Row],[TCG Fees]]-0.0225 - (0.088 *Table3[[#This Row],[Shipping Shields]])- (0.02442 * Table3[[#This Row],[Quantity_Ordered]])</f>
        <v>1.2811536033519553</v>
      </c>
      <c r="O70" s="2"/>
      <c r="P70" s="2"/>
      <c r="Q70" s="6"/>
    </row>
    <row r="71" spans="1:17" x14ac:dyDescent="0.25">
      <c r="A71" s="1" t="s">
        <v>1514</v>
      </c>
      <c r="B71" s="2" t="s">
        <v>1515</v>
      </c>
      <c r="C71" s="3">
        <v>45322</v>
      </c>
      <c r="D71" s="4" t="str">
        <f ca="1">IF(C71&gt;=TODAY()-7,"Shipped","Completed")</f>
        <v>Shipped</v>
      </c>
      <c r="E71" s="4" t="s">
        <v>3</v>
      </c>
      <c r="F71" s="4" t="s">
        <v>1534</v>
      </c>
      <c r="G71" s="5">
        <v>0.46</v>
      </c>
      <c r="H71" s="37">
        <f>IF(J71&gt;=7,2,IF(J71&lt;7,1))</f>
        <v>1</v>
      </c>
      <c r="I71" s="37" t="str">
        <f>IF(H71 &gt; 1, "Large", "Small")</f>
        <v>Small</v>
      </c>
      <c r="J71" s="4">
        <v>2</v>
      </c>
      <c r="K71" s="20">
        <v>0.99</v>
      </c>
      <c r="L71" s="5">
        <f>Table3[[#This Row],[Product_Amt]]+Table3[[#This Row],[Shipping_Amt]]</f>
        <v>1.45</v>
      </c>
      <c r="M71" s="5">
        <f>(((Table3[[#This Row],[Total_Amt]] * 0.0558659217877095) + (Table3[[#This Row],[Total_Amt]])) *0.025 +0.3) + Table3[[#This Row],[Total_Amt]] * 0.1025</f>
        <v>0.4869001396648045</v>
      </c>
      <c r="N71" s="20">
        <f>Table3[[#This Row],[Total_Amt]]-Table3[[#This Row],[TCG Fees]]-0.0225 - (0.088 *Table3[[#This Row],[Shipping Shields]])- (0.02442 * Table3[[#This Row],[Quantity_Ordered]])</f>
        <v>0.80375986033519553</v>
      </c>
      <c r="O71" s="2"/>
      <c r="P71" s="2"/>
      <c r="Q71" s="6"/>
    </row>
    <row r="72" spans="1:17" x14ac:dyDescent="0.25">
      <c r="A72" s="1" t="s">
        <v>1520</v>
      </c>
      <c r="B72" s="2" t="s">
        <v>1521</v>
      </c>
      <c r="C72" s="3">
        <v>45322</v>
      </c>
      <c r="D72" s="4" t="str">
        <f ca="1">IF(C72&gt;=TODAY()-7,"Shipped","Completed")</f>
        <v>Shipped</v>
      </c>
      <c r="E72" s="4" t="s">
        <v>3</v>
      </c>
      <c r="F72" s="4" t="s">
        <v>1534</v>
      </c>
      <c r="G72" s="5">
        <v>3.73</v>
      </c>
      <c r="H72" s="37">
        <f>IF(J72&gt;=7,2,IF(J72&lt;7,1))</f>
        <v>1</v>
      </c>
      <c r="I72" s="37" t="str">
        <f>IF(H72 &gt; 1, "Large", "Small")</f>
        <v>Small</v>
      </c>
      <c r="J72" s="4">
        <v>1</v>
      </c>
      <c r="K72" s="20">
        <v>0.99</v>
      </c>
      <c r="L72" s="5">
        <f>Table3[[#This Row],[Product_Amt]]+Table3[[#This Row],[Shipping_Amt]]</f>
        <v>4.72</v>
      </c>
      <c r="M72" s="5">
        <f>(((Table3[[#This Row],[Total_Amt]] * 0.0558659217877095) + (Table3[[#This Row],[Total_Amt]])) *0.025 +0.3) + Table3[[#This Row],[Total_Amt]] * 0.1025</f>
        <v>0.90839217877094969</v>
      </c>
      <c r="N72" s="20">
        <f>Table3[[#This Row],[Total_Amt]]-Table3[[#This Row],[TCG Fees]]-0.0225 - (0.088 *Table3[[#This Row],[Shipping Shields]])- (0.02442 * Table3[[#This Row],[Quantity_Ordered]])</f>
        <v>3.6766878212290499</v>
      </c>
      <c r="O72" s="2"/>
      <c r="P72" s="2"/>
      <c r="Q72" s="6"/>
    </row>
    <row r="73" spans="1:17" x14ac:dyDescent="0.25">
      <c r="A73" s="1" t="s">
        <v>1485</v>
      </c>
      <c r="B73" s="2" t="s">
        <v>1486</v>
      </c>
      <c r="C73" s="3">
        <v>45321</v>
      </c>
      <c r="D73" s="4" t="str">
        <f ca="1">IF(C73&gt;=TODAY()-7,"Shipped","Completed")</f>
        <v>Shipped</v>
      </c>
      <c r="E73" s="4" t="s">
        <v>3</v>
      </c>
      <c r="F73" s="4" t="s">
        <v>1534</v>
      </c>
      <c r="G73" s="5">
        <v>0.42</v>
      </c>
      <c r="H73" s="37">
        <f>IF(J73&gt;=7,2,IF(J73&lt;7,1))</f>
        <v>1</v>
      </c>
      <c r="I73" s="37" t="str">
        <f>IF(H73 &gt; 1, "Large", "Small")</f>
        <v>Small</v>
      </c>
      <c r="J73" s="4">
        <v>2</v>
      </c>
      <c r="K73" s="20">
        <v>0.99</v>
      </c>
      <c r="L73" s="5">
        <f>Table3[[#This Row],[Product_Amt]]+Table3[[#This Row],[Shipping_Amt]]</f>
        <v>1.41</v>
      </c>
      <c r="M73" s="5">
        <f>(((Table3[[#This Row],[Total_Amt]] * 0.0558659217877095) + (Table3[[#This Row],[Total_Amt]])) *0.025 +0.3) + Table3[[#This Row],[Total_Amt]] * 0.1025</f>
        <v>0.48174427374301676</v>
      </c>
      <c r="N73" s="20">
        <f>Table3[[#This Row],[Total_Amt]]-Table3[[#This Row],[TCG Fees]]-0.0225 - (0.088 *Table3[[#This Row],[Shipping Shields]])- (0.02442 * Table3[[#This Row],[Quantity_Ordered]])</f>
        <v>0.76891572625698323</v>
      </c>
      <c r="O73" s="2"/>
      <c r="P73" s="2"/>
      <c r="Q73" s="6"/>
    </row>
    <row r="74" spans="1:17" x14ac:dyDescent="0.25">
      <c r="A74" s="1" t="s">
        <v>1490</v>
      </c>
      <c r="B74" s="2" t="s">
        <v>1491</v>
      </c>
      <c r="C74" s="3">
        <v>45321</v>
      </c>
      <c r="D74" s="4" t="str">
        <f ca="1">IF(C74&gt;=TODAY()-7,"Shipped","Completed")</f>
        <v>Shipped</v>
      </c>
      <c r="E74" s="4" t="s">
        <v>3</v>
      </c>
      <c r="F74" s="4" t="s">
        <v>1534</v>
      </c>
      <c r="G74" s="5">
        <v>0.99</v>
      </c>
      <c r="H74" s="37">
        <f>IF(J74&gt;=7,2,IF(J74&lt;7,1))</f>
        <v>1</v>
      </c>
      <c r="I74" s="37" t="str">
        <f>IF(H74 &gt; 1, "Large", "Small")</f>
        <v>Small</v>
      </c>
      <c r="J74" s="4">
        <v>2</v>
      </c>
      <c r="K74" s="20">
        <v>0.99</v>
      </c>
      <c r="L74" s="5">
        <f>Table3[[#This Row],[Product_Amt]]+Table3[[#This Row],[Shipping_Amt]]</f>
        <v>1.98</v>
      </c>
      <c r="M74" s="5">
        <f>(((Table3[[#This Row],[Total_Amt]] * 0.0558659217877095) + (Table3[[#This Row],[Total_Amt]])) *0.025 +0.3) + Table3[[#This Row],[Total_Amt]] * 0.1025</f>
        <v>0.55521536312849162</v>
      </c>
      <c r="N74" s="20">
        <f>Table3[[#This Row],[Total_Amt]]-Table3[[#This Row],[TCG Fees]]-0.0225 - (0.088 *Table3[[#This Row],[Shipping Shields]])- (0.02442 * Table3[[#This Row],[Quantity_Ordered]])</f>
        <v>1.2654446368715082</v>
      </c>
      <c r="O74" s="2"/>
      <c r="P74" s="2"/>
      <c r="Q74" s="6"/>
    </row>
    <row r="75" spans="1:17" x14ac:dyDescent="0.25">
      <c r="A75" s="1" t="s">
        <v>1504</v>
      </c>
      <c r="B75" s="2" t="s">
        <v>1505</v>
      </c>
      <c r="C75" s="3">
        <v>45321</v>
      </c>
      <c r="D75" s="4" t="str">
        <f ca="1">IF(C75&gt;=TODAY()-7,"Shipped","Completed")</f>
        <v>Shipped</v>
      </c>
      <c r="E75" s="4" t="s">
        <v>3</v>
      </c>
      <c r="F75" s="4" t="s">
        <v>1534</v>
      </c>
      <c r="G75" s="5">
        <v>0.87</v>
      </c>
      <c r="H75" s="37">
        <f>IF(J75&gt;=7,2,IF(J75&lt;7,1))</f>
        <v>1</v>
      </c>
      <c r="I75" s="37" t="str">
        <f>IF(H75 &gt; 1, "Large", "Small")</f>
        <v>Small</v>
      </c>
      <c r="J75" s="4">
        <v>3</v>
      </c>
      <c r="K75" s="20">
        <v>0.99</v>
      </c>
      <c r="L75" s="5">
        <f>Table3[[#This Row],[Product_Amt]]+Table3[[#This Row],[Shipping_Amt]]</f>
        <v>1.8599999999999999</v>
      </c>
      <c r="M75" s="5">
        <f>(((Table3[[#This Row],[Total_Amt]] * 0.0558659217877095) + (Table3[[#This Row],[Total_Amt]])) *0.025 +0.3) + Table3[[#This Row],[Total_Amt]] * 0.1025</f>
        <v>0.53974776536312841</v>
      </c>
      <c r="N75" s="20">
        <f>Table3[[#This Row],[Total_Amt]]-Table3[[#This Row],[TCG Fees]]-0.0225 - (0.088 *Table3[[#This Row],[Shipping Shields]])- (0.02442 * Table3[[#This Row],[Quantity_Ordered]])</f>
        <v>1.1364922346368713</v>
      </c>
      <c r="O75" s="2"/>
      <c r="P75" s="2"/>
      <c r="Q75" s="6"/>
    </row>
    <row r="76" spans="1:17" x14ac:dyDescent="0.25">
      <c r="A76" s="1" t="s">
        <v>1477</v>
      </c>
      <c r="B76" s="2" t="s">
        <v>1478</v>
      </c>
      <c r="C76" s="3">
        <v>45321</v>
      </c>
      <c r="D76" s="4" t="str">
        <f ca="1">IF(C76&gt;=TODAY()-7,"Shipped","Completed")</f>
        <v>Shipped</v>
      </c>
      <c r="E76" s="4" t="s">
        <v>3</v>
      </c>
      <c r="F76" s="4" t="s">
        <v>1534</v>
      </c>
      <c r="G76" s="5">
        <v>0.12</v>
      </c>
      <c r="H76" s="37">
        <f>IF(J76&gt;=7,2,IF(J76&lt;7,1))</f>
        <v>1</v>
      </c>
      <c r="I76" s="37" t="str">
        <f>IF(H76 &gt; 1, "Large", "Small")</f>
        <v>Small</v>
      </c>
      <c r="J76" s="4">
        <v>2</v>
      </c>
      <c r="K76" s="20">
        <v>0.99</v>
      </c>
      <c r="L76" s="5">
        <f>Table3[[#This Row],[Product_Amt]]+Table3[[#This Row],[Shipping_Amt]]</f>
        <v>1.1099999999999999</v>
      </c>
      <c r="M76" s="5">
        <f>(((Table3[[#This Row],[Total_Amt]] * 0.0558659217877095) + (Table3[[#This Row],[Total_Amt]])) *0.025 +0.3) + Table3[[#This Row],[Total_Amt]] * 0.1025</f>
        <v>0.44307527932960888</v>
      </c>
      <c r="N76" s="20">
        <f>Table3[[#This Row],[Total_Amt]]-Table3[[#This Row],[TCG Fees]]-0.0225 - (0.088 *Table3[[#This Row],[Shipping Shields]])- (0.02442 * Table3[[#This Row],[Quantity_Ordered]])</f>
        <v>0.50758472067039107</v>
      </c>
      <c r="O76" s="2"/>
      <c r="P76" s="2"/>
      <c r="Q76" s="6"/>
    </row>
    <row r="77" spans="1:17" x14ac:dyDescent="0.25">
      <c r="A77" s="1" t="s">
        <v>1487</v>
      </c>
      <c r="B77" s="2" t="s">
        <v>1488</v>
      </c>
      <c r="C77" s="3">
        <v>45321</v>
      </c>
      <c r="D77" s="4" t="str">
        <f ca="1">IF(C77&gt;=TODAY()-7,"Shipped","Completed")</f>
        <v>Shipped</v>
      </c>
      <c r="E77" s="4" t="s">
        <v>3</v>
      </c>
      <c r="F77" s="4" t="s">
        <v>1534</v>
      </c>
      <c r="G77" s="5">
        <v>2.19</v>
      </c>
      <c r="H77" s="37">
        <f>IF(J77&gt;=7,2,IF(J77&lt;7,1))</f>
        <v>1</v>
      </c>
      <c r="I77" s="37" t="str">
        <f>IF(H77 &gt; 1, "Large", "Small")</f>
        <v>Small</v>
      </c>
      <c r="J77" s="4">
        <v>1</v>
      </c>
      <c r="K77" s="20">
        <v>0.99</v>
      </c>
      <c r="L77" s="5">
        <f>Table3[[#This Row],[Product_Amt]]+Table3[[#This Row],[Shipping_Amt]]</f>
        <v>3.1799999999999997</v>
      </c>
      <c r="M77" s="5">
        <f>(((Table3[[#This Row],[Total_Amt]] * 0.0558659217877095) + (Table3[[#This Row],[Total_Amt]])) *0.025 +0.3) + Table3[[#This Row],[Total_Amt]] * 0.1025</f>
        <v>0.70989134078212279</v>
      </c>
      <c r="N77" s="20">
        <f>Table3[[#This Row],[Total_Amt]]-Table3[[#This Row],[TCG Fees]]-0.0225 - (0.088 *Table3[[#This Row],[Shipping Shields]])- (0.02442 * Table3[[#This Row],[Quantity_Ordered]])</f>
        <v>2.3351886592178768</v>
      </c>
      <c r="O77" s="2"/>
      <c r="P77" s="2"/>
      <c r="Q77" s="6"/>
    </row>
    <row r="78" spans="1:17" x14ac:dyDescent="0.25">
      <c r="A78" s="1" t="s">
        <v>1489</v>
      </c>
      <c r="B78" s="2" t="s">
        <v>15</v>
      </c>
      <c r="C78" s="3">
        <v>45321</v>
      </c>
      <c r="D78" s="4" t="str">
        <f ca="1">IF(C78&gt;=TODAY()-7,"Shipped","Completed")</f>
        <v>Shipped</v>
      </c>
      <c r="E78" s="4" t="s">
        <v>3</v>
      </c>
      <c r="F78" s="4" t="s">
        <v>1534</v>
      </c>
      <c r="G78" s="5">
        <v>19.3</v>
      </c>
      <c r="H78" s="37">
        <f>IF(J78&gt;=7,2,IF(J78&lt;7,1))</f>
        <v>2</v>
      </c>
      <c r="I78" s="37" t="str">
        <f>IF(H78 &gt; 1, "Large", "Small")</f>
        <v>Large</v>
      </c>
      <c r="J78" s="4">
        <v>27</v>
      </c>
      <c r="K78" s="20">
        <v>0.99</v>
      </c>
      <c r="L78" s="5">
        <f>Table3[[#This Row],[Product_Amt]]+Table3[[#This Row],[Shipping_Amt]]</f>
        <v>20.29</v>
      </c>
      <c r="M78" s="5">
        <f>(((Table3[[#This Row],[Total_Amt]] * 0.0558659217877095) + (Table3[[#This Row],[Total_Amt]])) *0.025 +0.3) + Table3[[#This Row],[Total_Amt]] * 0.1025</f>
        <v>2.9153129888268152</v>
      </c>
      <c r="N78" s="20">
        <f>Table3[[#This Row],[Total_Amt]]-Table3[[#This Row],[TCG Fees]]-0.0225 - (0.088 *Table3[[#This Row],[Shipping Shields]])- (0.02442 * Table3[[#This Row],[Quantity_Ordered]])</f>
        <v>16.516847011173184</v>
      </c>
      <c r="O78" s="2"/>
      <c r="P78" s="2"/>
      <c r="Q78" s="6"/>
    </row>
    <row r="79" spans="1:17" x14ac:dyDescent="0.25">
      <c r="A79" s="1" t="s">
        <v>1500</v>
      </c>
      <c r="B79" s="2" t="s">
        <v>1501</v>
      </c>
      <c r="C79" s="3">
        <v>45321</v>
      </c>
      <c r="D79" s="4" t="str">
        <f ca="1">IF(C79&gt;=TODAY()-7,"Shipped","Completed")</f>
        <v>Shipped</v>
      </c>
      <c r="E79" s="4" t="s">
        <v>3</v>
      </c>
      <c r="F79" s="4" t="s">
        <v>1534</v>
      </c>
      <c r="G79" s="5">
        <v>0.77</v>
      </c>
      <c r="H79" s="37">
        <f>IF(J79&gt;=7,2,IF(J79&lt;7,1))</f>
        <v>1</v>
      </c>
      <c r="I79" s="37" t="str">
        <f>IF(H79 &gt; 1, "Large", "Small")</f>
        <v>Small</v>
      </c>
      <c r="J79" s="4">
        <v>2</v>
      </c>
      <c r="K79" s="20">
        <v>0.99</v>
      </c>
      <c r="L79" s="5">
        <f>Table3[[#This Row],[Product_Amt]]+Table3[[#This Row],[Shipping_Amt]]</f>
        <v>1.76</v>
      </c>
      <c r="M79" s="5">
        <f>(((Table3[[#This Row],[Total_Amt]] * 0.0558659217877095) + (Table3[[#This Row],[Total_Amt]])) *0.025 +0.3) + Table3[[#This Row],[Total_Amt]] * 0.1025</f>
        <v>0.52685810055865923</v>
      </c>
      <c r="N79" s="20">
        <f>Table3[[#This Row],[Total_Amt]]-Table3[[#This Row],[TCG Fees]]-0.0225 - (0.088 *Table3[[#This Row],[Shipping Shields]])- (0.02442 * Table3[[#This Row],[Quantity_Ordered]])</f>
        <v>1.0738018994413407</v>
      </c>
      <c r="O79" s="2"/>
      <c r="P79" s="2"/>
      <c r="Q79" s="6"/>
    </row>
    <row r="80" spans="1:17" x14ac:dyDescent="0.25">
      <c r="A80" s="1" t="s">
        <v>1479</v>
      </c>
      <c r="B80" s="2" t="s">
        <v>1480</v>
      </c>
      <c r="C80" s="3">
        <v>45321</v>
      </c>
      <c r="D80" s="4" t="str">
        <f ca="1">IF(C80&gt;=TODAY()-7,"Shipped","Completed")</f>
        <v>Shipped</v>
      </c>
      <c r="E80" s="4" t="s">
        <v>3</v>
      </c>
      <c r="F80" s="4" t="s">
        <v>1534</v>
      </c>
      <c r="G80" s="5">
        <v>3.74</v>
      </c>
      <c r="H80" s="37">
        <f>IF(J80&gt;=7,2,IF(J80&lt;7,1))</f>
        <v>1</v>
      </c>
      <c r="I80" s="37" t="str">
        <f>IF(H80 &gt; 1, "Large", "Small")</f>
        <v>Small</v>
      </c>
      <c r="J80" s="4">
        <v>1</v>
      </c>
      <c r="K80" s="20">
        <v>0.99</v>
      </c>
      <c r="L80" s="5">
        <f>Table3[[#This Row],[Product_Amt]]+Table3[[#This Row],[Shipping_Amt]]</f>
        <v>4.7300000000000004</v>
      </c>
      <c r="M80" s="5">
        <f>(((Table3[[#This Row],[Total_Amt]] * 0.0558659217877095) + (Table3[[#This Row],[Total_Amt]])) *0.025 +0.3) + Table3[[#This Row],[Total_Amt]] * 0.1025</f>
        <v>0.90968114525139665</v>
      </c>
      <c r="N80" s="20">
        <f>Table3[[#This Row],[Total_Amt]]-Table3[[#This Row],[TCG Fees]]-0.0225 - (0.088 *Table3[[#This Row],[Shipping Shields]])- (0.02442 * Table3[[#This Row],[Quantity_Ordered]])</f>
        <v>3.6853988547486036</v>
      </c>
      <c r="O80" s="2"/>
      <c r="P80" s="2"/>
      <c r="Q80" s="6"/>
    </row>
    <row r="81" spans="1:17" x14ac:dyDescent="0.25">
      <c r="A81" s="1" t="s">
        <v>1498</v>
      </c>
      <c r="B81" s="2" t="s">
        <v>1499</v>
      </c>
      <c r="C81" s="3">
        <v>45321</v>
      </c>
      <c r="D81" s="4" t="str">
        <f ca="1">IF(C81&gt;=TODAY()-7,"Shipped","Completed")</f>
        <v>Shipped</v>
      </c>
      <c r="E81" s="4" t="s">
        <v>3</v>
      </c>
      <c r="F81" s="4" t="s">
        <v>1534</v>
      </c>
      <c r="G81" s="5">
        <v>0.4</v>
      </c>
      <c r="H81" s="37">
        <f>IF(J81&gt;=7,2,IF(J81&lt;7,1))</f>
        <v>1</v>
      </c>
      <c r="I81" s="37" t="str">
        <f>IF(H81 &gt; 1, "Large", "Small")</f>
        <v>Small</v>
      </c>
      <c r="J81" s="4">
        <v>1</v>
      </c>
      <c r="K81" s="20">
        <v>0.99</v>
      </c>
      <c r="L81" s="5">
        <f>Table3[[#This Row],[Product_Amt]]+Table3[[#This Row],[Shipping_Amt]]</f>
        <v>1.3900000000000001</v>
      </c>
      <c r="M81" s="5">
        <f>(((Table3[[#This Row],[Total_Amt]] * 0.0558659217877095) + (Table3[[#This Row],[Total_Amt]])) *0.025 +0.3) + Table3[[#This Row],[Total_Amt]] * 0.1025</f>
        <v>0.47916634078212295</v>
      </c>
      <c r="N81" s="20">
        <f>Table3[[#This Row],[Total_Amt]]-Table3[[#This Row],[TCG Fees]]-0.0225 - (0.088 *Table3[[#This Row],[Shipping Shields]])- (0.02442 * Table3[[#This Row],[Quantity_Ordered]])</f>
        <v>0.77591365921787725</v>
      </c>
      <c r="O81" s="2"/>
      <c r="P81" s="2"/>
      <c r="Q81" s="6"/>
    </row>
    <row r="82" spans="1:17" x14ac:dyDescent="0.25">
      <c r="A82" s="1" t="s">
        <v>1483</v>
      </c>
      <c r="B82" s="2" t="s">
        <v>1484</v>
      </c>
      <c r="C82" s="3">
        <v>45321</v>
      </c>
      <c r="D82" s="4" t="str">
        <f ca="1">IF(C82&gt;=TODAY()-7,"Shipped","Completed")</f>
        <v>Shipped</v>
      </c>
      <c r="E82" s="4" t="s">
        <v>3</v>
      </c>
      <c r="F82" s="4" t="s">
        <v>1534</v>
      </c>
      <c r="G82" s="5">
        <v>0.14000000000000001</v>
      </c>
      <c r="H82" s="37">
        <f>IF(J82&gt;=7,2,IF(J82&lt;7,1))</f>
        <v>1</v>
      </c>
      <c r="I82" s="37" t="str">
        <f>IF(H82 &gt; 1, "Large", "Small")</f>
        <v>Small</v>
      </c>
      <c r="J82" s="4">
        <v>1</v>
      </c>
      <c r="K82" s="20">
        <v>0.99</v>
      </c>
      <c r="L82" s="5">
        <f>Table3[[#This Row],[Product_Amt]]+Table3[[#This Row],[Shipping_Amt]]</f>
        <v>1.1299999999999999</v>
      </c>
      <c r="M82" s="5">
        <f>(((Table3[[#This Row],[Total_Amt]] * 0.0558659217877095) + (Table3[[#This Row],[Total_Amt]])) *0.025 +0.3) + Table3[[#This Row],[Total_Amt]] * 0.1025</f>
        <v>0.44565321229050281</v>
      </c>
      <c r="N82" s="20">
        <f>Table3[[#This Row],[Total_Amt]]-Table3[[#This Row],[TCG Fees]]-0.0225 - (0.088 *Table3[[#This Row],[Shipping Shields]])- (0.02442 * Table3[[#This Row],[Quantity_Ordered]])</f>
        <v>0.54942678770949716</v>
      </c>
      <c r="O82" s="2"/>
      <c r="P82" s="2"/>
      <c r="Q82" s="6"/>
    </row>
    <row r="83" spans="1:17" x14ac:dyDescent="0.25">
      <c r="A83" s="1" t="s">
        <v>1492</v>
      </c>
      <c r="B83" s="2" t="s">
        <v>1493</v>
      </c>
      <c r="C83" s="3">
        <v>45321</v>
      </c>
      <c r="D83" s="4" t="str">
        <f ca="1">IF(C83&gt;=TODAY()-7,"Shipped","Completed")</f>
        <v>Shipped</v>
      </c>
      <c r="E83" s="4" t="s">
        <v>3</v>
      </c>
      <c r="F83" s="4" t="s">
        <v>1534</v>
      </c>
      <c r="G83" s="5">
        <v>0.19</v>
      </c>
      <c r="H83" s="37">
        <f>IF(J83&gt;=7,2,IF(J83&lt;7,1))</f>
        <v>1</v>
      </c>
      <c r="I83" s="37" t="str">
        <f>IF(H83 &gt; 1, "Large", "Small")</f>
        <v>Small</v>
      </c>
      <c r="J83" s="4">
        <v>1</v>
      </c>
      <c r="K83" s="20">
        <v>0.99</v>
      </c>
      <c r="L83" s="5">
        <f>Table3[[#This Row],[Product_Amt]]+Table3[[#This Row],[Shipping_Amt]]</f>
        <v>1.18</v>
      </c>
      <c r="M83" s="5">
        <f>(((Table3[[#This Row],[Total_Amt]] * 0.0558659217877095) + (Table3[[#This Row],[Total_Amt]])) *0.025 +0.3) + Table3[[#This Row],[Total_Amt]] * 0.1025</f>
        <v>0.4520980446927374</v>
      </c>
      <c r="N83" s="20">
        <f>Table3[[#This Row],[Total_Amt]]-Table3[[#This Row],[TCG Fees]]-0.0225 - (0.088 *Table3[[#This Row],[Shipping Shields]])- (0.02442 * Table3[[#This Row],[Quantity_Ordered]])</f>
        <v>0.59298195530726261</v>
      </c>
      <c r="O83" s="2"/>
      <c r="P83" s="2"/>
      <c r="Q83" s="6"/>
    </row>
    <row r="84" spans="1:17" x14ac:dyDescent="0.25">
      <c r="A84" s="1" t="s">
        <v>1481</v>
      </c>
      <c r="B84" s="2" t="s">
        <v>1482</v>
      </c>
      <c r="C84" s="3">
        <v>45321</v>
      </c>
      <c r="D84" s="4" t="str">
        <f ca="1">IF(C84&gt;=TODAY()-7,"Shipped","Completed")</f>
        <v>Shipped</v>
      </c>
      <c r="E84" s="4" t="s">
        <v>3</v>
      </c>
      <c r="F84" s="4" t="s">
        <v>1534</v>
      </c>
      <c r="G84" s="5">
        <v>0.84</v>
      </c>
      <c r="H84" s="37">
        <f>IF(J84&gt;=7,2,IF(J84&lt;7,1))</f>
        <v>1</v>
      </c>
      <c r="I84" s="37" t="str">
        <f>IF(H84 &gt; 1, "Large", "Small")</f>
        <v>Small</v>
      </c>
      <c r="J84" s="4">
        <v>1</v>
      </c>
      <c r="K84" s="20">
        <v>0.99</v>
      </c>
      <c r="L84" s="5">
        <f>Table3[[#This Row],[Product_Amt]]+Table3[[#This Row],[Shipping_Amt]]</f>
        <v>1.83</v>
      </c>
      <c r="M84" s="5">
        <f>(((Table3[[#This Row],[Total_Amt]] * 0.0558659217877095) + (Table3[[#This Row],[Total_Amt]])) *0.025 +0.3) + Table3[[#This Row],[Total_Amt]] * 0.1025</f>
        <v>0.53588086592178774</v>
      </c>
      <c r="N84" s="20">
        <f>Table3[[#This Row],[Total_Amt]]-Table3[[#This Row],[TCG Fees]]-0.0225 - (0.088 *Table3[[#This Row],[Shipping Shields]])- (0.02442 * Table3[[#This Row],[Quantity_Ordered]])</f>
        <v>1.1591991340782122</v>
      </c>
      <c r="O84" s="2"/>
      <c r="P84" s="2"/>
      <c r="Q84" s="6"/>
    </row>
    <row r="85" spans="1:17" x14ac:dyDescent="0.25">
      <c r="A85" s="1" t="s">
        <v>1502</v>
      </c>
      <c r="B85" s="2" t="s">
        <v>1503</v>
      </c>
      <c r="C85" s="3">
        <v>45321</v>
      </c>
      <c r="D85" s="4" t="str">
        <f ca="1">IF(C85&gt;=TODAY()-7,"Shipped","Completed")</f>
        <v>Shipped</v>
      </c>
      <c r="E85" s="4" t="s">
        <v>3</v>
      </c>
      <c r="F85" s="4" t="s">
        <v>1534</v>
      </c>
      <c r="G85" s="5">
        <v>10.11</v>
      </c>
      <c r="H85" s="37">
        <f>IF(J85&gt;=7,2,IF(J85&lt;7,1))</f>
        <v>1</v>
      </c>
      <c r="I85" s="37" t="str">
        <f>IF(H85 &gt; 1, "Large", "Small")</f>
        <v>Small</v>
      </c>
      <c r="J85" s="4">
        <v>4</v>
      </c>
      <c r="K85" s="20">
        <v>0.99</v>
      </c>
      <c r="L85" s="5">
        <f>Table3[[#This Row],[Product_Amt]]+Table3[[#This Row],[Shipping_Amt]]</f>
        <v>11.1</v>
      </c>
      <c r="M85" s="5">
        <f>(((Table3[[#This Row],[Total_Amt]] * 0.0558659217877095) + (Table3[[#This Row],[Total_Amt]])) *0.025 +0.3) + Table3[[#This Row],[Total_Amt]] * 0.1025</f>
        <v>1.7307527932960891</v>
      </c>
      <c r="N85" s="20">
        <f>Table3[[#This Row],[Total_Amt]]-Table3[[#This Row],[TCG Fees]]-0.0225 - (0.088 *Table3[[#This Row],[Shipping Shields]])- (0.02442 * Table3[[#This Row],[Quantity_Ordered]])</f>
        <v>9.1610672067039101</v>
      </c>
      <c r="O85" s="2"/>
      <c r="P85" s="2"/>
      <c r="Q85" s="6"/>
    </row>
    <row r="86" spans="1:17" x14ac:dyDescent="0.25">
      <c r="A86" s="42" t="s">
        <v>1494</v>
      </c>
      <c r="B86" s="43" t="s">
        <v>1495</v>
      </c>
      <c r="C86" s="44">
        <v>45321</v>
      </c>
      <c r="D86" s="45" t="s">
        <v>1524</v>
      </c>
      <c r="E86" s="45" t="s">
        <v>3</v>
      </c>
      <c r="F86" s="45" t="s">
        <v>1534</v>
      </c>
      <c r="G86" s="46">
        <v>0.37</v>
      </c>
      <c r="H86" s="47">
        <f>IF(J86&gt;=7,2,IF(J86&lt;7,1))</f>
        <v>1</v>
      </c>
      <c r="I86" s="47" t="str">
        <f>IF(H86 &gt; 1, "Large", "Small")</f>
        <v>Small</v>
      </c>
      <c r="J86" s="45">
        <v>2</v>
      </c>
      <c r="K86" s="48">
        <v>0.99</v>
      </c>
      <c r="L86" s="46">
        <f>Table3[[#This Row],[Product_Amt]]+Table3[[#This Row],[Shipping_Amt]]</f>
        <v>1.3599999999999999</v>
      </c>
      <c r="M86" s="46">
        <f>(((Table3[[#This Row],[Total_Amt]] * 0.0558659217877095) + (Table3[[#This Row],[Total_Amt]])) *0.025 +0.3) + Table3[[#This Row],[Total_Amt]] * 0.1025</f>
        <v>0.47529944134078206</v>
      </c>
      <c r="N86" s="48">
        <f>Table3[[#This Row],[Total_Amt]]-Table3[[#This Row],[TCG Fees]]-0.0225 - (0.088 *Table3[[#This Row],[Shipping Shields]])- (0.02442 * Table3[[#This Row],[Quantity_Ordered]])</f>
        <v>0.72536055865921789</v>
      </c>
      <c r="O86" s="43"/>
      <c r="P86" s="43"/>
      <c r="Q86" s="49"/>
    </row>
    <row r="87" spans="1:17" x14ac:dyDescent="0.25">
      <c r="A87" s="1" t="s">
        <v>1496</v>
      </c>
      <c r="B87" s="2" t="s">
        <v>1497</v>
      </c>
      <c r="C87" s="3">
        <v>45321</v>
      </c>
      <c r="D87" s="4" t="str">
        <f ca="1">IF(C87&gt;=TODAY()-7,"Shipped","Completed")</f>
        <v>Shipped</v>
      </c>
      <c r="E87" s="4" t="s">
        <v>3</v>
      </c>
      <c r="F87" s="4" t="s">
        <v>1534</v>
      </c>
      <c r="G87" s="5">
        <v>0.72</v>
      </c>
      <c r="H87" s="37">
        <f>IF(J87&gt;=7,2,IF(J87&lt;7,1))</f>
        <v>1</v>
      </c>
      <c r="I87" s="37" t="str">
        <f>IF(H87 &gt; 1, "Large", "Small")</f>
        <v>Small</v>
      </c>
      <c r="J87" s="4">
        <v>1</v>
      </c>
      <c r="K87" s="20">
        <v>0.99</v>
      </c>
      <c r="L87" s="5">
        <f>Table3[[#This Row],[Product_Amt]]+Table3[[#This Row],[Shipping_Amt]]</f>
        <v>1.71</v>
      </c>
      <c r="M87" s="5">
        <f>(((Table3[[#This Row],[Total_Amt]] * 0.0558659217877095) + (Table3[[#This Row],[Total_Amt]])) *0.025 +0.3) + Table3[[#This Row],[Total_Amt]] * 0.1025</f>
        <v>0.52041326815642452</v>
      </c>
      <c r="N87" s="20">
        <f>Table3[[#This Row],[Total_Amt]]-Table3[[#This Row],[TCG Fees]]-0.0225 - (0.088 *Table3[[#This Row],[Shipping Shields]])- (0.02442 * Table3[[#This Row],[Quantity_Ordered]])</f>
        <v>1.0546667318435752</v>
      </c>
      <c r="O87" s="2"/>
      <c r="P87" s="2"/>
      <c r="Q87" s="6"/>
    </row>
    <row r="88" spans="1:17" x14ac:dyDescent="0.25">
      <c r="A88" s="1" t="s">
        <v>1471</v>
      </c>
      <c r="B88" s="2" t="s">
        <v>1472</v>
      </c>
      <c r="C88" s="3">
        <v>45320</v>
      </c>
      <c r="D88" s="4" t="s">
        <v>1404</v>
      </c>
      <c r="E88" s="4" t="s">
        <v>3</v>
      </c>
      <c r="F88" s="4" t="s">
        <v>1534</v>
      </c>
      <c r="G88" s="5">
        <v>20.079999999999998</v>
      </c>
      <c r="H88" s="37">
        <f>IF(J88&gt;=7,2,IF(J88&lt;7,1))</f>
        <v>1</v>
      </c>
      <c r="I88" s="37" t="str">
        <f>IF(H88 &gt; 1, "Large", "Small")</f>
        <v>Small</v>
      </c>
      <c r="J88" s="4">
        <v>1</v>
      </c>
      <c r="K88" s="20">
        <v>0.99</v>
      </c>
      <c r="L88" s="5">
        <f>Table3[[#This Row],[Product_Amt]]+Table3[[#This Row],[Shipping_Amt]]</f>
        <v>21.069999999999997</v>
      </c>
      <c r="M88" s="5">
        <f>(((Table3[[#This Row],[Total_Amt]] * 0.0558659217877095) + (Table3[[#This Row],[Total_Amt]])) *0.025 +0.3) + Table3[[#This Row],[Total_Amt]] * 0.1025</f>
        <v>3.0158523743016756</v>
      </c>
      <c r="N88" s="20">
        <f>Table3[[#This Row],[Total_Amt]]-Table3[[#This Row],[TCG Fees]]-0.0225 - (0.088 *Table3[[#This Row],[Shipping Shields]])- (0.02442 * Table3[[#This Row],[Quantity_Ordered]])</f>
        <v>17.919227625698319</v>
      </c>
      <c r="O88" s="2"/>
      <c r="P88" s="2"/>
      <c r="Q88" s="6"/>
    </row>
    <row r="89" spans="1:17" x14ac:dyDescent="0.25">
      <c r="A89" s="1" t="s">
        <v>1469</v>
      </c>
      <c r="B89" s="2" t="s">
        <v>1470</v>
      </c>
      <c r="C89" s="3">
        <v>45320</v>
      </c>
      <c r="D89" s="4" t="s">
        <v>1404</v>
      </c>
      <c r="E89" s="4" t="s">
        <v>3</v>
      </c>
      <c r="F89" s="4" t="s">
        <v>1534</v>
      </c>
      <c r="G89" s="5">
        <v>12</v>
      </c>
      <c r="H89" s="37">
        <f>IF(J89&gt;=7,2,IF(J89&lt;7,1))</f>
        <v>1</v>
      </c>
      <c r="I89" s="37" t="str">
        <f>IF(H89 &gt; 1, "Large", "Small")</f>
        <v>Small</v>
      </c>
      <c r="J89" s="4">
        <v>1</v>
      </c>
      <c r="K89" s="20">
        <v>0.99</v>
      </c>
      <c r="L89" s="5">
        <f>Table3[[#This Row],[Product_Amt]]+Table3[[#This Row],[Shipping_Amt]]</f>
        <v>12.99</v>
      </c>
      <c r="M89" s="5">
        <f>(((Table3[[#This Row],[Total_Amt]] * 0.0558659217877095) + (Table3[[#This Row],[Total_Amt]])) *0.025 +0.3) + Table3[[#This Row],[Total_Amt]] * 0.1025</f>
        <v>1.9743674581005586</v>
      </c>
      <c r="N89" s="20">
        <f>Table3[[#This Row],[Total_Amt]]-Table3[[#This Row],[TCG Fees]]-0.0225 - (0.088 *Table3[[#This Row],[Shipping Shields]])- (0.02442 * Table3[[#This Row],[Quantity_Ordered]])</f>
        <v>10.880712541899442</v>
      </c>
      <c r="O89" s="2"/>
      <c r="P89" s="2"/>
      <c r="Q89" s="6"/>
    </row>
    <row r="90" spans="1:17" x14ac:dyDescent="0.25">
      <c r="A90" s="1" t="s">
        <v>1475</v>
      </c>
      <c r="B90" s="2" t="s">
        <v>1476</v>
      </c>
      <c r="C90" s="3">
        <v>45320</v>
      </c>
      <c r="D90" s="4" t="s">
        <v>1404</v>
      </c>
      <c r="E90" s="4" t="s">
        <v>3</v>
      </c>
      <c r="F90" s="4" t="s">
        <v>1534</v>
      </c>
      <c r="G90" s="5">
        <v>1.05</v>
      </c>
      <c r="H90" s="37">
        <f>IF(J90&gt;=7,2,IF(J90&lt;7,1))</f>
        <v>1</v>
      </c>
      <c r="I90" s="37" t="str">
        <f>IF(H90 &gt; 1, "Large", "Small")</f>
        <v>Small</v>
      </c>
      <c r="J90" s="4">
        <v>1</v>
      </c>
      <c r="K90" s="20">
        <v>0.99</v>
      </c>
      <c r="L90" s="5">
        <f>Table3[[#This Row],[Product_Amt]]+Table3[[#This Row],[Shipping_Amt]]</f>
        <v>2.04</v>
      </c>
      <c r="M90" s="5">
        <f>(((Table3[[#This Row],[Total_Amt]] * 0.0558659217877095) + (Table3[[#This Row],[Total_Amt]])) *0.025 +0.3) + Table3[[#This Row],[Total_Amt]] * 0.1025</f>
        <v>0.56294916201117318</v>
      </c>
      <c r="N90" s="20">
        <f>Table3[[#This Row],[Total_Amt]]-Table3[[#This Row],[TCG Fees]]-0.0225 - (0.088 *Table3[[#This Row],[Shipping Shields]])- (0.02442 * Table3[[#This Row],[Quantity_Ordered]])</f>
        <v>1.3421308379888268</v>
      </c>
      <c r="O90" s="2"/>
      <c r="P90" s="2"/>
      <c r="Q90" s="6"/>
    </row>
    <row r="91" spans="1:17" x14ac:dyDescent="0.25">
      <c r="A91" s="1" t="s">
        <v>1473</v>
      </c>
      <c r="B91" s="2" t="s">
        <v>1474</v>
      </c>
      <c r="C91" s="3">
        <v>45320</v>
      </c>
      <c r="D91" s="4" t="s">
        <v>1404</v>
      </c>
      <c r="E91" s="4" t="s">
        <v>3</v>
      </c>
      <c r="F91" s="4" t="s">
        <v>1534</v>
      </c>
      <c r="G91" s="5">
        <v>0.57999999999999996</v>
      </c>
      <c r="H91" s="37">
        <f>IF(J91&gt;=7,2,IF(J91&lt;7,1))</f>
        <v>1</v>
      </c>
      <c r="I91" s="37" t="str">
        <f>IF(H91 &gt; 1, "Large", "Small")</f>
        <v>Small</v>
      </c>
      <c r="J91" s="4">
        <v>3</v>
      </c>
      <c r="K91" s="20">
        <v>0.99</v>
      </c>
      <c r="L91" s="5">
        <f>Table3[[#This Row],[Product_Amt]]+Table3[[#This Row],[Shipping_Amt]]</f>
        <v>1.5699999999999998</v>
      </c>
      <c r="M91" s="5">
        <f>(((Table3[[#This Row],[Total_Amt]] * 0.0558659217877095) + (Table3[[#This Row],[Total_Amt]])) *0.025 +0.3) + Table3[[#This Row],[Total_Amt]] * 0.1025</f>
        <v>0.5023677374301676</v>
      </c>
      <c r="N91" s="20">
        <f>Table3[[#This Row],[Total_Amt]]-Table3[[#This Row],[TCG Fees]]-0.0225 - (0.088 *Table3[[#This Row],[Shipping Shields]])- (0.02442 * Table3[[#This Row],[Quantity_Ordered]])</f>
        <v>0.88387226256983231</v>
      </c>
      <c r="O91" s="2"/>
      <c r="P91" s="2"/>
      <c r="Q91" s="6"/>
    </row>
    <row r="92" spans="1:17" x14ac:dyDescent="0.25">
      <c r="A92" s="1" t="s">
        <v>1463</v>
      </c>
      <c r="B92" s="2" t="s">
        <v>1464</v>
      </c>
      <c r="C92" s="3">
        <v>45319</v>
      </c>
      <c r="D92" s="4" t="str">
        <f ca="1">IF(C92&gt;=TODAY()-7,"Shipped","Completed")</f>
        <v>Completed</v>
      </c>
      <c r="E92" s="4" t="s">
        <v>3</v>
      </c>
      <c r="F92" s="4" t="s">
        <v>1534</v>
      </c>
      <c r="G92" s="5">
        <v>0.14000000000000001</v>
      </c>
      <c r="H92" s="37">
        <f>IF(J92&gt;=7,2,IF(J92&lt;7,1))</f>
        <v>1</v>
      </c>
      <c r="I92" s="37" t="str">
        <f>IF(H92 &gt; 1, "Large", "Small")</f>
        <v>Small</v>
      </c>
      <c r="J92" s="4">
        <v>1</v>
      </c>
      <c r="K92" s="20">
        <v>0.99</v>
      </c>
      <c r="L92" s="5">
        <f>Table3[[#This Row],[Product_Amt]]+Table3[[#This Row],[Shipping_Amt]]</f>
        <v>1.1299999999999999</v>
      </c>
      <c r="M92" s="5">
        <f>(((Table3[[#This Row],[Total_Amt]] * 0.0558659217877095) + (Table3[[#This Row],[Total_Amt]])) *0.025 +0.3) + Table3[[#This Row],[Total_Amt]] * 0.1025</f>
        <v>0.44565321229050281</v>
      </c>
      <c r="N92" s="20">
        <f>Table3[[#This Row],[Total_Amt]]-Table3[[#This Row],[TCG Fees]]-0.0225 - (0.088 *Table3[[#This Row],[Shipping Shields]])- (0.02442 * Table3[[#This Row],[Quantity_Ordered]])</f>
        <v>0.54942678770949716</v>
      </c>
      <c r="O92" s="2"/>
      <c r="P92" s="2"/>
      <c r="Q92" s="6"/>
    </row>
    <row r="93" spans="1:17" x14ac:dyDescent="0.25">
      <c r="A93" s="1" t="s">
        <v>1467</v>
      </c>
      <c r="B93" s="2" t="s">
        <v>1468</v>
      </c>
      <c r="C93" s="3">
        <v>45319</v>
      </c>
      <c r="D93" s="4" t="str">
        <f ca="1">IF(C93&gt;=TODAY()-7,"Shipped","Completed")</f>
        <v>Completed</v>
      </c>
      <c r="E93" s="4" t="s">
        <v>3</v>
      </c>
      <c r="F93" s="4" t="s">
        <v>1534</v>
      </c>
      <c r="G93" s="5">
        <v>0.65</v>
      </c>
      <c r="H93" s="37">
        <f>IF(J93&gt;=7,2,IF(J93&lt;7,1))</f>
        <v>1</v>
      </c>
      <c r="I93" s="37" t="str">
        <f>IF(H93 &gt; 1, "Large", "Small")</f>
        <v>Small</v>
      </c>
      <c r="J93" s="4">
        <v>1</v>
      </c>
      <c r="K93" s="20">
        <v>0.99</v>
      </c>
      <c r="L93" s="5">
        <f>Table3[[#This Row],[Product_Amt]]+Table3[[#This Row],[Shipping_Amt]]</f>
        <v>1.6400000000000001</v>
      </c>
      <c r="M93" s="5">
        <f>(((Table3[[#This Row],[Total_Amt]] * 0.0558659217877095) + (Table3[[#This Row],[Total_Amt]])) *0.025 +0.3) + Table3[[#This Row],[Total_Amt]] * 0.1025</f>
        <v>0.51139050279329612</v>
      </c>
      <c r="N93" s="20">
        <f>Table3[[#This Row],[Total_Amt]]-Table3[[#This Row],[TCG Fees]]-0.0225 - (0.088 *Table3[[#This Row],[Shipping Shields]])- (0.02442 * Table3[[#This Row],[Quantity_Ordered]])</f>
        <v>0.99368949720670396</v>
      </c>
      <c r="O93" s="2"/>
      <c r="P93" s="2"/>
      <c r="Q93" s="6"/>
    </row>
    <row r="94" spans="1:17" x14ac:dyDescent="0.25">
      <c r="A94" s="1" t="s">
        <v>1465</v>
      </c>
      <c r="B94" s="2" t="s">
        <v>1466</v>
      </c>
      <c r="C94" s="3">
        <v>45319</v>
      </c>
      <c r="D94" s="4" t="str">
        <f ca="1">IF(C94&gt;=TODAY()-7,"Shipped","Completed")</f>
        <v>Completed</v>
      </c>
      <c r="E94" s="4" t="s">
        <v>3</v>
      </c>
      <c r="F94" s="4" t="s">
        <v>1534</v>
      </c>
      <c r="G94" s="5">
        <v>1.4</v>
      </c>
      <c r="H94" s="37">
        <f>IF(J94&gt;=7,2,IF(J94&lt;7,1))</f>
        <v>1</v>
      </c>
      <c r="I94" s="37" t="str">
        <f>IF(H94 &gt; 1, "Large", "Small")</f>
        <v>Small</v>
      </c>
      <c r="J94" s="4">
        <v>1</v>
      </c>
      <c r="K94" s="20">
        <v>0.99</v>
      </c>
      <c r="L94" s="5">
        <f>Table3[[#This Row],[Product_Amt]]+Table3[[#This Row],[Shipping_Amt]]</f>
        <v>2.3899999999999997</v>
      </c>
      <c r="M94" s="5">
        <f>(((Table3[[#This Row],[Total_Amt]] * 0.0558659217877095) + (Table3[[#This Row],[Total_Amt]])) *0.025 +0.3) + Table3[[#This Row],[Total_Amt]] * 0.1025</f>
        <v>0.60806298882681564</v>
      </c>
      <c r="N94" s="20">
        <f>Table3[[#This Row],[Total_Amt]]-Table3[[#This Row],[TCG Fees]]-0.0225 - (0.088 *Table3[[#This Row],[Shipping Shields]])- (0.02442 * Table3[[#This Row],[Quantity_Ordered]])</f>
        <v>1.6470170111731839</v>
      </c>
      <c r="O94" s="2"/>
      <c r="P94" s="2"/>
      <c r="Q94" s="6"/>
    </row>
    <row r="95" spans="1:17" x14ac:dyDescent="0.25">
      <c r="A95" s="1" t="s">
        <v>1461</v>
      </c>
      <c r="B95" s="2" t="s">
        <v>1462</v>
      </c>
      <c r="C95" s="3">
        <v>45318</v>
      </c>
      <c r="D95" s="4" t="str">
        <f ca="1">IF(C95&gt;=TODAY()-7,"Shipped","Completed")</f>
        <v>Completed</v>
      </c>
      <c r="E95" s="4" t="s">
        <v>3</v>
      </c>
      <c r="F95" s="4" t="s">
        <v>1534</v>
      </c>
      <c r="G95" s="5">
        <v>0.2</v>
      </c>
      <c r="H95" s="37">
        <f>IF(J95&gt;=7,2,IF(J95&lt;7,1))</f>
        <v>1</v>
      </c>
      <c r="I95" s="37" t="str">
        <f>IF(H95 &gt; 1, "Large", "Small")</f>
        <v>Small</v>
      </c>
      <c r="J95" s="4">
        <v>2</v>
      </c>
      <c r="K95" s="20">
        <v>0.99</v>
      </c>
      <c r="L95" s="5">
        <f>Table3[[#This Row],[Product_Amt]]+Table3[[#This Row],[Shipping_Amt]]</f>
        <v>1.19</v>
      </c>
      <c r="M95" s="5">
        <f>(((Table3[[#This Row],[Total_Amt]] * 0.0558659217877095) + (Table3[[#This Row],[Total_Amt]])) *0.025 +0.3) + Table3[[#This Row],[Total_Amt]] * 0.1025</f>
        <v>0.45338701117318436</v>
      </c>
      <c r="N95" s="20">
        <f>Table3[[#This Row],[Total_Amt]]-Table3[[#This Row],[TCG Fees]]-0.0225 - (0.088 *Table3[[#This Row],[Shipping Shields]])- (0.02442 * Table3[[#This Row],[Quantity_Ordered]])</f>
        <v>0.57727298882681566</v>
      </c>
      <c r="O95" s="2"/>
      <c r="P95" s="2"/>
      <c r="Q95" s="6"/>
    </row>
    <row r="96" spans="1:17" x14ac:dyDescent="0.25">
      <c r="A96" s="1" t="s">
        <v>1457</v>
      </c>
      <c r="B96" s="2" t="s">
        <v>1458</v>
      </c>
      <c r="C96" s="3">
        <v>45318</v>
      </c>
      <c r="D96" s="4" t="str">
        <f ca="1">IF(C96&gt;=TODAY()-7,"Shipped","Completed")</f>
        <v>Completed</v>
      </c>
      <c r="E96" s="4" t="s">
        <v>3</v>
      </c>
      <c r="F96" s="4" t="s">
        <v>1534</v>
      </c>
      <c r="G96" s="5">
        <v>0.13</v>
      </c>
      <c r="H96" s="37">
        <f>IF(J96&gt;=7,2,IF(J96&lt;7,1))</f>
        <v>1</v>
      </c>
      <c r="I96" s="37" t="str">
        <f>IF(H96 &gt; 1, "Large", "Small")</f>
        <v>Small</v>
      </c>
      <c r="J96" s="4">
        <v>1</v>
      </c>
      <c r="K96" s="20">
        <v>0.99</v>
      </c>
      <c r="L96" s="5">
        <f>Table3[[#This Row],[Product_Amt]]+Table3[[#This Row],[Shipping_Amt]]</f>
        <v>1.1200000000000001</v>
      </c>
      <c r="M96" s="5">
        <f>(((Table3[[#This Row],[Total_Amt]] * 0.0558659217877095) + (Table3[[#This Row],[Total_Amt]])) *0.025 +0.3) + Table3[[#This Row],[Total_Amt]] * 0.1025</f>
        <v>0.44436424581005585</v>
      </c>
      <c r="N96" s="20">
        <f>Table3[[#This Row],[Total_Amt]]-Table3[[#This Row],[TCG Fees]]-0.0225 - (0.088 *Table3[[#This Row],[Shipping Shields]])- (0.02442 * Table3[[#This Row],[Quantity_Ordered]])</f>
        <v>0.54071575418994433</v>
      </c>
      <c r="O96" s="2"/>
      <c r="P96" s="2"/>
      <c r="Q96" s="6"/>
    </row>
    <row r="97" spans="1:17" x14ac:dyDescent="0.25">
      <c r="A97" s="1" t="s">
        <v>1459</v>
      </c>
      <c r="B97" s="2" t="s">
        <v>1460</v>
      </c>
      <c r="C97" s="3">
        <v>45318</v>
      </c>
      <c r="D97" s="4" t="str">
        <f ca="1">IF(C97&gt;=TODAY()-7,"Shipped","Completed")</f>
        <v>Completed</v>
      </c>
      <c r="E97" s="4" t="s">
        <v>3</v>
      </c>
      <c r="F97" s="4" t="s">
        <v>1534</v>
      </c>
      <c r="G97" s="5">
        <v>2.97</v>
      </c>
      <c r="H97" s="37">
        <f>IF(J97&gt;=7,2,IF(J97&lt;7,1))</f>
        <v>1</v>
      </c>
      <c r="I97" s="37" t="str">
        <f>IF(H97 &gt; 1, "Large", "Small")</f>
        <v>Small</v>
      </c>
      <c r="J97" s="4">
        <v>1</v>
      </c>
      <c r="K97" s="20">
        <v>0.99</v>
      </c>
      <c r="L97" s="5">
        <f>Table3[[#This Row],[Product_Amt]]+Table3[[#This Row],[Shipping_Amt]]</f>
        <v>3.96</v>
      </c>
      <c r="M97" s="5">
        <f>(((Table3[[#This Row],[Total_Amt]] * 0.0558659217877095) + (Table3[[#This Row],[Total_Amt]])) *0.025 +0.3) + Table3[[#This Row],[Total_Amt]] * 0.1025</f>
        <v>0.8104307262569832</v>
      </c>
      <c r="N97" s="20">
        <f>Table3[[#This Row],[Total_Amt]]-Table3[[#This Row],[TCG Fees]]-0.0225 - (0.088 *Table3[[#This Row],[Shipping Shields]])- (0.02442 * Table3[[#This Row],[Quantity_Ordered]])</f>
        <v>3.0146492737430166</v>
      </c>
      <c r="O97" s="2"/>
      <c r="P97" s="2"/>
      <c r="Q97" s="6"/>
    </row>
    <row r="98" spans="1:17" x14ac:dyDescent="0.25">
      <c r="A98" s="1" t="s">
        <v>1434</v>
      </c>
      <c r="B98" s="2" t="s">
        <v>1435</v>
      </c>
      <c r="C98" s="3">
        <v>45317</v>
      </c>
      <c r="D98" s="4" t="s">
        <v>1404</v>
      </c>
      <c r="E98" s="4" t="s">
        <v>3</v>
      </c>
      <c r="F98" s="4" t="s">
        <v>1534</v>
      </c>
      <c r="G98" s="5">
        <v>0.86</v>
      </c>
      <c r="H98" s="37">
        <f>IF(J98&gt;=7,2,IF(J98&lt;7,1))</f>
        <v>1</v>
      </c>
      <c r="I98" s="37" t="str">
        <f>IF(H98 &gt; 1, "Large", "Small")</f>
        <v>Small</v>
      </c>
      <c r="J98" s="4">
        <v>1</v>
      </c>
      <c r="K98" s="20">
        <v>0.99</v>
      </c>
      <c r="L98" s="5">
        <f>Table3[[#This Row],[Product_Amt]]+Table3[[#This Row],[Shipping_Amt]]</f>
        <v>1.85</v>
      </c>
      <c r="M98" s="5">
        <f>(((Table3[[#This Row],[Total_Amt]] * 0.0558659217877095) + (Table3[[#This Row],[Total_Amt]])) *0.025 +0.3) + Table3[[#This Row],[Total_Amt]] * 0.1025</f>
        <v>0.53845879888268156</v>
      </c>
      <c r="N98" s="20">
        <f>Table3[[#This Row],[Total_Amt]]-Table3[[#This Row],[TCG Fees]]-0.0225 - (0.088 *Table3[[#This Row],[Shipping Shields]])- (0.02442 * Table3[[#This Row],[Quantity_Ordered]])</f>
        <v>1.1766212011173183</v>
      </c>
      <c r="O98" s="2"/>
      <c r="P98" s="2"/>
      <c r="Q98" s="6"/>
    </row>
    <row r="99" spans="1:17" x14ac:dyDescent="0.25">
      <c r="A99" s="1" t="s">
        <v>1441</v>
      </c>
      <c r="B99" s="2" t="s">
        <v>1442</v>
      </c>
      <c r="C99" s="3">
        <v>45317</v>
      </c>
      <c r="D99" s="4" t="str">
        <f ca="1">IF(C99&gt;=TODAY()-7,"Shipped","Completed")</f>
        <v>Completed</v>
      </c>
      <c r="E99" s="4" t="s">
        <v>3</v>
      </c>
      <c r="F99" s="4" t="s">
        <v>1534</v>
      </c>
      <c r="G99" s="5">
        <v>2.96</v>
      </c>
      <c r="H99" s="37">
        <v>1</v>
      </c>
      <c r="I99" s="37" t="str">
        <f>IF(H99 &gt; 1, "Large", "Small")</f>
        <v>Small</v>
      </c>
      <c r="J99" s="4">
        <v>2</v>
      </c>
      <c r="K99" s="20">
        <v>0.99</v>
      </c>
      <c r="L99" s="5">
        <f>Table3[[#This Row],[Product_Amt]]+Table3[[#This Row],[Shipping_Amt]]</f>
        <v>3.95</v>
      </c>
      <c r="M99" s="5">
        <f>(((Table3[[#This Row],[Total_Amt]] * 0.0558659217877095) + (Table3[[#This Row],[Total_Amt]])) *0.025 +0.3) + Table3[[#This Row],[Total_Amt]] * 0.1025</f>
        <v>0.80914175977653624</v>
      </c>
      <c r="N99" s="20">
        <f>Table3[[#This Row],[Total_Amt]]-Table3[[#This Row],[TCG Fees]]-0.0225 - (0.088 *Table3[[#This Row],[Shipping Shields]])- (0.02442 * Table3[[#This Row],[Quantity_Ordered]])</f>
        <v>2.9815182402234637</v>
      </c>
      <c r="O99" s="2"/>
      <c r="P99" s="2"/>
      <c r="Q99" s="6"/>
    </row>
    <row r="100" spans="1:17" x14ac:dyDescent="0.25">
      <c r="A100" s="1" t="s">
        <v>1432</v>
      </c>
      <c r="B100" s="2" t="s">
        <v>1433</v>
      </c>
      <c r="C100" s="3">
        <v>45317</v>
      </c>
      <c r="D100" s="4" t="str">
        <f ca="1">IF(C100&gt;=TODAY()-7,"Shipped","Completed")</f>
        <v>Completed</v>
      </c>
      <c r="E100" s="4" t="s">
        <v>3</v>
      </c>
      <c r="F100" s="4" t="s">
        <v>1534</v>
      </c>
      <c r="G100" s="5">
        <v>0.11</v>
      </c>
      <c r="H100" s="37">
        <f>IF(J100&gt;=7,2,IF(J100&lt;7,1))</f>
        <v>1</v>
      </c>
      <c r="I100" s="37" t="str">
        <f>IF(H100 &gt; 1, "Large", "Small")</f>
        <v>Small</v>
      </c>
      <c r="J100" s="4">
        <v>1</v>
      </c>
      <c r="K100" s="20">
        <v>0.99</v>
      </c>
      <c r="L100" s="5">
        <f>Table3[[#This Row],[Product_Amt]]+Table3[[#This Row],[Shipping_Amt]]</f>
        <v>1.1000000000000001</v>
      </c>
      <c r="M100" s="5">
        <f>(((Table3[[#This Row],[Total_Amt]] * 0.0558659217877095) + (Table3[[#This Row],[Total_Amt]])) *0.025 +0.3) + Table3[[#This Row],[Total_Amt]] * 0.1025</f>
        <v>0.44178631284916203</v>
      </c>
      <c r="N100" s="20">
        <f>Table3[[#This Row],[Total_Amt]]-Table3[[#This Row],[TCG Fees]]-0.0225 - (0.088 *Table3[[#This Row],[Shipping Shields]])- (0.02442 * Table3[[#This Row],[Quantity_Ordered]])</f>
        <v>0.52329368715083813</v>
      </c>
      <c r="O100" s="2"/>
      <c r="P100" s="2"/>
      <c r="Q100" s="6"/>
    </row>
    <row r="101" spans="1:17" x14ac:dyDescent="0.25">
      <c r="A101" s="1" t="s">
        <v>1439</v>
      </c>
      <c r="B101" s="2" t="s">
        <v>1440</v>
      </c>
      <c r="C101" s="3">
        <v>45317</v>
      </c>
      <c r="D101" s="4" t="str">
        <f ca="1">IF(C101&gt;=TODAY()-7,"Shipped","Completed")</f>
        <v>Completed</v>
      </c>
      <c r="E101" s="4" t="s">
        <v>3</v>
      </c>
      <c r="F101" s="4" t="s">
        <v>1534</v>
      </c>
      <c r="G101" s="5">
        <v>7.1</v>
      </c>
      <c r="H101" s="37">
        <f>IF(J101&gt;=7,2,IF(J101&lt;7,1))</f>
        <v>1</v>
      </c>
      <c r="I101" s="37" t="str">
        <f>IF(H101 &gt; 1, "Large", "Small")</f>
        <v>Small</v>
      </c>
      <c r="J101" s="4">
        <v>1</v>
      </c>
      <c r="K101" s="20">
        <v>0.99</v>
      </c>
      <c r="L101" s="5">
        <f>Table3[[#This Row],[Product_Amt]]+Table3[[#This Row],[Shipping_Amt]]</f>
        <v>8.09</v>
      </c>
      <c r="M101" s="5">
        <f>(((Table3[[#This Row],[Total_Amt]] * 0.0558659217877095) + (Table3[[#This Row],[Total_Amt]])) *0.025 +0.3) + Table3[[#This Row],[Total_Amt]] * 0.1025</f>
        <v>1.3427738826815641</v>
      </c>
      <c r="N101" s="20">
        <f>Table3[[#This Row],[Total_Amt]]-Table3[[#This Row],[TCG Fees]]-0.0225 - (0.088 *Table3[[#This Row],[Shipping Shields]])- (0.02442 * Table3[[#This Row],[Quantity_Ordered]])</f>
        <v>6.6123061173184352</v>
      </c>
      <c r="O101" s="2"/>
      <c r="P101" s="2"/>
      <c r="Q101" s="6"/>
    </row>
    <row r="102" spans="1:17" x14ac:dyDescent="0.25">
      <c r="A102" s="1" t="s">
        <v>1447</v>
      </c>
      <c r="B102" s="2" t="s">
        <v>1448</v>
      </c>
      <c r="C102" s="3">
        <v>45317</v>
      </c>
      <c r="D102" s="4" t="str">
        <f ca="1">IF(C102&gt;=TODAY()-7,"Shipped","Completed")</f>
        <v>Completed</v>
      </c>
      <c r="E102" s="4" t="s">
        <v>3</v>
      </c>
      <c r="F102" s="4" t="s">
        <v>1534</v>
      </c>
      <c r="G102" s="5">
        <v>0.17</v>
      </c>
      <c r="H102" s="37">
        <f>IF(J102&gt;=7,2,IF(J102&lt;7,1))</f>
        <v>1</v>
      </c>
      <c r="I102" s="37" t="str">
        <f>IF(H102 &gt; 1, "Large", "Small")</f>
        <v>Small</v>
      </c>
      <c r="J102" s="4">
        <v>1</v>
      </c>
      <c r="K102" s="20">
        <v>0.99</v>
      </c>
      <c r="L102" s="5">
        <f>Table3[[#This Row],[Product_Amt]]+Table3[[#This Row],[Shipping_Amt]]</f>
        <v>1.1599999999999999</v>
      </c>
      <c r="M102" s="5">
        <f>(((Table3[[#This Row],[Total_Amt]] * 0.0558659217877095) + (Table3[[#This Row],[Total_Amt]])) *0.025 +0.3) + Table3[[#This Row],[Total_Amt]] * 0.1025</f>
        <v>0.44952011173184359</v>
      </c>
      <c r="N102" s="20">
        <f>Table3[[#This Row],[Total_Amt]]-Table3[[#This Row],[TCG Fees]]-0.0225 - (0.088 *Table3[[#This Row],[Shipping Shields]])- (0.02442 * Table3[[#This Row],[Quantity_Ordered]])</f>
        <v>0.57555988826815641</v>
      </c>
      <c r="O102" s="2"/>
      <c r="P102" s="2"/>
      <c r="Q102" s="6"/>
    </row>
    <row r="103" spans="1:17" x14ac:dyDescent="0.25">
      <c r="A103" s="1" t="s">
        <v>1445</v>
      </c>
      <c r="B103" s="2" t="s">
        <v>1446</v>
      </c>
      <c r="C103" s="3">
        <v>45317</v>
      </c>
      <c r="D103" s="4" t="str">
        <f ca="1">IF(C103&gt;=TODAY()-7,"Shipped","Completed")</f>
        <v>Completed</v>
      </c>
      <c r="E103" s="4" t="s">
        <v>3</v>
      </c>
      <c r="F103" s="4" t="s">
        <v>1534</v>
      </c>
      <c r="G103" s="5">
        <v>1.57</v>
      </c>
      <c r="H103" s="37">
        <f>IF(J103&gt;=7,2,IF(J103&lt;7,1))</f>
        <v>1</v>
      </c>
      <c r="I103" s="37" t="str">
        <f>IF(H103 &gt; 1, "Large", "Small")</f>
        <v>Small</v>
      </c>
      <c r="J103" s="4">
        <v>1</v>
      </c>
      <c r="K103" s="20">
        <v>0.99</v>
      </c>
      <c r="L103" s="5">
        <f>Table3[[#This Row],[Product_Amt]]+Table3[[#This Row],[Shipping_Amt]]</f>
        <v>2.56</v>
      </c>
      <c r="M103" s="5">
        <f>(((Table3[[#This Row],[Total_Amt]] * 0.0558659217877095) + (Table3[[#This Row],[Total_Amt]])) *0.025 +0.3) + Table3[[#This Row],[Total_Amt]] * 0.1025</f>
        <v>0.62997541899441334</v>
      </c>
      <c r="N103" s="20">
        <f>Table3[[#This Row],[Total_Amt]]-Table3[[#This Row],[TCG Fees]]-0.0225 - (0.088 *Table3[[#This Row],[Shipping Shields]])- (0.02442 * Table3[[#This Row],[Quantity_Ordered]])</f>
        <v>1.7951045810055866</v>
      </c>
      <c r="O103" s="2"/>
      <c r="P103" s="2"/>
      <c r="Q103" s="6"/>
    </row>
    <row r="104" spans="1:17" x14ac:dyDescent="0.25">
      <c r="A104" s="1" t="s">
        <v>1455</v>
      </c>
      <c r="B104" s="2" t="s">
        <v>1456</v>
      </c>
      <c r="C104" s="3">
        <v>45317</v>
      </c>
      <c r="D104" s="4" t="str">
        <f ca="1">IF(C104&gt;=TODAY()-7,"Shipped","Completed")</f>
        <v>Completed</v>
      </c>
      <c r="E104" s="4" t="s">
        <v>3</v>
      </c>
      <c r="F104" s="4" t="s">
        <v>1534</v>
      </c>
      <c r="G104" s="5">
        <v>3.47</v>
      </c>
      <c r="H104" s="37">
        <f>IF(J104&gt;=7,2,IF(J104&lt;7,1))</f>
        <v>1</v>
      </c>
      <c r="I104" s="37" t="str">
        <f>IF(H104 &gt; 1, "Large", "Small")</f>
        <v>Small</v>
      </c>
      <c r="J104" s="4">
        <v>1</v>
      </c>
      <c r="K104" s="20">
        <v>0.99</v>
      </c>
      <c r="L104" s="5">
        <f>Table3[[#This Row],[Product_Amt]]+Table3[[#This Row],[Shipping_Amt]]</f>
        <v>4.46</v>
      </c>
      <c r="M104" s="5">
        <f>(((Table3[[#This Row],[Total_Amt]] * 0.0558659217877095) + (Table3[[#This Row],[Total_Amt]])) *0.025 +0.3) + Table3[[#This Row],[Total_Amt]] * 0.1025</f>
        <v>0.87487905027932955</v>
      </c>
      <c r="N104" s="20">
        <f>Table3[[#This Row],[Total_Amt]]-Table3[[#This Row],[TCG Fees]]-0.0225 - (0.088 *Table3[[#This Row],[Shipping Shields]])- (0.02442 * Table3[[#This Row],[Quantity_Ordered]])</f>
        <v>3.4502009497206703</v>
      </c>
      <c r="O104" s="2"/>
      <c r="P104" s="2"/>
      <c r="Q104" s="6"/>
    </row>
    <row r="105" spans="1:17" x14ac:dyDescent="0.25">
      <c r="A105" s="1" t="s">
        <v>1453</v>
      </c>
      <c r="B105" s="2" t="s">
        <v>1454</v>
      </c>
      <c r="C105" s="3">
        <v>45317</v>
      </c>
      <c r="D105" s="4" t="str">
        <f ca="1">IF(C105&gt;=TODAY()-7,"Shipped","Completed")</f>
        <v>Completed</v>
      </c>
      <c r="E105" s="4" t="s">
        <v>3</v>
      </c>
      <c r="F105" s="4" t="s">
        <v>1534</v>
      </c>
      <c r="G105" s="5">
        <v>0.3</v>
      </c>
      <c r="H105" s="37">
        <f>IF(J105&gt;=7,2,IF(J105&lt;7,1))</f>
        <v>1</v>
      </c>
      <c r="I105" s="37" t="str">
        <f>IF(H105 &gt; 1, "Large", "Small")</f>
        <v>Small</v>
      </c>
      <c r="J105" s="4">
        <v>1</v>
      </c>
      <c r="K105" s="20">
        <v>0.99</v>
      </c>
      <c r="L105" s="5">
        <f>Table3[[#This Row],[Product_Amt]]+Table3[[#This Row],[Shipping_Amt]]</f>
        <v>1.29</v>
      </c>
      <c r="M105" s="5">
        <f>(((Table3[[#This Row],[Total_Amt]] * 0.0558659217877095) + (Table3[[#This Row],[Total_Amt]])) *0.025 +0.3) + Table3[[#This Row],[Total_Amt]] * 0.1025</f>
        <v>0.46627667597765365</v>
      </c>
      <c r="N105" s="20">
        <f>Table3[[#This Row],[Total_Amt]]-Table3[[#This Row],[TCG Fees]]-0.0225 - (0.088 *Table3[[#This Row],[Shipping Shields]])- (0.02442 * Table3[[#This Row],[Quantity_Ordered]])</f>
        <v>0.68880332402234645</v>
      </c>
      <c r="O105" s="2"/>
      <c r="P105" s="2"/>
      <c r="Q105" s="6"/>
    </row>
    <row r="106" spans="1:17" x14ac:dyDescent="0.25">
      <c r="A106" s="1" t="s">
        <v>1451</v>
      </c>
      <c r="B106" s="2" t="s">
        <v>1452</v>
      </c>
      <c r="C106" s="3">
        <v>45317</v>
      </c>
      <c r="D106" s="4" t="str">
        <f ca="1">IF(C106&gt;=TODAY()-7,"Shipped","Completed")</f>
        <v>Completed</v>
      </c>
      <c r="E106" s="4" t="s">
        <v>3</v>
      </c>
      <c r="F106" s="4" t="s">
        <v>1534</v>
      </c>
      <c r="G106" s="5">
        <v>2.25</v>
      </c>
      <c r="H106" s="37">
        <f>IF(J106&gt;=7,2,IF(J106&lt;7,1))</f>
        <v>1</v>
      </c>
      <c r="I106" s="37" t="str">
        <f>IF(H106 &gt; 1, "Large", "Small")</f>
        <v>Small</v>
      </c>
      <c r="J106" s="4">
        <v>1</v>
      </c>
      <c r="K106" s="20">
        <v>0.99</v>
      </c>
      <c r="L106" s="5">
        <f>Table3[[#This Row],[Product_Amt]]+Table3[[#This Row],[Shipping_Amt]]</f>
        <v>3.24</v>
      </c>
      <c r="M106" s="5">
        <f>(((Table3[[#This Row],[Total_Amt]] * 0.0558659217877095) + (Table3[[#This Row],[Total_Amt]])) *0.025 +0.3) + Table3[[#This Row],[Total_Amt]] * 0.1025</f>
        <v>0.71762513966480446</v>
      </c>
      <c r="N106" s="20">
        <f>Table3[[#This Row],[Total_Amt]]-Table3[[#This Row],[TCG Fees]]-0.0225 - (0.088 *Table3[[#This Row],[Shipping Shields]])- (0.02442 * Table3[[#This Row],[Quantity_Ordered]])</f>
        <v>2.3874548603351955</v>
      </c>
      <c r="O106" s="2"/>
      <c r="P106" s="2"/>
      <c r="Q106" s="6"/>
    </row>
    <row r="107" spans="1:17" x14ac:dyDescent="0.25">
      <c r="A107" s="1" t="s">
        <v>1437</v>
      </c>
      <c r="B107" s="2" t="s">
        <v>1438</v>
      </c>
      <c r="C107" s="3">
        <v>45317</v>
      </c>
      <c r="D107" s="4" t="str">
        <f ca="1">IF(C107&gt;=TODAY()-7,"Shipped","Completed")</f>
        <v>Completed</v>
      </c>
      <c r="E107" s="4" t="s">
        <v>3</v>
      </c>
      <c r="F107" s="4" t="s">
        <v>1534</v>
      </c>
      <c r="G107" s="5">
        <v>3.73</v>
      </c>
      <c r="H107" s="37">
        <f>IF(J107&gt;=7,2,IF(J107&lt;7,1))</f>
        <v>1</v>
      </c>
      <c r="I107" s="37" t="str">
        <f>IF(H107 &gt; 1, "Large", "Small")</f>
        <v>Small</v>
      </c>
      <c r="J107" s="4">
        <v>1</v>
      </c>
      <c r="K107" s="20">
        <v>0.99</v>
      </c>
      <c r="L107" s="5">
        <f>Table3[[#This Row],[Product_Amt]]+Table3[[#This Row],[Shipping_Amt]]</f>
        <v>4.72</v>
      </c>
      <c r="M107" s="5">
        <f>(((Table3[[#This Row],[Total_Amt]] * 0.0558659217877095) + (Table3[[#This Row],[Total_Amt]])) *0.025 +0.3) + Table3[[#This Row],[Total_Amt]] * 0.1025</f>
        <v>0.90839217877094969</v>
      </c>
      <c r="N107" s="20">
        <f>Table3[[#This Row],[Total_Amt]]-Table3[[#This Row],[TCG Fees]]-0.0225 - (0.088 *Table3[[#This Row],[Shipping Shields]])- (0.02442 * Table3[[#This Row],[Quantity_Ordered]])</f>
        <v>3.6766878212290499</v>
      </c>
      <c r="O107" s="2"/>
      <c r="P107" s="2"/>
      <c r="Q107" s="6"/>
    </row>
    <row r="108" spans="1:17" x14ac:dyDescent="0.25">
      <c r="A108" s="1" t="s">
        <v>1443</v>
      </c>
      <c r="B108" s="2" t="s">
        <v>1444</v>
      </c>
      <c r="C108" s="3">
        <v>45317</v>
      </c>
      <c r="D108" s="4" t="str">
        <f ca="1">IF(C108&gt;=TODAY()-7,"Shipped","Completed")</f>
        <v>Completed</v>
      </c>
      <c r="E108" s="4" t="s">
        <v>3</v>
      </c>
      <c r="F108" s="4" t="s">
        <v>1534</v>
      </c>
      <c r="G108" s="5">
        <v>11</v>
      </c>
      <c r="H108" s="37">
        <f>IF(J108&gt;=7,2,IF(J108&lt;7,1))</f>
        <v>1</v>
      </c>
      <c r="I108" s="37" t="str">
        <f>IF(H108 &gt; 1, "Large", "Small")</f>
        <v>Small</v>
      </c>
      <c r="J108" s="4">
        <v>1</v>
      </c>
      <c r="K108" s="20">
        <v>0.99</v>
      </c>
      <c r="L108" s="5">
        <f>Table3[[#This Row],[Product_Amt]]+Table3[[#This Row],[Shipping_Amt]]</f>
        <v>11.99</v>
      </c>
      <c r="M108" s="5">
        <f>(((Table3[[#This Row],[Total_Amt]] * 0.0558659217877095) + (Table3[[#This Row],[Total_Amt]])) *0.025 +0.3) + Table3[[#This Row],[Total_Amt]] * 0.1025</f>
        <v>1.8454708100558659</v>
      </c>
      <c r="N108" s="20">
        <f>Table3[[#This Row],[Total_Amt]]-Table3[[#This Row],[TCG Fees]]-0.0225 - (0.088 *Table3[[#This Row],[Shipping Shields]])- (0.02442 * Table3[[#This Row],[Quantity_Ordered]])</f>
        <v>10.009609189944134</v>
      </c>
      <c r="O108" s="2"/>
      <c r="P108" s="2"/>
      <c r="Q108" s="6"/>
    </row>
    <row r="109" spans="1:17" x14ac:dyDescent="0.25">
      <c r="A109" s="1" t="s">
        <v>1449</v>
      </c>
      <c r="B109" s="2" t="s">
        <v>1450</v>
      </c>
      <c r="C109" s="3">
        <v>45317</v>
      </c>
      <c r="D109" s="4" t="str">
        <f ca="1">IF(C109&gt;=TODAY()-7,"Shipped","Completed")</f>
        <v>Completed</v>
      </c>
      <c r="E109" s="4" t="s">
        <v>3</v>
      </c>
      <c r="F109" s="4" t="s">
        <v>1534</v>
      </c>
      <c r="G109" s="5">
        <v>3.45</v>
      </c>
      <c r="H109" s="37">
        <f>IF(J109&gt;=7,2,IF(J109&lt;7,1))</f>
        <v>1</v>
      </c>
      <c r="I109" s="37" t="str">
        <f>IF(H109 &gt; 1, "Large", "Small")</f>
        <v>Small</v>
      </c>
      <c r="J109" s="4">
        <v>1</v>
      </c>
      <c r="K109" s="20">
        <v>0.99</v>
      </c>
      <c r="L109" s="5">
        <f>Table3[[#This Row],[Product_Amt]]+Table3[[#This Row],[Shipping_Amt]]</f>
        <v>4.4400000000000004</v>
      </c>
      <c r="M109" s="5">
        <f>(((Table3[[#This Row],[Total_Amt]] * 0.0558659217877095) + (Table3[[#This Row],[Total_Amt]])) *0.025 +0.3) + Table3[[#This Row],[Total_Amt]] * 0.1025</f>
        <v>0.87230111731843585</v>
      </c>
      <c r="N109" s="20">
        <f>Table3[[#This Row],[Total_Amt]]-Table3[[#This Row],[TCG Fees]]-0.0225 - (0.088 *Table3[[#This Row],[Shipping Shields]])- (0.02442 * Table3[[#This Row],[Quantity_Ordered]])</f>
        <v>3.4327788826815642</v>
      </c>
      <c r="O109" s="2"/>
      <c r="P109" s="2"/>
      <c r="Q109" s="6"/>
    </row>
    <row r="110" spans="1:17" x14ac:dyDescent="0.25">
      <c r="A110" s="1" t="s">
        <v>1428</v>
      </c>
      <c r="B110" s="2" t="s">
        <v>1429</v>
      </c>
      <c r="C110" s="3">
        <v>45316</v>
      </c>
      <c r="D110" s="4" t="s">
        <v>1404</v>
      </c>
      <c r="E110" s="4" t="s">
        <v>3</v>
      </c>
      <c r="F110" s="4" t="s">
        <v>1534</v>
      </c>
      <c r="G110" s="5">
        <v>18.45</v>
      </c>
      <c r="H110" s="37">
        <f>IF(J110&gt;=7,2,IF(J110&lt;7,1))</f>
        <v>1</v>
      </c>
      <c r="I110" s="37" t="str">
        <f>IF(H110 &gt; 1, "Large", "Small")</f>
        <v>Small</v>
      </c>
      <c r="J110" s="4">
        <v>1</v>
      </c>
      <c r="K110" s="20">
        <v>0.99</v>
      </c>
      <c r="L110" s="5">
        <f>Table3[[#This Row],[Product_Amt]]+Table3[[#This Row],[Shipping_Amt]]</f>
        <v>19.439999999999998</v>
      </c>
      <c r="M110" s="5">
        <f>(((Table3[[#This Row],[Total_Amt]] * 0.0558659217877095) + (Table3[[#This Row],[Total_Amt]])) *0.025 +0.3) + Table3[[#This Row],[Total_Amt]] * 0.1025</f>
        <v>2.8057508379888265</v>
      </c>
      <c r="N110" s="20">
        <f>Table3[[#This Row],[Total_Amt]]-Table3[[#This Row],[TCG Fees]]-0.0225 - (0.088 *Table3[[#This Row],[Shipping Shields]])- (0.02442 * Table3[[#This Row],[Quantity_Ordered]])</f>
        <v>16.499329162011172</v>
      </c>
      <c r="O110" s="2"/>
      <c r="P110" s="2"/>
      <c r="Q110" s="6"/>
    </row>
    <row r="111" spans="1:17" x14ac:dyDescent="0.25">
      <c r="A111" s="1" t="s">
        <v>1430</v>
      </c>
      <c r="B111" s="2" t="s">
        <v>1431</v>
      </c>
      <c r="C111" s="3">
        <v>45316</v>
      </c>
      <c r="D111" s="4" t="s">
        <v>1404</v>
      </c>
      <c r="E111" s="4" t="s">
        <v>3</v>
      </c>
      <c r="F111" s="4" t="s">
        <v>1534</v>
      </c>
      <c r="G111" s="5">
        <v>0.1</v>
      </c>
      <c r="H111" s="37">
        <f>IF(J111&gt;=7,2,IF(J111&lt;7,1))</f>
        <v>1</v>
      </c>
      <c r="I111" s="37" t="str">
        <f>IF(H111 &gt; 1, "Large", "Small")</f>
        <v>Small</v>
      </c>
      <c r="J111" s="4">
        <v>1</v>
      </c>
      <c r="K111" s="20">
        <v>0.99</v>
      </c>
      <c r="L111" s="5">
        <f>Table3[[#This Row],[Product_Amt]]+Table3[[#This Row],[Shipping_Amt]]</f>
        <v>1.0900000000000001</v>
      </c>
      <c r="M111" s="5">
        <f>(((Table3[[#This Row],[Total_Amt]] * 0.0558659217877095) + (Table3[[#This Row],[Total_Amt]])) *0.025 +0.3) + Table3[[#This Row],[Total_Amt]] * 0.1025</f>
        <v>0.44049734636871507</v>
      </c>
      <c r="N111" s="20">
        <f>Table3[[#This Row],[Total_Amt]]-Table3[[#This Row],[TCG Fees]]-0.0225 - (0.088 *Table3[[#This Row],[Shipping Shields]])- (0.02442 * Table3[[#This Row],[Quantity_Ordered]])</f>
        <v>0.51458265363128508</v>
      </c>
      <c r="O111" s="2"/>
      <c r="P111" s="2"/>
      <c r="Q111" s="6"/>
    </row>
    <row r="112" spans="1:17" x14ac:dyDescent="0.25">
      <c r="A112" s="1" t="s">
        <v>1426</v>
      </c>
      <c r="B112" s="2" t="s">
        <v>1427</v>
      </c>
      <c r="C112" s="3">
        <v>45316</v>
      </c>
      <c r="D112" s="4" t="s">
        <v>1404</v>
      </c>
      <c r="E112" s="4" t="s">
        <v>3</v>
      </c>
      <c r="F112" s="4" t="s">
        <v>1534</v>
      </c>
      <c r="G112" s="5">
        <v>0.48</v>
      </c>
      <c r="H112" s="37">
        <f>IF(J112&gt;=7,2,IF(J112&lt;7,1))</f>
        <v>1</v>
      </c>
      <c r="I112" s="37" t="str">
        <f>IF(H112 &gt; 1, "Large", "Small")</f>
        <v>Small</v>
      </c>
      <c r="J112" s="4">
        <v>3</v>
      </c>
      <c r="K112" s="20">
        <v>0.99</v>
      </c>
      <c r="L112" s="5">
        <f>Table3[[#This Row],[Product_Amt]]+Table3[[#This Row],[Shipping_Amt]]</f>
        <v>1.47</v>
      </c>
      <c r="M112" s="5">
        <f>(((Table3[[#This Row],[Total_Amt]] * 0.0558659217877095) + (Table3[[#This Row],[Total_Amt]])) *0.025 +0.3) + Table3[[#This Row],[Total_Amt]] * 0.1025</f>
        <v>0.48947807262569831</v>
      </c>
      <c r="N112" s="20">
        <f>Table3[[#This Row],[Total_Amt]]-Table3[[#This Row],[TCG Fees]]-0.0225 - (0.088 *Table3[[#This Row],[Shipping Shields]])- (0.02442 * Table3[[#This Row],[Quantity_Ordered]])</f>
        <v>0.79676192737430174</v>
      </c>
      <c r="O112" s="2"/>
      <c r="P112" s="2"/>
      <c r="Q112" s="6"/>
    </row>
    <row r="113" spans="1:17" x14ac:dyDescent="0.25">
      <c r="A113" s="1" t="s">
        <v>1422</v>
      </c>
      <c r="B113" s="2" t="s">
        <v>1423</v>
      </c>
      <c r="C113" s="3">
        <v>45315</v>
      </c>
      <c r="D113" s="4" t="s">
        <v>1404</v>
      </c>
      <c r="E113" s="4" t="s">
        <v>3</v>
      </c>
      <c r="F113" s="4" t="s">
        <v>1534</v>
      </c>
      <c r="G113" s="5">
        <v>0.1</v>
      </c>
      <c r="H113" s="37">
        <f>IF(J113&gt;=7,2,IF(J113&lt;7,1))</f>
        <v>1</v>
      </c>
      <c r="I113" s="37" t="str">
        <f>IF(H113 &gt; 1, "Large", "Small")</f>
        <v>Small</v>
      </c>
      <c r="J113" s="4">
        <v>1</v>
      </c>
      <c r="K113" s="20">
        <v>0.99</v>
      </c>
      <c r="L113" s="5">
        <f>Table3[[#This Row],[Product_Amt]]+Table3[[#This Row],[Shipping_Amt]]</f>
        <v>1.0900000000000001</v>
      </c>
      <c r="M113" s="5">
        <f>(((Table3[[#This Row],[Total_Amt]] * 0.0558659217877095) + (Table3[[#This Row],[Total_Amt]])) *0.025 +0.3) + Table3[[#This Row],[Total_Amt]] * 0.1025</f>
        <v>0.44049734636871507</v>
      </c>
      <c r="N113" s="20">
        <f>Table3[[#This Row],[Total_Amt]]-Table3[[#This Row],[TCG Fees]]-0.0225 - (0.088 *Table3[[#This Row],[Shipping Shields]])- (0.02442 * Table3[[#This Row],[Quantity_Ordered]])</f>
        <v>0.51458265363128508</v>
      </c>
      <c r="O113" s="2"/>
      <c r="P113" s="2"/>
      <c r="Q113" s="6"/>
    </row>
    <row r="114" spans="1:17" x14ac:dyDescent="0.25">
      <c r="A114" s="1" t="s">
        <v>1424</v>
      </c>
      <c r="B114" s="2" t="s">
        <v>1425</v>
      </c>
      <c r="C114" s="3">
        <v>45315</v>
      </c>
      <c r="D114" s="4" t="s">
        <v>1404</v>
      </c>
      <c r="E114" s="4" t="s">
        <v>3</v>
      </c>
      <c r="F114" s="4" t="s">
        <v>1534</v>
      </c>
      <c r="G114" s="5">
        <v>0.2</v>
      </c>
      <c r="H114" s="37">
        <f>IF(J114&gt;=7,2,IF(J114&lt;7,1))</f>
        <v>1</v>
      </c>
      <c r="I114" s="37" t="str">
        <f>IF(H114 &gt; 1, "Large", "Small")</f>
        <v>Small</v>
      </c>
      <c r="J114" s="4">
        <v>1</v>
      </c>
      <c r="K114" s="20">
        <v>0.99</v>
      </c>
      <c r="L114" s="5">
        <f>Table3[[#This Row],[Product_Amt]]+Table3[[#This Row],[Shipping_Amt]]</f>
        <v>1.19</v>
      </c>
      <c r="M114" s="5">
        <f>(((Table3[[#This Row],[Total_Amt]] * 0.0558659217877095) + (Table3[[#This Row],[Total_Amt]])) *0.025 +0.3) + Table3[[#This Row],[Total_Amt]] * 0.1025</f>
        <v>0.45338701117318436</v>
      </c>
      <c r="N114" s="20">
        <f>Table3[[#This Row],[Total_Amt]]-Table3[[#This Row],[TCG Fees]]-0.0225 - (0.088 *Table3[[#This Row],[Shipping Shields]])- (0.02442 * Table3[[#This Row],[Quantity_Ordered]])</f>
        <v>0.60169298882681566</v>
      </c>
      <c r="O114" s="2"/>
      <c r="P114" s="2"/>
      <c r="Q114" s="6"/>
    </row>
    <row r="115" spans="1:17" x14ac:dyDescent="0.25">
      <c r="A115" s="1" t="s">
        <v>1420</v>
      </c>
      <c r="B115" s="2" t="s">
        <v>1421</v>
      </c>
      <c r="C115" s="3">
        <v>45314</v>
      </c>
      <c r="D115" s="4" t="s">
        <v>1404</v>
      </c>
      <c r="E115" s="4" t="s">
        <v>3</v>
      </c>
      <c r="F115" s="4" t="s">
        <v>1534</v>
      </c>
      <c r="G115" s="5">
        <v>0.1</v>
      </c>
      <c r="H115" s="37">
        <f>IF(J115&gt;=7,2,IF(J115&lt;7,1))</f>
        <v>1</v>
      </c>
      <c r="I115" s="37" t="str">
        <f>IF(H115 &gt; 1, "Large", "Small")</f>
        <v>Small</v>
      </c>
      <c r="J115" s="4">
        <v>1</v>
      </c>
      <c r="K115" s="20">
        <v>0.99</v>
      </c>
      <c r="L115" s="5">
        <f>Table3[[#This Row],[Product_Amt]]+Table3[[#This Row],[Shipping_Amt]]</f>
        <v>1.0900000000000001</v>
      </c>
      <c r="M115" s="5">
        <f>(((Table3[[#This Row],[Total_Amt]] * 0.0558659217877095) + (Table3[[#This Row],[Total_Amt]])) *0.025 +0.3) + Table3[[#This Row],[Total_Amt]] * 0.1025</f>
        <v>0.44049734636871507</v>
      </c>
      <c r="N115" s="20">
        <f>Table3[[#This Row],[Total_Amt]]-Table3[[#This Row],[TCG Fees]]-0.0225 - (0.088 *Table3[[#This Row],[Shipping Shields]])- (0.02442 * Table3[[#This Row],[Quantity_Ordered]])</f>
        <v>0.51458265363128508</v>
      </c>
      <c r="O115" s="2"/>
      <c r="P115" s="2"/>
      <c r="Q115" s="6"/>
    </row>
    <row r="116" spans="1:17" x14ac:dyDescent="0.25">
      <c r="A116" s="1" t="s">
        <v>1418</v>
      </c>
      <c r="B116" s="2" t="s">
        <v>1419</v>
      </c>
      <c r="C116" s="3">
        <v>45314</v>
      </c>
      <c r="D116" s="4" t="s">
        <v>1404</v>
      </c>
      <c r="E116" s="4" t="s">
        <v>3</v>
      </c>
      <c r="F116" s="4" t="s">
        <v>1534</v>
      </c>
      <c r="G116" s="5">
        <v>0.18</v>
      </c>
      <c r="H116" s="37">
        <f>IF(J116&gt;=7,2,IF(J116&lt;7,1))</f>
        <v>1</v>
      </c>
      <c r="I116" s="37" t="str">
        <f>IF(H116 &gt; 1, "Large", "Small")</f>
        <v>Small</v>
      </c>
      <c r="J116" s="4">
        <v>1</v>
      </c>
      <c r="K116" s="20">
        <v>0.99</v>
      </c>
      <c r="L116" s="5">
        <f>Table3[[#This Row],[Product_Amt]]+Table3[[#This Row],[Shipping_Amt]]</f>
        <v>1.17</v>
      </c>
      <c r="M116" s="5">
        <f>(((Table3[[#This Row],[Total_Amt]] * 0.0558659217877095) + (Table3[[#This Row],[Total_Amt]])) *0.025 +0.3) + Table3[[#This Row],[Total_Amt]] * 0.1025</f>
        <v>0.45080907821229049</v>
      </c>
      <c r="N116" s="20">
        <f>Table3[[#This Row],[Total_Amt]]-Table3[[#This Row],[TCG Fees]]-0.0225 - (0.088 *Table3[[#This Row],[Shipping Shields]])- (0.02442 * Table3[[#This Row],[Quantity_Ordered]])</f>
        <v>0.58427092178770956</v>
      </c>
      <c r="O116" s="2"/>
      <c r="P116" s="2"/>
      <c r="Q116" s="6"/>
    </row>
    <row r="117" spans="1:17" x14ac:dyDescent="0.25">
      <c r="A117" s="1" t="s">
        <v>1413</v>
      </c>
      <c r="B117" s="2" t="s">
        <v>1414</v>
      </c>
      <c r="C117" s="3">
        <v>45313</v>
      </c>
      <c r="D117" s="4" t="str">
        <f ca="1">IF(C117&gt;=TODAY()-7,"Shipped","Completed")</f>
        <v>Completed</v>
      </c>
      <c r="E117" s="4" t="s">
        <v>3</v>
      </c>
      <c r="F117" s="4" t="s">
        <v>1534</v>
      </c>
      <c r="G117" s="5">
        <v>2.2999999999999998</v>
      </c>
      <c r="H117" s="37">
        <f>IF(J117&gt;=7,2,IF(J117&lt;7,1))</f>
        <v>1</v>
      </c>
      <c r="I117" s="37" t="str">
        <f>IF(H117 &gt; 1, "Large", "Small")</f>
        <v>Small</v>
      </c>
      <c r="J117" s="4">
        <v>1</v>
      </c>
      <c r="K117" s="20">
        <v>0.99</v>
      </c>
      <c r="L117" s="5">
        <f>Table3[[#This Row],[Product_Amt]]+Table3[[#This Row],[Shipping_Amt]]</f>
        <v>3.29</v>
      </c>
      <c r="M117" s="5">
        <f>(((Table3[[#This Row],[Total_Amt]] * 0.0558659217877095) + (Table3[[#This Row],[Total_Amt]])) *0.025 +0.3) + Table3[[#This Row],[Total_Amt]] * 0.1025</f>
        <v>0.72406997206703916</v>
      </c>
      <c r="N117" s="20">
        <f>Table3[[#This Row],[Total_Amt]]-Table3[[#This Row],[TCG Fees]]-0.0225 - (0.088 *Table3[[#This Row],[Shipping Shields]])- (0.02442 * Table3[[#This Row],[Quantity_Ordered]])</f>
        <v>2.4310100279329605</v>
      </c>
      <c r="O117" s="2"/>
      <c r="P117" s="2"/>
      <c r="Q117" s="6"/>
    </row>
    <row r="118" spans="1:17" x14ac:dyDescent="0.25">
      <c r="A118" s="1" t="s">
        <v>1417</v>
      </c>
      <c r="B118" s="2" t="s">
        <v>908</v>
      </c>
      <c r="C118" s="3">
        <v>45313</v>
      </c>
      <c r="D118" s="4" t="str">
        <f ca="1">IF(C118&gt;=TODAY()-7,"Shipped","Completed")</f>
        <v>Completed</v>
      </c>
      <c r="E118" s="4" t="s">
        <v>3</v>
      </c>
      <c r="F118" s="4" t="s">
        <v>1534</v>
      </c>
      <c r="G118" s="5">
        <v>0.7</v>
      </c>
      <c r="H118" s="37">
        <f>IF(J118&gt;=7,2,IF(J118&lt;7,1))</f>
        <v>1</v>
      </c>
      <c r="I118" s="37" t="str">
        <f>IF(H118 &gt; 1, "Large", "Small")</f>
        <v>Small</v>
      </c>
      <c r="J118" s="4">
        <v>2</v>
      </c>
      <c r="K118" s="20">
        <v>0.99</v>
      </c>
      <c r="L118" s="5">
        <f>Table3[[#This Row],[Product_Amt]]+Table3[[#This Row],[Shipping_Amt]]</f>
        <v>1.69</v>
      </c>
      <c r="M118" s="5">
        <f>(((Table3[[#This Row],[Total_Amt]] * 0.0558659217877095) + (Table3[[#This Row],[Total_Amt]])) *0.025 +0.3) + Table3[[#This Row],[Total_Amt]] * 0.1025</f>
        <v>0.51783533519553071</v>
      </c>
      <c r="N118" s="20">
        <f>Table3[[#This Row],[Total_Amt]]-Table3[[#This Row],[TCG Fees]]-0.0225 - (0.088 *Table3[[#This Row],[Shipping Shields]])- (0.02442 * Table3[[#This Row],[Quantity_Ordered]])</f>
        <v>1.0128246648044692</v>
      </c>
      <c r="O118" s="2"/>
      <c r="P118" s="2"/>
      <c r="Q118" s="6"/>
    </row>
    <row r="119" spans="1:17" x14ac:dyDescent="0.25">
      <c r="A119" s="1" t="s">
        <v>1415</v>
      </c>
      <c r="B119" s="2" t="s">
        <v>1416</v>
      </c>
      <c r="C119" s="3">
        <v>45313</v>
      </c>
      <c r="D119" s="4" t="str">
        <f ca="1">IF(C119&gt;=TODAY()-7,"Shipped","Completed")</f>
        <v>Completed</v>
      </c>
      <c r="E119" s="4" t="s">
        <v>3</v>
      </c>
      <c r="F119" s="4" t="s">
        <v>1534</v>
      </c>
      <c r="G119" s="5">
        <v>2.2999999999999998</v>
      </c>
      <c r="H119" s="37">
        <f>IF(J119&gt;=7,2,IF(J119&lt;7,1))</f>
        <v>1</v>
      </c>
      <c r="I119" s="37" t="str">
        <f>IF(H119 &gt; 1, "Large", "Small")</f>
        <v>Small</v>
      </c>
      <c r="J119" s="4">
        <v>1</v>
      </c>
      <c r="K119" s="20">
        <v>0.99</v>
      </c>
      <c r="L119" s="5">
        <f>Table3[[#This Row],[Product_Amt]]+Table3[[#This Row],[Shipping_Amt]]</f>
        <v>3.29</v>
      </c>
      <c r="M119" s="5">
        <f>(((Table3[[#This Row],[Total_Amt]] * 0.0558659217877095) + (Table3[[#This Row],[Total_Amt]])) *0.025 +0.3) + Table3[[#This Row],[Total_Amt]] * 0.1025</f>
        <v>0.72406997206703916</v>
      </c>
      <c r="N119" s="20">
        <f>Table3[[#This Row],[Total_Amt]]-Table3[[#This Row],[TCG Fees]]-0.0225 - (0.088 *Table3[[#This Row],[Shipping Shields]])- (0.02442 * Table3[[#This Row],[Quantity_Ordered]])</f>
        <v>2.4310100279329605</v>
      </c>
      <c r="O119" s="2"/>
      <c r="P119" s="2"/>
      <c r="Q119" s="6"/>
    </row>
    <row r="120" spans="1:17" x14ac:dyDescent="0.25">
      <c r="A120" s="1" t="s">
        <v>1411</v>
      </c>
      <c r="B120" s="2" t="s">
        <v>1412</v>
      </c>
      <c r="C120" s="3">
        <v>45313</v>
      </c>
      <c r="D120" s="4" t="str">
        <f ca="1">IF(C120&gt;=TODAY()-7,"Shipped","Completed")</f>
        <v>Completed</v>
      </c>
      <c r="E120" s="4" t="s">
        <v>3</v>
      </c>
      <c r="F120" s="4" t="s">
        <v>1534</v>
      </c>
      <c r="G120" s="5">
        <v>0.5</v>
      </c>
      <c r="H120" s="37">
        <f>IF(J120&gt;=7,2,IF(J120&lt;7,1))</f>
        <v>1</v>
      </c>
      <c r="I120" s="37" t="str">
        <f>IF(H120 &gt; 1, "Large", "Small")</f>
        <v>Small</v>
      </c>
      <c r="J120" s="4">
        <v>2</v>
      </c>
      <c r="K120" s="20">
        <v>0.99</v>
      </c>
      <c r="L120" s="5">
        <f>Table3[[#This Row],[Product_Amt]]+Table3[[#This Row],[Shipping_Amt]]</f>
        <v>1.49</v>
      </c>
      <c r="M120" s="5">
        <f>(((Table3[[#This Row],[Total_Amt]] * 0.0558659217877095) + (Table3[[#This Row],[Total_Amt]])) *0.025 +0.3) + Table3[[#This Row],[Total_Amt]] * 0.1025</f>
        <v>0.49205600558659218</v>
      </c>
      <c r="N120" s="20">
        <f>Table3[[#This Row],[Total_Amt]]-Table3[[#This Row],[TCG Fees]]-0.0225 - (0.088 *Table3[[#This Row],[Shipping Shields]])- (0.02442 * Table3[[#This Row],[Quantity_Ordered]])</f>
        <v>0.83860399441340794</v>
      </c>
      <c r="O120" s="2"/>
      <c r="P120" s="2"/>
      <c r="Q120" s="6"/>
    </row>
    <row r="121" spans="1:17" x14ac:dyDescent="0.25">
      <c r="A121" s="1" t="s">
        <v>1390</v>
      </c>
      <c r="B121" s="2" t="s">
        <v>1391</v>
      </c>
      <c r="C121" s="3">
        <v>45312</v>
      </c>
      <c r="D121" s="4" t="str">
        <f ca="1">IF(C121&gt;=TODAY()-7,"Shipped","Completed")</f>
        <v>Completed</v>
      </c>
      <c r="E121" s="4" t="s">
        <v>3</v>
      </c>
      <c r="F121" s="4" t="s">
        <v>1534</v>
      </c>
      <c r="G121" s="5">
        <v>4.45</v>
      </c>
      <c r="H121" s="37">
        <f>IF(J121&gt;=7,2,IF(J121&lt;7,1))</f>
        <v>1</v>
      </c>
      <c r="I121" s="37" t="str">
        <f>IF(H121 &gt; 1, "Large", "Small")</f>
        <v>Small</v>
      </c>
      <c r="J121" s="4">
        <v>1</v>
      </c>
      <c r="K121" s="20">
        <v>0.99</v>
      </c>
      <c r="L121" s="5">
        <f>Table3[[#This Row],[Product_Amt]]+Table3[[#This Row],[Shipping_Amt]]</f>
        <v>5.44</v>
      </c>
      <c r="M121" s="5">
        <f>(((Table3[[#This Row],[Total_Amt]] * 0.0558659217877095) + (Table3[[#This Row],[Total_Amt]])) *0.025 +0.3) + Table3[[#This Row],[Total_Amt]] * 0.1025</f>
        <v>1.0011977653631283</v>
      </c>
      <c r="N121" s="20">
        <f>Table3[[#This Row],[Total_Amt]]-Table3[[#This Row],[TCG Fees]]-0.0225 - (0.088 *Table3[[#This Row],[Shipping Shields]])- (0.02442 * Table3[[#This Row],[Quantity_Ordered]])</f>
        <v>4.3038822346368724</v>
      </c>
      <c r="O121" s="2"/>
      <c r="P121" s="2"/>
      <c r="Q121" s="6"/>
    </row>
    <row r="122" spans="1:17" x14ac:dyDescent="0.25">
      <c r="A122" s="1" t="s">
        <v>1394</v>
      </c>
      <c r="B122" s="2" t="s">
        <v>1395</v>
      </c>
      <c r="C122" s="3">
        <v>45312</v>
      </c>
      <c r="D122" s="4" t="str">
        <f ca="1">IF(C122&gt;=TODAY()-7,"Shipped","Completed")</f>
        <v>Completed</v>
      </c>
      <c r="E122" s="4" t="s">
        <v>3</v>
      </c>
      <c r="F122" s="4" t="s">
        <v>1534</v>
      </c>
      <c r="G122" s="5">
        <v>1.22</v>
      </c>
      <c r="H122" s="37">
        <f>IF(J122&gt;=7,2,IF(J122&lt;7,1))</f>
        <v>1</v>
      </c>
      <c r="I122" s="37" t="str">
        <f>IF(H122 &gt; 1, "Large", "Small")</f>
        <v>Small</v>
      </c>
      <c r="J122" s="4">
        <v>1</v>
      </c>
      <c r="K122" s="20">
        <v>0.99</v>
      </c>
      <c r="L122" s="5">
        <f>Table3[[#This Row],[Product_Amt]]+Table3[[#This Row],[Shipping_Amt]]</f>
        <v>2.21</v>
      </c>
      <c r="M122" s="5">
        <f>(((Table3[[#This Row],[Total_Amt]] * 0.0558659217877095) + (Table3[[#This Row],[Total_Amt]])) *0.025 +0.3) + Table3[[#This Row],[Total_Amt]] * 0.1025</f>
        <v>0.58486159217877098</v>
      </c>
      <c r="N122" s="20">
        <f>Table3[[#This Row],[Total_Amt]]-Table3[[#This Row],[TCG Fees]]-0.0225 - (0.088 *Table3[[#This Row],[Shipping Shields]])- (0.02442 * Table3[[#This Row],[Quantity_Ordered]])</f>
        <v>1.4902184078212288</v>
      </c>
      <c r="O122" s="2"/>
      <c r="P122" s="2"/>
      <c r="Q122" s="6"/>
    </row>
    <row r="123" spans="1:17" x14ac:dyDescent="0.25">
      <c r="A123" s="1" t="s">
        <v>1402</v>
      </c>
      <c r="B123" s="2" t="s">
        <v>1403</v>
      </c>
      <c r="C123" s="3">
        <v>45312</v>
      </c>
      <c r="D123" s="4" t="str">
        <f ca="1">IF(C123&gt;=TODAY()-7,"Shipped","Completed")</f>
        <v>Completed</v>
      </c>
      <c r="E123" s="4" t="s">
        <v>3</v>
      </c>
      <c r="F123" s="4" t="s">
        <v>1534</v>
      </c>
      <c r="G123" s="5">
        <v>0.28000000000000003</v>
      </c>
      <c r="H123" s="37">
        <f>IF(J123&gt;=7,2,IF(J123&lt;7,1))</f>
        <v>1</v>
      </c>
      <c r="I123" s="37" t="str">
        <f>IF(H123 &gt; 1, "Large", "Small")</f>
        <v>Small</v>
      </c>
      <c r="J123" s="4">
        <v>2</v>
      </c>
      <c r="K123" s="20">
        <v>0.99</v>
      </c>
      <c r="L123" s="5">
        <f>Table3[[#This Row],[Product_Amt]]+Table3[[#This Row],[Shipping_Amt]]</f>
        <v>1.27</v>
      </c>
      <c r="M123" s="5">
        <f>(((Table3[[#This Row],[Total_Amt]] * 0.0558659217877095) + (Table3[[#This Row],[Total_Amt]])) *0.025 +0.3) + Table3[[#This Row],[Total_Amt]] * 0.1025</f>
        <v>0.46369874301675973</v>
      </c>
      <c r="N123" s="20">
        <f>Table3[[#This Row],[Total_Amt]]-Table3[[#This Row],[TCG Fees]]-0.0225 - (0.088 *Table3[[#This Row],[Shipping Shields]])- (0.02442 * Table3[[#This Row],[Quantity_Ordered]])</f>
        <v>0.64696125698324036</v>
      </c>
      <c r="O123" s="2"/>
      <c r="P123" s="2"/>
      <c r="Q123" s="6"/>
    </row>
    <row r="124" spans="1:17" x14ac:dyDescent="0.25">
      <c r="A124" s="1" t="s">
        <v>1400</v>
      </c>
      <c r="B124" s="2" t="s">
        <v>1401</v>
      </c>
      <c r="C124" s="3">
        <v>45312</v>
      </c>
      <c r="D124" s="4" t="str">
        <f ca="1">IF(C124&gt;=TODAY()-7,"Shipped","Completed")</f>
        <v>Completed</v>
      </c>
      <c r="E124" s="4" t="s">
        <v>3</v>
      </c>
      <c r="F124" s="4" t="s">
        <v>1534</v>
      </c>
      <c r="G124" s="5">
        <v>2.4500000000000002</v>
      </c>
      <c r="H124" s="37">
        <f>IF(J124&gt;=7,2,IF(J124&lt;7,1))</f>
        <v>1</v>
      </c>
      <c r="I124" s="37" t="str">
        <f>IF(H124 &gt; 1, "Large", "Small")</f>
        <v>Small</v>
      </c>
      <c r="J124" s="4">
        <v>1</v>
      </c>
      <c r="K124" s="20">
        <v>0.99</v>
      </c>
      <c r="L124" s="5">
        <f>Table3[[#This Row],[Product_Amt]]+Table3[[#This Row],[Shipping_Amt]]</f>
        <v>3.4400000000000004</v>
      </c>
      <c r="M124" s="5">
        <f>(((Table3[[#This Row],[Total_Amt]] * 0.0558659217877095) + (Table3[[#This Row],[Total_Amt]])) *0.025 +0.3) + Table3[[#This Row],[Total_Amt]] * 0.1025</f>
        <v>0.74340446927374304</v>
      </c>
      <c r="N124" s="20">
        <f>Table3[[#This Row],[Total_Amt]]-Table3[[#This Row],[TCG Fees]]-0.0225 - (0.088 *Table3[[#This Row],[Shipping Shields]])- (0.02442 * Table3[[#This Row],[Quantity_Ordered]])</f>
        <v>2.5616755307262573</v>
      </c>
      <c r="O124" s="2"/>
      <c r="P124" s="2"/>
      <c r="Q124" s="6"/>
    </row>
    <row r="125" spans="1:17" x14ac:dyDescent="0.25">
      <c r="A125" s="1" t="s">
        <v>1398</v>
      </c>
      <c r="B125" s="2" t="s">
        <v>1399</v>
      </c>
      <c r="C125" s="3">
        <v>45312</v>
      </c>
      <c r="D125" s="4" t="str">
        <f ca="1">IF(C125&gt;=TODAY()-7,"Shipped","Completed")</f>
        <v>Completed</v>
      </c>
      <c r="E125" s="4" t="s">
        <v>3</v>
      </c>
      <c r="F125" s="4" t="s">
        <v>1534</v>
      </c>
      <c r="G125" s="5">
        <v>0.1</v>
      </c>
      <c r="H125" s="37">
        <f>IF(J125&gt;=7,2,IF(J125&lt;7,1))</f>
        <v>1</v>
      </c>
      <c r="I125" s="37" t="str">
        <f>IF(H125 &gt; 1, "Large", "Small")</f>
        <v>Small</v>
      </c>
      <c r="J125" s="4">
        <v>1</v>
      </c>
      <c r="K125" s="20">
        <v>0.99</v>
      </c>
      <c r="L125" s="5">
        <f>Table3[[#This Row],[Product_Amt]]+Table3[[#This Row],[Shipping_Amt]]</f>
        <v>1.0900000000000001</v>
      </c>
      <c r="M125" s="5">
        <f>(((Table3[[#This Row],[Total_Amt]] * 0.0558659217877095) + (Table3[[#This Row],[Total_Amt]])) *0.025 +0.3) + Table3[[#This Row],[Total_Amt]] * 0.1025</f>
        <v>0.44049734636871507</v>
      </c>
      <c r="N125" s="20">
        <f>Table3[[#This Row],[Total_Amt]]-Table3[[#This Row],[TCG Fees]]-0.0225 - (0.088 *Table3[[#This Row],[Shipping Shields]])- (0.02442 * Table3[[#This Row],[Quantity_Ordered]])</f>
        <v>0.51458265363128508</v>
      </c>
      <c r="O125" s="2"/>
      <c r="P125" s="2"/>
      <c r="Q125" s="6"/>
    </row>
    <row r="126" spans="1:17" x14ac:dyDescent="0.25">
      <c r="A126" s="1" t="s">
        <v>1392</v>
      </c>
      <c r="B126" s="2" t="s">
        <v>1393</v>
      </c>
      <c r="C126" s="3">
        <v>45312</v>
      </c>
      <c r="D126" s="4" t="str">
        <f ca="1">IF(C126&gt;=TODAY()-7,"Shipped","Completed")</f>
        <v>Completed</v>
      </c>
      <c r="E126" s="4" t="s">
        <v>3</v>
      </c>
      <c r="F126" s="4" t="s">
        <v>1534</v>
      </c>
      <c r="G126" s="5">
        <v>3.2</v>
      </c>
      <c r="H126" s="37">
        <f>IF(J126&gt;=7,2,IF(J126&lt;7,1))</f>
        <v>1</v>
      </c>
      <c r="I126" s="37" t="str">
        <f>IF(H126 &gt; 1, "Large", "Small")</f>
        <v>Small</v>
      </c>
      <c r="J126" s="4">
        <v>1</v>
      </c>
      <c r="K126" s="20">
        <v>0.99</v>
      </c>
      <c r="L126" s="5">
        <f>Table3[[#This Row],[Product_Amt]]+Table3[[#This Row],[Shipping_Amt]]</f>
        <v>4.1900000000000004</v>
      </c>
      <c r="M126" s="5">
        <f>(((Table3[[#This Row],[Total_Amt]] * 0.0558659217877095) + (Table3[[#This Row],[Total_Amt]])) *0.025 +0.3) + Table3[[#This Row],[Total_Amt]] * 0.1025</f>
        <v>0.84007695530726256</v>
      </c>
      <c r="N126" s="20">
        <f>Table3[[#This Row],[Total_Amt]]-Table3[[#This Row],[TCG Fees]]-0.0225 - (0.088 *Table3[[#This Row],[Shipping Shields]])- (0.02442 * Table3[[#This Row],[Quantity_Ordered]])</f>
        <v>3.2150030446927378</v>
      </c>
      <c r="O126" s="2"/>
      <c r="P126" s="2"/>
      <c r="Q126" s="6"/>
    </row>
    <row r="127" spans="1:17" x14ac:dyDescent="0.25">
      <c r="A127" s="1" t="s">
        <v>1386</v>
      </c>
      <c r="B127" s="2" t="s">
        <v>1387</v>
      </c>
      <c r="C127" s="3">
        <v>45311</v>
      </c>
      <c r="D127" s="4" t="str">
        <f ca="1">IF(C127&gt;=TODAY()-7,"Shipped","Completed")</f>
        <v>Completed</v>
      </c>
      <c r="E127" s="4" t="s">
        <v>3</v>
      </c>
      <c r="F127" s="4" t="s">
        <v>1534</v>
      </c>
      <c r="G127" s="5">
        <v>0.31</v>
      </c>
      <c r="H127" s="37">
        <f>IF(J127&gt;=7,2,IF(J127&lt;7,1))</f>
        <v>1</v>
      </c>
      <c r="I127" s="37" t="str">
        <f>IF(H127 &gt; 1, "Large", "Small")</f>
        <v>Small</v>
      </c>
      <c r="J127" s="4">
        <v>2</v>
      </c>
      <c r="K127" s="20">
        <v>0.99</v>
      </c>
      <c r="L127" s="5">
        <f>Table3[[#This Row],[Product_Amt]]+Table3[[#This Row],[Shipping_Amt]]</f>
        <v>1.3</v>
      </c>
      <c r="M127" s="5">
        <f>(((Table3[[#This Row],[Total_Amt]] * 0.0558659217877095) + (Table3[[#This Row],[Total_Amt]])) *0.025 +0.3) + Table3[[#This Row],[Total_Amt]] * 0.1025</f>
        <v>0.46756564245810051</v>
      </c>
      <c r="N127" s="20">
        <f>Table3[[#This Row],[Total_Amt]]-Table3[[#This Row],[TCG Fees]]-0.0225 - (0.088 *Table3[[#This Row],[Shipping Shields]])- (0.02442 * Table3[[#This Row],[Quantity_Ordered]])</f>
        <v>0.67309435754189961</v>
      </c>
      <c r="O127" s="2"/>
      <c r="P127" s="2"/>
      <c r="Q127" s="6"/>
    </row>
    <row r="128" spans="1:17" x14ac:dyDescent="0.25">
      <c r="A128" s="1" t="s">
        <v>1384</v>
      </c>
      <c r="B128" s="2" t="s">
        <v>1385</v>
      </c>
      <c r="C128" s="3">
        <v>45311</v>
      </c>
      <c r="D128" s="4" t="str">
        <f ca="1">IF(C128&gt;=TODAY()-7,"Shipped","Completed")</f>
        <v>Completed</v>
      </c>
      <c r="E128" s="4" t="s">
        <v>3</v>
      </c>
      <c r="F128" s="4" t="s">
        <v>1534</v>
      </c>
      <c r="G128" s="5">
        <v>1.43</v>
      </c>
      <c r="H128" s="37">
        <f>IF(J128&gt;=7,2,IF(J128&lt;7,1))</f>
        <v>1</v>
      </c>
      <c r="I128" s="37" t="str">
        <f>IF(H128 &gt; 1, "Large", "Small")</f>
        <v>Small</v>
      </c>
      <c r="J128" s="4">
        <v>1</v>
      </c>
      <c r="K128" s="20">
        <v>0.99</v>
      </c>
      <c r="L128" s="5">
        <f>Table3[[#This Row],[Product_Amt]]+Table3[[#This Row],[Shipping_Amt]]</f>
        <v>2.42</v>
      </c>
      <c r="M128" s="5">
        <f>(((Table3[[#This Row],[Total_Amt]] * 0.0558659217877095) + (Table3[[#This Row],[Total_Amt]])) *0.025 +0.3) + Table3[[#This Row],[Total_Amt]] * 0.1025</f>
        <v>0.61192988826815642</v>
      </c>
      <c r="N128" s="20">
        <f>Table3[[#This Row],[Total_Amt]]-Table3[[#This Row],[TCG Fees]]-0.0225 - (0.088 *Table3[[#This Row],[Shipping Shields]])- (0.02442 * Table3[[#This Row],[Quantity_Ordered]])</f>
        <v>1.6731501117318435</v>
      </c>
      <c r="O128" s="2"/>
      <c r="P128" s="2"/>
      <c r="Q128" s="6"/>
    </row>
    <row r="129" spans="1:17" x14ac:dyDescent="0.25">
      <c r="A129" s="1" t="s">
        <v>1388</v>
      </c>
      <c r="B129" s="2" t="s">
        <v>1389</v>
      </c>
      <c r="C129" s="3">
        <v>45311</v>
      </c>
      <c r="D129" s="4" t="str">
        <f ca="1">IF(C129&gt;=TODAY()-7,"Shipped","Completed")</f>
        <v>Completed</v>
      </c>
      <c r="E129" s="4" t="s">
        <v>3</v>
      </c>
      <c r="F129" s="4" t="s">
        <v>1534</v>
      </c>
      <c r="G129" s="5">
        <v>0.1</v>
      </c>
      <c r="H129" s="37">
        <f>IF(J129&gt;=7,2,IF(J129&lt;7,1))</f>
        <v>1</v>
      </c>
      <c r="I129" s="37" t="str">
        <f>IF(H129 &gt; 1, "Large", "Small")</f>
        <v>Small</v>
      </c>
      <c r="J129" s="4">
        <v>1</v>
      </c>
      <c r="K129" s="20">
        <v>0.99</v>
      </c>
      <c r="L129" s="5">
        <f>Table3[[#This Row],[Product_Amt]]+Table3[[#This Row],[Shipping_Amt]]</f>
        <v>1.0900000000000001</v>
      </c>
      <c r="M129" s="5">
        <f>(((Table3[[#This Row],[Total_Amt]] * 0.0558659217877095) + (Table3[[#This Row],[Total_Amt]])) *0.025 +0.3) + Table3[[#This Row],[Total_Amt]] * 0.1025</f>
        <v>0.44049734636871507</v>
      </c>
      <c r="N129" s="20">
        <f>Table3[[#This Row],[Total_Amt]]-Table3[[#This Row],[TCG Fees]]-0.0225 - (0.088 *Table3[[#This Row],[Shipping Shields]])- (0.02442 * Table3[[#This Row],[Quantity_Ordered]])</f>
        <v>0.51458265363128508</v>
      </c>
      <c r="O129" s="2"/>
      <c r="P129" s="2"/>
      <c r="Q129" s="6"/>
    </row>
    <row r="130" spans="1:17" x14ac:dyDescent="0.25">
      <c r="A130" s="1" t="s">
        <v>1382</v>
      </c>
      <c r="B130" s="2" t="s">
        <v>1383</v>
      </c>
      <c r="C130" s="3">
        <v>45311</v>
      </c>
      <c r="D130" s="4" t="str">
        <f ca="1">IF(C130&gt;=TODAY()-7,"Shipped","Completed")</f>
        <v>Completed</v>
      </c>
      <c r="E130" s="4" t="s">
        <v>3</v>
      </c>
      <c r="F130" s="4" t="s">
        <v>1534</v>
      </c>
      <c r="G130" s="5">
        <v>4.95</v>
      </c>
      <c r="H130" s="37">
        <f>IF(J130&gt;=7,2,IF(J130&lt;7,1))</f>
        <v>1</v>
      </c>
      <c r="I130" s="37" t="str">
        <f>IF(H130 &gt; 1, "Large", "Small")</f>
        <v>Small</v>
      </c>
      <c r="J130" s="4">
        <v>1</v>
      </c>
      <c r="K130" s="20">
        <v>0.99</v>
      </c>
      <c r="L130" s="5">
        <f>Table3[[#This Row],[Product_Amt]]+Table3[[#This Row],[Shipping_Amt]]</f>
        <v>5.94</v>
      </c>
      <c r="M130" s="5">
        <f>(((Table3[[#This Row],[Total_Amt]] * 0.0558659217877095) + (Table3[[#This Row],[Total_Amt]])) *0.025 +0.3) + Table3[[#This Row],[Total_Amt]] * 0.1025</f>
        <v>1.0656460893854749</v>
      </c>
      <c r="N130" s="20">
        <f>Table3[[#This Row],[Total_Amt]]-Table3[[#This Row],[TCG Fees]]-0.0225 - (0.088 *Table3[[#This Row],[Shipping Shields]])- (0.02442 * Table3[[#This Row],[Quantity_Ordered]])</f>
        <v>4.7394339106145251</v>
      </c>
      <c r="O130" s="2"/>
      <c r="P130" s="2"/>
      <c r="Q130" s="6"/>
    </row>
    <row r="131" spans="1:17" x14ac:dyDescent="0.25">
      <c r="A131" s="1" t="s">
        <v>1368</v>
      </c>
      <c r="B131" s="2" t="s">
        <v>1369</v>
      </c>
      <c r="C131" s="3">
        <v>45310</v>
      </c>
      <c r="D131" s="4" t="s">
        <v>1404</v>
      </c>
      <c r="E131" s="4" t="s">
        <v>3</v>
      </c>
      <c r="F131" s="4" t="s">
        <v>1534</v>
      </c>
      <c r="G131" s="5">
        <v>0.2</v>
      </c>
      <c r="H131" s="37">
        <f>IF(J131&gt;=7,2,IF(J131&lt;7,1))</f>
        <v>1</v>
      </c>
      <c r="I131" s="37" t="str">
        <f>IF(H131 &gt; 1, "Large", "Small")</f>
        <v>Small</v>
      </c>
      <c r="J131" s="4">
        <v>1</v>
      </c>
      <c r="K131" s="20">
        <v>0.99</v>
      </c>
      <c r="L131" s="5">
        <f>Table3[[#This Row],[Product_Amt]]+Table3[[#This Row],[Shipping_Amt]]</f>
        <v>1.19</v>
      </c>
      <c r="M131" s="5">
        <f>(((Table3[[#This Row],[Total_Amt]] * 0.0558659217877095) + (Table3[[#This Row],[Total_Amt]])) *0.025 +0.3) + Table3[[#This Row],[Total_Amt]] * 0.1025</f>
        <v>0.45338701117318436</v>
      </c>
      <c r="N131" s="20">
        <f>Table3[[#This Row],[Total_Amt]]-Table3[[#This Row],[TCG Fees]]-0.0225 - (0.088 *Table3[[#This Row],[Shipping Shields]])- (0.02442 * Table3[[#This Row],[Quantity_Ordered]])</f>
        <v>0.60169298882681566</v>
      </c>
      <c r="O131" s="2"/>
      <c r="P131" s="2"/>
      <c r="Q131" s="6"/>
    </row>
    <row r="132" spans="1:17" x14ac:dyDescent="0.25">
      <c r="A132" s="1" t="s">
        <v>1380</v>
      </c>
      <c r="B132" s="2" t="s">
        <v>1381</v>
      </c>
      <c r="C132" s="3">
        <v>45310</v>
      </c>
      <c r="D132" s="4" t="s">
        <v>1404</v>
      </c>
      <c r="E132" s="4" t="s">
        <v>3</v>
      </c>
      <c r="F132" s="4" t="s">
        <v>1534</v>
      </c>
      <c r="G132" s="5">
        <v>2.65</v>
      </c>
      <c r="H132" s="37">
        <f>IF(J132&gt;=7,2,IF(J132&lt;7,1))</f>
        <v>1</v>
      </c>
      <c r="I132" s="37" t="str">
        <f>IF(H132 &gt; 1, "Large", "Small")</f>
        <v>Small</v>
      </c>
      <c r="J132" s="4">
        <v>1</v>
      </c>
      <c r="K132" s="20">
        <v>0.99</v>
      </c>
      <c r="L132" s="5">
        <f>Table3[[#This Row],[Product_Amt]]+Table3[[#This Row],[Shipping_Amt]]</f>
        <v>3.6399999999999997</v>
      </c>
      <c r="M132" s="5">
        <f>(((Table3[[#This Row],[Total_Amt]] * 0.0558659217877095) + (Table3[[#This Row],[Total_Amt]])) *0.025 +0.3) + Table3[[#This Row],[Total_Amt]] * 0.1025</f>
        <v>0.76918379888268151</v>
      </c>
      <c r="N132" s="20">
        <f>Table3[[#This Row],[Total_Amt]]-Table3[[#This Row],[TCG Fees]]-0.0225 - (0.088 *Table3[[#This Row],[Shipping Shields]])- (0.02442 * Table3[[#This Row],[Quantity_Ordered]])</f>
        <v>2.7358962011173178</v>
      </c>
      <c r="O132" s="2"/>
      <c r="P132" s="2"/>
      <c r="Q132" s="6"/>
    </row>
    <row r="133" spans="1:17" x14ac:dyDescent="0.25">
      <c r="A133" s="1" t="s">
        <v>1376</v>
      </c>
      <c r="B133" s="2" t="s">
        <v>1377</v>
      </c>
      <c r="C133" s="3">
        <v>45310</v>
      </c>
      <c r="D133" s="4" t="s">
        <v>1404</v>
      </c>
      <c r="E133" s="4" t="s">
        <v>3</v>
      </c>
      <c r="F133" s="4" t="s">
        <v>1534</v>
      </c>
      <c r="G133" s="5">
        <v>3.48</v>
      </c>
      <c r="H133" s="37">
        <f>IF(J133&gt;=7,2,IF(J133&lt;7,1))</f>
        <v>1</v>
      </c>
      <c r="I133" s="37" t="str">
        <f>IF(H133 &gt; 1, "Large", "Small")</f>
        <v>Small</v>
      </c>
      <c r="J133" s="4">
        <v>1</v>
      </c>
      <c r="K133" s="20">
        <v>0.99</v>
      </c>
      <c r="L133" s="5">
        <f>Table3[[#This Row],[Product_Amt]]+Table3[[#This Row],[Shipping_Amt]]</f>
        <v>4.47</v>
      </c>
      <c r="M133" s="5">
        <f>(((Table3[[#This Row],[Total_Amt]] * 0.0558659217877095) + (Table3[[#This Row],[Total_Amt]])) *0.025 +0.3) + Table3[[#This Row],[Total_Amt]] * 0.1025</f>
        <v>0.87616801675977651</v>
      </c>
      <c r="N133" s="20">
        <f>Table3[[#This Row],[Total_Amt]]-Table3[[#This Row],[TCG Fees]]-0.0225 - (0.088 *Table3[[#This Row],[Shipping Shields]])- (0.02442 * Table3[[#This Row],[Quantity_Ordered]])</f>
        <v>3.4589119832402231</v>
      </c>
      <c r="O133" s="2"/>
      <c r="P133" s="2"/>
      <c r="Q133" s="6"/>
    </row>
    <row r="134" spans="1:17" x14ac:dyDescent="0.25">
      <c r="A134" s="1" t="s">
        <v>1370</v>
      </c>
      <c r="B134" s="2" t="s">
        <v>1371</v>
      </c>
      <c r="C134" s="3">
        <v>45310</v>
      </c>
      <c r="D134" s="4" t="s">
        <v>1404</v>
      </c>
      <c r="E134" s="4" t="s">
        <v>3</v>
      </c>
      <c r="F134" s="4" t="s">
        <v>1534</v>
      </c>
      <c r="G134" s="5">
        <v>2.82</v>
      </c>
      <c r="H134" s="37">
        <f>IF(J134&gt;=7,2,IF(J134&lt;7,1))</f>
        <v>1</v>
      </c>
      <c r="I134" s="37" t="str">
        <f>IF(H134 &gt; 1, "Large", "Small")</f>
        <v>Small</v>
      </c>
      <c r="J134" s="4">
        <v>3</v>
      </c>
      <c r="K134" s="20">
        <v>0.99</v>
      </c>
      <c r="L134" s="5">
        <f>Table3[[#This Row],[Product_Amt]]+Table3[[#This Row],[Shipping_Amt]]</f>
        <v>3.8099999999999996</v>
      </c>
      <c r="M134" s="5">
        <f>(((Table3[[#This Row],[Total_Amt]] * 0.0558659217877095) + (Table3[[#This Row],[Total_Amt]])) *0.025 +0.3) + Table3[[#This Row],[Total_Amt]] * 0.1025</f>
        <v>0.79109622905027921</v>
      </c>
      <c r="N134" s="20">
        <f>Table3[[#This Row],[Total_Amt]]-Table3[[#This Row],[TCG Fees]]-0.0225 - (0.088 *Table3[[#This Row],[Shipping Shields]])- (0.02442 * Table3[[#This Row],[Quantity_Ordered]])</f>
        <v>2.8351437709497205</v>
      </c>
      <c r="O134" s="2"/>
      <c r="P134" s="2"/>
      <c r="Q134" s="6"/>
    </row>
    <row r="135" spans="1:17" x14ac:dyDescent="0.25">
      <c r="A135" s="1" t="s">
        <v>1372</v>
      </c>
      <c r="B135" s="2" t="s">
        <v>1373</v>
      </c>
      <c r="C135" s="3">
        <v>45310</v>
      </c>
      <c r="D135" s="4" t="s">
        <v>1404</v>
      </c>
      <c r="E135" s="4" t="s">
        <v>3</v>
      </c>
      <c r="F135" s="4" t="s">
        <v>1534</v>
      </c>
      <c r="G135" s="5">
        <v>0.1</v>
      </c>
      <c r="H135" s="37">
        <f>IF(J135&gt;=7,2,IF(J135&lt;7,1))</f>
        <v>1</v>
      </c>
      <c r="I135" s="37" t="str">
        <f>IF(H135 &gt; 1, "Large", "Small")</f>
        <v>Small</v>
      </c>
      <c r="J135" s="4">
        <v>1</v>
      </c>
      <c r="K135" s="20">
        <v>0.99</v>
      </c>
      <c r="L135" s="5">
        <f>Table3[[#This Row],[Product_Amt]]+Table3[[#This Row],[Shipping_Amt]]</f>
        <v>1.0900000000000001</v>
      </c>
      <c r="M135" s="5">
        <f>(((Table3[[#This Row],[Total_Amt]] * 0.0558659217877095) + (Table3[[#This Row],[Total_Amt]])) *0.025 +0.3) + Table3[[#This Row],[Total_Amt]] * 0.1025</f>
        <v>0.44049734636871507</v>
      </c>
      <c r="N135" s="20">
        <f>Table3[[#This Row],[Total_Amt]]-Table3[[#This Row],[TCG Fees]]-0.0225 - (0.088 *Table3[[#This Row],[Shipping Shields]])- (0.02442 * Table3[[#This Row],[Quantity_Ordered]])</f>
        <v>0.51458265363128508</v>
      </c>
      <c r="O135" s="2"/>
      <c r="P135" s="2"/>
      <c r="Q135" s="6"/>
    </row>
    <row r="136" spans="1:17" x14ac:dyDescent="0.25">
      <c r="A136" s="1" t="s">
        <v>1378</v>
      </c>
      <c r="B136" s="2" t="s">
        <v>1379</v>
      </c>
      <c r="C136" s="3">
        <v>45310</v>
      </c>
      <c r="D136" s="4" t="s">
        <v>1404</v>
      </c>
      <c r="E136" s="4" t="s">
        <v>3</v>
      </c>
      <c r="F136" s="4" t="s">
        <v>1534</v>
      </c>
      <c r="G136" s="5">
        <v>3.63</v>
      </c>
      <c r="H136" s="37">
        <f>IF(J136&gt;=7,2,IF(J136&lt;7,1))</f>
        <v>1</v>
      </c>
      <c r="I136" s="37" t="str">
        <f>IF(H136 &gt; 1, "Large", "Small")</f>
        <v>Small</v>
      </c>
      <c r="J136" s="4">
        <v>1</v>
      </c>
      <c r="K136" s="20">
        <v>0.99</v>
      </c>
      <c r="L136" s="5">
        <f>Table3[[#This Row],[Product_Amt]]+Table3[[#This Row],[Shipping_Amt]]</f>
        <v>4.62</v>
      </c>
      <c r="M136" s="5">
        <f>(((Table3[[#This Row],[Total_Amt]] * 0.0558659217877095) + (Table3[[#This Row],[Total_Amt]])) *0.025 +0.3) + Table3[[#This Row],[Total_Amt]] * 0.1025</f>
        <v>0.89550251396648051</v>
      </c>
      <c r="N136" s="20">
        <f>Table3[[#This Row],[Total_Amt]]-Table3[[#This Row],[TCG Fees]]-0.0225 - (0.088 *Table3[[#This Row],[Shipping Shields]])- (0.02442 * Table3[[#This Row],[Quantity_Ordered]])</f>
        <v>3.5895774860335194</v>
      </c>
      <c r="O136" s="2"/>
      <c r="P136" s="2"/>
      <c r="Q136" s="6"/>
    </row>
    <row r="137" spans="1:17" x14ac:dyDescent="0.25">
      <c r="A137" s="1" t="s">
        <v>1364</v>
      </c>
      <c r="B137" s="2" t="s">
        <v>1365</v>
      </c>
      <c r="C137" s="3">
        <v>45309</v>
      </c>
      <c r="D137" s="4" t="str">
        <f ca="1">IF(C137&gt;=TODAY()-7,"Shipped","Completed")</f>
        <v>Completed</v>
      </c>
      <c r="E137" s="4" t="s">
        <v>3</v>
      </c>
      <c r="F137" s="4" t="s">
        <v>1534</v>
      </c>
      <c r="G137" s="5">
        <v>1.4</v>
      </c>
      <c r="H137" s="37">
        <f>IF(J137&gt;=7,2,IF(J137&lt;7,1))</f>
        <v>1</v>
      </c>
      <c r="I137" s="37" t="str">
        <f>IF(H137 &gt; 1, "Large", "Small")</f>
        <v>Small</v>
      </c>
      <c r="J137" s="4">
        <v>1</v>
      </c>
      <c r="K137" s="20">
        <v>0.99</v>
      </c>
      <c r="L137" s="5">
        <f>Table3[[#This Row],[Product_Amt]]+Table3[[#This Row],[Shipping_Amt]]</f>
        <v>2.3899999999999997</v>
      </c>
      <c r="M137" s="5">
        <f>(((Table3[[#This Row],[Total_Amt]] * 0.0558659217877095) + (Table3[[#This Row],[Total_Amt]])) *0.025 +0.3) + Table3[[#This Row],[Total_Amt]] * 0.1025</f>
        <v>0.60806298882681564</v>
      </c>
      <c r="N137" s="20">
        <f>Table3[[#This Row],[Total_Amt]]-Table3[[#This Row],[TCG Fees]]-0.0225 - (0.088 *Table3[[#This Row],[Shipping Shields]])- (0.02442 * Table3[[#This Row],[Quantity_Ordered]])</f>
        <v>1.6470170111731839</v>
      </c>
      <c r="O137" s="2"/>
      <c r="P137" s="2"/>
      <c r="Q137" s="6"/>
    </row>
    <row r="138" spans="1:17" x14ac:dyDescent="0.25">
      <c r="A138" s="1" t="s">
        <v>1366</v>
      </c>
      <c r="B138" s="2" t="s">
        <v>1367</v>
      </c>
      <c r="C138" s="3">
        <v>45309</v>
      </c>
      <c r="D138" s="4" t="str">
        <f ca="1">IF(C138&gt;=TODAY()-7,"Shipped","Completed")</f>
        <v>Completed</v>
      </c>
      <c r="E138" s="4" t="s">
        <v>3</v>
      </c>
      <c r="F138" s="4" t="s">
        <v>1534</v>
      </c>
      <c r="G138" s="5">
        <v>0.17</v>
      </c>
      <c r="H138" s="37">
        <f>IF(J138&gt;=7,2,IF(J138&lt;7,1))</f>
        <v>1</v>
      </c>
      <c r="I138" s="37" t="str">
        <f>IF(H138 &gt; 1, "Large", "Small")</f>
        <v>Small</v>
      </c>
      <c r="J138" s="4">
        <v>1</v>
      </c>
      <c r="K138" s="20">
        <v>0.99</v>
      </c>
      <c r="L138" s="5">
        <f>Table3[[#This Row],[Product_Amt]]+Table3[[#This Row],[Shipping_Amt]]</f>
        <v>1.1599999999999999</v>
      </c>
      <c r="M138" s="5">
        <f>(((Table3[[#This Row],[Total_Amt]] * 0.0558659217877095) + (Table3[[#This Row],[Total_Amt]])) *0.025 +0.3) + Table3[[#This Row],[Total_Amt]] * 0.1025</f>
        <v>0.44952011173184359</v>
      </c>
      <c r="N138" s="20">
        <f>Table3[[#This Row],[Total_Amt]]-Table3[[#This Row],[TCG Fees]]-0.0225 - (0.088 *Table3[[#This Row],[Shipping Shields]])- (0.02442 * Table3[[#This Row],[Quantity_Ordered]])</f>
        <v>0.57555988826815641</v>
      </c>
      <c r="O138" s="2"/>
      <c r="P138" s="2"/>
      <c r="Q138" s="6"/>
    </row>
    <row r="139" spans="1:17" x14ac:dyDescent="0.25">
      <c r="A139" s="1" t="s">
        <v>1330</v>
      </c>
      <c r="B139" s="2" t="s">
        <v>1331</v>
      </c>
      <c r="C139" s="3">
        <v>45308</v>
      </c>
      <c r="D139" s="4" t="s">
        <v>1404</v>
      </c>
      <c r="E139" s="4" t="s">
        <v>3</v>
      </c>
      <c r="F139" s="4" t="s">
        <v>1534</v>
      </c>
      <c r="G139" s="5">
        <v>0.99</v>
      </c>
      <c r="H139" s="37">
        <f>IF(J139&gt;=7,2,IF(J139&lt;7,1))</f>
        <v>1</v>
      </c>
      <c r="I139" s="37" t="str">
        <f>IF(H139 &gt; 1, "Large", "Small")</f>
        <v>Small</v>
      </c>
      <c r="J139" s="4">
        <v>1</v>
      </c>
      <c r="K139" s="20">
        <v>0.99</v>
      </c>
      <c r="L139" s="5">
        <f>Table3[[#This Row],[Product_Amt]]+Table3[[#This Row],[Shipping_Amt]]</f>
        <v>1.98</v>
      </c>
      <c r="M139" s="5">
        <f>(((Table3[[#This Row],[Total_Amt]] * 0.0558659217877095) + (Table3[[#This Row],[Total_Amt]])) *0.025 +0.3) + Table3[[#This Row],[Total_Amt]] * 0.1025</f>
        <v>0.55521536312849162</v>
      </c>
      <c r="N139" s="20">
        <f>Table3[[#This Row],[Total_Amt]]-Table3[[#This Row],[TCG Fees]]-0.0225 - (0.088 *Table3[[#This Row],[Shipping Shields]])- (0.02442 * Table3[[#This Row],[Quantity_Ordered]])</f>
        <v>1.2898646368715081</v>
      </c>
      <c r="O139" s="2"/>
      <c r="P139" s="2"/>
      <c r="Q139" s="6"/>
    </row>
    <row r="140" spans="1:17" x14ac:dyDescent="0.25">
      <c r="A140" s="1" t="s">
        <v>1332</v>
      </c>
      <c r="B140" s="2" t="s">
        <v>1333</v>
      </c>
      <c r="C140" s="3">
        <v>45308</v>
      </c>
      <c r="D140" s="4" t="s">
        <v>1404</v>
      </c>
      <c r="E140" s="4" t="s">
        <v>3</v>
      </c>
      <c r="F140" s="4" t="s">
        <v>1534</v>
      </c>
      <c r="G140" s="5">
        <v>0.12</v>
      </c>
      <c r="H140" s="37">
        <f>IF(J140&gt;=7,2,IF(J140&lt;7,1))</f>
        <v>1</v>
      </c>
      <c r="I140" s="37" t="str">
        <f>IF(H140 &gt; 1, "Large", "Small")</f>
        <v>Small</v>
      </c>
      <c r="J140" s="4">
        <v>1</v>
      </c>
      <c r="K140" s="20">
        <v>0.99</v>
      </c>
      <c r="L140" s="5">
        <f>Table3[[#This Row],[Product_Amt]]+Table3[[#This Row],[Shipping_Amt]]</f>
        <v>1.1099999999999999</v>
      </c>
      <c r="M140" s="5">
        <f>(((Table3[[#This Row],[Total_Amt]] * 0.0558659217877095) + (Table3[[#This Row],[Total_Amt]])) *0.025 +0.3) + Table3[[#This Row],[Total_Amt]] * 0.1025</f>
        <v>0.44307527932960888</v>
      </c>
      <c r="N140" s="20">
        <f>Table3[[#This Row],[Total_Amt]]-Table3[[#This Row],[TCG Fees]]-0.0225 - (0.088 *Table3[[#This Row],[Shipping Shields]])- (0.02442 * Table3[[#This Row],[Quantity_Ordered]])</f>
        <v>0.53200472067039106</v>
      </c>
      <c r="O140" s="2"/>
      <c r="P140" s="2"/>
      <c r="Q140" s="6"/>
    </row>
    <row r="141" spans="1:17" x14ac:dyDescent="0.25">
      <c r="A141" s="28" t="s">
        <v>1360</v>
      </c>
      <c r="B141" s="2" t="s">
        <v>1361</v>
      </c>
      <c r="C141" s="3">
        <v>45308</v>
      </c>
      <c r="D141" s="4" t="s">
        <v>1404</v>
      </c>
      <c r="E141" s="4" t="s">
        <v>3</v>
      </c>
      <c r="F141" s="4" t="s">
        <v>1534</v>
      </c>
      <c r="G141" s="5">
        <v>3.1</v>
      </c>
      <c r="H141" s="37">
        <f>IF(J141&gt;=7,2,IF(J141&lt;7,1))</f>
        <v>1</v>
      </c>
      <c r="I141" s="37" t="str">
        <f>IF(H141 &gt; 1, "Large", "Small")</f>
        <v>Small</v>
      </c>
      <c r="J141" s="4">
        <v>1</v>
      </c>
      <c r="K141" s="20">
        <v>0.99</v>
      </c>
      <c r="L141" s="5">
        <f>Table3[[#This Row],[Product_Amt]]+Table3[[#This Row],[Shipping_Amt]]</f>
        <v>4.09</v>
      </c>
      <c r="M141" s="5">
        <f>(((Table3[[#This Row],[Total_Amt]] * 0.0558659217877095) + (Table3[[#This Row],[Total_Amt]])) *0.025 +0.3) + Table3[[#This Row],[Total_Amt]] * 0.1025</f>
        <v>0.82718729050279327</v>
      </c>
      <c r="N141" s="20">
        <f>Table3[[#This Row],[Total_Amt]]-Table3[[#This Row],[TCG Fees]]-0.0225 - (0.088 *Table3[[#This Row],[Shipping Shields]])- (0.02442 * Table3[[#This Row],[Quantity_Ordered]])</f>
        <v>3.1278927094972064</v>
      </c>
      <c r="O141" s="2"/>
      <c r="P141" s="2"/>
      <c r="Q141" s="6"/>
    </row>
    <row r="142" spans="1:17" x14ac:dyDescent="0.25">
      <c r="A142" s="1" t="s">
        <v>1348</v>
      </c>
      <c r="B142" s="2" t="s">
        <v>1349</v>
      </c>
      <c r="C142" s="3">
        <v>45308</v>
      </c>
      <c r="D142" s="4" t="s">
        <v>1404</v>
      </c>
      <c r="E142" s="4" t="s">
        <v>3</v>
      </c>
      <c r="F142" s="4" t="s">
        <v>1534</v>
      </c>
      <c r="G142" s="5">
        <v>0.77</v>
      </c>
      <c r="H142" s="37">
        <f>IF(J142&gt;=7,2,IF(J142&lt;7,1))</f>
        <v>1</v>
      </c>
      <c r="I142" s="37" t="str">
        <f>IF(H142 &gt; 1, "Large", "Small")</f>
        <v>Small</v>
      </c>
      <c r="J142" s="4">
        <v>2</v>
      </c>
      <c r="K142" s="4">
        <v>0.99</v>
      </c>
      <c r="L142" s="5">
        <f>Table3[[#This Row],[Product_Amt]]+Table3[[#This Row],[Shipping_Amt]]</f>
        <v>1.76</v>
      </c>
      <c r="M142" s="5">
        <f>(((Table3[[#This Row],[Total_Amt]] * 0.0558659217877095) + (Table3[[#This Row],[Total_Amt]])) *0.025 +0.3) + Table3[[#This Row],[Total_Amt]] * 0.1025</f>
        <v>0.52685810055865923</v>
      </c>
      <c r="N142" s="20">
        <f>Table3[[#This Row],[Total_Amt]]-Table3[[#This Row],[TCG Fees]]-0.0225 - (0.088 *Table3[[#This Row],[Shipping Shields]])- (0.02442 * Table3[[#This Row],[Quantity_Ordered]])</f>
        <v>1.0738018994413407</v>
      </c>
      <c r="O142" s="2"/>
      <c r="P142" s="2"/>
      <c r="Q142" s="6"/>
    </row>
    <row r="143" spans="1:17" x14ac:dyDescent="0.25">
      <c r="A143" s="1" t="s">
        <v>1362</v>
      </c>
      <c r="B143" s="2" t="s">
        <v>1363</v>
      </c>
      <c r="C143" s="3">
        <v>45308</v>
      </c>
      <c r="D143" s="4" t="s">
        <v>1404</v>
      </c>
      <c r="E143" s="4" t="s">
        <v>3</v>
      </c>
      <c r="F143" s="4" t="s">
        <v>1534</v>
      </c>
      <c r="G143" s="5">
        <v>0.1</v>
      </c>
      <c r="H143" s="37">
        <f>IF(J143&gt;=7,2,IF(J143&lt;7,1))</f>
        <v>1</v>
      </c>
      <c r="I143" s="37" t="str">
        <f>IF(H143 &gt; 1, "Large", "Small")</f>
        <v>Small</v>
      </c>
      <c r="J143" s="4">
        <v>1</v>
      </c>
      <c r="K143" s="20">
        <v>0.99</v>
      </c>
      <c r="L143" s="5">
        <f>Table3[[#This Row],[Product_Amt]]+Table3[[#This Row],[Shipping_Amt]]</f>
        <v>1.0900000000000001</v>
      </c>
      <c r="M143" s="5">
        <f>(((Table3[[#This Row],[Total_Amt]] * 0.0558659217877095) + (Table3[[#This Row],[Total_Amt]])) *0.025 +0.3) + Table3[[#This Row],[Total_Amt]] * 0.1025</f>
        <v>0.44049734636871507</v>
      </c>
      <c r="N143" s="20">
        <f>Table3[[#This Row],[Total_Amt]]-Table3[[#This Row],[TCG Fees]]-0.0225 - (0.088 *Table3[[#This Row],[Shipping Shields]])- (0.02442 * Table3[[#This Row],[Quantity_Ordered]])</f>
        <v>0.51458265363128508</v>
      </c>
      <c r="O143" s="2"/>
      <c r="P143" s="2"/>
      <c r="Q143" s="6"/>
    </row>
    <row r="144" spans="1:17" x14ac:dyDescent="0.25">
      <c r="A144" s="1" t="s">
        <v>1350</v>
      </c>
      <c r="B144" s="2" t="s">
        <v>1351</v>
      </c>
      <c r="C144" s="3">
        <v>45308</v>
      </c>
      <c r="D144" s="4" t="s">
        <v>1404</v>
      </c>
      <c r="E144" s="4" t="s">
        <v>3</v>
      </c>
      <c r="F144" s="4" t="s">
        <v>1534</v>
      </c>
      <c r="G144" s="5">
        <v>0.05</v>
      </c>
      <c r="H144" s="37">
        <f>IF(J144&gt;=7,2,IF(J144&lt;7,1))</f>
        <v>1</v>
      </c>
      <c r="I144" s="37" t="str">
        <f>IF(H144 &gt; 1, "Large", "Small")</f>
        <v>Small</v>
      </c>
      <c r="J144" s="4">
        <v>1</v>
      </c>
      <c r="K144" s="4">
        <v>0.99</v>
      </c>
      <c r="L144" s="5">
        <f>Table3[[#This Row],[Product_Amt]]+Table3[[#This Row],[Shipping_Amt]]</f>
        <v>1.04</v>
      </c>
      <c r="M144" s="5">
        <f>(((Table3[[#This Row],[Total_Amt]] * 0.0558659217877095) + (Table3[[#This Row],[Total_Amt]])) *0.025 +0.3) + Table3[[#This Row],[Total_Amt]] * 0.1025</f>
        <v>0.43405251396648048</v>
      </c>
      <c r="N144" s="20">
        <f>Table3[[#This Row],[Total_Amt]]-Table3[[#This Row],[TCG Fees]]-0.0225 - (0.088 *Table3[[#This Row],[Shipping Shields]])- (0.02442 * Table3[[#This Row],[Quantity_Ordered]])</f>
        <v>0.47102748603351963</v>
      </c>
      <c r="O144" s="2"/>
      <c r="P144" s="2"/>
      <c r="Q144" s="6"/>
    </row>
    <row r="145" spans="1:17" x14ac:dyDescent="0.25">
      <c r="A145" s="1" t="s">
        <v>1338</v>
      </c>
      <c r="B145" s="2" t="s">
        <v>1339</v>
      </c>
      <c r="C145" s="3">
        <v>45307</v>
      </c>
      <c r="D145" s="4" t="s">
        <v>1404</v>
      </c>
      <c r="E145" s="4" t="s">
        <v>3</v>
      </c>
      <c r="F145" s="4" t="s">
        <v>1534</v>
      </c>
      <c r="G145" s="5">
        <v>0.12</v>
      </c>
      <c r="H145" s="37">
        <f>IF(J145&gt;=7,2,IF(J145&lt;7,1))</f>
        <v>1</v>
      </c>
      <c r="I145" s="37" t="str">
        <f>IF(H145 &gt; 1, "Large", "Small")</f>
        <v>Small</v>
      </c>
      <c r="J145" s="4">
        <v>1</v>
      </c>
      <c r="K145" s="4">
        <v>0.99</v>
      </c>
      <c r="L145" s="5">
        <f>Table3[[#This Row],[Product_Amt]]+Table3[[#This Row],[Shipping_Amt]]</f>
        <v>1.1099999999999999</v>
      </c>
      <c r="M145" s="5">
        <f>(((Table3[[#This Row],[Total_Amt]] * 0.0558659217877095) + (Table3[[#This Row],[Total_Amt]])) *0.025 +0.3) + Table3[[#This Row],[Total_Amt]] * 0.1025</f>
        <v>0.44307527932960888</v>
      </c>
      <c r="N145" s="20">
        <f>Table3[[#This Row],[Total_Amt]]-Table3[[#This Row],[TCG Fees]]-0.0225 - (0.088 *Table3[[#This Row],[Shipping Shields]])- (0.02442 * Table3[[#This Row],[Quantity_Ordered]])</f>
        <v>0.53200472067039106</v>
      </c>
      <c r="O145" s="2"/>
      <c r="P145" s="2"/>
      <c r="Q145" s="6"/>
    </row>
    <row r="146" spans="1:17" x14ac:dyDescent="0.25">
      <c r="A146" s="1" t="s">
        <v>1334</v>
      </c>
      <c r="B146" s="2" t="s">
        <v>1335</v>
      </c>
      <c r="C146" s="3">
        <v>45307</v>
      </c>
      <c r="D146" s="4" t="s">
        <v>1404</v>
      </c>
      <c r="E146" s="4" t="s">
        <v>3</v>
      </c>
      <c r="F146" s="4" t="s">
        <v>1534</v>
      </c>
      <c r="G146" s="5">
        <v>2.95</v>
      </c>
      <c r="H146" s="37">
        <f>IF(J146&gt;=7,2,IF(J146&lt;7,1))</f>
        <v>1</v>
      </c>
      <c r="I146" s="37" t="str">
        <f>IF(H146 &gt; 1, "Large", "Small")</f>
        <v>Small</v>
      </c>
      <c r="J146" s="4">
        <v>4</v>
      </c>
      <c r="K146" s="4">
        <v>0.99</v>
      </c>
      <c r="L146" s="5">
        <f>Table3[[#This Row],[Product_Amt]]+Table3[[#This Row],[Shipping_Amt]]</f>
        <v>3.9400000000000004</v>
      </c>
      <c r="M146" s="5">
        <f>(((Table3[[#This Row],[Total_Amt]] * 0.0558659217877095) + (Table3[[#This Row],[Total_Amt]])) *0.025 +0.3) + Table3[[#This Row],[Total_Amt]] * 0.1025</f>
        <v>0.8078527932960895</v>
      </c>
      <c r="N146" s="20">
        <f>Table3[[#This Row],[Total_Amt]]-Table3[[#This Row],[TCG Fees]]-0.0225 - (0.088 *Table3[[#This Row],[Shipping Shields]])- (0.02442 * Table3[[#This Row],[Quantity_Ordered]])</f>
        <v>2.9239672067039106</v>
      </c>
      <c r="O146" s="2"/>
      <c r="P146" s="2"/>
      <c r="Q146" s="6"/>
    </row>
    <row r="147" spans="1:17" x14ac:dyDescent="0.25">
      <c r="A147" s="1" t="s">
        <v>1336</v>
      </c>
      <c r="B147" s="2" t="s">
        <v>1337</v>
      </c>
      <c r="C147" s="3">
        <v>45307</v>
      </c>
      <c r="D147" s="4" t="s">
        <v>1404</v>
      </c>
      <c r="E147" s="4" t="s">
        <v>3</v>
      </c>
      <c r="F147" s="4" t="s">
        <v>1534</v>
      </c>
      <c r="G147" s="5">
        <v>0.17</v>
      </c>
      <c r="H147" s="37">
        <f>IF(J147&gt;=7,2,IF(J147&lt;7,1))</f>
        <v>1</v>
      </c>
      <c r="I147" s="37" t="str">
        <f>IF(H147 &gt; 1, "Large", "Small")</f>
        <v>Small</v>
      </c>
      <c r="J147" s="4">
        <v>1</v>
      </c>
      <c r="K147" s="4">
        <v>0.99</v>
      </c>
      <c r="L147" s="5">
        <f>Table3[[#This Row],[Product_Amt]]+Table3[[#This Row],[Shipping_Amt]]</f>
        <v>1.1599999999999999</v>
      </c>
      <c r="M147" s="5">
        <f>(((Table3[[#This Row],[Total_Amt]] * 0.0558659217877095) + (Table3[[#This Row],[Total_Amt]])) *0.025 +0.3) + Table3[[#This Row],[Total_Amt]] * 0.1025</f>
        <v>0.44952011173184359</v>
      </c>
      <c r="N147" s="20">
        <f>Table3[[#This Row],[Total_Amt]]-Table3[[#This Row],[TCG Fees]]-0.0225 - (0.088 *Table3[[#This Row],[Shipping Shields]])- (0.02442 * Table3[[#This Row],[Quantity_Ordered]])</f>
        <v>0.57555988826815641</v>
      </c>
      <c r="O147" s="2"/>
      <c r="P147" s="2"/>
      <c r="Q147" s="6"/>
    </row>
    <row r="148" spans="1:17" x14ac:dyDescent="0.25">
      <c r="A148" s="1" t="s">
        <v>1340</v>
      </c>
      <c r="B148" s="2" t="s">
        <v>1341</v>
      </c>
      <c r="C148" s="3">
        <v>45307</v>
      </c>
      <c r="D148" s="4" t="s">
        <v>1404</v>
      </c>
      <c r="E148" s="4" t="s">
        <v>3</v>
      </c>
      <c r="F148" s="4" t="s">
        <v>1534</v>
      </c>
      <c r="G148" s="5">
        <v>1.66</v>
      </c>
      <c r="H148" s="37">
        <f>IF(J148&gt;=7,2,IF(J148&lt;7,1))</f>
        <v>1</v>
      </c>
      <c r="I148" s="37" t="str">
        <f>IF(H148 &gt; 1, "Large", "Small")</f>
        <v>Small</v>
      </c>
      <c r="J148" s="4">
        <v>1</v>
      </c>
      <c r="K148" s="4">
        <v>0.99</v>
      </c>
      <c r="L148" s="5">
        <f>Table3[[#This Row],[Product_Amt]]+Table3[[#This Row],[Shipping_Amt]]</f>
        <v>2.65</v>
      </c>
      <c r="M148" s="5">
        <f>(((Table3[[#This Row],[Total_Amt]] * 0.0558659217877095) + (Table3[[#This Row],[Total_Amt]])) *0.025 +0.3) + Table3[[#This Row],[Total_Amt]] * 0.1025</f>
        <v>0.64157611731843578</v>
      </c>
      <c r="N148" s="20">
        <f>Table3[[#This Row],[Total_Amt]]-Table3[[#This Row],[TCG Fees]]-0.0225 - (0.088 *Table3[[#This Row],[Shipping Shields]])- (0.02442 * Table3[[#This Row],[Quantity_Ordered]])</f>
        <v>1.8735038826815638</v>
      </c>
      <c r="O148" s="2"/>
      <c r="P148" s="2"/>
      <c r="Q148" s="6"/>
    </row>
    <row r="149" spans="1:17" x14ac:dyDescent="0.25">
      <c r="A149" s="1" t="s">
        <v>1342</v>
      </c>
      <c r="B149" s="2" t="s">
        <v>1343</v>
      </c>
      <c r="C149" s="3">
        <v>45307</v>
      </c>
      <c r="D149" s="4" t="s">
        <v>1404</v>
      </c>
      <c r="E149" s="4" t="s">
        <v>3</v>
      </c>
      <c r="F149" s="4" t="s">
        <v>1534</v>
      </c>
      <c r="G149" s="5">
        <v>0.08</v>
      </c>
      <c r="H149" s="37">
        <f>IF(J149&gt;=7,2,IF(J149&lt;7,1))</f>
        <v>1</v>
      </c>
      <c r="I149" s="37" t="str">
        <f>IF(H149 &gt; 1, "Large", "Small")</f>
        <v>Small</v>
      </c>
      <c r="J149" s="4">
        <v>1</v>
      </c>
      <c r="K149" s="4">
        <v>0.99</v>
      </c>
      <c r="L149" s="5">
        <f>Table3[[#This Row],[Product_Amt]]+Table3[[#This Row],[Shipping_Amt]]</f>
        <v>1.07</v>
      </c>
      <c r="M149" s="5">
        <f>(((Table3[[#This Row],[Total_Amt]] * 0.0558659217877095) + (Table3[[#This Row],[Total_Amt]])) *0.025 +0.3) + Table3[[#This Row],[Total_Amt]] * 0.1025</f>
        <v>0.43791941340782126</v>
      </c>
      <c r="N149" s="20">
        <f>Table3[[#This Row],[Total_Amt]]-Table3[[#This Row],[TCG Fees]]-0.0225 - (0.088 *Table3[[#This Row],[Shipping Shields]])- (0.02442 * Table3[[#This Row],[Quantity_Ordered]])</f>
        <v>0.49716058659217888</v>
      </c>
      <c r="O149" s="2"/>
      <c r="P149" s="2"/>
      <c r="Q149" s="6"/>
    </row>
    <row r="150" spans="1:17" x14ac:dyDescent="0.25">
      <c r="A150" s="1" t="s">
        <v>1354</v>
      </c>
      <c r="B150" s="2" t="s">
        <v>1355</v>
      </c>
      <c r="C150" s="3">
        <v>45307</v>
      </c>
      <c r="D150" s="4" t="s">
        <v>1404</v>
      </c>
      <c r="E150" s="4" t="s">
        <v>3</v>
      </c>
      <c r="F150" s="4" t="s">
        <v>1534</v>
      </c>
      <c r="G150" s="5">
        <v>0.32</v>
      </c>
      <c r="H150" s="37">
        <f>IF(J150&gt;=7,2,IF(J150&lt;7,1))</f>
        <v>1</v>
      </c>
      <c r="I150" s="37" t="str">
        <f>IF(H150 &gt; 1, "Large", "Small")</f>
        <v>Small</v>
      </c>
      <c r="J150" s="4">
        <v>2</v>
      </c>
      <c r="K150" s="20">
        <v>0.99</v>
      </c>
      <c r="L150" s="5">
        <f>Table3[[#This Row],[Product_Amt]]+Table3[[#This Row],[Shipping_Amt]]</f>
        <v>1.31</v>
      </c>
      <c r="M150" s="5">
        <f>(((Table3[[#This Row],[Total_Amt]] * 0.0558659217877095) + (Table3[[#This Row],[Total_Amt]])) *0.025 +0.3) + Table3[[#This Row],[Total_Amt]] * 0.1025</f>
        <v>0.46885460893854747</v>
      </c>
      <c r="N150" s="20">
        <f>Table3[[#This Row],[Total_Amt]]-Table3[[#This Row],[TCG Fees]]-0.0225 - (0.088 *Table3[[#This Row],[Shipping Shields]])- (0.02442 * Table3[[#This Row],[Quantity_Ordered]])</f>
        <v>0.68180539106145266</v>
      </c>
      <c r="O150" s="2"/>
      <c r="P150" s="2"/>
      <c r="Q150" s="6"/>
    </row>
    <row r="151" spans="1:17" x14ac:dyDescent="0.25">
      <c r="A151" s="1" t="s">
        <v>1344</v>
      </c>
      <c r="B151" s="2" t="s">
        <v>1345</v>
      </c>
      <c r="C151" s="3">
        <v>45307</v>
      </c>
      <c r="D151" s="4" t="s">
        <v>1404</v>
      </c>
      <c r="E151" s="4" t="s">
        <v>3</v>
      </c>
      <c r="F151" s="4" t="s">
        <v>1534</v>
      </c>
      <c r="G151" s="5">
        <v>0.24</v>
      </c>
      <c r="H151" s="37">
        <f>IF(J151&gt;=7,2,IF(J151&lt;7,1))</f>
        <v>1</v>
      </c>
      <c r="I151" s="37" t="str">
        <f>IF(H151 &gt; 1, "Large", "Small")</f>
        <v>Small</v>
      </c>
      <c r="J151" s="4">
        <v>1</v>
      </c>
      <c r="K151" s="4">
        <v>0.99</v>
      </c>
      <c r="L151" s="5">
        <f>Table3[[#This Row],[Product_Amt]]+Table3[[#This Row],[Shipping_Amt]]</f>
        <v>1.23</v>
      </c>
      <c r="M151" s="5">
        <f>(((Table3[[#This Row],[Total_Amt]] * 0.0558659217877095) + (Table3[[#This Row],[Total_Amt]])) *0.025 +0.3) + Table3[[#This Row],[Total_Amt]] * 0.1025</f>
        <v>0.45854287709497205</v>
      </c>
      <c r="N151" s="20">
        <f>Table3[[#This Row],[Total_Amt]]-Table3[[#This Row],[TCG Fees]]-0.0225 - (0.088 *Table3[[#This Row],[Shipping Shields]])- (0.02442 * Table3[[#This Row],[Quantity_Ordered]])</f>
        <v>0.63653712290502806</v>
      </c>
      <c r="O151" s="2"/>
      <c r="P151" s="2"/>
      <c r="Q151" s="6"/>
    </row>
    <row r="152" spans="1:17" x14ac:dyDescent="0.25">
      <c r="A152" s="1" t="s">
        <v>1346</v>
      </c>
      <c r="B152" s="2" t="s">
        <v>1347</v>
      </c>
      <c r="C152" s="3">
        <v>45307</v>
      </c>
      <c r="D152" s="4" t="s">
        <v>1404</v>
      </c>
      <c r="E152" s="4" t="s">
        <v>3</v>
      </c>
      <c r="F152" s="4" t="s">
        <v>1534</v>
      </c>
      <c r="G152" s="5">
        <v>0.11</v>
      </c>
      <c r="H152" s="37">
        <f>IF(J152&gt;=7,2,IF(J152&lt;7,1))</f>
        <v>1</v>
      </c>
      <c r="I152" s="37" t="str">
        <f>IF(H152 &gt; 1, "Large", "Small")</f>
        <v>Small</v>
      </c>
      <c r="J152" s="4">
        <v>1</v>
      </c>
      <c r="K152" s="4">
        <v>0.99</v>
      </c>
      <c r="L152" s="5">
        <f>Table3[[#This Row],[Product_Amt]]+Table3[[#This Row],[Shipping_Amt]]</f>
        <v>1.1000000000000001</v>
      </c>
      <c r="M152" s="5">
        <f>(((Table3[[#This Row],[Total_Amt]] * 0.0558659217877095) + (Table3[[#This Row],[Total_Amt]])) *0.025 +0.3) + Table3[[#This Row],[Total_Amt]] * 0.1025</f>
        <v>0.44178631284916203</v>
      </c>
      <c r="N152" s="20">
        <f>Table3[[#This Row],[Total_Amt]]-Table3[[#This Row],[TCG Fees]]-0.0225 - (0.088 *Table3[[#This Row],[Shipping Shields]])- (0.02442 * Table3[[#This Row],[Quantity_Ordered]])</f>
        <v>0.52329368715083813</v>
      </c>
      <c r="O152" s="2"/>
      <c r="P152" s="2"/>
      <c r="Q152" s="6"/>
    </row>
    <row r="153" spans="1:17" x14ac:dyDescent="0.25">
      <c r="A153" s="25" t="s">
        <v>1352</v>
      </c>
      <c r="B153" s="2" t="s">
        <v>1353</v>
      </c>
      <c r="C153" s="3">
        <v>45307</v>
      </c>
      <c r="D153" s="4" t="s">
        <v>1404</v>
      </c>
      <c r="E153" s="4" t="s">
        <v>3</v>
      </c>
      <c r="F153" s="4" t="s">
        <v>1534</v>
      </c>
      <c r="G153" s="5">
        <v>0.33</v>
      </c>
      <c r="H153" s="37">
        <f>IF(J153&gt;=7,2,IF(J153&lt;7,1))</f>
        <v>1</v>
      </c>
      <c r="I153" s="37" t="str">
        <f>IF(H153 &gt; 1, "Large", "Small")</f>
        <v>Small</v>
      </c>
      <c r="J153" s="4">
        <v>1</v>
      </c>
      <c r="K153" s="20">
        <v>0.99</v>
      </c>
      <c r="L153" s="5">
        <f>Table3[[#This Row],[Product_Amt]]+Table3[[#This Row],[Shipping_Amt]]</f>
        <v>1.32</v>
      </c>
      <c r="M153" s="5">
        <f>(((Table3[[#This Row],[Total_Amt]] * 0.0558659217877095) + (Table3[[#This Row],[Total_Amt]])) *0.025 +0.3) + Table3[[#This Row],[Total_Amt]] * 0.1025</f>
        <v>0.47014357541899443</v>
      </c>
      <c r="N153" s="20">
        <f>Table3[[#This Row],[Total_Amt]]-Table3[[#This Row],[TCG Fees]]-0.0225 - (0.088 *Table3[[#This Row],[Shipping Shields]])- (0.02442 * Table3[[#This Row],[Quantity_Ordered]])</f>
        <v>0.7149364245810057</v>
      </c>
      <c r="O153" s="2"/>
      <c r="P153" s="2"/>
      <c r="Q153" s="6"/>
    </row>
    <row r="154" spans="1:17" x14ac:dyDescent="0.25">
      <c r="A154" s="26" t="s">
        <v>1356</v>
      </c>
      <c r="B154" s="2" t="s">
        <v>1357</v>
      </c>
      <c r="C154" s="3">
        <v>45307</v>
      </c>
      <c r="D154" s="4" t="s">
        <v>1404</v>
      </c>
      <c r="E154" s="4" t="s">
        <v>3</v>
      </c>
      <c r="F154" s="4" t="s">
        <v>1534</v>
      </c>
      <c r="G154" s="5">
        <v>0.09</v>
      </c>
      <c r="H154" s="37">
        <f>IF(J154&gt;=7,2,IF(J154&lt;7,1))</f>
        <v>1</v>
      </c>
      <c r="I154" s="37" t="str">
        <f>IF(H154 &gt; 1, "Large", "Small")</f>
        <v>Small</v>
      </c>
      <c r="J154" s="4">
        <v>1</v>
      </c>
      <c r="K154" s="20">
        <v>0.99</v>
      </c>
      <c r="L154" s="5">
        <f>Table3[[#This Row],[Product_Amt]]+Table3[[#This Row],[Shipping_Amt]]</f>
        <v>1.08</v>
      </c>
      <c r="M154" s="5">
        <f>(((Table3[[#This Row],[Total_Amt]] * 0.0558659217877095) + (Table3[[#This Row],[Total_Amt]])) *0.025 +0.3) + Table3[[#This Row],[Total_Amt]] * 0.1025</f>
        <v>0.43920837988826816</v>
      </c>
      <c r="N154" s="20">
        <f>Table3[[#This Row],[Total_Amt]]-Table3[[#This Row],[TCG Fees]]-0.0225 - (0.088 *Table3[[#This Row],[Shipping Shields]])- (0.02442 * Table3[[#This Row],[Quantity_Ordered]])</f>
        <v>0.50587162011173192</v>
      </c>
      <c r="O154" s="2"/>
      <c r="P154" s="2"/>
      <c r="Q154" s="6"/>
    </row>
    <row r="155" spans="1:17" x14ac:dyDescent="0.25">
      <c r="A155" s="1" t="s">
        <v>1358</v>
      </c>
      <c r="B155" s="2" t="s">
        <v>1359</v>
      </c>
      <c r="C155" s="3">
        <v>45307</v>
      </c>
      <c r="D155" s="4" t="s">
        <v>1404</v>
      </c>
      <c r="E155" s="4" t="s">
        <v>3</v>
      </c>
      <c r="F155" s="4" t="s">
        <v>1534</v>
      </c>
      <c r="G155" s="5">
        <v>12.68</v>
      </c>
      <c r="H155" s="37">
        <f>IF(J155&gt;=7,2,IF(J155&lt;7,1))</f>
        <v>1</v>
      </c>
      <c r="I155" s="37" t="str">
        <f>IF(H155 &gt; 1, "Large", "Small")</f>
        <v>Small</v>
      </c>
      <c r="J155" s="4">
        <v>1</v>
      </c>
      <c r="K155" s="20">
        <v>0.99</v>
      </c>
      <c r="L155" s="5">
        <f>Table3[[#This Row],[Product_Amt]]+Table3[[#This Row],[Shipping_Amt]]</f>
        <v>13.67</v>
      </c>
      <c r="M155" s="5">
        <f>(((Table3[[#This Row],[Total_Amt]] * 0.0558659217877095) + (Table3[[#This Row],[Total_Amt]])) *0.025 +0.3) + Table3[[#This Row],[Total_Amt]] * 0.1025</f>
        <v>2.0620171787709496</v>
      </c>
      <c r="N155" s="20">
        <f>Table3[[#This Row],[Total_Amt]]-Table3[[#This Row],[TCG Fees]]-0.0225 - (0.088 *Table3[[#This Row],[Shipping Shields]])- (0.02442 * Table3[[#This Row],[Quantity_Ordered]])</f>
        <v>11.473062821229052</v>
      </c>
      <c r="O155" s="2"/>
      <c r="P155" s="2"/>
      <c r="Q155" s="6"/>
    </row>
    <row r="156" spans="1:17" x14ac:dyDescent="0.25">
      <c r="A156" s="1" t="s">
        <v>1314</v>
      </c>
      <c r="B156" s="2" t="s">
        <v>1315</v>
      </c>
      <c r="C156" s="3">
        <v>45306</v>
      </c>
      <c r="D156" s="4" t="s">
        <v>1404</v>
      </c>
      <c r="E156" s="4" t="s">
        <v>3</v>
      </c>
      <c r="F156" s="4" t="s">
        <v>1534</v>
      </c>
      <c r="G156" s="5">
        <v>0.72</v>
      </c>
      <c r="H156" s="37">
        <f>IF(J156&gt;=7,2,IF(J156&lt;7,1))</f>
        <v>1</v>
      </c>
      <c r="I156" s="37" t="str">
        <f>IF(H156 &gt; 1, "Large", "Small")</f>
        <v>Small</v>
      </c>
      <c r="J156" s="4">
        <v>1</v>
      </c>
      <c r="K156" s="4">
        <v>0.99</v>
      </c>
      <c r="L156" s="5">
        <f>Table3[[#This Row],[Product_Amt]]+Table3[[#This Row],[Shipping_Amt]]</f>
        <v>1.71</v>
      </c>
      <c r="M156" s="5">
        <f>(((Table3[[#This Row],[Total_Amt]] * 0.0558659217877095) + (Table3[[#This Row],[Total_Amt]])) *0.025 +0.3) + Table3[[#This Row],[Total_Amt]] * 0.1025</f>
        <v>0.52041326815642452</v>
      </c>
      <c r="N156" s="20">
        <f>Table3[[#This Row],[Total_Amt]]-Table3[[#This Row],[TCG Fees]]-0.0225 - (0.088 *Table3[[#This Row],[Shipping Shields]])- (0.02442 * Table3[[#This Row],[Quantity_Ordered]])</f>
        <v>1.0546667318435752</v>
      </c>
      <c r="O156" s="2"/>
      <c r="P156" s="2"/>
      <c r="Q156" s="6"/>
    </row>
    <row r="157" spans="1:17" x14ac:dyDescent="0.25">
      <c r="A157" s="1" t="s">
        <v>1322</v>
      </c>
      <c r="B157" s="2" t="s">
        <v>1323</v>
      </c>
      <c r="C157" s="3">
        <v>45306</v>
      </c>
      <c r="D157" s="4" t="s">
        <v>1404</v>
      </c>
      <c r="E157" s="4" t="s">
        <v>3</v>
      </c>
      <c r="F157" s="4" t="s">
        <v>1534</v>
      </c>
      <c r="G157" s="5">
        <v>2.39</v>
      </c>
      <c r="H157" s="37">
        <f>IF(J157&gt;=7,2,IF(J157&lt;7,1))</f>
        <v>1</v>
      </c>
      <c r="I157" s="37" t="str">
        <f>IF(H157 &gt; 1, "Large", "Small")</f>
        <v>Small</v>
      </c>
      <c r="J157" s="4">
        <v>1</v>
      </c>
      <c r="K157" s="20">
        <v>0.99</v>
      </c>
      <c r="L157" s="5">
        <f>Table3[[#This Row],[Product_Amt]]+Table3[[#This Row],[Shipping_Amt]]</f>
        <v>3.38</v>
      </c>
      <c r="M157" s="5">
        <f>(((Table3[[#This Row],[Total_Amt]] * 0.0558659217877095) + (Table3[[#This Row],[Total_Amt]])) *0.025 +0.3) + Table3[[#This Row],[Total_Amt]] * 0.1025</f>
        <v>0.73567067039106138</v>
      </c>
      <c r="N157" s="20">
        <f>Table3[[#This Row],[Total_Amt]]-Table3[[#This Row],[TCG Fees]]-0.0225 - (0.088 *Table3[[#This Row],[Shipping Shields]])- (0.02442 * Table3[[#This Row],[Quantity_Ordered]])</f>
        <v>2.5094093296089381</v>
      </c>
      <c r="O157" s="2"/>
      <c r="P157" s="2"/>
      <c r="Q157" s="6"/>
    </row>
    <row r="158" spans="1:17" x14ac:dyDescent="0.25">
      <c r="A158" s="1" t="s">
        <v>1308</v>
      </c>
      <c r="B158" s="2" t="s">
        <v>1309</v>
      </c>
      <c r="C158" s="3">
        <v>45306</v>
      </c>
      <c r="D158" s="4" t="s">
        <v>1404</v>
      </c>
      <c r="E158" s="4" t="s">
        <v>3</v>
      </c>
      <c r="F158" s="4" t="s">
        <v>1534</v>
      </c>
      <c r="G158" s="5">
        <v>0.92</v>
      </c>
      <c r="H158" s="37">
        <f>IF(J158&gt;=7,2,IF(J158&lt;7,1))</f>
        <v>1</v>
      </c>
      <c r="I158" s="37" t="str">
        <f>IF(H158 &gt; 1, "Large", "Small")</f>
        <v>Small</v>
      </c>
      <c r="J158" s="4">
        <v>1</v>
      </c>
      <c r="K158" s="4">
        <v>0.99</v>
      </c>
      <c r="L158" s="5">
        <f>Table3[[#This Row],[Product_Amt]]+Table3[[#This Row],[Shipping_Amt]]</f>
        <v>1.9100000000000001</v>
      </c>
      <c r="M158" s="5">
        <f>(((Table3[[#This Row],[Total_Amt]] * 0.0558659217877095) + (Table3[[#This Row],[Total_Amt]])) *0.025 +0.3) + Table3[[#This Row],[Total_Amt]] * 0.1025</f>
        <v>0.54619259776536311</v>
      </c>
      <c r="N158" s="20">
        <f>Table3[[#This Row],[Total_Amt]]-Table3[[#This Row],[TCG Fees]]-0.0225 - (0.088 *Table3[[#This Row],[Shipping Shields]])- (0.02442 * Table3[[#This Row],[Quantity_Ordered]])</f>
        <v>1.228887402234637</v>
      </c>
      <c r="O158" s="2"/>
      <c r="P158" s="2"/>
      <c r="Q158" s="6"/>
    </row>
    <row r="159" spans="1:17" x14ac:dyDescent="0.25">
      <c r="A159" s="1" t="s">
        <v>1318</v>
      </c>
      <c r="B159" s="2" t="s">
        <v>1319</v>
      </c>
      <c r="C159" s="3">
        <v>45306</v>
      </c>
      <c r="D159" s="4" t="s">
        <v>1404</v>
      </c>
      <c r="E159" s="4" t="s">
        <v>3</v>
      </c>
      <c r="F159" s="4" t="s">
        <v>1534</v>
      </c>
      <c r="G159" s="5">
        <v>0.23</v>
      </c>
      <c r="H159" s="37">
        <f>IF(J159&gt;=7,2,IF(J159&lt;7,1))</f>
        <v>1</v>
      </c>
      <c r="I159" s="37" t="str">
        <f>IF(H159 &gt; 1, "Large", "Small")</f>
        <v>Small</v>
      </c>
      <c r="J159" s="4">
        <v>1</v>
      </c>
      <c r="K159" s="4">
        <v>0.99</v>
      </c>
      <c r="L159" s="5">
        <f>Table3[[#This Row],[Product_Amt]]+Table3[[#This Row],[Shipping_Amt]]</f>
        <v>1.22</v>
      </c>
      <c r="M159" s="5">
        <f>(((Table3[[#This Row],[Total_Amt]] * 0.0558659217877095) + (Table3[[#This Row],[Total_Amt]])) *0.025 +0.3) + Table3[[#This Row],[Total_Amt]] * 0.1025</f>
        <v>0.45725391061452514</v>
      </c>
      <c r="N159" s="20">
        <f>Table3[[#This Row],[Total_Amt]]-Table3[[#This Row],[TCG Fees]]-0.0225 - (0.088 *Table3[[#This Row],[Shipping Shields]])- (0.02442 * Table3[[#This Row],[Quantity_Ordered]])</f>
        <v>0.62782608938547491</v>
      </c>
      <c r="O159" s="2"/>
      <c r="P159" s="2"/>
      <c r="Q159" s="6"/>
    </row>
    <row r="160" spans="1:17" x14ac:dyDescent="0.25">
      <c r="A160" s="1" t="s">
        <v>1310</v>
      </c>
      <c r="B160" s="2" t="s">
        <v>1311</v>
      </c>
      <c r="C160" s="3">
        <v>45306</v>
      </c>
      <c r="D160" s="4" t="s">
        <v>1404</v>
      </c>
      <c r="E160" s="4" t="s">
        <v>3</v>
      </c>
      <c r="F160" s="4" t="s">
        <v>1534</v>
      </c>
      <c r="G160" s="5">
        <v>30.74</v>
      </c>
      <c r="H160" s="37">
        <f>IF(J160&gt;=7,2,IF(J160&lt;7,1))</f>
        <v>1</v>
      </c>
      <c r="I160" s="37" t="str">
        <f>IF(H160 &gt; 1, "Large", "Small")</f>
        <v>Small</v>
      </c>
      <c r="J160" s="4">
        <v>1</v>
      </c>
      <c r="K160" s="4">
        <v>0.99</v>
      </c>
      <c r="L160" s="5">
        <f>Table3[[#This Row],[Product_Amt]]+Table3[[#This Row],[Shipping_Amt]]</f>
        <v>31.729999999999997</v>
      </c>
      <c r="M160" s="5">
        <f>(((Table3[[#This Row],[Total_Amt]] * 0.0558659217877095) + (Table3[[#This Row],[Total_Amt]])) *0.025 +0.3) + Table3[[#This Row],[Total_Amt]] * 0.1025</f>
        <v>4.3898906424581003</v>
      </c>
      <c r="N160" s="20">
        <f>Table3[[#This Row],[Total_Amt]]-Table3[[#This Row],[TCG Fees]]-0.0225 - (0.088 *Table3[[#This Row],[Shipping Shields]])- (0.02442 * Table3[[#This Row],[Quantity_Ordered]])</f>
        <v>27.205189357541897</v>
      </c>
      <c r="O160" s="2"/>
      <c r="P160" s="2"/>
      <c r="Q160" s="6"/>
    </row>
    <row r="161" spans="1:17" x14ac:dyDescent="0.25">
      <c r="A161" s="23" t="s">
        <v>1324</v>
      </c>
      <c r="B161" s="2" t="s">
        <v>1325</v>
      </c>
      <c r="C161" s="3">
        <v>45306</v>
      </c>
      <c r="D161" s="4" t="s">
        <v>1404</v>
      </c>
      <c r="E161" s="4" t="s">
        <v>3</v>
      </c>
      <c r="F161" s="4" t="s">
        <v>1534</v>
      </c>
      <c r="G161" s="5">
        <v>0.1</v>
      </c>
      <c r="H161" s="37">
        <f>IF(J161&gt;=7,2,IF(J161&lt;7,1))</f>
        <v>1</v>
      </c>
      <c r="I161" s="37" t="str">
        <f>IF(H161 &gt; 1, "Large", "Small")</f>
        <v>Small</v>
      </c>
      <c r="J161" s="4">
        <v>1</v>
      </c>
      <c r="K161" s="20">
        <v>0.99</v>
      </c>
      <c r="L161" s="5">
        <f>Table3[[#This Row],[Product_Amt]]+Table3[[#This Row],[Shipping_Amt]]</f>
        <v>1.0900000000000001</v>
      </c>
      <c r="M161" s="5">
        <f>(((Table3[[#This Row],[Total_Amt]] * 0.0558659217877095) + (Table3[[#This Row],[Total_Amt]])) *0.025 +0.3) + Table3[[#This Row],[Total_Amt]] * 0.1025</f>
        <v>0.44049734636871507</v>
      </c>
      <c r="N161" s="20">
        <f>Table3[[#This Row],[Total_Amt]]-Table3[[#This Row],[TCG Fees]]-0.0225 - (0.088 *Table3[[#This Row],[Shipping Shields]])- (0.02442 * Table3[[#This Row],[Quantity_Ordered]])</f>
        <v>0.51458265363128508</v>
      </c>
      <c r="O161" s="2"/>
      <c r="P161" s="2"/>
      <c r="Q161" s="6"/>
    </row>
    <row r="162" spans="1:17" x14ac:dyDescent="0.25">
      <c r="A162" s="1" t="s">
        <v>1316</v>
      </c>
      <c r="B162" s="2" t="s">
        <v>1317</v>
      </c>
      <c r="C162" s="3">
        <v>45306</v>
      </c>
      <c r="D162" s="4" t="s">
        <v>1404</v>
      </c>
      <c r="E162" s="4" t="s">
        <v>3</v>
      </c>
      <c r="F162" s="4" t="s">
        <v>1534</v>
      </c>
      <c r="G162" s="5">
        <v>2.38</v>
      </c>
      <c r="H162" s="37">
        <f>IF(J162&gt;=7,2,IF(J162&lt;7,1))</f>
        <v>1</v>
      </c>
      <c r="I162" s="37" t="str">
        <f>IF(H162 &gt; 1, "Large", "Small")</f>
        <v>Small</v>
      </c>
      <c r="J162" s="4">
        <v>1</v>
      </c>
      <c r="K162" s="4">
        <v>0.99</v>
      </c>
      <c r="L162" s="5">
        <f>Table3[[#This Row],[Product_Amt]]+Table3[[#This Row],[Shipping_Amt]]</f>
        <v>3.37</v>
      </c>
      <c r="M162" s="5">
        <f>(((Table3[[#This Row],[Total_Amt]] * 0.0558659217877095) + (Table3[[#This Row],[Total_Amt]])) *0.025 +0.3) + Table3[[#This Row],[Total_Amt]] * 0.1025</f>
        <v>0.73438170391061453</v>
      </c>
      <c r="N162" s="20">
        <f>Table3[[#This Row],[Total_Amt]]-Table3[[#This Row],[TCG Fees]]-0.0225 - (0.088 *Table3[[#This Row],[Shipping Shields]])- (0.02442 * Table3[[#This Row],[Quantity_Ordered]])</f>
        <v>2.5006982960893853</v>
      </c>
      <c r="O162" s="2"/>
      <c r="P162" s="2"/>
      <c r="Q162" s="6"/>
    </row>
    <row r="163" spans="1:17" x14ac:dyDescent="0.25">
      <c r="A163" s="1" t="s">
        <v>1329</v>
      </c>
      <c r="B163" s="2" t="s">
        <v>1328</v>
      </c>
      <c r="C163" s="3">
        <v>45306</v>
      </c>
      <c r="D163" s="4" t="s">
        <v>1404</v>
      </c>
      <c r="E163" s="4" t="s">
        <v>3</v>
      </c>
      <c r="F163" s="4" t="s">
        <v>1534</v>
      </c>
      <c r="G163" s="5">
        <v>2.58</v>
      </c>
      <c r="H163" s="37">
        <f>IF(J163&gt;=7,2,IF(J163&lt;7,1))</f>
        <v>1</v>
      </c>
      <c r="I163" s="37" t="str">
        <f>IF(H163 &gt; 1, "Large", "Small")</f>
        <v>Small</v>
      </c>
      <c r="J163" s="4">
        <v>3</v>
      </c>
      <c r="K163" s="20">
        <v>0.99</v>
      </c>
      <c r="L163" s="5">
        <f>Table3[[#This Row],[Product_Amt]]+Table3[[#This Row],[Shipping_Amt]]</f>
        <v>3.5700000000000003</v>
      </c>
      <c r="M163" s="5">
        <f>(((Table3[[#This Row],[Total_Amt]] * 0.0558659217877095) + (Table3[[#This Row],[Total_Amt]])) *0.025 +0.3) + Table3[[#This Row],[Total_Amt]] * 0.1025</f>
        <v>0.760161033519553</v>
      </c>
      <c r="N163" s="20">
        <f>Table3[[#This Row],[Total_Amt]]-Table3[[#This Row],[TCG Fees]]-0.0225 - (0.088 *Table3[[#This Row],[Shipping Shields]])- (0.02442 * Table3[[#This Row],[Quantity_Ordered]])</f>
        <v>2.6260789664804474</v>
      </c>
      <c r="O163" s="2"/>
      <c r="P163" s="2"/>
      <c r="Q163" s="6"/>
    </row>
    <row r="164" spans="1:17" x14ac:dyDescent="0.25">
      <c r="A164" s="1" t="s">
        <v>1320</v>
      </c>
      <c r="B164" s="2" t="s">
        <v>1321</v>
      </c>
      <c r="C164" s="3">
        <v>45306</v>
      </c>
      <c r="D164" s="4" t="s">
        <v>1404</v>
      </c>
      <c r="E164" s="4" t="s">
        <v>3</v>
      </c>
      <c r="F164" s="4" t="s">
        <v>1534</v>
      </c>
      <c r="G164" s="5">
        <v>0.95</v>
      </c>
      <c r="H164" s="37">
        <f>IF(J164&gt;=7,2,IF(J164&lt;7,1))</f>
        <v>1</v>
      </c>
      <c r="I164" s="37" t="str">
        <f>IF(H164 &gt; 1, "Large", "Small")</f>
        <v>Small</v>
      </c>
      <c r="J164" s="4">
        <v>1</v>
      </c>
      <c r="K164" s="20">
        <v>0.99</v>
      </c>
      <c r="L164" s="5">
        <f>Table3[[#This Row],[Product_Amt]]+Table3[[#This Row],[Shipping_Amt]]</f>
        <v>1.94</v>
      </c>
      <c r="M164" s="5">
        <f>(((Table3[[#This Row],[Total_Amt]] * 0.0558659217877095) + (Table3[[#This Row],[Total_Amt]])) *0.025 +0.3) + Table3[[#This Row],[Total_Amt]] * 0.1025</f>
        <v>0.55005949720670388</v>
      </c>
      <c r="N164" s="20">
        <f>Table3[[#This Row],[Total_Amt]]-Table3[[#This Row],[TCG Fees]]-0.0225 - (0.088 *Table3[[#This Row],[Shipping Shields]])- (0.02442 * Table3[[#This Row],[Quantity_Ordered]])</f>
        <v>1.2550205027932959</v>
      </c>
      <c r="O164" s="2"/>
      <c r="P164" s="2"/>
      <c r="Q164" s="6"/>
    </row>
    <row r="165" spans="1:17" x14ac:dyDescent="0.25">
      <c r="A165" s="1" t="s">
        <v>1312</v>
      </c>
      <c r="B165" s="2" t="s">
        <v>1313</v>
      </c>
      <c r="C165" s="3">
        <v>45306</v>
      </c>
      <c r="D165" s="4" t="s">
        <v>1404</v>
      </c>
      <c r="E165" s="4" t="s">
        <v>3</v>
      </c>
      <c r="F165" s="4" t="s">
        <v>1534</v>
      </c>
      <c r="G165" s="5">
        <v>0.23</v>
      </c>
      <c r="H165" s="37">
        <f>IF(J165&gt;=7,2,IF(J165&lt;7,1))</f>
        <v>1</v>
      </c>
      <c r="I165" s="37" t="str">
        <f>IF(H165 &gt; 1, "Large", "Small")</f>
        <v>Small</v>
      </c>
      <c r="J165" s="4">
        <v>1</v>
      </c>
      <c r="K165" s="4">
        <v>0.99</v>
      </c>
      <c r="L165" s="5">
        <f>Table3[[#This Row],[Product_Amt]]+Table3[[#This Row],[Shipping_Amt]]</f>
        <v>1.22</v>
      </c>
      <c r="M165" s="5">
        <f>(((Table3[[#This Row],[Total_Amt]] * 0.0558659217877095) + (Table3[[#This Row],[Total_Amt]])) *0.025 +0.3) + Table3[[#This Row],[Total_Amt]] * 0.1025</f>
        <v>0.45725391061452514</v>
      </c>
      <c r="N165" s="20">
        <f>Table3[[#This Row],[Total_Amt]]-Table3[[#This Row],[TCG Fees]]-0.0225 - (0.088 *Table3[[#This Row],[Shipping Shields]])- (0.02442 * Table3[[#This Row],[Quantity_Ordered]])</f>
        <v>0.62782608938547491</v>
      </c>
      <c r="O165" s="2"/>
      <c r="P165" s="2"/>
      <c r="Q165" s="6"/>
    </row>
    <row r="166" spans="1:17" x14ac:dyDescent="0.25">
      <c r="A166" s="1" t="s">
        <v>1327</v>
      </c>
      <c r="B166" s="2" t="s">
        <v>1326</v>
      </c>
      <c r="C166" s="3">
        <v>45306</v>
      </c>
      <c r="D166" s="4" t="s">
        <v>1404</v>
      </c>
      <c r="E166" s="4" t="s">
        <v>3</v>
      </c>
      <c r="F166" s="4" t="s">
        <v>1534</v>
      </c>
      <c r="G166" s="5">
        <v>1.1499999999999999</v>
      </c>
      <c r="H166" s="37">
        <f>IF(J166&gt;=7,2,IF(J166&lt;7,1))</f>
        <v>1</v>
      </c>
      <c r="I166" s="37" t="str">
        <f>IF(H166 &gt; 1, "Large", "Small")</f>
        <v>Small</v>
      </c>
      <c r="J166" s="4">
        <v>1</v>
      </c>
      <c r="K166" s="20">
        <v>0.99</v>
      </c>
      <c r="L166" s="5">
        <f>Table3[[#This Row],[Product_Amt]]+Table3[[#This Row],[Shipping_Amt]]</f>
        <v>2.1399999999999997</v>
      </c>
      <c r="M166" s="5">
        <f>(((Table3[[#This Row],[Total_Amt]] * 0.0558659217877095) + (Table3[[#This Row],[Total_Amt]])) *0.025 +0.3) + Table3[[#This Row],[Total_Amt]] * 0.1025</f>
        <v>0.57583882681564236</v>
      </c>
      <c r="N166" s="20">
        <f>Table3[[#This Row],[Total_Amt]]-Table3[[#This Row],[TCG Fees]]-0.0225 - (0.088 *Table3[[#This Row],[Shipping Shields]])- (0.02442 * Table3[[#This Row],[Quantity_Ordered]])</f>
        <v>1.4292411731843573</v>
      </c>
      <c r="O166" s="2"/>
      <c r="P166" s="2"/>
      <c r="Q166" s="6"/>
    </row>
    <row r="167" spans="1:17" x14ac:dyDescent="0.25">
      <c r="A167" s="1" t="s">
        <v>1300</v>
      </c>
      <c r="B167" s="2" t="s">
        <v>1301</v>
      </c>
      <c r="C167" s="3">
        <v>45305</v>
      </c>
      <c r="D167" s="4" t="str">
        <f ca="1">IF(C167&gt;=TODAY()-7,"Shipped","Completed")</f>
        <v>Completed</v>
      </c>
      <c r="E167" s="4" t="s">
        <v>3</v>
      </c>
      <c r="F167" s="4" t="s">
        <v>1534</v>
      </c>
      <c r="G167" s="5">
        <v>0.2</v>
      </c>
      <c r="H167" s="37">
        <f>IF(J167&gt;=7,2,IF(J167&lt;7,1))</f>
        <v>1</v>
      </c>
      <c r="I167" s="37" t="str">
        <f>IF(H167 &gt; 1, "Large", "Small")</f>
        <v>Small</v>
      </c>
      <c r="J167" s="4">
        <v>1</v>
      </c>
      <c r="K167" s="4">
        <v>0.99</v>
      </c>
      <c r="L167" s="5">
        <f>Table3[[#This Row],[Product_Amt]]+Table3[[#This Row],[Shipping_Amt]]</f>
        <v>1.19</v>
      </c>
      <c r="M167" s="5">
        <f>(((Table3[[#This Row],[Total_Amt]] * 0.0558659217877095) + (Table3[[#This Row],[Total_Amt]])) *0.025 +0.3) + Table3[[#This Row],[Total_Amt]] * 0.1025</f>
        <v>0.45338701117318436</v>
      </c>
      <c r="N167" s="20">
        <f>Table3[[#This Row],[Total_Amt]]-Table3[[#This Row],[TCG Fees]]-0.0225 - (0.088 *Table3[[#This Row],[Shipping Shields]])- (0.02442 * Table3[[#This Row],[Quantity_Ordered]])</f>
        <v>0.60169298882681566</v>
      </c>
      <c r="O167" s="2"/>
      <c r="P167" s="2"/>
      <c r="Q167" s="6"/>
    </row>
    <row r="168" spans="1:17" x14ac:dyDescent="0.25">
      <c r="A168" s="1" t="s">
        <v>1288</v>
      </c>
      <c r="B168" s="2" t="s">
        <v>1289</v>
      </c>
      <c r="C168" s="3">
        <v>45305</v>
      </c>
      <c r="D168" s="4" t="str">
        <f ca="1">IF(C168&gt;=TODAY()-7,"Shipped","Completed")</f>
        <v>Completed</v>
      </c>
      <c r="E168" s="4" t="s">
        <v>3</v>
      </c>
      <c r="F168" s="4" t="s">
        <v>1534</v>
      </c>
      <c r="G168" s="5">
        <v>4.45</v>
      </c>
      <c r="H168" s="37">
        <f>IF(J168&gt;=7,2,IF(J168&lt;7,1))</f>
        <v>1</v>
      </c>
      <c r="I168" s="37" t="str">
        <f>IF(H168 &gt; 1, "Large", "Small")</f>
        <v>Small</v>
      </c>
      <c r="J168" s="4">
        <v>1</v>
      </c>
      <c r="K168" s="4">
        <v>0.99</v>
      </c>
      <c r="L168" s="5">
        <f>Table3[[#This Row],[Product_Amt]]+Table3[[#This Row],[Shipping_Amt]]</f>
        <v>5.44</v>
      </c>
      <c r="M168" s="5">
        <f>(((Table3[[#This Row],[Total_Amt]] * 0.0558659217877095) + (Table3[[#This Row],[Total_Amt]])) *0.025 +0.3) + Table3[[#This Row],[Total_Amt]] * 0.1025</f>
        <v>1.0011977653631283</v>
      </c>
      <c r="N168" s="20">
        <f>Table3[[#This Row],[Total_Amt]]-Table3[[#This Row],[TCG Fees]]-0.0225 - (0.088 *Table3[[#This Row],[Shipping Shields]])- (0.02442 * Table3[[#This Row],[Quantity_Ordered]])</f>
        <v>4.3038822346368724</v>
      </c>
      <c r="O168" s="2"/>
      <c r="P168" s="2"/>
      <c r="Q168" s="6"/>
    </row>
    <row r="169" spans="1:17" x14ac:dyDescent="0.25">
      <c r="A169" s="1" t="s">
        <v>1298</v>
      </c>
      <c r="B169" s="2" t="s">
        <v>1299</v>
      </c>
      <c r="C169" s="3">
        <v>45305</v>
      </c>
      <c r="D169" s="4" t="str">
        <f ca="1">IF(C169&gt;=TODAY()-7,"Shipped","Completed")</f>
        <v>Completed</v>
      </c>
      <c r="E169" s="4" t="s">
        <v>3</v>
      </c>
      <c r="F169" s="4" t="s">
        <v>1534</v>
      </c>
      <c r="G169" s="5">
        <v>18.899999999999999</v>
      </c>
      <c r="H169" s="37">
        <f>IF(J169&gt;=7,2,IF(J169&lt;7,1))</f>
        <v>1</v>
      </c>
      <c r="I169" s="37" t="str">
        <f>IF(H169 &gt; 1, "Large", "Small")</f>
        <v>Small</v>
      </c>
      <c r="J169" s="4">
        <v>1</v>
      </c>
      <c r="K169" s="4">
        <v>0.99</v>
      </c>
      <c r="L169" s="5">
        <f>Table3[[#This Row],[Product_Amt]]+Table3[[#This Row],[Shipping_Amt]]</f>
        <v>19.889999999999997</v>
      </c>
      <c r="M169" s="5">
        <f>(((Table3[[#This Row],[Total_Amt]] * 0.0558659217877095) + (Table3[[#This Row],[Total_Amt]])) *0.025 +0.3) + Table3[[#This Row],[Total_Amt]] * 0.1025</f>
        <v>2.8637543296089381</v>
      </c>
      <c r="N169" s="20">
        <f>Table3[[#This Row],[Total_Amt]]-Table3[[#This Row],[TCG Fees]]-0.0225 - (0.088 *Table3[[#This Row],[Shipping Shields]])- (0.02442 * Table3[[#This Row],[Quantity_Ordered]])</f>
        <v>16.891325670391058</v>
      </c>
      <c r="O169" s="2"/>
      <c r="P169" s="2"/>
      <c r="Q169" s="6"/>
    </row>
    <row r="170" spans="1:17" x14ac:dyDescent="0.25">
      <c r="A170" s="1" t="s">
        <v>1306</v>
      </c>
      <c r="B170" s="2" t="s">
        <v>1307</v>
      </c>
      <c r="C170" s="3">
        <v>45305</v>
      </c>
      <c r="D170" s="4" t="str">
        <f ca="1">IF(C170&gt;=TODAY()-7,"Shipped","Completed")</f>
        <v>Completed</v>
      </c>
      <c r="E170" s="4" t="s">
        <v>3</v>
      </c>
      <c r="F170" s="4" t="s">
        <v>1534</v>
      </c>
      <c r="G170" s="5">
        <v>15.53</v>
      </c>
      <c r="H170" s="37">
        <f>IF(J170&gt;=7,2,IF(J170&lt;7,1))</f>
        <v>2</v>
      </c>
      <c r="I170" s="37" t="str">
        <f>IF(H170 &gt; 1, "Large", "Small")</f>
        <v>Large</v>
      </c>
      <c r="J170" s="4">
        <v>21</v>
      </c>
      <c r="K170" s="4">
        <v>0.99</v>
      </c>
      <c r="L170" s="5">
        <f>Table3[[#This Row],[Product_Amt]]+Table3[[#This Row],[Shipping_Amt]]</f>
        <v>16.52</v>
      </c>
      <c r="M170" s="5">
        <f>(((Table3[[#This Row],[Total_Amt]] * 0.0558659217877095) + (Table3[[#This Row],[Total_Amt]])) *0.025 +0.3) + Table3[[#This Row],[Total_Amt]] * 0.1025</f>
        <v>2.4293726256983237</v>
      </c>
      <c r="N170" s="20">
        <f>Table3[[#This Row],[Total_Amt]]-Table3[[#This Row],[TCG Fees]]-0.0225 - (0.088 *Table3[[#This Row],[Shipping Shields]])- (0.02442 * Table3[[#This Row],[Quantity_Ordered]])</f>
        <v>13.379307374301675</v>
      </c>
      <c r="O170" s="2"/>
      <c r="P170" s="2"/>
      <c r="Q170" s="6"/>
    </row>
    <row r="171" spans="1:17" x14ac:dyDescent="0.25">
      <c r="A171" s="1" t="s">
        <v>1296</v>
      </c>
      <c r="B171" s="2" t="s">
        <v>1297</v>
      </c>
      <c r="C171" s="3">
        <v>45305</v>
      </c>
      <c r="D171" s="4" t="str">
        <f ca="1">IF(C171&gt;=TODAY()-7,"Shipped","Completed")</f>
        <v>Completed</v>
      </c>
      <c r="E171" s="4" t="s">
        <v>3</v>
      </c>
      <c r="F171" s="4" t="s">
        <v>1534</v>
      </c>
      <c r="G171" s="5">
        <v>0.1</v>
      </c>
      <c r="H171" s="37">
        <f>IF(J171&gt;=7,2,IF(J171&lt;7,1))</f>
        <v>1</v>
      </c>
      <c r="I171" s="37" t="str">
        <f>IF(H171 &gt; 1, "Large", "Small")</f>
        <v>Small</v>
      </c>
      <c r="J171" s="4">
        <v>1</v>
      </c>
      <c r="K171" s="4">
        <v>0.99</v>
      </c>
      <c r="L171" s="5">
        <f>Table3[[#This Row],[Product_Amt]]+Table3[[#This Row],[Shipping_Amt]]</f>
        <v>1.0900000000000001</v>
      </c>
      <c r="M171" s="5">
        <f>(((Table3[[#This Row],[Total_Amt]] * 0.0558659217877095) + (Table3[[#This Row],[Total_Amt]])) *0.025 +0.3) + Table3[[#This Row],[Total_Amt]] * 0.1025</f>
        <v>0.44049734636871507</v>
      </c>
      <c r="N171" s="20">
        <f>Table3[[#This Row],[Total_Amt]]-Table3[[#This Row],[TCG Fees]]-0.0225 - (0.088 *Table3[[#This Row],[Shipping Shields]])- (0.02442 * Table3[[#This Row],[Quantity_Ordered]])</f>
        <v>0.51458265363128508</v>
      </c>
      <c r="O171" s="2"/>
      <c r="P171" s="2"/>
      <c r="Q171" s="6"/>
    </row>
    <row r="172" spans="1:17" x14ac:dyDescent="0.25">
      <c r="A172" s="1" t="s">
        <v>1302</v>
      </c>
      <c r="B172" s="2" t="s">
        <v>1303</v>
      </c>
      <c r="C172" s="3">
        <v>45305</v>
      </c>
      <c r="D172" s="4" t="str">
        <f ca="1">IF(C172&gt;=TODAY()-7,"Shipped","Completed")</f>
        <v>Completed</v>
      </c>
      <c r="E172" s="4" t="s">
        <v>3</v>
      </c>
      <c r="F172" s="4" t="s">
        <v>1534</v>
      </c>
      <c r="G172" s="5">
        <v>2</v>
      </c>
      <c r="H172" s="37">
        <f>IF(J172&gt;=7,2,IF(J172&lt;7,1))</f>
        <v>1</v>
      </c>
      <c r="I172" s="37" t="str">
        <f>IF(H172 &gt; 1, "Large", "Small")</f>
        <v>Small</v>
      </c>
      <c r="J172" s="4">
        <v>2</v>
      </c>
      <c r="K172" s="4">
        <v>0.99</v>
      </c>
      <c r="L172" s="5">
        <f>Table3[[#This Row],[Product_Amt]]+Table3[[#This Row],[Shipping_Amt]]</f>
        <v>2.99</v>
      </c>
      <c r="M172" s="5">
        <f>(((Table3[[#This Row],[Total_Amt]] * 0.0558659217877095) + (Table3[[#This Row],[Total_Amt]])) *0.025 +0.3) + Table3[[#This Row],[Total_Amt]] * 0.1025</f>
        <v>0.68540097765363128</v>
      </c>
      <c r="N172" s="20">
        <f>Table3[[#This Row],[Total_Amt]]-Table3[[#This Row],[TCG Fees]]-0.0225 - (0.088 *Table3[[#This Row],[Shipping Shields]])- (0.02442 * Table3[[#This Row],[Quantity_Ordered]])</f>
        <v>2.1452590223463686</v>
      </c>
      <c r="O172" s="2"/>
      <c r="P172" s="2"/>
      <c r="Q172" s="6"/>
    </row>
    <row r="173" spans="1:17" x14ac:dyDescent="0.25">
      <c r="A173" s="1" t="s">
        <v>1304</v>
      </c>
      <c r="B173" s="2" t="s">
        <v>1305</v>
      </c>
      <c r="C173" s="3">
        <v>45305</v>
      </c>
      <c r="D173" s="4" t="str">
        <f ca="1">IF(C173&gt;=TODAY()-7,"Shipped","Completed")</f>
        <v>Completed</v>
      </c>
      <c r="E173" s="4" t="s">
        <v>3</v>
      </c>
      <c r="F173" s="4" t="s">
        <v>1534</v>
      </c>
      <c r="G173" s="5">
        <v>0.11</v>
      </c>
      <c r="H173" s="37">
        <f>IF(J173&gt;=7,2,IF(J173&lt;7,1))</f>
        <v>1</v>
      </c>
      <c r="I173" s="37" t="str">
        <f>IF(H173 &gt; 1, "Large", "Small")</f>
        <v>Small</v>
      </c>
      <c r="J173" s="4">
        <v>1</v>
      </c>
      <c r="K173" s="4">
        <v>0.99</v>
      </c>
      <c r="L173" s="5">
        <f>Table3[[#This Row],[Product_Amt]]+Table3[[#This Row],[Shipping_Amt]]</f>
        <v>1.1000000000000001</v>
      </c>
      <c r="M173" s="5">
        <f>(((Table3[[#This Row],[Total_Amt]] * 0.0558659217877095) + (Table3[[#This Row],[Total_Amt]])) *0.025 +0.3) + Table3[[#This Row],[Total_Amt]] * 0.1025</f>
        <v>0.44178631284916203</v>
      </c>
      <c r="N173" s="20">
        <f>Table3[[#This Row],[Total_Amt]]-Table3[[#This Row],[TCG Fees]]-0.0225 - (0.088 *Table3[[#This Row],[Shipping Shields]])- (0.02442 * Table3[[#This Row],[Quantity_Ordered]])</f>
        <v>0.52329368715083813</v>
      </c>
      <c r="O173" s="2"/>
      <c r="P173" s="2"/>
      <c r="Q173" s="6"/>
    </row>
    <row r="174" spans="1:17" x14ac:dyDescent="0.25">
      <c r="A174" s="1" t="s">
        <v>1294</v>
      </c>
      <c r="B174" s="2" t="s">
        <v>1295</v>
      </c>
      <c r="C174" s="3">
        <v>45305</v>
      </c>
      <c r="D174" s="4" t="str">
        <f ca="1">IF(C174&gt;=TODAY()-7,"Shipped","Completed")</f>
        <v>Completed</v>
      </c>
      <c r="E174" s="4" t="s">
        <v>3</v>
      </c>
      <c r="F174" s="4" t="s">
        <v>1534</v>
      </c>
      <c r="G174" s="5">
        <v>0.32</v>
      </c>
      <c r="H174" s="37">
        <f>IF(J174&gt;=7,2,IF(J174&lt;7,1))</f>
        <v>1</v>
      </c>
      <c r="I174" s="37" t="str">
        <f>IF(H174 &gt; 1, "Large", "Small")</f>
        <v>Small</v>
      </c>
      <c r="J174" s="4">
        <v>1</v>
      </c>
      <c r="K174" s="4">
        <v>0.99</v>
      </c>
      <c r="L174" s="5">
        <f>Table3[[#This Row],[Product_Amt]]+Table3[[#This Row],[Shipping_Amt]]</f>
        <v>1.31</v>
      </c>
      <c r="M174" s="5">
        <f>(((Table3[[#This Row],[Total_Amt]] * 0.0558659217877095) + (Table3[[#This Row],[Total_Amt]])) *0.025 +0.3) + Table3[[#This Row],[Total_Amt]] * 0.1025</f>
        <v>0.46885460893854747</v>
      </c>
      <c r="N174" s="20">
        <f>Table3[[#This Row],[Total_Amt]]-Table3[[#This Row],[TCG Fees]]-0.0225 - (0.088 *Table3[[#This Row],[Shipping Shields]])- (0.02442 * Table3[[#This Row],[Quantity_Ordered]])</f>
        <v>0.70622539106145266</v>
      </c>
      <c r="O174" s="2"/>
      <c r="P174" s="2"/>
      <c r="Q174" s="6"/>
    </row>
    <row r="175" spans="1:17" x14ac:dyDescent="0.25">
      <c r="A175" s="1" t="s">
        <v>1292</v>
      </c>
      <c r="B175" s="2" t="s">
        <v>1293</v>
      </c>
      <c r="C175" s="3">
        <v>45305</v>
      </c>
      <c r="D175" s="4" t="str">
        <f ca="1">IF(C175&gt;=TODAY()-7,"Shipped","Completed")</f>
        <v>Completed</v>
      </c>
      <c r="E175" s="4" t="s">
        <v>3</v>
      </c>
      <c r="F175" s="4" t="s">
        <v>1534</v>
      </c>
      <c r="G175" s="5">
        <v>7.0000000000000007E-2</v>
      </c>
      <c r="H175" s="37">
        <f>IF(J175&gt;=7,2,IF(J175&lt;7,1))</f>
        <v>1</v>
      </c>
      <c r="I175" s="37" t="str">
        <f>IF(H175 &gt; 1, "Large", "Small")</f>
        <v>Small</v>
      </c>
      <c r="J175" s="4">
        <v>1</v>
      </c>
      <c r="K175" s="4">
        <v>0.99</v>
      </c>
      <c r="L175" s="5">
        <f>Table3[[#This Row],[Product_Amt]]+Table3[[#This Row],[Shipping_Amt]]</f>
        <v>1.06</v>
      </c>
      <c r="M175" s="5">
        <f>(((Table3[[#This Row],[Total_Amt]] * 0.0558659217877095) + (Table3[[#This Row],[Total_Amt]])) *0.025 +0.3) + Table3[[#This Row],[Total_Amt]] * 0.1025</f>
        <v>0.43663044692737429</v>
      </c>
      <c r="N175" s="20">
        <f>Table3[[#This Row],[Total_Amt]]-Table3[[#This Row],[TCG Fees]]-0.0225 - (0.088 *Table3[[#This Row],[Shipping Shields]])- (0.02442 * Table3[[#This Row],[Quantity_Ordered]])</f>
        <v>0.48844955307262583</v>
      </c>
      <c r="O175" s="2"/>
      <c r="P175" s="2"/>
      <c r="Q175" s="6"/>
    </row>
    <row r="176" spans="1:17" x14ac:dyDescent="0.25">
      <c r="A176" s="1" t="s">
        <v>1290</v>
      </c>
      <c r="B176" s="2" t="s">
        <v>1291</v>
      </c>
      <c r="C176" s="3">
        <v>45305</v>
      </c>
      <c r="D176" s="4" t="str">
        <f ca="1">IF(C176&gt;=TODAY()-7,"Shipped","Completed")</f>
        <v>Completed</v>
      </c>
      <c r="E176" s="4" t="s">
        <v>3</v>
      </c>
      <c r="F176" s="4" t="s">
        <v>1534</v>
      </c>
      <c r="G176" s="5">
        <v>0.99</v>
      </c>
      <c r="H176" s="37">
        <f>IF(J176&gt;=7,2,IF(J176&lt;7,1))</f>
        <v>1</v>
      </c>
      <c r="I176" s="37" t="str">
        <f>IF(H176 &gt; 1, "Large", "Small")</f>
        <v>Small</v>
      </c>
      <c r="J176" s="4">
        <v>1</v>
      </c>
      <c r="K176" s="4">
        <v>0.99</v>
      </c>
      <c r="L176" s="5">
        <f>Table3[[#This Row],[Product_Amt]]+Table3[[#This Row],[Shipping_Amt]]</f>
        <v>1.98</v>
      </c>
      <c r="M176" s="5">
        <f>(((Table3[[#This Row],[Total_Amt]] * 0.0558659217877095) + (Table3[[#This Row],[Total_Amt]])) *0.025 +0.3) + Table3[[#This Row],[Total_Amt]] * 0.1025</f>
        <v>0.55521536312849162</v>
      </c>
      <c r="N176" s="20">
        <f>Table3[[#This Row],[Total_Amt]]-Table3[[#This Row],[TCG Fees]]-0.0225 - (0.088 *Table3[[#This Row],[Shipping Shields]])- (0.02442 * Table3[[#This Row],[Quantity_Ordered]])</f>
        <v>1.2898646368715081</v>
      </c>
      <c r="O176" s="2"/>
      <c r="P176" s="2"/>
      <c r="Q176" s="6"/>
    </row>
    <row r="177" spans="1:17" x14ac:dyDescent="0.25">
      <c r="A177" s="1" t="s">
        <v>1286</v>
      </c>
      <c r="B177" s="2" t="s">
        <v>1287</v>
      </c>
      <c r="C177" s="3">
        <v>45304</v>
      </c>
      <c r="D177" s="4" t="str">
        <f ca="1">IF(C177&gt;=TODAY()-7,"Shipped","Completed")</f>
        <v>Completed</v>
      </c>
      <c r="E177" s="4" t="s">
        <v>3</v>
      </c>
      <c r="F177" s="4" t="s">
        <v>1534</v>
      </c>
      <c r="G177" s="5">
        <v>3.15</v>
      </c>
      <c r="H177" s="37">
        <f>IF(J177&gt;=7,2,IF(J177&lt;7,1))</f>
        <v>1</v>
      </c>
      <c r="I177" s="37" t="str">
        <f>IF(H177 &gt; 1, "Large", "Small")</f>
        <v>Small</v>
      </c>
      <c r="J177" s="4">
        <v>1</v>
      </c>
      <c r="K177" s="4">
        <v>0.99</v>
      </c>
      <c r="L177" s="5">
        <f>Table3[[#This Row],[Product_Amt]]+Table3[[#This Row],[Shipping_Amt]]</f>
        <v>4.1399999999999997</v>
      </c>
      <c r="M177" s="5">
        <f>(((Table3[[#This Row],[Total_Amt]] * 0.0558659217877095) + (Table3[[#This Row],[Total_Amt]])) *0.025 +0.3) + Table3[[#This Row],[Total_Amt]] * 0.1025</f>
        <v>0.83363212290502786</v>
      </c>
      <c r="N177" s="20">
        <f>Table3[[#This Row],[Total_Amt]]-Table3[[#This Row],[TCG Fees]]-0.0225 - (0.088 *Table3[[#This Row],[Shipping Shields]])- (0.02442 * Table3[[#This Row],[Quantity_Ordered]])</f>
        <v>3.1714478770949714</v>
      </c>
      <c r="O177" s="2"/>
      <c r="P177" s="2"/>
      <c r="Q177" s="6"/>
    </row>
    <row r="178" spans="1:17" x14ac:dyDescent="0.25">
      <c r="A178" s="24" t="s">
        <v>1288</v>
      </c>
      <c r="B178" s="2" t="s">
        <v>1289</v>
      </c>
      <c r="C178" s="3">
        <v>45304</v>
      </c>
      <c r="D178" s="4" t="str">
        <f ca="1">IF(C178&gt;=TODAY()-7,"Shipped","Completed")</f>
        <v>Completed</v>
      </c>
      <c r="E178" s="4" t="s">
        <v>3</v>
      </c>
      <c r="F178" s="4" t="s">
        <v>1534</v>
      </c>
      <c r="G178" s="5">
        <v>4.45</v>
      </c>
      <c r="H178" s="37">
        <f>IF(J178&gt;=7,2,IF(J178&lt;7,1))</f>
        <v>1</v>
      </c>
      <c r="I178" s="37" t="str">
        <f>IF(H178 &gt; 1, "Large", "Small")</f>
        <v>Small</v>
      </c>
      <c r="J178" s="4">
        <v>1</v>
      </c>
      <c r="K178" s="20">
        <v>0.99</v>
      </c>
      <c r="L178" s="5">
        <f>Table3[[#This Row],[Product_Amt]]+Table3[[#This Row],[Shipping_Amt]]</f>
        <v>5.44</v>
      </c>
      <c r="M178" s="5">
        <f>(((Table3[[#This Row],[Total_Amt]] * 0.0558659217877095) + (Table3[[#This Row],[Total_Amt]])) *0.025 +0.3) + Table3[[#This Row],[Total_Amt]] * 0.1025</f>
        <v>1.0011977653631283</v>
      </c>
      <c r="N178" s="20">
        <f>Table3[[#This Row],[Total_Amt]]-Table3[[#This Row],[TCG Fees]]-0.0225 - (0.088 *Table3[[#This Row],[Shipping Shields]])- (0.02442 * Table3[[#This Row],[Quantity_Ordered]])</f>
        <v>4.3038822346368724</v>
      </c>
      <c r="O178" s="2"/>
      <c r="P178" s="2"/>
      <c r="Q178" s="6"/>
    </row>
    <row r="179" spans="1:17" x14ac:dyDescent="0.25">
      <c r="A179" s="1" t="s">
        <v>1284</v>
      </c>
      <c r="B179" s="2" t="s">
        <v>1285</v>
      </c>
      <c r="C179" s="3">
        <v>45304</v>
      </c>
      <c r="D179" s="4" t="str">
        <f ca="1">IF(C179&gt;=TODAY()-7,"Shipped","Completed")</f>
        <v>Completed</v>
      </c>
      <c r="E179" s="4" t="s">
        <v>3</v>
      </c>
      <c r="F179" s="4" t="s">
        <v>1534</v>
      </c>
      <c r="G179" s="5">
        <v>1.5</v>
      </c>
      <c r="H179" s="37">
        <f>IF(J179&gt;=7,2,IF(J179&lt;7,1))</f>
        <v>1</v>
      </c>
      <c r="I179" s="37" t="str">
        <f>IF(H179 &gt; 1, "Large", "Small")</f>
        <v>Small</v>
      </c>
      <c r="J179" s="4">
        <v>1</v>
      </c>
      <c r="K179" s="4">
        <v>0.99</v>
      </c>
      <c r="L179" s="5">
        <f>Table3[[#This Row],[Product_Amt]]+Table3[[#This Row],[Shipping_Amt]]</f>
        <v>2.4900000000000002</v>
      </c>
      <c r="M179" s="5">
        <f>(((Table3[[#This Row],[Total_Amt]] * 0.0558659217877095) + (Table3[[#This Row],[Total_Amt]])) *0.025 +0.3) + Table3[[#This Row],[Total_Amt]] * 0.1025</f>
        <v>0.62095265363128482</v>
      </c>
      <c r="N179" s="20">
        <f>Table3[[#This Row],[Total_Amt]]-Table3[[#This Row],[TCG Fees]]-0.0225 - (0.088 *Table3[[#This Row],[Shipping Shields]])- (0.02442 * Table3[[#This Row],[Quantity_Ordered]])</f>
        <v>1.7341273463687152</v>
      </c>
      <c r="O179" s="2"/>
      <c r="P179" s="2"/>
      <c r="Q179" s="6"/>
    </row>
    <row r="180" spans="1:17" x14ac:dyDescent="0.25">
      <c r="A180" s="1" t="s">
        <v>1282</v>
      </c>
      <c r="B180" s="2" t="s">
        <v>1283</v>
      </c>
      <c r="C180" s="3">
        <v>45304</v>
      </c>
      <c r="D180" s="4" t="str">
        <f ca="1">IF(C180&gt;=TODAY()-7,"Shipped","Completed")</f>
        <v>Completed</v>
      </c>
      <c r="E180" s="4" t="s">
        <v>3</v>
      </c>
      <c r="F180" s="4" t="s">
        <v>1534</v>
      </c>
      <c r="G180" s="5">
        <v>2.82</v>
      </c>
      <c r="H180" s="37">
        <f>IF(J180&gt;=7,2,IF(J180&lt;7,1))</f>
        <v>1</v>
      </c>
      <c r="I180" s="37" t="str">
        <f>IF(H180 &gt; 1, "Large", "Small")</f>
        <v>Small</v>
      </c>
      <c r="J180" s="4">
        <v>3</v>
      </c>
      <c r="K180" s="4">
        <v>0.99</v>
      </c>
      <c r="L180" s="5">
        <f>Table3[[#This Row],[Product_Amt]]+Table3[[#This Row],[Shipping_Amt]]</f>
        <v>3.8099999999999996</v>
      </c>
      <c r="M180" s="5">
        <f>(((Table3[[#This Row],[Total_Amt]] * 0.0558659217877095) + (Table3[[#This Row],[Total_Amt]])) *0.025 +0.3) + Table3[[#This Row],[Total_Amt]] * 0.1025</f>
        <v>0.79109622905027921</v>
      </c>
      <c r="N180" s="20">
        <f>Table3[[#This Row],[Total_Amt]]-Table3[[#This Row],[TCG Fees]]-0.0225 - (0.088 *Table3[[#This Row],[Shipping Shields]])- (0.02442 * Table3[[#This Row],[Quantity_Ordered]])</f>
        <v>2.8351437709497205</v>
      </c>
      <c r="O180" s="2"/>
      <c r="P180" s="2"/>
      <c r="Q180" s="6"/>
    </row>
    <row r="181" spans="1:17" x14ac:dyDescent="0.25">
      <c r="A181" s="1" t="s">
        <v>1280</v>
      </c>
      <c r="B181" s="2" t="s">
        <v>1281</v>
      </c>
      <c r="C181" s="3">
        <v>45304</v>
      </c>
      <c r="D181" s="4" t="str">
        <f ca="1">IF(C181&gt;=TODAY()-7,"Shipped","Completed")</f>
        <v>Completed</v>
      </c>
      <c r="E181" s="4" t="s">
        <v>3</v>
      </c>
      <c r="F181" s="4" t="s">
        <v>1534</v>
      </c>
      <c r="G181" s="5">
        <v>0.12</v>
      </c>
      <c r="H181" s="37">
        <f>IF(J181&gt;=7,2,IF(J181&lt;7,1))</f>
        <v>1</v>
      </c>
      <c r="I181" s="37" t="str">
        <f>IF(H181 &gt; 1, "Large", "Small")</f>
        <v>Small</v>
      </c>
      <c r="J181" s="4">
        <v>1</v>
      </c>
      <c r="K181" s="4">
        <v>0.99</v>
      </c>
      <c r="L181" s="5">
        <f>Table3[[#This Row],[Product_Amt]]+Table3[[#This Row],[Shipping_Amt]]</f>
        <v>1.1099999999999999</v>
      </c>
      <c r="M181" s="5">
        <f>(((Table3[[#This Row],[Total_Amt]] * 0.0558659217877095) + (Table3[[#This Row],[Total_Amt]])) *0.025 +0.3) + Table3[[#This Row],[Total_Amt]] * 0.1025</f>
        <v>0.44307527932960888</v>
      </c>
      <c r="N181" s="20">
        <f>Table3[[#This Row],[Total_Amt]]-Table3[[#This Row],[TCG Fees]]-0.0225 - (0.088 *Table3[[#This Row],[Shipping Shields]])- (0.02442 * Table3[[#This Row],[Quantity_Ordered]])</f>
        <v>0.53200472067039106</v>
      </c>
      <c r="O181" s="2"/>
      <c r="P181" s="2"/>
      <c r="Q181" s="6"/>
    </row>
    <row r="182" spans="1:17" x14ac:dyDescent="0.25">
      <c r="A182" s="1" t="s">
        <v>1260</v>
      </c>
      <c r="B182" s="2" t="s">
        <v>1261</v>
      </c>
      <c r="C182" s="3">
        <v>45303</v>
      </c>
      <c r="D182" s="4" t="str">
        <f ca="1">IF(C182&gt;=TODAY()-7,"Shipped","Completed")</f>
        <v>Completed</v>
      </c>
      <c r="E182" s="4" t="s">
        <v>3</v>
      </c>
      <c r="F182" s="4" t="s">
        <v>1534</v>
      </c>
      <c r="G182" s="5">
        <v>0.99</v>
      </c>
      <c r="H182" s="37">
        <f>IF(J182&gt;=7,2,IF(J182&lt;7,1))</f>
        <v>1</v>
      </c>
      <c r="I182" s="37" t="str">
        <f>IF(H182 &gt; 1, "Large", "Small")</f>
        <v>Small</v>
      </c>
      <c r="J182" s="4">
        <v>1</v>
      </c>
      <c r="K182" s="20">
        <v>0.99</v>
      </c>
      <c r="L182" s="5">
        <f>Table3[[#This Row],[Product_Amt]]+Table3[[#This Row],[Shipping_Amt]]</f>
        <v>1.98</v>
      </c>
      <c r="M182" s="5">
        <f>(((Table3[[#This Row],[Total_Amt]] * 0.0558659217877095) + (Table3[[#This Row],[Total_Amt]])) *0.025 +0.3) + Table3[[#This Row],[Total_Amt]] * 0.1025</f>
        <v>0.55521536312849162</v>
      </c>
      <c r="N182" s="20">
        <f>Table3[[#This Row],[Total_Amt]]-Table3[[#This Row],[TCG Fees]]-0.0225 - (0.088 *Table3[[#This Row],[Shipping Shields]])- (0.02442 * Table3[[#This Row],[Quantity_Ordered]])</f>
        <v>1.2898646368715081</v>
      </c>
      <c r="O182" s="2"/>
      <c r="P182" s="2"/>
      <c r="Q182" s="6"/>
    </row>
    <row r="183" spans="1:17" x14ac:dyDescent="0.25">
      <c r="A183" s="1" t="s">
        <v>1274</v>
      </c>
      <c r="B183" s="2" t="s">
        <v>1275</v>
      </c>
      <c r="C183" s="3">
        <v>45303</v>
      </c>
      <c r="D183" s="4" t="str">
        <f ca="1">IF(C183&gt;=TODAY()-7,"Shipped","Completed")</f>
        <v>Completed</v>
      </c>
      <c r="E183" s="4" t="s">
        <v>3</v>
      </c>
      <c r="F183" s="4" t="s">
        <v>1534</v>
      </c>
      <c r="G183" s="5">
        <v>4.95</v>
      </c>
      <c r="H183" s="37">
        <f>IF(J183&gt;=7,2,IF(J183&lt;7,1))</f>
        <v>1</v>
      </c>
      <c r="I183" s="37" t="str">
        <f>IF(H183 &gt; 1, "Large", "Small")</f>
        <v>Small</v>
      </c>
      <c r="J183" s="4">
        <v>2</v>
      </c>
      <c r="K183" s="20">
        <v>0.99</v>
      </c>
      <c r="L183" s="5">
        <f>Table3[[#This Row],[Product_Amt]]+Table3[[#This Row],[Shipping_Amt]]</f>
        <v>5.94</v>
      </c>
      <c r="M183" s="5">
        <f>(((Table3[[#This Row],[Total_Amt]] * 0.0558659217877095) + (Table3[[#This Row],[Total_Amt]])) *0.025 +0.3) + Table3[[#This Row],[Total_Amt]] * 0.1025</f>
        <v>1.0656460893854749</v>
      </c>
      <c r="N183" s="20">
        <f>Table3[[#This Row],[Total_Amt]]-Table3[[#This Row],[TCG Fees]]-0.0225 - (0.088 *Table3[[#This Row],[Shipping Shields]])- (0.02442 * Table3[[#This Row],[Quantity_Ordered]])</f>
        <v>4.715013910614525</v>
      </c>
      <c r="O183" s="2"/>
      <c r="P183" s="2"/>
      <c r="Q183" s="6"/>
    </row>
    <row r="184" spans="1:17" x14ac:dyDescent="0.25">
      <c r="A184" s="1" t="s">
        <v>1264</v>
      </c>
      <c r="B184" s="2" t="s">
        <v>1265</v>
      </c>
      <c r="C184" s="3">
        <v>45303</v>
      </c>
      <c r="D184" s="4" t="str">
        <f ca="1">IF(C184&gt;=TODAY()-7,"Shipped","Completed")</f>
        <v>Completed</v>
      </c>
      <c r="E184" s="4" t="s">
        <v>3</v>
      </c>
      <c r="F184" s="4" t="s">
        <v>1534</v>
      </c>
      <c r="G184" s="5">
        <v>0.67</v>
      </c>
      <c r="H184" s="37">
        <f>IF(J184&gt;=7,2,IF(J184&lt;7,1))</f>
        <v>1</v>
      </c>
      <c r="I184" s="37" t="str">
        <f>IF(H184 &gt; 1, "Large", "Small")</f>
        <v>Small</v>
      </c>
      <c r="J184" s="4">
        <v>1</v>
      </c>
      <c r="K184" s="20">
        <v>0.99</v>
      </c>
      <c r="L184" s="5">
        <f>Table3[[#This Row],[Product_Amt]]+Table3[[#This Row],[Shipping_Amt]]</f>
        <v>1.6600000000000001</v>
      </c>
      <c r="M184" s="5">
        <f>(((Table3[[#This Row],[Total_Amt]] * 0.0558659217877095) + (Table3[[#This Row],[Total_Amt]])) *0.025 +0.3) + Table3[[#This Row],[Total_Amt]] * 0.1025</f>
        <v>0.51396843575418993</v>
      </c>
      <c r="N184" s="20">
        <f>Table3[[#This Row],[Total_Amt]]-Table3[[#This Row],[TCG Fees]]-0.0225 - (0.088 *Table3[[#This Row],[Shipping Shields]])- (0.02442 * Table3[[#This Row],[Quantity_Ordered]])</f>
        <v>1.0111115642458102</v>
      </c>
      <c r="O184" s="2"/>
      <c r="P184" s="2"/>
      <c r="Q184" s="6"/>
    </row>
    <row r="185" spans="1:17" x14ac:dyDescent="0.25">
      <c r="A185" s="1" t="s">
        <v>1258</v>
      </c>
      <c r="B185" s="2" t="s">
        <v>1259</v>
      </c>
      <c r="C185" s="3">
        <v>45303</v>
      </c>
      <c r="D185" s="4" t="str">
        <f ca="1">IF(C185&gt;=TODAY()-7,"Shipped","Completed")</f>
        <v>Completed</v>
      </c>
      <c r="E185" s="4" t="s">
        <v>3</v>
      </c>
      <c r="F185" s="4" t="s">
        <v>1534</v>
      </c>
      <c r="G185" s="5">
        <v>2.9</v>
      </c>
      <c r="H185" s="37">
        <f>IF(J185&gt;=7,2,IF(J185&lt;7,1))</f>
        <v>1</v>
      </c>
      <c r="I185" s="37" t="str">
        <f>IF(H185 &gt; 1, "Large", "Small")</f>
        <v>Small</v>
      </c>
      <c r="J185" s="4">
        <v>1</v>
      </c>
      <c r="K185" s="20">
        <v>0.99</v>
      </c>
      <c r="L185" s="5">
        <f>Table3[[#This Row],[Product_Amt]]+Table3[[#This Row],[Shipping_Amt]]</f>
        <v>3.8899999999999997</v>
      </c>
      <c r="M185" s="5">
        <f>(((Table3[[#This Row],[Total_Amt]] * 0.0558659217877095) + (Table3[[#This Row],[Total_Amt]])) *0.025 +0.3) + Table3[[#This Row],[Total_Amt]] * 0.1025</f>
        <v>0.80140796089385469</v>
      </c>
      <c r="N185" s="20">
        <f>Table3[[#This Row],[Total_Amt]]-Table3[[#This Row],[TCG Fees]]-0.0225 - (0.088 *Table3[[#This Row],[Shipping Shields]])- (0.02442 * Table3[[#This Row],[Quantity_Ordered]])</f>
        <v>2.9536720391061451</v>
      </c>
      <c r="O185" s="2"/>
      <c r="P185" s="2"/>
      <c r="Q185" s="6"/>
    </row>
    <row r="186" spans="1:17" x14ac:dyDescent="0.25">
      <c r="A186" s="1" t="s">
        <v>1276</v>
      </c>
      <c r="B186" s="2" t="s">
        <v>1277</v>
      </c>
      <c r="C186" s="3">
        <v>45303</v>
      </c>
      <c r="D186" s="4" t="str">
        <f ca="1">IF(C186&gt;=TODAY()-7,"Shipped","Completed")</f>
        <v>Completed</v>
      </c>
      <c r="E186" s="4" t="s">
        <v>3</v>
      </c>
      <c r="F186" s="4" t="s">
        <v>1534</v>
      </c>
      <c r="G186" s="5">
        <v>0.15</v>
      </c>
      <c r="H186" s="37">
        <f>IF(J186&gt;=7,2,IF(J186&lt;7,1))</f>
        <v>1</v>
      </c>
      <c r="I186" s="37" t="str">
        <f>IF(H186 &gt; 1, "Large", "Small")</f>
        <v>Small</v>
      </c>
      <c r="J186" s="4">
        <v>1</v>
      </c>
      <c r="K186" s="20">
        <v>0.99</v>
      </c>
      <c r="L186" s="5">
        <f>Table3[[#This Row],[Product_Amt]]+Table3[[#This Row],[Shipping_Amt]]</f>
        <v>1.1399999999999999</v>
      </c>
      <c r="M186" s="5">
        <f>(((Table3[[#This Row],[Total_Amt]] * 0.0558659217877095) + (Table3[[#This Row],[Total_Amt]])) *0.025 +0.3) + Table3[[#This Row],[Total_Amt]] * 0.1025</f>
        <v>0.44694217877094966</v>
      </c>
      <c r="N186" s="20">
        <f>Table3[[#This Row],[Total_Amt]]-Table3[[#This Row],[TCG Fees]]-0.0225 - (0.088 *Table3[[#This Row],[Shipping Shields]])- (0.02442 * Table3[[#This Row],[Quantity_Ordered]])</f>
        <v>0.55813782122905031</v>
      </c>
      <c r="O186" s="2"/>
      <c r="P186" s="2"/>
      <c r="Q186" s="6"/>
    </row>
    <row r="187" spans="1:17" x14ac:dyDescent="0.25">
      <c r="A187" s="1" t="s">
        <v>1262</v>
      </c>
      <c r="B187" s="2" t="s">
        <v>1263</v>
      </c>
      <c r="C187" s="3">
        <v>45303</v>
      </c>
      <c r="D187" s="4" t="str">
        <f ca="1">IF(C187&gt;=TODAY()-7,"Shipped","Completed")</f>
        <v>Completed</v>
      </c>
      <c r="E187" s="4" t="s">
        <v>3</v>
      </c>
      <c r="F187" s="4" t="s">
        <v>1534</v>
      </c>
      <c r="G187" s="5">
        <v>5.12</v>
      </c>
      <c r="H187" s="37">
        <f>IF(J187&gt;=7,2,IF(J187&lt;7,1))</f>
        <v>1</v>
      </c>
      <c r="I187" s="37" t="str">
        <f>IF(H187 &gt; 1, "Large", "Small")</f>
        <v>Small</v>
      </c>
      <c r="J187" s="4">
        <v>1</v>
      </c>
      <c r="K187" s="20">
        <v>0.99</v>
      </c>
      <c r="L187" s="5">
        <f>Table3[[#This Row],[Product_Amt]]+Table3[[#This Row],[Shipping_Amt]]</f>
        <v>6.11</v>
      </c>
      <c r="M187" s="5">
        <f>(((Table3[[#This Row],[Total_Amt]] * 0.0558659217877095) + (Table3[[#This Row],[Total_Amt]])) *0.025 +0.3) + Table3[[#This Row],[Total_Amt]] * 0.1025</f>
        <v>1.0875585195530726</v>
      </c>
      <c r="N187" s="20">
        <f>Table3[[#This Row],[Total_Amt]]-Table3[[#This Row],[TCG Fees]]-0.0225 - (0.088 *Table3[[#This Row],[Shipping Shields]])- (0.02442 * Table3[[#This Row],[Quantity_Ordered]])</f>
        <v>4.8875214804469271</v>
      </c>
      <c r="O187" s="2"/>
      <c r="P187" s="2"/>
      <c r="Q187" s="6"/>
    </row>
    <row r="188" spans="1:17" x14ac:dyDescent="0.25">
      <c r="A188" s="1" t="s">
        <v>1256</v>
      </c>
      <c r="B188" s="2" t="s">
        <v>1257</v>
      </c>
      <c r="C188" s="3">
        <v>45303</v>
      </c>
      <c r="D188" s="4" t="str">
        <f ca="1">IF(C188&gt;=TODAY()-7,"Shipped","Completed")</f>
        <v>Completed</v>
      </c>
      <c r="E188" s="4" t="s">
        <v>3</v>
      </c>
      <c r="F188" s="4" t="s">
        <v>1534</v>
      </c>
      <c r="G188" s="5">
        <v>2.97</v>
      </c>
      <c r="H188" s="37">
        <f>IF(J188&gt;=7,2,IF(J188&lt;7,1))</f>
        <v>1</v>
      </c>
      <c r="I188" s="37" t="str">
        <f>IF(H188 &gt; 1, "Large", "Small")</f>
        <v>Small</v>
      </c>
      <c r="J188" s="4">
        <v>2</v>
      </c>
      <c r="K188" s="20">
        <v>0.99</v>
      </c>
      <c r="L188" s="5">
        <f>Table3[[#This Row],[Product_Amt]]+Table3[[#This Row],[Shipping_Amt]]</f>
        <v>3.96</v>
      </c>
      <c r="M188" s="5">
        <f>(((Table3[[#This Row],[Total_Amt]] * 0.0558659217877095) + (Table3[[#This Row],[Total_Amt]])) *0.025 +0.3) + Table3[[#This Row],[Total_Amt]] * 0.1025</f>
        <v>0.8104307262569832</v>
      </c>
      <c r="N188" s="20">
        <f>Table3[[#This Row],[Total_Amt]]-Table3[[#This Row],[TCG Fees]]-0.0225 - (0.088 *Table3[[#This Row],[Shipping Shields]])- (0.02442 * Table3[[#This Row],[Quantity_Ordered]])</f>
        <v>2.9902292737430165</v>
      </c>
      <c r="O188" s="2"/>
      <c r="P188" s="2"/>
      <c r="Q188" s="6"/>
    </row>
    <row r="189" spans="1:17" x14ac:dyDescent="0.25">
      <c r="A189" s="1" t="s">
        <v>1272</v>
      </c>
      <c r="B189" s="2" t="s">
        <v>1273</v>
      </c>
      <c r="C189" s="3">
        <v>45303</v>
      </c>
      <c r="D189" s="4" t="str">
        <f ca="1">IF(C189&gt;=TODAY()-7,"Shipped","Completed")</f>
        <v>Completed</v>
      </c>
      <c r="E189" s="4" t="s">
        <v>3</v>
      </c>
      <c r="F189" s="4" t="s">
        <v>1534</v>
      </c>
      <c r="G189" s="5">
        <v>3.82</v>
      </c>
      <c r="H189" s="37">
        <f>IF(J189&gt;=7,2,IF(J189&lt;7,1))</f>
        <v>1</v>
      </c>
      <c r="I189" s="37" t="str">
        <f>IF(H189 &gt; 1, "Large", "Small")</f>
        <v>Small</v>
      </c>
      <c r="J189" s="4">
        <v>2</v>
      </c>
      <c r="K189" s="20">
        <v>0.99</v>
      </c>
      <c r="L189" s="5">
        <f>Table3[[#This Row],[Product_Amt]]+Table3[[#This Row],[Shipping_Amt]]</f>
        <v>4.8099999999999996</v>
      </c>
      <c r="M189" s="5">
        <f>(((Table3[[#This Row],[Total_Amt]] * 0.0558659217877095) + (Table3[[#This Row],[Total_Amt]])) *0.025 +0.3) + Table3[[#This Row],[Total_Amt]] * 0.1025</f>
        <v>0.91999287709497202</v>
      </c>
      <c r="N189" s="20">
        <f>Table3[[#This Row],[Total_Amt]]-Table3[[#This Row],[TCG Fees]]-0.0225 - (0.088 *Table3[[#This Row],[Shipping Shields]])- (0.02442 * Table3[[#This Row],[Quantity_Ordered]])</f>
        <v>3.7306671229050274</v>
      </c>
      <c r="O189" s="2"/>
      <c r="P189" s="2"/>
      <c r="Q189" s="6"/>
    </row>
    <row r="190" spans="1:17" x14ac:dyDescent="0.25">
      <c r="A190" s="1" t="s">
        <v>1269</v>
      </c>
      <c r="B190" s="2" t="s">
        <v>1268</v>
      </c>
      <c r="C190" s="3">
        <v>45303</v>
      </c>
      <c r="D190" s="4" t="str">
        <f ca="1">IF(C190&gt;=TODAY()-7,"Shipped","Completed")</f>
        <v>Completed</v>
      </c>
      <c r="E190" s="4" t="s">
        <v>3</v>
      </c>
      <c r="F190" s="4" t="s">
        <v>1534</v>
      </c>
      <c r="G190" s="5">
        <v>1.2</v>
      </c>
      <c r="H190" s="37">
        <f>IF(J190&gt;=7,2,IF(J190&lt;7,1))</f>
        <v>1</v>
      </c>
      <c r="I190" s="37" t="str">
        <f>IF(H190 &gt; 1, "Large", "Small")</f>
        <v>Small</v>
      </c>
      <c r="J190" s="4">
        <v>1</v>
      </c>
      <c r="K190" s="20">
        <v>0.99</v>
      </c>
      <c r="L190" s="5">
        <f>Table3[[#This Row],[Product_Amt]]+Table3[[#This Row],[Shipping_Amt]]</f>
        <v>2.19</v>
      </c>
      <c r="M190" s="5">
        <f>(((Table3[[#This Row],[Total_Amt]] * 0.0558659217877095) + (Table3[[#This Row],[Total_Amt]])) *0.025 +0.3) + Table3[[#This Row],[Total_Amt]] * 0.1025</f>
        <v>0.58228365921787706</v>
      </c>
      <c r="N190" s="20">
        <f>Table3[[#This Row],[Total_Amt]]-Table3[[#This Row],[TCG Fees]]-0.0225 - (0.088 *Table3[[#This Row],[Shipping Shields]])- (0.02442 * Table3[[#This Row],[Quantity_Ordered]])</f>
        <v>1.4727963407821227</v>
      </c>
      <c r="O190" s="2"/>
      <c r="P190" s="2"/>
      <c r="Q190" s="6"/>
    </row>
    <row r="191" spans="1:17" x14ac:dyDescent="0.25">
      <c r="A191" s="1" t="s">
        <v>1266</v>
      </c>
      <c r="B191" s="2" t="s">
        <v>1267</v>
      </c>
      <c r="C191" s="3">
        <v>45303</v>
      </c>
      <c r="D191" s="4" t="str">
        <f ca="1">IF(C191&gt;=TODAY()-7,"Shipped","Completed")</f>
        <v>Completed</v>
      </c>
      <c r="E191" s="4" t="s">
        <v>3</v>
      </c>
      <c r="F191" s="4" t="s">
        <v>1534</v>
      </c>
      <c r="G191" s="5">
        <v>0.99</v>
      </c>
      <c r="H191" s="37">
        <f>IF(J191&gt;=7,2,IF(J191&lt;7,1))</f>
        <v>1</v>
      </c>
      <c r="I191" s="37" t="str">
        <f>IF(H191 &gt; 1, "Large", "Small")</f>
        <v>Small</v>
      </c>
      <c r="J191" s="4">
        <v>1</v>
      </c>
      <c r="K191" s="20">
        <v>0.99</v>
      </c>
      <c r="L191" s="5">
        <f>Table3[[#This Row],[Product_Amt]]+Table3[[#This Row],[Shipping_Amt]]</f>
        <v>1.98</v>
      </c>
      <c r="M191" s="5">
        <f>(((Table3[[#This Row],[Total_Amt]] * 0.0558659217877095) + (Table3[[#This Row],[Total_Amt]])) *0.025 +0.3) + Table3[[#This Row],[Total_Amt]] * 0.1025</f>
        <v>0.55521536312849162</v>
      </c>
      <c r="N191" s="20">
        <f>Table3[[#This Row],[Total_Amt]]-Table3[[#This Row],[TCG Fees]]-0.0225 - (0.088 *Table3[[#This Row],[Shipping Shields]])- (0.02442 * Table3[[#This Row],[Quantity_Ordered]])</f>
        <v>1.2898646368715081</v>
      </c>
      <c r="O191" s="2"/>
      <c r="P191" s="2"/>
      <c r="Q191" s="6"/>
    </row>
    <row r="192" spans="1:17" x14ac:dyDescent="0.25">
      <c r="A192" s="1" t="s">
        <v>1270</v>
      </c>
      <c r="B192" s="2" t="s">
        <v>1271</v>
      </c>
      <c r="C192" s="3">
        <v>45303</v>
      </c>
      <c r="D192" s="4" t="str">
        <f ca="1">IF(C192&gt;=TODAY()-7,"Shipped","Completed")</f>
        <v>Completed</v>
      </c>
      <c r="E192" s="4" t="s">
        <v>3</v>
      </c>
      <c r="F192" s="4" t="s">
        <v>1534</v>
      </c>
      <c r="G192" s="5">
        <v>0.21</v>
      </c>
      <c r="H192" s="37">
        <f>IF(J192&gt;=7,2,IF(J192&lt;7,1))</f>
        <v>1</v>
      </c>
      <c r="I192" s="37" t="str">
        <f>IF(H192 &gt; 1, "Large", "Small")</f>
        <v>Small</v>
      </c>
      <c r="J192" s="4">
        <v>1</v>
      </c>
      <c r="K192" s="20">
        <v>0.99</v>
      </c>
      <c r="L192" s="5">
        <f>Table3[[#This Row],[Product_Amt]]+Table3[[#This Row],[Shipping_Amt]]</f>
        <v>1.2</v>
      </c>
      <c r="M192" s="5">
        <f>(((Table3[[#This Row],[Total_Amt]] * 0.0558659217877095) + (Table3[[#This Row],[Total_Amt]])) *0.025 +0.3) + Table3[[#This Row],[Total_Amt]] * 0.1025</f>
        <v>0.45467597765363127</v>
      </c>
      <c r="N192" s="20">
        <f>Table3[[#This Row],[Total_Amt]]-Table3[[#This Row],[TCG Fees]]-0.0225 - (0.088 *Table3[[#This Row],[Shipping Shields]])- (0.02442 * Table3[[#This Row],[Quantity_Ordered]])</f>
        <v>0.6104040223463687</v>
      </c>
      <c r="O192" s="2"/>
      <c r="P192" s="2"/>
      <c r="Q192" s="6"/>
    </row>
    <row r="193" spans="1:17" x14ac:dyDescent="0.25">
      <c r="A193" s="1" t="s">
        <v>1278</v>
      </c>
      <c r="B193" s="2" t="s">
        <v>1279</v>
      </c>
      <c r="C193" s="3">
        <v>45303</v>
      </c>
      <c r="D193" s="4" t="str">
        <f ca="1">IF(C193&gt;=TODAY()-7,"Shipped","Completed")</f>
        <v>Completed</v>
      </c>
      <c r="E193" s="4" t="s">
        <v>3</v>
      </c>
      <c r="F193" s="4" t="s">
        <v>1534</v>
      </c>
      <c r="G193" s="5">
        <v>0.59</v>
      </c>
      <c r="H193" s="37">
        <f>IF(J193&gt;=7,2,IF(J193&lt;7,1))</f>
        <v>1</v>
      </c>
      <c r="I193" s="37" t="str">
        <f>IF(H193 &gt; 1, "Large", "Small")</f>
        <v>Small</v>
      </c>
      <c r="J193" s="4">
        <v>2</v>
      </c>
      <c r="K193" s="20">
        <v>0.99</v>
      </c>
      <c r="L193" s="5">
        <f>Table3[[#This Row],[Product_Amt]]+Table3[[#This Row],[Shipping_Amt]]</f>
        <v>1.58</v>
      </c>
      <c r="M193" s="5">
        <f>(((Table3[[#This Row],[Total_Amt]] * 0.0558659217877095) + (Table3[[#This Row],[Total_Amt]])) *0.025 +0.3) + Table3[[#This Row],[Total_Amt]] * 0.1025</f>
        <v>0.50365670391061457</v>
      </c>
      <c r="N193" s="20">
        <f>Table3[[#This Row],[Total_Amt]]-Table3[[#This Row],[TCG Fees]]-0.0225 - (0.088 *Table3[[#This Row],[Shipping Shields]])- (0.02442 * Table3[[#This Row],[Quantity_Ordered]])</f>
        <v>0.91700329608938558</v>
      </c>
      <c r="O193" s="2"/>
      <c r="P193" s="2"/>
      <c r="Q193" s="6"/>
    </row>
    <row r="194" spans="1:17" x14ac:dyDescent="0.25">
      <c r="A194" s="1" t="s">
        <v>1254</v>
      </c>
      <c r="B194" s="2" t="s">
        <v>1255</v>
      </c>
      <c r="C194" s="3">
        <v>45302</v>
      </c>
      <c r="D194" s="4" t="str">
        <f ca="1">IF(C194&gt;=TODAY()-7,"Shipped","Completed")</f>
        <v>Completed</v>
      </c>
      <c r="E194" s="4" t="s">
        <v>3</v>
      </c>
      <c r="F194" s="4" t="s">
        <v>1534</v>
      </c>
      <c r="G194" s="5">
        <v>5.41</v>
      </c>
      <c r="H194" s="37">
        <f>IF(J194&gt;=7,2,IF(J194&lt;7,1))</f>
        <v>1</v>
      </c>
      <c r="I194" s="37" t="str">
        <f>IF(H194 &gt; 1, "Large", "Small")</f>
        <v>Small</v>
      </c>
      <c r="J194" s="4">
        <v>1</v>
      </c>
      <c r="K194" s="20">
        <v>0.99</v>
      </c>
      <c r="L194" s="5">
        <f>Table3[[#This Row],[Product_Amt]]+Table3[[#This Row],[Shipping_Amt]]</f>
        <v>6.4</v>
      </c>
      <c r="M194" s="5">
        <f>(((Table3[[#This Row],[Total_Amt]] * 0.0558659217877095) + (Table3[[#This Row],[Total_Amt]])) *0.025 +0.3) + Table3[[#This Row],[Total_Amt]] * 0.1025</f>
        <v>1.1249385474860336</v>
      </c>
      <c r="N194" s="20">
        <f>Table3[[#This Row],[Total_Amt]]-Table3[[#This Row],[TCG Fees]]-0.0225 - (0.088 *Table3[[#This Row],[Shipping Shields]])- (0.02442 * Table3[[#This Row],[Quantity_Ordered]])</f>
        <v>5.1401414525139666</v>
      </c>
      <c r="O194" s="2"/>
      <c r="P194" s="2"/>
      <c r="Q194" s="6"/>
    </row>
    <row r="195" spans="1:17" x14ac:dyDescent="0.25">
      <c r="A195" s="1" t="s">
        <v>1236</v>
      </c>
      <c r="B195" s="2" t="s">
        <v>1237</v>
      </c>
      <c r="C195" s="3">
        <v>45302</v>
      </c>
      <c r="D195" s="4" t="str">
        <f ca="1">IF(C195&gt;=TODAY()-7,"Shipped","Completed")</f>
        <v>Completed</v>
      </c>
      <c r="E195" s="4" t="s">
        <v>3</v>
      </c>
      <c r="F195" s="4" t="s">
        <v>1534</v>
      </c>
      <c r="G195" s="5">
        <v>7.25</v>
      </c>
      <c r="H195" s="37">
        <f>IF(J195&gt;=7,2,IF(J195&lt;7,1))</f>
        <v>1</v>
      </c>
      <c r="I195" s="37" t="str">
        <f>IF(H195 &gt; 1, "Large", "Small")</f>
        <v>Small</v>
      </c>
      <c r="J195" s="4">
        <v>1</v>
      </c>
      <c r="K195" s="20">
        <v>0.99</v>
      </c>
      <c r="L195" s="5">
        <f>Table3[[#This Row],[Product_Amt]]+Table3[[#This Row],[Shipping_Amt]]</f>
        <v>8.24</v>
      </c>
      <c r="M195" s="5">
        <f>(((Table3[[#This Row],[Total_Amt]] * 0.0558659217877095) + (Table3[[#This Row],[Total_Amt]])) *0.025 +0.3) + Table3[[#This Row],[Total_Amt]] * 0.1025</f>
        <v>1.3621083798882681</v>
      </c>
      <c r="N195" s="20">
        <f>Table3[[#This Row],[Total_Amt]]-Table3[[#This Row],[TCG Fees]]-0.0225 - (0.088 *Table3[[#This Row],[Shipping Shields]])- (0.02442 * Table3[[#This Row],[Quantity_Ordered]])</f>
        <v>6.7429716201117325</v>
      </c>
      <c r="O195" s="2"/>
      <c r="P195" s="2"/>
      <c r="Q195" s="6"/>
    </row>
    <row r="196" spans="1:17" x14ac:dyDescent="0.25">
      <c r="A196" s="1" t="s">
        <v>1242</v>
      </c>
      <c r="B196" s="2" t="s">
        <v>1243</v>
      </c>
      <c r="C196" s="3">
        <v>45302</v>
      </c>
      <c r="D196" s="4" t="str">
        <f ca="1">IF(C196&gt;=TODAY()-7,"Shipped","Completed")</f>
        <v>Completed</v>
      </c>
      <c r="E196" s="4" t="s">
        <v>3</v>
      </c>
      <c r="F196" s="4" t="s">
        <v>1534</v>
      </c>
      <c r="G196" s="5">
        <v>1.95</v>
      </c>
      <c r="H196" s="37">
        <f>IF(J196&gt;=7,2,IF(J196&lt;7,1))</f>
        <v>1</v>
      </c>
      <c r="I196" s="37" t="str">
        <f>IF(H196 &gt; 1, "Large", "Small")</f>
        <v>Small</v>
      </c>
      <c r="J196" s="4">
        <v>1</v>
      </c>
      <c r="K196" s="20">
        <v>0.99</v>
      </c>
      <c r="L196" s="5">
        <f>Table3[[#This Row],[Product_Amt]]+Table3[[#This Row],[Shipping_Amt]]</f>
        <v>2.94</v>
      </c>
      <c r="M196" s="5">
        <f>(((Table3[[#This Row],[Total_Amt]] * 0.0558659217877095) + (Table3[[#This Row],[Total_Amt]])) *0.025 +0.3) + Table3[[#This Row],[Total_Amt]] * 0.1025</f>
        <v>0.67895614525139658</v>
      </c>
      <c r="N196" s="20">
        <f>Table3[[#This Row],[Total_Amt]]-Table3[[#This Row],[TCG Fees]]-0.0225 - (0.088 *Table3[[#This Row],[Shipping Shields]])- (0.02442 * Table3[[#This Row],[Quantity_Ordered]])</f>
        <v>2.1261238547486032</v>
      </c>
      <c r="O196" s="2"/>
      <c r="P196" s="2"/>
      <c r="Q196" s="6"/>
    </row>
    <row r="197" spans="1:17" x14ac:dyDescent="0.25">
      <c r="A197" s="1" t="s">
        <v>1248</v>
      </c>
      <c r="B197" s="2" t="s">
        <v>1249</v>
      </c>
      <c r="C197" s="3">
        <v>45302</v>
      </c>
      <c r="D197" s="4" t="str">
        <f ca="1">IF(C197&gt;=TODAY()-7,"Shipped","Completed")</f>
        <v>Completed</v>
      </c>
      <c r="E197" s="4" t="s">
        <v>3</v>
      </c>
      <c r="F197" s="4" t="s">
        <v>1534</v>
      </c>
      <c r="G197" s="5">
        <v>10.97</v>
      </c>
      <c r="H197" s="37">
        <f>IF(J197&gt;=7,2,IF(J197&lt;7,1))</f>
        <v>1</v>
      </c>
      <c r="I197" s="37" t="str">
        <f>IF(H197 &gt; 1, "Large", "Small")</f>
        <v>Small</v>
      </c>
      <c r="J197" s="4">
        <v>1</v>
      </c>
      <c r="K197" s="20">
        <v>0.99</v>
      </c>
      <c r="L197" s="5">
        <f>Table3[[#This Row],[Product_Amt]]+Table3[[#This Row],[Shipping_Amt]]</f>
        <v>11.96</v>
      </c>
      <c r="M197" s="5">
        <f>(((Table3[[#This Row],[Total_Amt]] * 0.0558659217877095) + (Table3[[#This Row],[Total_Amt]])) *0.025 +0.3) + Table3[[#This Row],[Total_Amt]] * 0.1025</f>
        <v>1.8416039106145252</v>
      </c>
      <c r="N197" s="20">
        <f>Table3[[#This Row],[Total_Amt]]-Table3[[#This Row],[TCG Fees]]-0.0225 - (0.088 *Table3[[#This Row],[Shipping Shields]])- (0.02442 * Table3[[#This Row],[Quantity_Ordered]])</f>
        <v>9.9834760893854764</v>
      </c>
      <c r="O197" s="2"/>
      <c r="P197" s="2"/>
      <c r="Q197" s="6"/>
    </row>
    <row r="198" spans="1:17" x14ac:dyDescent="0.25">
      <c r="A198" s="1" t="s">
        <v>1244</v>
      </c>
      <c r="B198" s="2" t="s">
        <v>1245</v>
      </c>
      <c r="C198" s="3">
        <v>45302</v>
      </c>
      <c r="D198" s="4" t="str">
        <f ca="1">IF(C198&gt;=TODAY()-7,"Shipped","Completed")</f>
        <v>Completed</v>
      </c>
      <c r="E198" s="4" t="s">
        <v>3</v>
      </c>
      <c r="F198" s="4" t="s">
        <v>1534</v>
      </c>
      <c r="G198" s="5">
        <v>4.45</v>
      </c>
      <c r="H198" s="37">
        <f>IF(J198&gt;=7,2,IF(J198&lt;7,1))</f>
        <v>1</v>
      </c>
      <c r="I198" s="37" t="str">
        <f>IF(H198 &gt; 1, "Large", "Small")</f>
        <v>Small</v>
      </c>
      <c r="J198" s="4">
        <v>2</v>
      </c>
      <c r="K198" s="20">
        <v>0.99</v>
      </c>
      <c r="L198" s="5">
        <f>Table3[[#This Row],[Product_Amt]]+Table3[[#This Row],[Shipping_Amt]]</f>
        <v>5.44</v>
      </c>
      <c r="M198" s="5">
        <f>(((Table3[[#This Row],[Total_Amt]] * 0.0558659217877095) + (Table3[[#This Row],[Total_Amt]])) *0.025 +0.3) + Table3[[#This Row],[Total_Amt]] * 0.1025</f>
        <v>1.0011977653631283</v>
      </c>
      <c r="N198" s="20">
        <f>Table3[[#This Row],[Total_Amt]]-Table3[[#This Row],[TCG Fees]]-0.0225 - (0.088 *Table3[[#This Row],[Shipping Shields]])- (0.02442 * Table3[[#This Row],[Quantity_Ordered]])</f>
        <v>4.2794622346368723</v>
      </c>
      <c r="O198" s="2"/>
      <c r="P198" s="2"/>
      <c r="Q198" s="6"/>
    </row>
    <row r="199" spans="1:17" x14ac:dyDescent="0.25">
      <c r="A199" s="1" t="s">
        <v>1230</v>
      </c>
      <c r="B199" s="2" t="s">
        <v>1231</v>
      </c>
      <c r="C199" s="3">
        <v>45302</v>
      </c>
      <c r="D199" s="4" t="str">
        <f ca="1">IF(C199&gt;=TODAY()-7,"Shipped","Completed")</f>
        <v>Completed</v>
      </c>
      <c r="E199" s="4" t="s">
        <v>3</v>
      </c>
      <c r="F199" s="4" t="s">
        <v>1534</v>
      </c>
      <c r="G199" s="5">
        <v>1.38</v>
      </c>
      <c r="H199" s="37">
        <f>IF(J199&gt;=7,2,IF(J199&lt;7,1))</f>
        <v>1</v>
      </c>
      <c r="I199" s="37" t="str">
        <f>IF(H199 &gt; 1, "Large", "Small")</f>
        <v>Small</v>
      </c>
      <c r="J199" s="4">
        <v>1</v>
      </c>
      <c r="K199" s="20">
        <v>0.99</v>
      </c>
      <c r="L199" s="5">
        <f>Table3[[#This Row],[Product_Amt]]+Table3[[#This Row],[Shipping_Amt]]</f>
        <v>2.37</v>
      </c>
      <c r="M199" s="5">
        <f>(((Table3[[#This Row],[Total_Amt]] * 0.0558659217877095) + (Table3[[#This Row],[Total_Amt]])) *0.025 +0.3) + Table3[[#This Row],[Total_Amt]] * 0.1025</f>
        <v>0.60548505586592172</v>
      </c>
      <c r="N199" s="20">
        <f>Table3[[#This Row],[Total_Amt]]-Table3[[#This Row],[TCG Fees]]-0.0225 - (0.088 *Table3[[#This Row],[Shipping Shields]])- (0.02442 * Table3[[#This Row],[Quantity_Ordered]])</f>
        <v>1.6295949441340782</v>
      </c>
      <c r="O199" s="2"/>
      <c r="P199" s="2"/>
      <c r="Q199" s="6"/>
    </row>
    <row r="200" spans="1:17" x14ac:dyDescent="0.25">
      <c r="A200" s="1" t="s">
        <v>1232</v>
      </c>
      <c r="B200" s="2" t="s">
        <v>1233</v>
      </c>
      <c r="C200" s="3">
        <v>45302</v>
      </c>
      <c r="D200" s="4" t="str">
        <f ca="1">IF(C200&gt;=TODAY()-7,"Shipped","Completed")</f>
        <v>Completed</v>
      </c>
      <c r="E200" s="4" t="s">
        <v>3</v>
      </c>
      <c r="F200" s="4" t="s">
        <v>1534</v>
      </c>
      <c r="G200" s="5">
        <v>14.15</v>
      </c>
      <c r="H200" s="37">
        <f>IF(J200&gt;=7,2,IF(J200&lt;7,1))</f>
        <v>1</v>
      </c>
      <c r="I200" s="37" t="str">
        <f>IF(H200 &gt; 1, "Large", "Small")</f>
        <v>Small</v>
      </c>
      <c r="J200" s="4">
        <v>1</v>
      </c>
      <c r="K200" s="20">
        <v>0.99</v>
      </c>
      <c r="L200" s="5">
        <f>Table3[[#This Row],[Product_Amt]]+Table3[[#This Row],[Shipping_Amt]]</f>
        <v>15.14</v>
      </c>
      <c r="M200" s="5">
        <f>(((Table3[[#This Row],[Total_Amt]] * 0.0558659217877095) + (Table3[[#This Row],[Total_Amt]])) *0.025 +0.3) + Table3[[#This Row],[Total_Amt]] * 0.1025</f>
        <v>2.2514952513966477</v>
      </c>
      <c r="N200" s="20">
        <f>Table3[[#This Row],[Total_Amt]]-Table3[[#This Row],[TCG Fees]]-0.0225 - (0.088 *Table3[[#This Row],[Shipping Shields]])- (0.02442 * Table3[[#This Row],[Quantity_Ordered]])</f>
        <v>12.753584748603354</v>
      </c>
      <c r="O200" s="2"/>
      <c r="P200" s="2"/>
      <c r="Q200" s="6"/>
    </row>
    <row r="201" spans="1:17" x14ac:dyDescent="0.25">
      <c r="A201" s="1" t="s">
        <v>1234</v>
      </c>
      <c r="B201" s="2" t="s">
        <v>1235</v>
      </c>
      <c r="C201" s="3">
        <v>45302</v>
      </c>
      <c r="D201" s="4" t="str">
        <f ca="1">IF(C201&gt;=TODAY()-7,"Shipped","Completed")</f>
        <v>Completed</v>
      </c>
      <c r="E201" s="4" t="s">
        <v>3</v>
      </c>
      <c r="F201" s="4" t="s">
        <v>1534</v>
      </c>
      <c r="G201" s="5">
        <v>5.12</v>
      </c>
      <c r="H201" s="37">
        <f>IF(J201&gt;=7,2,IF(J201&lt;7,1))</f>
        <v>1</v>
      </c>
      <c r="I201" s="37" t="str">
        <f>IF(H201 &gt; 1, "Large", "Small")</f>
        <v>Small</v>
      </c>
      <c r="J201" s="4">
        <v>1</v>
      </c>
      <c r="K201" s="20">
        <v>0.99</v>
      </c>
      <c r="L201" s="5">
        <f>Table3[[#This Row],[Product_Amt]]+Table3[[#This Row],[Shipping_Amt]]</f>
        <v>6.11</v>
      </c>
      <c r="M201" s="5">
        <f>(((Table3[[#This Row],[Total_Amt]] * 0.0558659217877095) + (Table3[[#This Row],[Total_Amt]])) *0.025 +0.3) + Table3[[#This Row],[Total_Amt]] * 0.1025</f>
        <v>1.0875585195530726</v>
      </c>
      <c r="N201" s="20">
        <f>Table3[[#This Row],[Total_Amt]]-Table3[[#This Row],[TCG Fees]]-0.0225 - (0.088 *Table3[[#This Row],[Shipping Shields]])- (0.02442 * Table3[[#This Row],[Quantity_Ordered]])</f>
        <v>4.8875214804469271</v>
      </c>
      <c r="O201" s="2"/>
      <c r="P201" s="2"/>
      <c r="Q201" s="6"/>
    </row>
    <row r="202" spans="1:17" x14ac:dyDescent="0.25">
      <c r="A202" s="1" t="s">
        <v>1240</v>
      </c>
      <c r="B202" s="2" t="s">
        <v>1241</v>
      </c>
      <c r="C202" s="3">
        <v>45302</v>
      </c>
      <c r="D202" s="4" t="str">
        <f ca="1">IF(C202&gt;=TODAY()-7,"Shipped","Completed")</f>
        <v>Completed</v>
      </c>
      <c r="E202" s="4" t="s">
        <v>3</v>
      </c>
      <c r="F202" s="4" t="s">
        <v>1534</v>
      </c>
      <c r="G202" s="5">
        <v>1.68</v>
      </c>
      <c r="H202" s="37">
        <f>IF(J202&gt;=7,2,IF(J202&lt;7,1))</f>
        <v>1</v>
      </c>
      <c r="I202" s="37" t="str">
        <f>IF(H202 &gt; 1, "Large", "Small")</f>
        <v>Small</v>
      </c>
      <c r="J202" s="4">
        <v>1</v>
      </c>
      <c r="K202" s="20">
        <v>0.99</v>
      </c>
      <c r="L202" s="5">
        <f>Table3[[#This Row],[Product_Amt]]+Table3[[#This Row],[Shipping_Amt]]</f>
        <v>2.67</v>
      </c>
      <c r="M202" s="5">
        <f>(((Table3[[#This Row],[Total_Amt]] * 0.0558659217877095) + (Table3[[#This Row],[Total_Amt]])) *0.025 +0.3) + Table3[[#This Row],[Total_Amt]] * 0.1025</f>
        <v>0.64415405027932959</v>
      </c>
      <c r="N202" s="20">
        <f>Table3[[#This Row],[Total_Amt]]-Table3[[#This Row],[TCG Fees]]-0.0225 - (0.088 *Table3[[#This Row],[Shipping Shields]])- (0.02442 * Table3[[#This Row],[Quantity_Ordered]])</f>
        <v>1.8909259497206703</v>
      </c>
      <c r="O202" s="2"/>
      <c r="P202" s="2"/>
      <c r="Q202" s="6"/>
    </row>
    <row r="203" spans="1:17" x14ac:dyDescent="0.25">
      <c r="A203" s="1" t="s">
        <v>1228</v>
      </c>
      <c r="B203" s="2" t="s">
        <v>1229</v>
      </c>
      <c r="C203" s="3">
        <v>45302</v>
      </c>
      <c r="D203" s="4" t="str">
        <f ca="1">IF(C203&gt;=TODAY()-7,"Shipped","Completed")</f>
        <v>Completed</v>
      </c>
      <c r="E203" s="4" t="s">
        <v>3</v>
      </c>
      <c r="F203" s="4" t="s">
        <v>1534</v>
      </c>
      <c r="G203" s="5">
        <v>1.25</v>
      </c>
      <c r="H203" s="37">
        <f>IF(J203&gt;=7,2,IF(J203&lt;7,1))</f>
        <v>1</v>
      </c>
      <c r="I203" s="37" t="str">
        <f>IF(H203 &gt; 1, "Large", "Small")</f>
        <v>Small</v>
      </c>
      <c r="J203" s="4">
        <v>1</v>
      </c>
      <c r="K203" s="20">
        <v>0.99</v>
      </c>
      <c r="L203" s="5">
        <f>Table3[[#This Row],[Product_Amt]]+Table3[[#This Row],[Shipping_Amt]]</f>
        <v>2.2400000000000002</v>
      </c>
      <c r="M203" s="5">
        <f>(((Table3[[#This Row],[Total_Amt]] * 0.0558659217877095) + (Table3[[#This Row],[Total_Amt]])) *0.025 +0.3) + Table3[[#This Row],[Total_Amt]] * 0.1025</f>
        <v>0.58872849162011176</v>
      </c>
      <c r="N203" s="20">
        <f>Table3[[#This Row],[Total_Amt]]-Table3[[#This Row],[TCG Fees]]-0.0225 - (0.088 *Table3[[#This Row],[Shipping Shields]])- (0.02442 * Table3[[#This Row],[Quantity_Ordered]])</f>
        <v>1.5163515083798882</v>
      </c>
      <c r="O203" s="2"/>
      <c r="P203" s="2"/>
      <c r="Q203" s="6"/>
    </row>
    <row r="204" spans="1:17" x14ac:dyDescent="0.25">
      <c r="A204" s="1" t="s">
        <v>1224</v>
      </c>
      <c r="B204" s="2" t="s">
        <v>1225</v>
      </c>
      <c r="C204" s="3">
        <v>45302</v>
      </c>
      <c r="D204" s="4" t="str">
        <f ca="1">IF(C204&gt;=TODAY()-7,"Shipped","Completed")</f>
        <v>Completed</v>
      </c>
      <c r="E204" s="4" t="s">
        <v>3</v>
      </c>
      <c r="F204" s="4" t="s">
        <v>1534</v>
      </c>
      <c r="G204" s="5">
        <v>1.3</v>
      </c>
      <c r="H204" s="37">
        <f>IF(J204&gt;=7,2,IF(J204&lt;7,1))</f>
        <v>1</v>
      </c>
      <c r="I204" s="37" t="str">
        <f>IF(H204 &gt; 1, "Large", "Small")</f>
        <v>Small</v>
      </c>
      <c r="J204" s="4">
        <v>1</v>
      </c>
      <c r="K204" s="20">
        <v>0.99</v>
      </c>
      <c r="L204" s="5">
        <f>Table3[[#This Row],[Product_Amt]]+Table3[[#This Row],[Shipping_Amt]]</f>
        <v>2.29</v>
      </c>
      <c r="M204" s="5">
        <f>(((Table3[[#This Row],[Total_Amt]] * 0.0558659217877095) + (Table3[[#This Row],[Total_Amt]])) *0.025 +0.3) + Table3[[#This Row],[Total_Amt]] * 0.1025</f>
        <v>0.59517332402234635</v>
      </c>
      <c r="N204" s="20">
        <f>Table3[[#This Row],[Total_Amt]]-Table3[[#This Row],[TCG Fees]]-0.0225 - (0.088 *Table3[[#This Row],[Shipping Shields]])- (0.02442 * Table3[[#This Row],[Quantity_Ordered]])</f>
        <v>1.5599066759776536</v>
      </c>
      <c r="O204" s="2"/>
      <c r="P204" s="2"/>
      <c r="Q204" s="6"/>
    </row>
    <row r="205" spans="1:17" x14ac:dyDescent="0.25">
      <c r="A205" s="1" t="s">
        <v>1226</v>
      </c>
      <c r="B205" s="2" t="s">
        <v>1227</v>
      </c>
      <c r="C205" s="3">
        <v>45302</v>
      </c>
      <c r="D205" s="4" t="str">
        <f ca="1">IF(C205&gt;=TODAY()-7,"Shipped","Completed")</f>
        <v>Completed</v>
      </c>
      <c r="E205" s="4" t="s">
        <v>3</v>
      </c>
      <c r="F205" s="4" t="s">
        <v>1534</v>
      </c>
      <c r="G205" s="5">
        <v>12.16</v>
      </c>
      <c r="H205" s="37">
        <f>IF(J205&gt;=7,2,IF(J205&lt;7,1))</f>
        <v>1</v>
      </c>
      <c r="I205" s="37" t="str">
        <f>IF(H205 &gt; 1, "Large", "Small")</f>
        <v>Small</v>
      </c>
      <c r="J205" s="4">
        <v>2</v>
      </c>
      <c r="K205" s="20">
        <v>0.99</v>
      </c>
      <c r="L205" s="5">
        <f>Table3[[#This Row],[Product_Amt]]+Table3[[#This Row],[Shipping_Amt]]</f>
        <v>13.15</v>
      </c>
      <c r="M205" s="5">
        <f>(((Table3[[#This Row],[Total_Amt]] * 0.0558659217877095) + (Table3[[#This Row],[Total_Amt]])) *0.025 +0.3) + Table3[[#This Row],[Total_Amt]] * 0.1025</f>
        <v>1.9949909217877095</v>
      </c>
      <c r="N205" s="20">
        <f>Table3[[#This Row],[Total_Amt]]-Table3[[#This Row],[TCG Fees]]-0.0225 - (0.088 *Table3[[#This Row],[Shipping Shields]])- (0.02442 * Table3[[#This Row],[Quantity_Ordered]])</f>
        <v>10.995669078212291</v>
      </c>
      <c r="O205" s="2"/>
      <c r="P205" s="2"/>
      <c r="Q205" s="6"/>
    </row>
    <row r="206" spans="1:17" x14ac:dyDescent="0.25">
      <c r="A206" s="1" t="s">
        <v>1252</v>
      </c>
      <c r="B206" s="2" t="s">
        <v>1253</v>
      </c>
      <c r="C206" s="3">
        <v>45302</v>
      </c>
      <c r="D206" s="4" t="str">
        <f ca="1">IF(C206&gt;=TODAY()-7,"Shipped","Completed")</f>
        <v>Completed</v>
      </c>
      <c r="E206" s="4" t="s">
        <v>3</v>
      </c>
      <c r="F206" s="4" t="s">
        <v>1534</v>
      </c>
      <c r="G206" s="5">
        <v>0.56999999999999995</v>
      </c>
      <c r="H206" s="37">
        <f>IF(J206&gt;=7,2,IF(J206&lt;7,1))</f>
        <v>1</v>
      </c>
      <c r="I206" s="37" t="str">
        <f>IF(H206 &gt; 1, "Large", "Small")</f>
        <v>Small</v>
      </c>
      <c r="J206" s="4">
        <v>1</v>
      </c>
      <c r="K206" s="20">
        <v>0.99</v>
      </c>
      <c r="L206" s="5">
        <f>Table3[[#This Row],[Product_Amt]]+Table3[[#This Row],[Shipping_Amt]]</f>
        <v>1.56</v>
      </c>
      <c r="M206" s="5">
        <f>(((Table3[[#This Row],[Total_Amt]] * 0.0558659217877095) + (Table3[[#This Row],[Total_Amt]])) *0.025 +0.3) + Table3[[#This Row],[Total_Amt]] * 0.1025</f>
        <v>0.50107877094972064</v>
      </c>
      <c r="N206" s="20">
        <f>Table3[[#This Row],[Total_Amt]]-Table3[[#This Row],[TCG Fees]]-0.0225 - (0.088 *Table3[[#This Row],[Shipping Shields]])- (0.02442 * Table3[[#This Row],[Quantity_Ordered]])</f>
        <v>0.92400122905027948</v>
      </c>
      <c r="O206" s="2"/>
      <c r="P206" s="2"/>
      <c r="Q206" s="6"/>
    </row>
    <row r="207" spans="1:17" x14ac:dyDescent="0.25">
      <c r="A207" s="1" t="s">
        <v>1238</v>
      </c>
      <c r="B207" s="2" t="s">
        <v>1239</v>
      </c>
      <c r="C207" s="3">
        <v>45302</v>
      </c>
      <c r="D207" s="4" t="str">
        <f ca="1">IF(C207&gt;=TODAY()-7,"Shipped","Completed")</f>
        <v>Completed</v>
      </c>
      <c r="E207" s="4" t="s">
        <v>3</v>
      </c>
      <c r="F207" s="4" t="s">
        <v>1534</v>
      </c>
      <c r="G207" s="5">
        <v>0.14000000000000001</v>
      </c>
      <c r="H207" s="37">
        <f>IF(J207&gt;=7,2,IF(J207&lt;7,1))</f>
        <v>1</v>
      </c>
      <c r="I207" s="37" t="str">
        <f>IF(H207 &gt; 1, "Large", "Small")</f>
        <v>Small</v>
      </c>
      <c r="J207" s="4">
        <v>1</v>
      </c>
      <c r="K207" s="20">
        <v>0.99</v>
      </c>
      <c r="L207" s="5">
        <f>Table3[[#This Row],[Product_Amt]]+Table3[[#This Row],[Shipping_Amt]]</f>
        <v>1.1299999999999999</v>
      </c>
      <c r="M207" s="5">
        <f>(((Table3[[#This Row],[Total_Amt]] * 0.0558659217877095) + (Table3[[#This Row],[Total_Amt]])) *0.025 +0.3) + Table3[[#This Row],[Total_Amt]] * 0.1025</f>
        <v>0.44565321229050281</v>
      </c>
      <c r="N207" s="20">
        <f>Table3[[#This Row],[Total_Amt]]-Table3[[#This Row],[TCG Fees]]-0.0225 - (0.088 *Table3[[#This Row],[Shipping Shields]])- (0.02442 * Table3[[#This Row],[Quantity_Ordered]])</f>
        <v>0.54942678770949716</v>
      </c>
      <c r="O207" s="2"/>
      <c r="P207" s="2"/>
      <c r="Q207" s="6"/>
    </row>
    <row r="208" spans="1:17" x14ac:dyDescent="0.25">
      <c r="A208" s="14" t="s">
        <v>1246</v>
      </c>
      <c r="B208" s="15" t="s">
        <v>1247</v>
      </c>
      <c r="C208" s="16">
        <v>45302</v>
      </c>
      <c r="D208" s="4" t="str">
        <f ca="1">IF(C208&gt;=TODAY()-7,"Shipped","Completed")</f>
        <v>Completed</v>
      </c>
      <c r="E208" s="17" t="s">
        <v>3</v>
      </c>
      <c r="F208" s="4" t="s">
        <v>1534</v>
      </c>
      <c r="G208" s="18">
        <v>8.9499999999999993</v>
      </c>
      <c r="H208" s="40">
        <f>IF(J208&gt;=7,2,IF(J208&lt;7,1))</f>
        <v>1</v>
      </c>
      <c r="I208" s="40" t="str">
        <f>IF(H208 &gt; 1, "Large", "Small")</f>
        <v>Small</v>
      </c>
      <c r="J208" s="17">
        <v>1</v>
      </c>
      <c r="K208" s="22">
        <v>0.99</v>
      </c>
      <c r="L208" s="5">
        <f>Table3[[#This Row],[Product_Amt]]+Table3[[#This Row],[Shipping_Amt]]</f>
        <v>9.94</v>
      </c>
      <c r="M208" s="5">
        <f>(((Table3[[#This Row],[Total_Amt]] * 0.0558659217877095) + (Table3[[#This Row],[Total_Amt]])) *0.025 +0.3) + Table3[[#This Row],[Total_Amt]] * 0.1025</f>
        <v>1.5812326815642455</v>
      </c>
      <c r="N208" s="20">
        <f>Table3[[#This Row],[Total_Amt]]-Table3[[#This Row],[TCG Fees]]-0.0225 - (0.088 *Table3[[#This Row],[Shipping Shields]])- (0.02442 * Table3[[#This Row],[Quantity_Ordered]])</f>
        <v>8.2238473184357552</v>
      </c>
      <c r="O208" s="15"/>
      <c r="P208" s="15"/>
      <c r="Q208" s="19"/>
    </row>
    <row r="209" spans="1:17" x14ac:dyDescent="0.25">
      <c r="A209" s="1" t="s">
        <v>1194</v>
      </c>
      <c r="B209" s="2" t="s">
        <v>1195</v>
      </c>
      <c r="C209" s="3">
        <v>45301</v>
      </c>
      <c r="D209" s="4" t="str">
        <f ca="1">IF(C209&gt;=TODAY()-7,"Shipped","Completed")</f>
        <v>Completed</v>
      </c>
      <c r="E209" s="4" t="s">
        <v>3</v>
      </c>
      <c r="F209" s="4" t="s">
        <v>1534</v>
      </c>
      <c r="G209" s="5">
        <v>5.75</v>
      </c>
      <c r="H209" s="37">
        <f>IF(J209&gt;=7,2,IF(J209&lt;7,1))</f>
        <v>1</v>
      </c>
      <c r="I209" s="37" t="str">
        <f>IF(H209 &gt; 1, "Large", "Small")</f>
        <v>Small</v>
      </c>
      <c r="J209" s="4">
        <v>1</v>
      </c>
      <c r="K209" s="20">
        <v>0.99</v>
      </c>
      <c r="L209" s="5">
        <f>Table3[[#This Row],[Product_Amt]]+Table3[[#This Row],[Shipping_Amt]]</f>
        <v>6.74</v>
      </c>
      <c r="M209" s="5">
        <f>(((Table3[[#This Row],[Total_Amt]] * 0.0558659217877095) + (Table3[[#This Row],[Total_Amt]])) *0.025 +0.3) + Table3[[#This Row],[Total_Amt]] * 0.1025</f>
        <v>1.168763407821229</v>
      </c>
      <c r="N209" s="20">
        <f>Table3[[#This Row],[Total_Amt]]-Table3[[#This Row],[TCG Fees]]-0.0225 - (0.088 *Table3[[#This Row],[Shipping Shields]])- (0.02442 * Table3[[#This Row],[Quantity_Ordered]])</f>
        <v>5.4363165921787706</v>
      </c>
      <c r="O209" s="2"/>
      <c r="P209" s="2"/>
      <c r="Q209" s="6"/>
    </row>
    <row r="210" spans="1:17" x14ac:dyDescent="0.25">
      <c r="A210" s="1" t="s">
        <v>1196</v>
      </c>
      <c r="B210" s="2" t="s">
        <v>1197</v>
      </c>
      <c r="C210" s="3">
        <v>45301</v>
      </c>
      <c r="D210" s="4" t="str">
        <f ca="1">IF(C210&gt;=TODAY()-7,"Shipped","Completed")</f>
        <v>Completed</v>
      </c>
      <c r="E210" s="4" t="s">
        <v>3</v>
      </c>
      <c r="F210" s="4" t="s">
        <v>1534</v>
      </c>
      <c r="G210" s="5">
        <v>4.75</v>
      </c>
      <c r="H210" s="37">
        <f>IF(J210&gt;=7,2,IF(J210&lt;7,1))</f>
        <v>1</v>
      </c>
      <c r="I210" s="37" t="str">
        <f>IF(H210 &gt; 1, "Large", "Small")</f>
        <v>Small</v>
      </c>
      <c r="J210" s="4">
        <v>2</v>
      </c>
      <c r="K210" s="20">
        <v>0.99</v>
      </c>
      <c r="L210" s="5">
        <f>Table3[[#This Row],[Product_Amt]]+Table3[[#This Row],[Shipping_Amt]]</f>
        <v>5.74</v>
      </c>
      <c r="M210" s="5">
        <f>(((Table3[[#This Row],[Total_Amt]] * 0.0558659217877095) + (Table3[[#This Row],[Total_Amt]])) *0.025 +0.3) + Table3[[#This Row],[Total_Amt]] * 0.1025</f>
        <v>1.0398667597765363</v>
      </c>
      <c r="N210" s="20">
        <f>Table3[[#This Row],[Total_Amt]]-Table3[[#This Row],[TCG Fees]]-0.0225 - (0.088 *Table3[[#This Row],[Shipping Shields]])- (0.02442 * Table3[[#This Row],[Quantity_Ordered]])</f>
        <v>4.5407932402234632</v>
      </c>
      <c r="O210" s="2"/>
      <c r="P210" s="2"/>
      <c r="Q210" s="6"/>
    </row>
    <row r="211" spans="1:17" x14ac:dyDescent="0.25">
      <c r="A211" s="1" t="s">
        <v>1220</v>
      </c>
      <c r="B211" s="2" t="s">
        <v>1221</v>
      </c>
      <c r="C211" s="3">
        <v>45301</v>
      </c>
      <c r="D211" s="4" t="str">
        <f ca="1">IF(C211&gt;=TODAY()-7,"Shipped","Completed")</f>
        <v>Completed</v>
      </c>
      <c r="E211" s="4" t="s">
        <v>3</v>
      </c>
      <c r="F211" s="4" t="s">
        <v>1534</v>
      </c>
      <c r="G211" s="5">
        <v>3.46</v>
      </c>
      <c r="H211" s="37">
        <f>IF(J211&gt;=7,2,IF(J211&lt;7,1))</f>
        <v>1</v>
      </c>
      <c r="I211" s="37" t="str">
        <f>IF(H211 &gt; 1, "Large", "Small")</f>
        <v>Small</v>
      </c>
      <c r="J211" s="4">
        <v>1</v>
      </c>
      <c r="K211" s="20">
        <v>0.99</v>
      </c>
      <c r="L211" s="5">
        <f>Table3[[#This Row],[Product_Amt]]+Table3[[#This Row],[Shipping_Amt]]</f>
        <v>4.45</v>
      </c>
      <c r="M211" s="5">
        <f>(((Table3[[#This Row],[Total_Amt]] * 0.0558659217877095) + (Table3[[#This Row],[Total_Amt]])) *0.025 +0.3) + Table3[[#This Row],[Total_Amt]] * 0.1025</f>
        <v>0.8735900837988827</v>
      </c>
      <c r="N211" s="20">
        <f>Table3[[#This Row],[Total_Amt]]-Table3[[#This Row],[TCG Fees]]-0.0225 - (0.088 *Table3[[#This Row],[Shipping Shields]])- (0.02442 * Table3[[#This Row],[Quantity_Ordered]])</f>
        <v>3.4414899162011174</v>
      </c>
      <c r="O211" s="2"/>
      <c r="P211" s="2"/>
      <c r="Q211" s="6"/>
    </row>
    <row r="212" spans="1:17" x14ac:dyDescent="0.25">
      <c r="A212" s="1" t="s">
        <v>1216</v>
      </c>
      <c r="B212" s="2" t="s">
        <v>1217</v>
      </c>
      <c r="C212" s="3">
        <v>45301</v>
      </c>
      <c r="D212" s="4" t="str">
        <f ca="1">IF(C212&gt;=TODAY()-7,"Shipped","Completed")</f>
        <v>Completed</v>
      </c>
      <c r="E212" s="4" t="s">
        <v>3</v>
      </c>
      <c r="F212" s="4" t="s">
        <v>1534</v>
      </c>
      <c r="G212" s="5">
        <v>0.1</v>
      </c>
      <c r="H212" s="37">
        <f>IF(J212&gt;=7,2,IF(J212&lt;7,1))</f>
        <v>1</v>
      </c>
      <c r="I212" s="37" t="str">
        <f>IF(H212 &gt; 1, "Large", "Small")</f>
        <v>Small</v>
      </c>
      <c r="J212" s="4">
        <v>1</v>
      </c>
      <c r="K212" s="20">
        <v>0.99</v>
      </c>
      <c r="L212" s="5">
        <f>Table3[[#This Row],[Product_Amt]]+Table3[[#This Row],[Shipping_Amt]]</f>
        <v>1.0900000000000001</v>
      </c>
      <c r="M212" s="5">
        <f>(((Table3[[#This Row],[Total_Amt]] * 0.0558659217877095) + (Table3[[#This Row],[Total_Amt]])) *0.025 +0.3) + Table3[[#This Row],[Total_Amt]] * 0.1025</f>
        <v>0.44049734636871507</v>
      </c>
      <c r="N212" s="20">
        <f>Table3[[#This Row],[Total_Amt]]-Table3[[#This Row],[TCG Fees]]-0.0225 - (0.088 *Table3[[#This Row],[Shipping Shields]])- (0.02442 * Table3[[#This Row],[Quantity_Ordered]])</f>
        <v>0.51458265363128508</v>
      </c>
      <c r="O212" s="2"/>
      <c r="P212" s="2"/>
      <c r="Q212" s="6"/>
    </row>
    <row r="213" spans="1:17" x14ac:dyDescent="0.25">
      <c r="A213" s="1" t="s">
        <v>1212</v>
      </c>
      <c r="B213" s="2" t="s">
        <v>1213</v>
      </c>
      <c r="C213" s="3">
        <v>45301</v>
      </c>
      <c r="D213" s="4" t="str">
        <f ca="1">IF(C213&gt;=TODAY()-7,"Shipped","Completed")</f>
        <v>Completed</v>
      </c>
      <c r="E213" s="4" t="s">
        <v>3</v>
      </c>
      <c r="F213" s="4" t="s">
        <v>1534</v>
      </c>
      <c r="G213" s="5">
        <v>34.200000000000003</v>
      </c>
      <c r="H213" s="37">
        <f>IF(J213&gt;=7,2,IF(J213&lt;7,1))</f>
        <v>1</v>
      </c>
      <c r="I213" s="37" t="str">
        <f>IF(H213 &gt; 1, "Large", "Small")</f>
        <v>Small</v>
      </c>
      <c r="J213" s="4">
        <v>2</v>
      </c>
      <c r="K213" s="20">
        <v>0.99</v>
      </c>
      <c r="L213" s="5">
        <f>Table3[[#This Row],[Product_Amt]]+Table3[[#This Row],[Shipping_Amt]]</f>
        <v>35.190000000000005</v>
      </c>
      <c r="M213" s="5">
        <f>(((Table3[[#This Row],[Total_Amt]] * 0.0558659217877095) + (Table3[[#This Row],[Total_Amt]])) *0.025 +0.3) + Table3[[#This Row],[Total_Amt]] * 0.1025</f>
        <v>4.8358730446927378</v>
      </c>
      <c r="N213" s="20">
        <f>Table3[[#This Row],[Total_Amt]]-Table3[[#This Row],[TCG Fees]]-0.0225 - (0.088 *Table3[[#This Row],[Shipping Shields]])- (0.02442 * Table3[[#This Row],[Quantity_Ordered]])</f>
        <v>30.194786955307265</v>
      </c>
      <c r="O213" s="2"/>
      <c r="P213" s="2"/>
      <c r="Q213" s="6"/>
    </row>
    <row r="214" spans="1:17" x14ac:dyDescent="0.25">
      <c r="A214" s="1" t="s">
        <v>1204</v>
      </c>
      <c r="B214" s="2" t="s">
        <v>1205</v>
      </c>
      <c r="C214" s="3">
        <v>45301</v>
      </c>
      <c r="D214" s="4" t="str">
        <f ca="1">IF(C214&gt;=TODAY()-7,"Shipped","Completed")</f>
        <v>Completed</v>
      </c>
      <c r="E214" s="4" t="s">
        <v>3</v>
      </c>
      <c r="F214" s="4" t="s">
        <v>1534</v>
      </c>
      <c r="G214" s="5">
        <v>2.35</v>
      </c>
      <c r="H214" s="37">
        <f>IF(J214&gt;=7,2,IF(J214&lt;7,1))</f>
        <v>1</v>
      </c>
      <c r="I214" s="37" t="str">
        <f>IF(H214 &gt; 1, "Large", "Small")</f>
        <v>Small</v>
      </c>
      <c r="J214" s="4">
        <v>2</v>
      </c>
      <c r="K214" s="20">
        <v>0.99</v>
      </c>
      <c r="L214" s="5">
        <f>Table3[[#This Row],[Product_Amt]]+Table3[[#This Row],[Shipping_Amt]]</f>
        <v>3.34</v>
      </c>
      <c r="M214" s="5">
        <f>(((Table3[[#This Row],[Total_Amt]] * 0.0558659217877095) + (Table3[[#This Row],[Total_Amt]])) *0.025 +0.3) + Table3[[#This Row],[Total_Amt]] * 0.1025</f>
        <v>0.73051480446927375</v>
      </c>
      <c r="N214" s="20">
        <f>Table3[[#This Row],[Total_Amt]]-Table3[[#This Row],[TCG Fees]]-0.0225 - (0.088 *Table3[[#This Row],[Shipping Shields]])- (0.02442 * Table3[[#This Row],[Quantity_Ordered]])</f>
        <v>2.4501451955307259</v>
      </c>
      <c r="O214" s="2"/>
      <c r="P214" s="2"/>
      <c r="Q214" s="6"/>
    </row>
    <row r="215" spans="1:17" x14ac:dyDescent="0.25">
      <c r="A215" s="1" t="s">
        <v>1214</v>
      </c>
      <c r="B215" s="2" t="s">
        <v>1215</v>
      </c>
      <c r="C215" s="3">
        <v>45301</v>
      </c>
      <c r="D215" s="4" t="str">
        <f ca="1">IF(C215&gt;=TODAY()-7,"Shipped","Completed")</f>
        <v>Completed</v>
      </c>
      <c r="E215" s="4" t="s">
        <v>3</v>
      </c>
      <c r="F215" s="4" t="s">
        <v>1534</v>
      </c>
      <c r="G215" s="5">
        <v>4.8499999999999996</v>
      </c>
      <c r="H215" s="37">
        <f>IF(J215&gt;=7,2,IF(J215&lt;7,1))</f>
        <v>1</v>
      </c>
      <c r="I215" s="37" t="str">
        <f>IF(H215 &gt; 1, "Large", "Small")</f>
        <v>Small</v>
      </c>
      <c r="J215" s="4">
        <v>1</v>
      </c>
      <c r="K215" s="20">
        <v>0.99</v>
      </c>
      <c r="L215" s="5">
        <f>Table3[[#This Row],[Product_Amt]]+Table3[[#This Row],[Shipping_Amt]]</f>
        <v>5.84</v>
      </c>
      <c r="M215" s="5">
        <f>(((Table3[[#This Row],[Total_Amt]] * 0.0558659217877095) + (Table3[[#This Row],[Total_Amt]])) *0.025 +0.3) + Table3[[#This Row],[Total_Amt]] * 0.1025</f>
        <v>1.0527564245810055</v>
      </c>
      <c r="N215" s="20">
        <f>Table3[[#This Row],[Total_Amt]]-Table3[[#This Row],[TCG Fees]]-0.0225 - (0.088 *Table3[[#This Row],[Shipping Shields]])- (0.02442 * Table3[[#This Row],[Quantity_Ordered]])</f>
        <v>4.6523235754189942</v>
      </c>
      <c r="O215" s="2"/>
      <c r="P215" s="2"/>
      <c r="Q215" s="6"/>
    </row>
    <row r="216" spans="1:17" x14ac:dyDescent="0.25">
      <c r="A216" s="1" t="s">
        <v>1200</v>
      </c>
      <c r="B216" s="2" t="s">
        <v>1201</v>
      </c>
      <c r="C216" s="3">
        <v>45301</v>
      </c>
      <c r="D216" s="4" t="str">
        <f ca="1">IF(C216&gt;=TODAY()-7,"Shipped","Completed")</f>
        <v>Completed</v>
      </c>
      <c r="E216" s="4" t="s">
        <v>3</v>
      </c>
      <c r="F216" s="4" t="s">
        <v>1534</v>
      </c>
      <c r="G216" s="5">
        <v>5.41</v>
      </c>
      <c r="H216" s="37">
        <f>IF(J216&gt;=7,2,IF(J216&lt;7,1))</f>
        <v>1</v>
      </c>
      <c r="I216" s="37" t="str">
        <f>IF(H216 &gt; 1, "Large", "Small")</f>
        <v>Small</v>
      </c>
      <c r="J216" s="4">
        <v>1</v>
      </c>
      <c r="K216" s="20">
        <v>0.99</v>
      </c>
      <c r="L216" s="5">
        <f>Table3[[#This Row],[Product_Amt]]+Table3[[#This Row],[Shipping_Amt]]</f>
        <v>6.4</v>
      </c>
      <c r="M216" s="5">
        <f>(((Table3[[#This Row],[Total_Amt]] * 0.0558659217877095) + (Table3[[#This Row],[Total_Amt]])) *0.025 +0.3) + Table3[[#This Row],[Total_Amt]] * 0.1025</f>
        <v>1.1249385474860336</v>
      </c>
      <c r="N216" s="20">
        <f>Table3[[#This Row],[Total_Amt]]-Table3[[#This Row],[TCG Fees]]-0.0225 - (0.088 *Table3[[#This Row],[Shipping Shields]])- (0.02442 * Table3[[#This Row],[Quantity_Ordered]])</f>
        <v>5.1401414525139666</v>
      </c>
      <c r="O216" s="2"/>
      <c r="P216" s="2"/>
      <c r="Q216" s="6"/>
    </row>
    <row r="217" spans="1:17" x14ac:dyDescent="0.25">
      <c r="A217" s="1" t="s">
        <v>1202</v>
      </c>
      <c r="B217" s="2" t="s">
        <v>1203</v>
      </c>
      <c r="C217" s="3">
        <v>45301</v>
      </c>
      <c r="D217" s="4" t="str">
        <f ca="1">IF(C217&gt;=TODAY()-7,"Shipped","Completed")</f>
        <v>Completed</v>
      </c>
      <c r="E217" s="4" t="s">
        <v>3</v>
      </c>
      <c r="F217" s="4" t="s">
        <v>1534</v>
      </c>
      <c r="G217" s="5">
        <v>9.6199999999999992</v>
      </c>
      <c r="H217" s="37">
        <f>IF(J217&gt;=7,2,IF(J217&lt;7,1))</f>
        <v>1</v>
      </c>
      <c r="I217" s="37" t="str">
        <f>IF(H217 &gt; 1, "Large", "Small")</f>
        <v>Small</v>
      </c>
      <c r="J217" s="4">
        <v>3</v>
      </c>
      <c r="K217" s="20">
        <v>0.99</v>
      </c>
      <c r="L217" s="5">
        <f>Table3[[#This Row],[Product_Amt]]+Table3[[#This Row],[Shipping_Amt]]</f>
        <v>10.61</v>
      </c>
      <c r="M217" s="5">
        <f>(((Table3[[#This Row],[Total_Amt]] * 0.0558659217877095) + (Table3[[#This Row],[Total_Amt]])) *0.025 +0.3) + Table3[[#This Row],[Total_Amt]] * 0.1025</f>
        <v>1.6675934357541897</v>
      </c>
      <c r="N217" s="20">
        <f>Table3[[#This Row],[Total_Amt]]-Table3[[#This Row],[TCG Fees]]-0.0225 - (0.088 *Table3[[#This Row],[Shipping Shields]])- (0.02442 * Table3[[#This Row],[Quantity_Ordered]])</f>
        <v>8.7586465642458098</v>
      </c>
      <c r="O217" s="2"/>
      <c r="P217" s="2"/>
      <c r="Q217" s="6"/>
    </row>
    <row r="218" spans="1:17" x14ac:dyDescent="0.25">
      <c r="A218" s="1" t="s">
        <v>1210</v>
      </c>
      <c r="B218" s="2" t="s">
        <v>1211</v>
      </c>
      <c r="C218" s="3">
        <v>45301</v>
      </c>
      <c r="D218" s="4" t="str">
        <f ca="1">IF(C218&gt;=TODAY()-7,"Shipped","Completed")</f>
        <v>Completed</v>
      </c>
      <c r="E218" s="4" t="s">
        <v>3</v>
      </c>
      <c r="F218" s="4" t="s">
        <v>1534</v>
      </c>
      <c r="G218" s="5">
        <v>14.15</v>
      </c>
      <c r="H218" s="37">
        <f>IF(J218&gt;=7,2,IF(J218&lt;7,1))</f>
        <v>1</v>
      </c>
      <c r="I218" s="37" t="str">
        <f>IF(H218 &gt; 1, "Large", "Small")</f>
        <v>Small</v>
      </c>
      <c r="J218" s="4">
        <v>1</v>
      </c>
      <c r="K218" s="20">
        <v>0.99</v>
      </c>
      <c r="L218" s="5">
        <f>Table3[[#This Row],[Product_Amt]]+Table3[[#This Row],[Shipping_Amt]]</f>
        <v>15.14</v>
      </c>
      <c r="M218" s="5">
        <f>(((Table3[[#This Row],[Total_Amt]] * 0.0558659217877095) + (Table3[[#This Row],[Total_Amt]])) *0.025 +0.3) + Table3[[#This Row],[Total_Amt]] * 0.1025</f>
        <v>2.2514952513966477</v>
      </c>
      <c r="N218" s="20">
        <f>Table3[[#This Row],[Total_Amt]]-Table3[[#This Row],[TCG Fees]]-0.0225 - (0.088 *Table3[[#This Row],[Shipping Shields]])- (0.02442 * Table3[[#This Row],[Quantity_Ordered]])</f>
        <v>12.753584748603354</v>
      </c>
      <c r="O218" s="2"/>
      <c r="P218" s="2"/>
      <c r="Q218" s="6"/>
    </row>
    <row r="219" spans="1:17" x14ac:dyDescent="0.25">
      <c r="A219" s="1" t="s">
        <v>1198</v>
      </c>
      <c r="B219" s="2" t="s">
        <v>1199</v>
      </c>
      <c r="C219" s="3">
        <v>45301</v>
      </c>
      <c r="D219" s="4" t="str">
        <f ca="1">IF(C219&gt;=TODAY()-7,"Shipped","Completed")</f>
        <v>Completed</v>
      </c>
      <c r="E219" s="4" t="s">
        <v>3</v>
      </c>
      <c r="F219" s="4" t="s">
        <v>1534</v>
      </c>
      <c r="G219" s="5">
        <v>3.95</v>
      </c>
      <c r="H219" s="37">
        <f>IF(J219&gt;=7,2,IF(J219&lt;7,1))</f>
        <v>1</v>
      </c>
      <c r="I219" s="37" t="str">
        <f>IF(H219 &gt; 1, "Large", "Small")</f>
        <v>Small</v>
      </c>
      <c r="J219" s="4">
        <v>1</v>
      </c>
      <c r="K219" s="20">
        <v>0.99</v>
      </c>
      <c r="L219" s="5">
        <f>Table3[[#This Row],[Product_Amt]]+Table3[[#This Row],[Shipping_Amt]]</f>
        <v>4.9400000000000004</v>
      </c>
      <c r="M219" s="5">
        <f>(((Table3[[#This Row],[Total_Amt]] * 0.0558659217877095) + (Table3[[#This Row],[Total_Amt]])) *0.025 +0.3) + Table3[[#This Row],[Total_Amt]] * 0.1025</f>
        <v>0.93674944134078209</v>
      </c>
      <c r="N219" s="20">
        <f>Table3[[#This Row],[Total_Amt]]-Table3[[#This Row],[TCG Fees]]-0.0225 - (0.088 *Table3[[#This Row],[Shipping Shields]])- (0.02442 * Table3[[#This Row],[Quantity_Ordered]])</f>
        <v>3.8683305586592178</v>
      </c>
      <c r="O219" s="2"/>
      <c r="P219" s="2"/>
      <c r="Q219" s="6"/>
    </row>
    <row r="220" spans="1:17" x14ac:dyDescent="0.25">
      <c r="A220" s="1" t="s">
        <v>1206</v>
      </c>
      <c r="B220" s="2" t="s">
        <v>1207</v>
      </c>
      <c r="C220" s="3">
        <v>45301</v>
      </c>
      <c r="D220" s="4" t="str">
        <f ca="1">IF(C220&gt;=TODAY()-7,"Shipped","Completed")</f>
        <v>Completed</v>
      </c>
      <c r="E220" s="4" t="s">
        <v>3</v>
      </c>
      <c r="F220" s="4" t="s">
        <v>1534</v>
      </c>
      <c r="G220" s="5">
        <v>0.99</v>
      </c>
      <c r="H220" s="37">
        <f>IF(J220&gt;=7,2,IF(J220&lt;7,1))</f>
        <v>1</v>
      </c>
      <c r="I220" s="37" t="str">
        <f>IF(H220 &gt; 1, "Large", "Small")</f>
        <v>Small</v>
      </c>
      <c r="J220" s="4">
        <v>1</v>
      </c>
      <c r="K220" s="20">
        <v>0.99</v>
      </c>
      <c r="L220" s="5">
        <f>Table3[[#This Row],[Product_Amt]]+Table3[[#This Row],[Shipping_Amt]]</f>
        <v>1.98</v>
      </c>
      <c r="M220" s="5">
        <f>(((Table3[[#This Row],[Total_Amt]] * 0.0558659217877095) + (Table3[[#This Row],[Total_Amt]])) *0.025 +0.3) + Table3[[#This Row],[Total_Amt]] * 0.1025</f>
        <v>0.55521536312849162</v>
      </c>
      <c r="N220" s="20">
        <f>Table3[[#This Row],[Total_Amt]]-Table3[[#This Row],[TCG Fees]]-0.0225 - (0.088 *Table3[[#This Row],[Shipping Shields]])- (0.02442 * Table3[[#This Row],[Quantity_Ordered]])</f>
        <v>1.2898646368715081</v>
      </c>
      <c r="O220" s="2"/>
      <c r="P220" s="2"/>
      <c r="Q220" s="6"/>
    </row>
    <row r="221" spans="1:17" x14ac:dyDescent="0.25">
      <c r="A221" s="1" t="s">
        <v>1218</v>
      </c>
      <c r="B221" s="2" t="s">
        <v>1219</v>
      </c>
      <c r="C221" s="3">
        <v>45301</v>
      </c>
      <c r="D221" s="4" t="str">
        <f ca="1">IF(C221&gt;=TODAY()-7,"Shipped","Completed")</f>
        <v>Completed</v>
      </c>
      <c r="E221" s="4" t="s">
        <v>3</v>
      </c>
      <c r="F221" s="4" t="s">
        <v>1534</v>
      </c>
      <c r="G221" s="5">
        <v>1.29</v>
      </c>
      <c r="H221" s="37">
        <f>IF(J221&gt;=7,2,IF(J221&lt;7,1))</f>
        <v>1</v>
      </c>
      <c r="I221" s="37" t="str">
        <f>IF(H221 &gt; 1, "Large", "Small")</f>
        <v>Small</v>
      </c>
      <c r="J221" s="4">
        <v>4</v>
      </c>
      <c r="K221" s="20">
        <v>0.99</v>
      </c>
      <c r="L221" s="5">
        <f>Table3[[#This Row],[Product_Amt]]+Table3[[#This Row],[Shipping_Amt]]</f>
        <v>2.2800000000000002</v>
      </c>
      <c r="M221" s="5">
        <f>(((Table3[[#This Row],[Total_Amt]] * 0.0558659217877095) + (Table3[[#This Row],[Total_Amt]])) *0.025 +0.3) + Table3[[#This Row],[Total_Amt]] * 0.1025</f>
        <v>0.5938843575418995</v>
      </c>
      <c r="N221" s="20">
        <f>Table3[[#This Row],[Total_Amt]]-Table3[[#This Row],[TCG Fees]]-0.0225 - (0.088 *Table3[[#This Row],[Shipping Shields]])- (0.02442 * Table3[[#This Row],[Quantity_Ordered]])</f>
        <v>1.4779356424581007</v>
      </c>
      <c r="O221" s="2"/>
      <c r="P221" s="2"/>
      <c r="Q221" s="6"/>
    </row>
    <row r="222" spans="1:17" x14ac:dyDescent="0.25">
      <c r="A222" s="1" t="s">
        <v>1208</v>
      </c>
      <c r="B222" s="2" t="s">
        <v>1209</v>
      </c>
      <c r="C222" s="3">
        <v>45301</v>
      </c>
      <c r="D222" s="4" t="str">
        <f ca="1">IF(C222&gt;=TODAY()-7,"Shipped","Completed")</f>
        <v>Completed</v>
      </c>
      <c r="E222" s="4" t="s">
        <v>3</v>
      </c>
      <c r="F222" s="4" t="s">
        <v>1534</v>
      </c>
      <c r="G222" s="5">
        <v>1.23</v>
      </c>
      <c r="H222" s="37">
        <f>IF(J222&gt;=7,2,IF(J222&lt;7,1))</f>
        <v>1</v>
      </c>
      <c r="I222" s="37" t="str">
        <f>IF(H222 &gt; 1, "Large", "Small")</f>
        <v>Small</v>
      </c>
      <c r="J222" s="4">
        <v>2</v>
      </c>
      <c r="K222" s="20">
        <v>0.99</v>
      </c>
      <c r="L222" s="5">
        <f>Table3[[#This Row],[Product_Amt]]+Table3[[#This Row],[Shipping_Amt]]</f>
        <v>2.2199999999999998</v>
      </c>
      <c r="M222" s="5">
        <f>(((Table3[[#This Row],[Total_Amt]] * 0.0558659217877095) + (Table3[[#This Row],[Total_Amt]])) *0.025 +0.3) + Table3[[#This Row],[Total_Amt]] * 0.1025</f>
        <v>0.58615055865921784</v>
      </c>
      <c r="N222" s="20">
        <f>Table3[[#This Row],[Total_Amt]]-Table3[[#This Row],[TCG Fees]]-0.0225 - (0.088 *Table3[[#This Row],[Shipping Shields]])- (0.02442 * Table3[[#This Row],[Quantity_Ordered]])</f>
        <v>1.4745094413407818</v>
      </c>
      <c r="O222" s="2"/>
      <c r="P222" s="2"/>
      <c r="Q222" s="6"/>
    </row>
    <row r="223" spans="1:17" x14ac:dyDescent="0.25">
      <c r="A223" s="1" t="s">
        <v>1222</v>
      </c>
      <c r="B223" s="2" t="s">
        <v>1223</v>
      </c>
      <c r="C223" s="3">
        <v>45301</v>
      </c>
      <c r="D223" s="4" t="str">
        <f ca="1">IF(C223&gt;=TODAY()-7,"Shipped","Completed")</f>
        <v>Completed</v>
      </c>
      <c r="E223" s="4" t="s">
        <v>3</v>
      </c>
      <c r="F223" s="4" t="s">
        <v>1534</v>
      </c>
      <c r="G223" s="5">
        <v>1.25</v>
      </c>
      <c r="H223" s="37">
        <f>IF(J223&gt;=7,2,IF(J223&lt;7,1))</f>
        <v>1</v>
      </c>
      <c r="I223" s="37" t="str">
        <f>IF(H223 &gt; 1, "Large", "Small")</f>
        <v>Small</v>
      </c>
      <c r="J223" s="4">
        <v>1</v>
      </c>
      <c r="K223" s="20">
        <v>0.99</v>
      </c>
      <c r="L223" s="5">
        <f>Table3[[#This Row],[Product_Amt]]+Table3[[#This Row],[Shipping_Amt]]</f>
        <v>2.2400000000000002</v>
      </c>
      <c r="M223" s="5">
        <f>(((Table3[[#This Row],[Total_Amt]] * 0.0558659217877095) + (Table3[[#This Row],[Total_Amt]])) *0.025 +0.3) + Table3[[#This Row],[Total_Amt]] * 0.1025</f>
        <v>0.58872849162011176</v>
      </c>
      <c r="N223" s="20">
        <f>Table3[[#This Row],[Total_Amt]]-Table3[[#This Row],[TCG Fees]]-0.0225 - (0.088 *Table3[[#This Row],[Shipping Shields]])- (0.02442 * Table3[[#This Row],[Quantity_Ordered]])</f>
        <v>1.5163515083798882</v>
      </c>
      <c r="O223" s="2"/>
      <c r="P223" s="2"/>
      <c r="Q223" s="6"/>
    </row>
    <row r="224" spans="1:17" x14ac:dyDescent="0.25">
      <c r="A224" s="1" t="s">
        <v>1126</v>
      </c>
      <c r="B224" s="2" t="s">
        <v>1127</v>
      </c>
      <c r="C224" s="3">
        <v>45300</v>
      </c>
      <c r="D224" s="4" t="str">
        <f ca="1">IF(C224&gt;=TODAY()-7,"Shipped","Completed")</f>
        <v>Completed</v>
      </c>
      <c r="E224" s="4" t="s">
        <v>3</v>
      </c>
      <c r="F224" s="4" t="s">
        <v>1534</v>
      </c>
      <c r="G224" s="5">
        <v>6.24</v>
      </c>
      <c r="H224" s="37">
        <f>IF(J224&gt;=7,2,IF(J224&lt;7,1))</f>
        <v>1</v>
      </c>
      <c r="I224" s="37" t="str">
        <f>IF(H224 &gt; 1, "Large", "Small")</f>
        <v>Small</v>
      </c>
      <c r="J224" s="4">
        <v>1</v>
      </c>
      <c r="K224" s="20">
        <v>0.99</v>
      </c>
      <c r="L224" s="5">
        <f>Table3[[#This Row],[Product_Amt]]+Table3[[#This Row],[Shipping_Amt]]</f>
        <v>7.23</v>
      </c>
      <c r="M224" s="5">
        <f>(((Table3[[#This Row],[Total_Amt]] * 0.0558659217877095) + (Table3[[#This Row],[Total_Amt]])) *0.025 +0.3) + Table3[[#This Row],[Total_Amt]] * 0.1025</f>
        <v>1.2319227653631286</v>
      </c>
      <c r="N224" s="20">
        <f>Table3[[#This Row],[Total_Amt]]-Table3[[#This Row],[TCG Fees]]-0.0225 - (0.088 *Table3[[#This Row],[Shipping Shields]])- (0.02442 * Table3[[#This Row],[Quantity_Ordered]])</f>
        <v>5.8631572346368719</v>
      </c>
      <c r="O224" s="2"/>
      <c r="P224" s="2"/>
      <c r="Q224" s="6"/>
    </row>
    <row r="225" spans="1:17" x14ac:dyDescent="0.25">
      <c r="A225" s="1" t="s">
        <v>1149</v>
      </c>
      <c r="B225" s="2" t="s">
        <v>1150</v>
      </c>
      <c r="C225" s="3">
        <v>45300</v>
      </c>
      <c r="D225" s="4" t="str">
        <f ca="1">IF(C225&gt;=TODAY()-7,"Shipped","Completed")</f>
        <v>Completed</v>
      </c>
      <c r="E225" s="4" t="s">
        <v>3</v>
      </c>
      <c r="F225" s="4" t="s">
        <v>1534</v>
      </c>
      <c r="G225" s="5">
        <v>16.850000000000001</v>
      </c>
      <c r="H225" s="37">
        <f>IF(J225&gt;=7,2,IF(J225&lt;7,1))</f>
        <v>1</v>
      </c>
      <c r="I225" s="37" t="str">
        <f>IF(H225 &gt; 1, "Large", "Small")</f>
        <v>Small</v>
      </c>
      <c r="J225" s="4">
        <v>1</v>
      </c>
      <c r="K225" s="20">
        <v>0.99</v>
      </c>
      <c r="L225" s="5">
        <f>Table3[[#This Row],[Product_Amt]]+Table3[[#This Row],[Shipping_Amt]]</f>
        <v>17.84</v>
      </c>
      <c r="M225" s="5">
        <f>(((Table3[[#This Row],[Total_Amt]] * 0.0558659217877095) + (Table3[[#This Row],[Total_Amt]])) *0.025 +0.3) + Table3[[#This Row],[Total_Amt]] * 0.1025</f>
        <v>2.5995162011173183</v>
      </c>
      <c r="N225" s="20">
        <f>Table3[[#This Row],[Total_Amt]]-Table3[[#This Row],[TCG Fees]]-0.0225 - (0.088 *Table3[[#This Row],[Shipping Shields]])- (0.02442 * Table3[[#This Row],[Quantity_Ordered]])</f>
        <v>15.105563798882683</v>
      </c>
      <c r="O225" s="2"/>
      <c r="P225" s="2"/>
      <c r="Q225" s="6"/>
    </row>
    <row r="226" spans="1:17" x14ac:dyDescent="0.25">
      <c r="A226" s="1" t="s">
        <v>1161</v>
      </c>
      <c r="B226" s="2" t="s">
        <v>1162</v>
      </c>
      <c r="C226" s="3">
        <v>45300</v>
      </c>
      <c r="D226" s="4" t="str">
        <f ca="1">IF(C226&gt;=TODAY()-7,"Shipped","Completed")</f>
        <v>Completed</v>
      </c>
      <c r="E226" s="4" t="s">
        <v>3</v>
      </c>
      <c r="F226" s="4" t="s">
        <v>1534</v>
      </c>
      <c r="G226" s="5">
        <v>9.9499999999999993</v>
      </c>
      <c r="H226" s="37">
        <f>IF(J226&gt;=7,2,IF(J226&lt;7,1))</f>
        <v>1</v>
      </c>
      <c r="I226" s="37" t="str">
        <f>IF(H226 &gt; 1, "Large", "Small")</f>
        <v>Small</v>
      </c>
      <c r="J226" s="4">
        <v>1</v>
      </c>
      <c r="K226" s="20">
        <v>0.99</v>
      </c>
      <c r="L226" s="5">
        <f>Table3[[#This Row],[Product_Amt]]+Table3[[#This Row],[Shipping_Amt]]</f>
        <v>10.94</v>
      </c>
      <c r="M226" s="5">
        <f>(((Table3[[#This Row],[Total_Amt]] * 0.0558659217877095) + (Table3[[#This Row],[Total_Amt]])) *0.025 +0.3) + Table3[[#This Row],[Total_Amt]] * 0.1025</f>
        <v>1.7101293296089384</v>
      </c>
      <c r="N226" s="20">
        <f>Table3[[#This Row],[Total_Amt]]-Table3[[#This Row],[TCG Fees]]-0.0225 - (0.088 *Table3[[#This Row],[Shipping Shields]])- (0.02442 * Table3[[#This Row],[Quantity_Ordered]])</f>
        <v>9.0949506703910625</v>
      </c>
      <c r="O226" s="2"/>
      <c r="P226" s="2"/>
      <c r="Q226" s="6"/>
    </row>
    <row r="227" spans="1:17" x14ac:dyDescent="0.25">
      <c r="A227" s="1" t="s">
        <v>1120</v>
      </c>
      <c r="B227" s="2" t="s">
        <v>1121</v>
      </c>
      <c r="C227" s="3">
        <v>45300</v>
      </c>
      <c r="D227" s="4" t="str">
        <f ca="1">IF(C227&gt;=TODAY()-7,"Shipped","Completed")</f>
        <v>Completed</v>
      </c>
      <c r="E227" s="4" t="s">
        <v>3</v>
      </c>
      <c r="F227" s="4" t="s">
        <v>1534</v>
      </c>
      <c r="G227" s="5">
        <v>0.98</v>
      </c>
      <c r="H227" s="37">
        <f>IF(J227&gt;=7,2,IF(J227&lt;7,1))</f>
        <v>1</v>
      </c>
      <c r="I227" s="37" t="str">
        <f>IF(H227 &gt; 1, "Large", "Small")</f>
        <v>Small</v>
      </c>
      <c r="J227" s="4">
        <v>1</v>
      </c>
      <c r="K227" s="20">
        <v>0.99</v>
      </c>
      <c r="L227" s="5">
        <f>Table3[[#This Row],[Product_Amt]]+Table3[[#This Row],[Shipping_Amt]]</f>
        <v>1.97</v>
      </c>
      <c r="M227" s="5">
        <f>(((Table3[[#This Row],[Total_Amt]] * 0.0558659217877095) + (Table3[[#This Row],[Total_Amt]])) *0.025 +0.3) + Table3[[#This Row],[Total_Amt]] * 0.1025</f>
        <v>0.55392639664804466</v>
      </c>
      <c r="N227" s="20">
        <f>Table3[[#This Row],[Total_Amt]]-Table3[[#This Row],[TCG Fees]]-0.0225 - (0.088 *Table3[[#This Row],[Shipping Shields]])- (0.02442 * Table3[[#This Row],[Quantity_Ordered]])</f>
        <v>1.2811536033519553</v>
      </c>
      <c r="O227" s="2"/>
      <c r="P227" s="2"/>
      <c r="Q227" s="6"/>
    </row>
    <row r="228" spans="1:17" x14ac:dyDescent="0.25">
      <c r="A228" s="1" t="s">
        <v>1128</v>
      </c>
      <c r="B228" s="2" t="s">
        <v>1129</v>
      </c>
      <c r="C228" s="3">
        <v>45300</v>
      </c>
      <c r="D228" s="4" t="str">
        <f ca="1">IF(C228&gt;=TODAY()-7,"Shipped","Completed")</f>
        <v>Completed</v>
      </c>
      <c r="E228" s="4" t="s">
        <v>3</v>
      </c>
      <c r="F228" s="4" t="s">
        <v>1534</v>
      </c>
      <c r="G228" s="5">
        <v>20.22</v>
      </c>
      <c r="H228" s="37">
        <f>IF(J228&gt;=7,2,IF(J228&lt;7,1))</f>
        <v>1</v>
      </c>
      <c r="I228" s="37" t="str">
        <f>IF(H228 &gt; 1, "Large", "Small")</f>
        <v>Small</v>
      </c>
      <c r="J228" s="4">
        <v>4</v>
      </c>
      <c r="K228" s="20">
        <v>0.99</v>
      </c>
      <c r="L228" s="5">
        <f>Table3[[#This Row],[Product_Amt]]+Table3[[#This Row],[Shipping_Amt]]</f>
        <v>21.209999999999997</v>
      </c>
      <c r="M228" s="5">
        <f>(((Table3[[#This Row],[Total_Amt]] * 0.0558659217877095) + (Table3[[#This Row],[Total_Amt]])) *0.025 +0.3) + Table3[[#This Row],[Total_Amt]] * 0.1025</f>
        <v>3.0338979050279322</v>
      </c>
      <c r="N228" s="20">
        <f>Table3[[#This Row],[Total_Amt]]-Table3[[#This Row],[TCG Fees]]-0.0225 - (0.088 *Table3[[#This Row],[Shipping Shields]])- (0.02442 * Table3[[#This Row],[Quantity_Ordered]])</f>
        <v>17.967922094972064</v>
      </c>
      <c r="O228" s="2"/>
      <c r="P228" s="2"/>
      <c r="Q228" s="6"/>
    </row>
    <row r="229" spans="1:17" x14ac:dyDescent="0.25">
      <c r="A229" s="1" t="s">
        <v>1153</v>
      </c>
      <c r="B229" s="2" t="s">
        <v>1154</v>
      </c>
      <c r="C229" s="3">
        <v>45300</v>
      </c>
      <c r="D229" s="4" t="str">
        <f ca="1">IF(C229&gt;=TODAY()-7,"Shipped","Completed")</f>
        <v>Completed</v>
      </c>
      <c r="E229" s="4" t="s">
        <v>3</v>
      </c>
      <c r="F229" s="4" t="s">
        <v>1534</v>
      </c>
      <c r="G229" s="5">
        <v>0.99</v>
      </c>
      <c r="H229" s="37">
        <f>IF(J229&gt;=7,2,IF(J229&lt;7,1))</f>
        <v>1</v>
      </c>
      <c r="I229" s="37" t="str">
        <f>IF(H229 &gt; 1, "Large", "Small")</f>
        <v>Small</v>
      </c>
      <c r="J229" s="4">
        <v>1</v>
      </c>
      <c r="K229" s="20">
        <v>0.99</v>
      </c>
      <c r="L229" s="5">
        <f>Table3[[#This Row],[Product_Amt]]+Table3[[#This Row],[Shipping_Amt]]</f>
        <v>1.98</v>
      </c>
      <c r="M229" s="5">
        <f>(((Table3[[#This Row],[Total_Amt]] * 0.0558659217877095) + (Table3[[#This Row],[Total_Amt]])) *0.025 +0.3) + Table3[[#This Row],[Total_Amt]] * 0.1025</f>
        <v>0.55521536312849162</v>
      </c>
      <c r="N229" s="20">
        <f>Table3[[#This Row],[Total_Amt]]-Table3[[#This Row],[TCG Fees]]-0.0225 - (0.088 *Table3[[#This Row],[Shipping Shields]])- (0.02442 * Table3[[#This Row],[Quantity_Ordered]])</f>
        <v>1.2898646368715081</v>
      </c>
      <c r="O229" s="2"/>
      <c r="P229" s="2"/>
      <c r="Q229" s="6"/>
    </row>
    <row r="230" spans="1:17" x14ac:dyDescent="0.25">
      <c r="A230" s="1" t="s">
        <v>1171</v>
      </c>
      <c r="B230" s="2" t="s">
        <v>1172</v>
      </c>
      <c r="C230" s="3">
        <v>45300</v>
      </c>
      <c r="D230" s="4" t="str">
        <f ca="1">IF(C230&gt;=TODAY()-7,"Shipped","Completed")</f>
        <v>Completed</v>
      </c>
      <c r="E230" s="4" t="s">
        <v>3</v>
      </c>
      <c r="F230" s="4" t="s">
        <v>1534</v>
      </c>
      <c r="G230" s="5">
        <v>4.1500000000000004</v>
      </c>
      <c r="H230" s="37">
        <f>IF(J230&gt;=7,2,IF(J230&lt;7,1))</f>
        <v>1</v>
      </c>
      <c r="I230" s="37" t="str">
        <f>IF(H230 &gt; 1, "Large", "Small")</f>
        <v>Small</v>
      </c>
      <c r="J230" s="4">
        <v>1</v>
      </c>
      <c r="K230" s="20">
        <v>0.99</v>
      </c>
      <c r="L230" s="5">
        <f>Table3[[#This Row],[Product_Amt]]+Table3[[#This Row],[Shipping_Amt]]</f>
        <v>5.1400000000000006</v>
      </c>
      <c r="M230" s="5">
        <f>(((Table3[[#This Row],[Total_Amt]] * 0.0558659217877095) + (Table3[[#This Row],[Total_Amt]])) *0.025 +0.3) + Table3[[#This Row],[Total_Amt]] * 0.1025</f>
        <v>0.96252877094972078</v>
      </c>
      <c r="N230" s="20">
        <f>Table3[[#This Row],[Total_Amt]]-Table3[[#This Row],[TCG Fees]]-0.0225 - (0.088 *Table3[[#This Row],[Shipping Shields]])- (0.02442 * Table3[[#This Row],[Quantity_Ordered]])</f>
        <v>4.0425512290502796</v>
      </c>
      <c r="O230" s="2"/>
      <c r="P230" s="2"/>
      <c r="Q230" s="6"/>
    </row>
    <row r="231" spans="1:17" x14ac:dyDescent="0.25">
      <c r="A231" s="1" t="s">
        <v>1180</v>
      </c>
      <c r="B231" s="2" t="s">
        <v>1181</v>
      </c>
      <c r="C231" s="3">
        <v>45300</v>
      </c>
      <c r="D231" s="4" t="str">
        <f ca="1">IF(C231&gt;=TODAY()-7,"Shipped","Completed")</f>
        <v>Completed</v>
      </c>
      <c r="E231" s="4" t="s">
        <v>3</v>
      </c>
      <c r="F231" s="4" t="s">
        <v>1534</v>
      </c>
      <c r="G231" s="5">
        <v>1.8</v>
      </c>
      <c r="H231" s="37">
        <f>IF(J231&gt;=7,2,IF(J231&lt;7,1))</f>
        <v>1</v>
      </c>
      <c r="I231" s="37" t="str">
        <f>IF(H231 &gt; 1, "Large", "Small")</f>
        <v>Small</v>
      </c>
      <c r="J231" s="4">
        <v>1</v>
      </c>
      <c r="K231" s="20">
        <v>0.99</v>
      </c>
      <c r="L231" s="5">
        <f>Table3[[#This Row],[Product_Amt]]+Table3[[#This Row],[Shipping_Amt]]</f>
        <v>2.79</v>
      </c>
      <c r="M231" s="5">
        <f>(((Table3[[#This Row],[Total_Amt]] * 0.0558659217877095) + (Table3[[#This Row],[Total_Amt]])) *0.025 +0.3) + Table3[[#This Row],[Total_Amt]] * 0.1025</f>
        <v>0.6596216480446927</v>
      </c>
      <c r="N231" s="20">
        <f>Table3[[#This Row],[Total_Amt]]-Table3[[#This Row],[TCG Fees]]-0.0225 - (0.088 *Table3[[#This Row],[Shipping Shields]])- (0.02442 * Table3[[#This Row],[Quantity_Ordered]])</f>
        <v>1.9954583519553073</v>
      </c>
      <c r="O231" s="2"/>
      <c r="P231" s="2"/>
      <c r="Q231" s="6"/>
    </row>
    <row r="232" spans="1:17" x14ac:dyDescent="0.25">
      <c r="A232" s="1" t="s">
        <v>1124</v>
      </c>
      <c r="B232" s="2" t="s">
        <v>1125</v>
      </c>
      <c r="C232" s="3">
        <v>45300</v>
      </c>
      <c r="D232" s="4" t="str">
        <f ca="1">IF(C232&gt;=TODAY()-7,"Shipped","Completed")</f>
        <v>Completed</v>
      </c>
      <c r="E232" s="4" t="s">
        <v>3</v>
      </c>
      <c r="F232" s="4" t="s">
        <v>1534</v>
      </c>
      <c r="G232" s="5">
        <v>1.95</v>
      </c>
      <c r="H232" s="37">
        <f>IF(J232&gt;=7,2,IF(J232&lt;7,1))</f>
        <v>1</v>
      </c>
      <c r="I232" s="37" t="str">
        <f>IF(H232 &gt; 1, "Large", "Small")</f>
        <v>Small</v>
      </c>
      <c r="J232" s="4">
        <v>1</v>
      </c>
      <c r="K232" s="20">
        <v>0.99</v>
      </c>
      <c r="L232" s="5">
        <f>Table3[[#This Row],[Product_Amt]]+Table3[[#This Row],[Shipping_Amt]]</f>
        <v>2.94</v>
      </c>
      <c r="M232" s="5">
        <f>(((Table3[[#This Row],[Total_Amt]] * 0.0558659217877095) + (Table3[[#This Row],[Total_Amt]])) *0.025 +0.3) + Table3[[#This Row],[Total_Amt]] * 0.1025</f>
        <v>0.67895614525139658</v>
      </c>
      <c r="N232" s="20">
        <f>Table3[[#This Row],[Total_Amt]]-Table3[[#This Row],[TCG Fees]]-0.0225 - (0.088 *Table3[[#This Row],[Shipping Shields]])- (0.02442 * Table3[[#This Row],[Quantity_Ordered]])</f>
        <v>2.1261238547486032</v>
      </c>
      <c r="O232" s="2"/>
      <c r="P232" s="2"/>
      <c r="Q232" s="6"/>
    </row>
    <row r="233" spans="1:17" x14ac:dyDescent="0.25">
      <c r="A233" s="1" t="s">
        <v>1110</v>
      </c>
      <c r="B233" s="2" t="s">
        <v>1111</v>
      </c>
      <c r="C233" s="3">
        <v>45300</v>
      </c>
      <c r="D233" s="4" t="str">
        <f ca="1">IF(C233&gt;=TODAY()-7,"Shipped","Completed")</f>
        <v>Completed</v>
      </c>
      <c r="E233" s="4" t="s">
        <v>3</v>
      </c>
      <c r="F233" s="4" t="s">
        <v>1534</v>
      </c>
      <c r="G233" s="5">
        <v>4.2300000000000004</v>
      </c>
      <c r="H233" s="37">
        <f>IF(J233&gt;=7,2,IF(J233&lt;7,1))</f>
        <v>1</v>
      </c>
      <c r="I233" s="37" t="str">
        <f>IF(H233 &gt; 1, "Large", "Small")</f>
        <v>Small</v>
      </c>
      <c r="J233" s="4">
        <v>1</v>
      </c>
      <c r="K233" s="20">
        <v>0.99</v>
      </c>
      <c r="L233" s="5">
        <f>Table3[[#This Row],[Product_Amt]]+Table3[[#This Row],[Shipping_Amt]]</f>
        <v>5.2200000000000006</v>
      </c>
      <c r="M233" s="5">
        <f>(((Table3[[#This Row],[Total_Amt]] * 0.0558659217877095) + (Table3[[#This Row],[Total_Amt]])) *0.025 +0.3) + Table3[[#This Row],[Total_Amt]] * 0.1025</f>
        <v>0.97284050279329615</v>
      </c>
      <c r="N233" s="20">
        <f>Table3[[#This Row],[Total_Amt]]-Table3[[#This Row],[TCG Fees]]-0.0225 - (0.088 *Table3[[#This Row],[Shipping Shields]])- (0.02442 * Table3[[#This Row],[Quantity_Ordered]])</f>
        <v>4.112239497206704</v>
      </c>
      <c r="O233" s="2"/>
      <c r="P233" s="2"/>
      <c r="Q233" s="6"/>
    </row>
    <row r="234" spans="1:17" x14ac:dyDescent="0.25">
      <c r="A234" s="1" t="s">
        <v>1141</v>
      </c>
      <c r="B234" s="2" t="s">
        <v>1142</v>
      </c>
      <c r="C234" s="3">
        <v>45300</v>
      </c>
      <c r="D234" s="4" t="str">
        <f ca="1">IF(C234&gt;=TODAY()-7,"Shipped","Completed")</f>
        <v>Completed</v>
      </c>
      <c r="E234" s="4" t="s">
        <v>3</v>
      </c>
      <c r="F234" s="4" t="s">
        <v>1534</v>
      </c>
      <c r="G234" s="5">
        <v>9.98</v>
      </c>
      <c r="H234" s="37">
        <f>IF(J234&gt;=7,2,IF(J234&lt;7,1))</f>
        <v>1</v>
      </c>
      <c r="I234" s="37" t="str">
        <f>IF(H234 &gt; 1, "Large", "Small")</f>
        <v>Small</v>
      </c>
      <c r="J234" s="4">
        <v>1</v>
      </c>
      <c r="K234" s="20">
        <v>0.99</v>
      </c>
      <c r="L234" s="5">
        <f>Table3[[#This Row],[Product_Amt]]+Table3[[#This Row],[Shipping_Amt]]</f>
        <v>10.97</v>
      </c>
      <c r="M234" s="5">
        <f>(((Table3[[#This Row],[Total_Amt]] * 0.0558659217877095) + (Table3[[#This Row],[Total_Amt]])) *0.025 +0.3) + Table3[[#This Row],[Total_Amt]] * 0.1025</f>
        <v>1.7139962290502795</v>
      </c>
      <c r="N234" s="20">
        <f>Table3[[#This Row],[Total_Amt]]-Table3[[#This Row],[TCG Fees]]-0.0225 - (0.088 *Table3[[#This Row],[Shipping Shields]])- (0.02442 * Table3[[#This Row],[Quantity_Ordered]])</f>
        <v>9.1210837709497223</v>
      </c>
      <c r="O234" s="2"/>
      <c r="P234" s="2"/>
      <c r="Q234" s="6"/>
    </row>
    <row r="235" spans="1:17" x14ac:dyDescent="0.25">
      <c r="A235" s="1" t="s">
        <v>1165</v>
      </c>
      <c r="B235" s="2" t="s">
        <v>1166</v>
      </c>
      <c r="C235" s="3">
        <v>45300</v>
      </c>
      <c r="D235" s="4" t="str">
        <f ca="1">IF(C235&gt;=TODAY()-7,"Shipped","Completed")</f>
        <v>Completed</v>
      </c>
      <c r="E235" s="4" t="s">
        <v>3</v>
      </c>
      <c r="F235" s="4" t="s">
        <v>1534</v>
      </c>
      <c r="G235" s="5">
        <v>8.5</v>
      </c>
      <c r="H235" s="37">
        <f>IF(J235&gt;=7,2,IF(J235&lt;7,1))</f>
        <v>1</v>
      </c>
      <c r="I235" s="37" t="str">
        <f>IF(H235 &gt; 1, "Large", "Small")</f>
        <v>Small</v>
      </c>
      <c r="J235" s="4">
        <v>1</v>
      </c>
      <c r="K235" s="20">
        <v>0.99</v>
      </c>
      <c r="L235" s="5">
        <f>Table3[[#This Row],[Product_Amt]]+Table3[[#This Row],[Shipping_Amt]]</f>
        <v>9.49</v>
      </c>
      <c r="M235" s="5">
        <f>(((Table3[[#This Row],[Total_Amt]] * 0.0558659217877095) + (Table3[[#This Row],[Total_Amt]])) *0.025 +0.3) + Table3[[#This Row],[Total_Amt]] * 0.1025</f>
        <v>1.5232291899441339</v>
      </c>
      <c r="N235" s="20">
        <f>Table3[[#This Row],[Total_Amt]]-Table3[[#This Row],[TCG Fees]]-0.0225 - (0.088 *Table3[[#This Row],[Shipping Shields]])- (0.02442 * Table3[[#This Row],[Quantity_Ordered]])</f>
        <v>7.8318508100558661</v>
      </c>
      <c r="O235" s="2"/>
      <c r="P235" s="2"/>
      <c r="Q235" s="6"/>
    </row>
    <row r="236" spans="1:17" x14ac:dyDescent="0.25">
      <c r="A236" s="1" t="s">
        <v>1178</v>
      </c>
      <c r="B236" s="2" t="s">
        <v>1179</v>
      </c>
      <c r="C236" s="3">
        <v>45300</v>
      </c>
      <c r="D236" s="4" t="str">
        <f ca="1">IF(C236&gt;=TODAY()-7,"Shipped","Completed")</f>
        <v>Completed</v>
      </c>
      <c r="E236" s="4" t="s">
        <v>3</v>
      </c>
      <c r="F236" s="4" t="s">
        <v>1534</v>
      </c>
      <c r="G236" s="5">
        <v>0.88</v>
      </c>
      <c r="H236" s="37">
        <f>IF(J236&gt;=7,2,IF(J236&lt;7,1))</f>
        <v>1</v>
      </c>
      <c r="I236" s="37" t="str">
        <f>IF(H236 &gt; 1, "Large", "Small")</f>
        <v>Small</v>
      </c>
      <c r="J236" s="4">
        <v>1</v>
      </c>
      <c r="K236" s="20">
        <v>0.99</v>
      </c>
      <c r="L236" s="5">
        <f>Table3[[#This Row],[Product_Amt]]+Table3[[#This Row],[Shipping_Amt]]</f>
        <v>1.87</v>
      </c>
      <c r="M236" s="5">
        <f>(((Table3[[#This Row],[Total_Amt]] * 0.0558659217877095) + (Table3[[#This Row],[Total_Amt]])) *0.025 +0.3) + Table3[[#This Row],[Total_Amt]] * 0.1025</f>
        <v>0.54103673184357548</v>
      </c>
      <c r="N236" s="20">
        <f>Table3[[#This Row],[Total_Amt]]-Table3[[#This Row],[TCG Fees]]-0.0225 - (0.088 *Table3[[#This Row],[Shipping Shields]])- (0.02442 * Table3[[#This Row],[Quantity_Ordered]])</f>
        <v>1.1940432681564244</v>
      </c>
      <c r="O236" s="2"/>
      <c r="P236" s="2"/>
      <c r="Q236" s="6"/>
    </row>
    <row r="237" spans="1:17" x14ac:dyDescent="0.25">
      <c r="A237" s="1" t="s">
        <v>1104</v>
      </c>
      <c r="B237" s="2" t="s">
        <v>1105</v>
      </c>
      <c r="C237" s="3">
        <v>45300</v>
      </c>
      <c r="D237" s="4" t="str">
        <f ca="1">IF(C237&gt;=TODAY()-7,"Shipped","Completed")</f>
        <v>Completed</v>
      </c>
      <c r="E237" s="4" t="s">
        <v>3</v>
      </c>
      <c r="F237" s="4" t="s">
        <v>1534</v>
      </c>
      <c r="G237" s="5">
        <v>0.75</v>
      </c>
      <c r="H237" s="37">
        <f>IF(J237&gt;=7,2,IF(J237&lt;7,1))</f>
        <v>1</v>
      </c>
      <c r="I237" s="37" t="str">
        <f>IF(H237 &gt; 1, "Large", "Small")</f>
        <v>Small</v>
      </c>
      <c r="J237" s="4">
        <v>1</v>
      </c>
      <c r="K237" s="20">
        <v>0.99</v>
      </c>
      <c r="L237" s="5">
        <f>Table3[[#This Row],[Product_Amt]]+Table3[[#This Row],[Shipping_Amt]]</f>
        <v>1.74</v>
      </c>
      <c r="M237" s="5">
        <f>(((Table3[[#This Row],[Total_Amt]] * 0.0558659217877095) + (Table3[[#This Row],[Total_Amt]])) *0.025 +0.3) + Table3[[#This Row],[Total_Amt]] * 0.1025</f>
        <v>0.5242801675977653</v>
      </c>
      <c r="N237" s="20">
        <f>Table3[[#This Row],[Total_Amt]]-Table3[[#This Row],[TCG Fees]]-0.0225 - (0.088 *Table3[[#This Row],[Shipping Shields]])- (0.02442 * Table3[[#This Row],[Quantity_Ordered]])</f>
        <v>1.0807998324022345</v>
      </c>
      <c r="O237" s="2"/>
      <c r="P237" s="2"/>
      <c r="Q237" s="6"/>
    </row>
    <row r="238" spans="1:17" x14ac:dyDescent="0.25">
      <c r="A238" s="1" t="s">
        <v>1136</v>
      </c>
      <c r="B238" s="2" t="s">
        <v>1105</v>
      </c>
      <c r="C238" s="3">
        <v>45300</v>
      </c>
      <c r="D238" s="4" t="str">
        <f ca="1">IF(C238&gt;=TODAY()-7,"Shipped","Completed")</f>
        <v>Completed</v>
      </c>
      <c r="E238" s="4" t="s">
        <v>3</v>
      </c>
      <c r="F238" s="4" t="s">
        <v>1534</v>
      </c>
      <c r="G238" s="5">
        <v>2.65</v>
      </c>
      <c r="H238" s="37">
        <f>IF(J238&gt;=7,2,IF(J238&lt;7,1))</f>
        <v>1</v>
      </c>
      <c r="I238" s="37" t="str">
        <f>IF(H238 &gt; 1, "Large", "Small")</f>
        <v>Small</v>
      </c>
      <c r="J238" s="4">
        <v>1</v>
      </c>
      <c r="K238" s="20">
        <v>0.99</v>
      </c>
      <c r="L238" s="5">
        <f>Table3[[#This Row],[Product_Amt]]+Table3[[#This Row],[Shipping_Amt]]</f>
        <v>3.6399999999999997</v>
      </c>
      <c r="M238" s="5">
        <f>(((Table3[[#This Row],[Total_Amt]] * 0.0558659217877095) + (Table3[[#This Row],[Total_Amt]])) *0.025 +0.3) + Table3[[#This Row],[Total_Amt]] * 0.1025</f>
        <v>0.76918379888268151</v>
      </c>
      <c r="N238" s="20">
        <f>Table3[[#This Row],[Total_Amt]]-Table3[[#This Row],[TCG Fees]]-0.0225 - (0.088 *Table3[[#This Row],[Shipping Shields]])- (0.02442 * Table3[[#This Row],[Quantity_Ordered]])</f>
        <v>2.7358962011173178</v>
      </c>
      <c r="O238" s="2"/>
      <c r="P238" s="2"/>
      <c r="Q238" s="6"/>
    </row>
    <row r="239" spans="1:17" x14ac:dyDescent="0.25">
      <c r="A239" s="1" t="s">
        <v>1157</v>
      </c>
      <c r="B239" s="2" t="s">
        <v>1158</v>
      </c>
      <c r="C239" s="3">
        <v>45300</v>
      </c>
      <c r="D239" s="4" t="str">
        <f ca="1">IF(C239&gt;=TODAY()-7,"Shipped","Completed")</f>
        <v>Completed</v>
      </c>
      <c r="E239" s="4" t="s">
        <v>3</v>
      </c>
      <c r="F239" s="4" t="s">
        <v>1534</v>
      </c>
      <c r="G239" s="5">
        <v>39.75</v>
      </c>
      <c r="H239" s="37">
        <f>IF(J239&gt;=7,2,IF(J239&lt;7,1))</f>
        <v>1</v>
      </c>
      <c r="I239" s="37" t="str">
        <f>IF(H239 &gt; 1, "Large", "Small")</f>
        <v>Small</v>
      </c>
      <c r="J239" s="4">
        <v>1</v>
      </c>
      <c r="K239" s="20">
        <v>0.99</v>
      </c>
      <c r="L239" s="5">
        <f>Table3[[#This Row],[Product_Amt]]+Table3[[#This Row],[Shipping_Amt]]</f>
        <v>40.74</v>
      </c>
      <c r="M239" s="5">
        <f>(((Table3[[#This Row],[Total_Amt]] * 0.0558659217877095) + (Table3[[#This Row],[Total_Amt]])) *0.025 +0.3) + Table3[[#This Row],[Total_Amt]] * 0.1025</f>
        <v>5.551249441340782</v>
      </c>
      <c r="N239" s="20">
        <f>Table3[[#This Row],[Total_Amt]]-Table3[[#This Row],[TCG Fees]]-0.0225 - (0.088 *Table3[[#This Row],[Shipping Shields]])- (0.02442 * Table3[[#This Row],[Quantity_Ordered]])</f>
        <v>35.053830558659222</v>
      </c>
      <c r="O239" s="2"/>
      <c r="P239" s="2"/>
      <c r="Q239" s="6"/>
    </row>
    <row r="240" spans="1:17" x14ac:dyDescent="0.25">
      <c r="A240" s="1" t="s">
        <v>1184</v>
      </c>
      <c r="B240" s="2" t="s">
        <v>1185</v>
      </c>
      <c r="C240" s="3">
        <v>45300</v>
      </c>
      <c r="D240" s="4" t="str">
        <f ca="1">IF(C240&gt;=TODAY()-7,"Shipped","Completed")</f>
        <v>Completed</v>
      </c>
      <c r="E240" s="4" t="s">
        <v>3</v>
      </c>
      <c r="F240" s="4" t="s">
        <v>1534</v>
      </c>
      <c r="G240" s="5">
        <v>7.85</v>
      </c>
      <c r="H240" s="37">
        <f>IF(J240&gt;=7,2,IF(J240&lt;7,1))</f>
        <v>1</v>
      </c>
      <c r="I240" s="37" t="str">
        <f>IF(H240 &gt; 1, "Large", "Small")</f>
        <v>Small</v>
      </c>
      <c r="J240" s="4">
        <v>1</v>
      </c>
      <c r="K240" s="20">
        <v>0.99</v>
      </c>
      <c r="L240" s="5">
        <f>Table3[[#This Row],[Product_Amt]]+Table3[[#This Row],[Shipping_Amt]]</f>
        <v>8.84</v>
      </c>
      <c r="M240" s="5">
        <f>(((Table3[[#This Row],[Total_Amt]] * 0.0558659217877095) + (Table3[[#This Row],[Total_Amt]])) *0.025 +0.3) + Table3[[#This Row],[Total_Amt]] * 0.1025</f>
        <v>1.4394463687150836</v>
      </c>
      <c r="N240" s="20">
        <f>Table3[[#This Row],[Total_Amt]]-Table3[[#This Row],[TCG Fees]]-0.0225 - (0.088 *Table3[[#This Row],[Shipping Shields]])- (0.02442 * Table3[[#This Row],[Quantity_Ordered]])</f>
        <v>7.2656336312849161</v>
      </c>
      <c r="O240" s="2"/>
      <c r="P240" s="2"/>
      <c r="Q240" s="6"/>
    </row>
    <row r="241" spans="1:17" x14ac:dyDescent="0.25">
      <c r="A241" s="1" t="s">
        <v>1114</v>
      </c>
      <c r="B241" s="2" t="s">
        <v>1115</v>
      </c>
      <c r="C241" s="3">
        <v>45300</v>
      </c>
      <c r="D241" s="4" t="str">
        <f ca="1">IF(C241&gt;=TODAY()-7,"Shipped","Completed")</f>
        <v>Completed</v>
      </c>
      <c r="E241" s="4" t="s">
        <v>3</v>
      </c>
      <c r="F241" s="4" t="s">
        <v>1534</v>
      </c>
      <c r="G241" s="5">
        <v>13.35</v>
      </c>
      <c r="H241" s="37">
        <f>IF(J241&gt;=7,2,IF(J241&lt;7,1))</f>
        <v>1</v>
      </c>
      <c r="I241" s="37" t="str">
        <f>IF(H241 &gt; 1, "Large", "Small")</f>
        <v>Small</v>
      </c>
      <c r="J241" s="4">
        <v>1</v>
      </c>
      <c r="K241" s="20">
        <v>0.99</v>
      </c>
      <c r="L241" s="5">
        <f>Table3[[#This Row],[Product_Amt]]+Table3[[#This Row],[Shipping_Amt]]</f>
        <v>14.34</v>
      </c>
      <c r="M241" s="5">
        <f>(((Table3[[#This Row],[Total_Amt]] * 0.0558659217877095) + (Table3[[#This Row],[Total_Amt]])) *0.025 +0.3) + Table3[[#This Row],[Total_Amt]] * 0.1025</f>
        <v>2.1483779329608939</v>
      </c>
      <c r="N241" s="20">
        <f>Table3[[#This Row],[Total_Amt]]-Table3[[#This Row],[TCG Fees]]-0.0225 - (0.088 *Table3[[#This Row],[Shipping Shields]])- (0.02442 * Table3[[#This Row],[Quantity_Ordered]])</f>
        <v>12.056702067039106</v>
      </c>
      <c r="O241" s="2"/>
      <c r="P241" s="2"/>
      <c r="Q241" s="6"/>
    </row>
    <row r="242" spans="1:17" x14ac:dyDescent="0.25">
      <c r="A242" s="1" t="s">
        <v>1151</v>
      </c>
      <c r="B242" s="2" t="s">
        <v>1152</v>
      </c>
      <c r="C242" s="3">
        <v>45300</v>
      </c>
      <c r="D242" s="4" t="str">
        <f ca="1">IF(C242&gt;=TODAY()-7,"Shipped","Completed")</f>
        <v>Completed</v>
      </c>
      <c r="E242" s="4" t="s">
        <v>3</v>
      </c>
      <c r="F242" s="4" t="s">
        <v>1534</v>
      </c>
      <c r="G242" s="5">
        <v>4.1500000000000004</v>
      </c>
      <c r="H242" s="37">
        <f>IF(J242&gt;=7,2,IF(J242&lt;7,1))</f>
        <v>1</v>
      </c>
      <c r="I242" s="37" t="str">
        <f>IF(H242 &gt; 1, "Large", "Small")</f>
        <v>Small</v>
      </c>
      <c r="J242" s="4">
        <v>1</v>
      </c>
      <c r="K242" s="20">
        <v>0.99</v>
      </c>
      <c r="L242" s="5">
        <f>Table3[[#This Row],[Product_Amt]]+Table3[[#This Row],[Shipping_Amt]]</f>
        <v>5.1400000000000006</v>
      </c>
      <c r="M242" s="5">
        <f>(((Table3[[#This Row],[Total_Amt]] * 0.0558659217877095) + (Table3[[#This Row],[Total_Amt]])) *0.025 +0.3) + Table3[[#This Row],[Total_Amt]] * 0.1025</f>
        <v>0.96252877094972078</v>
      </c>
      <c r="N242" s="20">
        <f>Table3[[#This Row],[Total_Amt]]-Table3[[#This Row],[TCG Fees]]-0.0225 - (0.088 *Table3[[#This Row],[Shipping Shields]])- (0.02442 * Table3[[#This Row],[Quantity_Ordered]])</f>
        <v>4.0425512290502796</v>
      </c>
      <c r="O242" s="2"/>
      <c r="P242" s="2"/>
      <c r="Q242" s="6"/>
    </row>
    <row r="243" spans="1:17" x14ac:dyDescent="0.25">
      <c r="A243" s="1" t="s">
        <v>1163</v>
      </c>
      <c r="B243" s="2" t="s">
        <v>1164</v>
      </c>
      <c r="C243" s="3">
        <v>45300</v>
      </c>
      <c r="D243" s="4" t="str">
        <f ca="1">IF(C243&gt;=TODAY()-7,"Shipped","Completed")</f>
        <v>Completed</v>
      </c>
      <c r="E243" s="4" t="s">
        <v>3</v>
      </c>
      <c r="F243" s="4" t="s">
        <v>1534</v>
      </c>
      <c r="G243" s="5">
        <v>2.73</v>
      </c>
      <c r="H243" s="37">
        <f>IF(J243&gt;=7,2,IF(J243&lt;7,1))</f>
        <v>1</v>
      </c>
      <c r="I243" s="37" t="str">
        <f>IF(H243 &gt; 1, "Large", "Small")</f>
        <v>Small</v>
      </c>
      <c r="J243" s="4">
        <v>1</v>
      </c>
      <c r="K243" s="20">
        <v>0.99</v>
      </c>
      <c r="L243" s="5">
        <f>Table3[[#This Row],[Product_Amt]]+Table3[[#This Row],[Shipping_Amt]]</f>
        <v>3.7199999999999998</v>
      </c>
      <c r="M243" s="5">
        <f>(((Table3[[#This Row],[Total_Amt]] * 0.0558659217877095) + (Table3[[#This Row],[Total_Amt]])) *0.025 +0.3) + Table3[[#This Row],[Total_Amt]] * 0.1025</f>
        <v>0.77949553072625699</v>
      </c>
      <c r="N243" s="20">
        <f>Table3[[#This Row],[Total_Amt]]-Table3[[#This Row],[TCG Fees]]-0.0225 - (0.088 *Table3[[#This Row],[Shipping Shields]])- (0.02442 * Table3[[#This Row],[Quantity_Ordered]])</f>
        <v>2.8055844692737426</v>
      </c>
      <c r="O243" s="2"/>
      <c r="P243" s="2"/>
      <c r="Q243" s="6"/>
    </row>
    <row r="244" spans="1:17" x14ac:dyDescent="0.25">
      <c r="A244" s="1" t="s">
        <v>1118</v>
      </c>
      <c r="B244" s="2" t="s">
        <v>1119</v>
      </c>
      <c r="C244" s="3">
        <v>45300</v>
      </c>
      <c r="D244" s="4" t="str">
        <f ca="1">IF(C244&gt;=TODAY()-7,"Shipped","Completed")</f>
        <v>Completed</v>
      </c>
      <c r="E244" s="4" t="s">
        <v>3</v>
      </c>
      <c r="F244" s="4" t="s">
        <v>1534</v>
      </c>
      <c r="G244" s="5">
        <v>2.98</v>
      </c>
      <c r="H244" s="37">
        <f>IF(J244&gt;=7,2,IF(J244&lt;7,1))</f>
        <v>1</v>
      </c>
      <c r="I244" s="37" t="str">
        <f>IF(H244 &gt; 1, "Large", "Small")</f>
        <v>Small</v>
      </c>
      <c r="J244" s="4">
        <v>1</v>
      </c>
      <c r="K244" s="20">
        <v>0.99</v>
      </c>
      <c r="L244" s="5">
        <f>Table3[[#This Row],[Product_Amt]]+Table3[[#This Row],[Shipping_Amt]]</f>
        <v>3.9699999999999998</v>
      </c>
      <c r="M244" s="5">
        <f>(((Table3[[#This Row],[Total_Amt]] * 0.0558659217877095) + (Table3[[#This Row],[Total_Amt]])) *0.025 +0.3) + Table3[[#This Row],[Total_Amt]] * 0.1025</f>
        <v>0.81171969273743017</v>
      </c>
      <c r="N244" s="20">
        <f>Table3[[#This Row],[Total_Amt]]-Table3[[#This Row],[TCG Fees]]-0.0225 - (0.088 *Table3[[#This Row],[Shipping Shields]])- (0.02442 * Table3[[#This Row],[Quantity_Ordered]])</f>
        <v>3.0233603072625694</v>
      </c>
      <c r="O244" s="2"/>
      <c r="P244" s="2"/>
      <c r="Q244" s="6"/>
    </row>
    <row r="245" spans="1:17" x14ac:dyDescent="0.25">
      <c r="A245" s="1" t="s">
        <v>1116</v>
      </c>
      <c r="B245" s="2" t="s">
        <v>1117</v>
      </c>
      <c r="C245" s="3">
        <v>45300</v>
      </c>
      <c r="D245" s="4" t="str">
        <f ca="1">IF(C245&gt;=TODAY()-7,"Shipped","Completed")</f>
        <v>Completed</v>
      </c>
      <c r="E245" s="4" t="s">
        <v>3</v>
      </c>
      <c r="F245" s="4" t="s">
        <v>1534</v>
      </c>
      <c r="G245" s="5">
        <v>1.84</v>
      </c>
      <c r="H245" s="37">
        <f>IF(J245&gt;=7,2,IF(J245&lt;7,1))</f>
        <v>1</v>
      </c>
      <c r="I245" s="37" t="str">
        <f>IF(H245 &gt; 1, "Large", "Small")</f>
        <v>Small</v>
      </c>
      <c r="J245" s="4">
        <v>2</v>
      </c>
      <c r="K245" s="20">
        <v>0.99</v>
      </c>
      <c r="L245" s="5">
        <f>Table3[[#This Row],[Product_Amt]]+Table3[[#This Row],[Shipping_Amt]]</f>
        <v>2.83</v>
      </c>
      <c r="M245" s="5">
        <f>(((Table3[[#This Row],[Total_Amt]] * 0.0558659217877095) + (Table3[[#This Row],[Total_Amt]])) *0.025 +0.3) + Table3[[#This Row],[Total_Amt]] * 0.1025</f>
        <v>0.66477751396648044</v>
      </c>
      <c r="N245" s="20">
        <f>Table3[[#This Row],[Total_Amt]]-Table3[[#This Row],[TCG Fees]]-0.0225 - (0.088 *Table3[[#This Row],[Shipping Shields]])- (0.02442 * Table3[[#This Row],[Quantity_Ordered]])</f>
        <v>2.0058824860335194</v>
      </c>
      <c r="O245" s="2"/>
      <c r="P245" s="2"/>
      <c r="Q245" s="6"/>
    </row>
    <row r="246" spans="1:17" x14ac:dyDescent="0.25">
      <c r="A246" s="1" t="s">
        <v>1147</v>
      </c>
      <c r="B246" s="2" t="s">
        <v>1148</v>
      </c>
      <c r="C246" s="3">
        <v>45300</v>
      </c>
      <c r="D246" s="4" t="str">
        <f ca="1">IF(C246&gt;=TODAY()-7,"Shipped","Completed")</f>
        <v>Completed</v>
      </c>
      <c r="E246" s="4" t="s">
        <v>3</v>
      </c>
      <c r="F246" s="4" t="s">
        <v>1534</v>
      </c>
      <c r="G246" s="5">
        <v>1.71</v>
      </c>
      <c r="H246" s="37">
        <f>IF(J246&gt;=7,2,IF(J246&lt;7,1))</f>
        <v>1</v>
      </c>
      <c r="I246" s="37" t="str">
        <f>IF(H246 &gt; 1, "Large", "Small")</f>
        <v>Small</v>
      </c>
      <c r="J246" s="4">
        <v>2</v>
      </c>
      <c r="K246" s="20">
        <v>0.99</v>
      </c>
      <c r="L246" s="5">
        <f>Table3[[#This Row],[Product_Amt]]+Table3[[#This Row],[Shipping_Amt]]</f>
        <v>2.7</v>
      </c>
      <c r="M246" s="5">
        <f>(((Table3[[#This Row],[Total_Amt]] * 0.0558659217877095) + (Table3[[#This Row],[Total_Amt]])) *0.025 +0.3) + Table3[[#This Row],[Total_Amt]] * 0.1025</f>
        <v>0.64802094972067037</v>
      </c>
      <c r="N246" s="20">
        <f>Table3[[#This Row],[Total_Amt]]-Table3[[#This Row],[TCG Fees]]-0.0225 - (0.088 *Table3[[#This Row],[Shipping Shields]])- (0.02442 * Table3[[#This Row],[Quantity_Ordered]])</f>
        <v>1.8926390502793298</v>
      </c>
      <c r="O246" s="2"/>
      <c r="P246" s="2"/>
      <c r="Q246" s="6"/>
    </row>
    <row r="247" spans="1:17" x14ac:dyDescent="0.25">
      <c r="A247" s="1" t="s">
        <v>1108</v>
      </c>
      <c r="B247" s="2" t="s">
        <v>1109</v>
      </c>
      <c r="C247" s="3">
        <v>45300</v>
      </c>
      <c r="D247" s="4" t="str">
        <f ca="1">IF(C247&gt;=TODAY()-7,"Shipped","Completed")</f>
        <v>Completed</v>
      </c>
      <c r="E247" s="4" t="s">
        <v>3</v>
      </c>
      <c r="F247" s="4" t="s">
        <v>1534</v>
      </c>
      <c r="G247" s="5">
        <v>7.98</v>
      </c>
      <c r="H247" s="37">
        <f>IF(J247&gt;=7,2,IF(J247&lt;7,1))</f>
        <v>1</v>
      </c>
      <c r="I247" s="37" t="str">
        <f>IF(H247 &gt; 1, "Large", "Small")</f>
        <v>Small</v>
      </c>
      <c r="J247" s="4">
        <v>1</v>
      </c>
      <c r="K247" s="20">
        <v>0.99</v>
      </c>
      <c r="L247" s="5">
        <f>Table3[[#This Row],[Product_Amt]]+Table3[[#This Row],[Shipping_Amt]]</f>
        <v>8.9700000000000006</v>
      </c>
      <c r="M247" s="5">
        <f>(((Table3[[#This Row],[Total_Amt]] * 0.0558659217877095) + (Table3[[#This Row],[Total_Amt]])) *0.025 +0.3) + Table3[[#This Row],[Total_Amt]] * 0.1025</f>
        <v>1.4562029329608941</v>
      </c>
      <c r="N247" s="20">
        <f>Table3[[#This Row],[Total_Amt]]-Table3[[#This Row],[TCG Fees]]-0.0225 - (0.088 *Table3[[#This Row],[Shipping Shields]])- (0.02442 * Table3[[#This Row],[Quantity_Ordered]])</f>
        <v>7.3788770670391068</v>
      </c>
      <c r="O247" s="2"/>
      <c r="P247" s="2"/>
      <c r="Q247" s="6"/>
    </row>
    <row r="248" spans="1:17" x14ac:dyDescent="0.25">
      <c r="A248" s="1" t="s">
        <v>1167</v>
      </c>
      <c r="B248" s="2" t="s">
        <v>1168</v>
      </c>
      <c r="C248" s="3">
        <v>45300</v>
      </c>
      <c r="D248" s="4" t="str">
        <f ca="1">IF(C248&gt;=TODAY()-7,"Shipped","Completed")</f>
        <v>Completed</v>
      </c>
      <c r="E248" s="4" t="s">
        <v>3</v>
      </c>
      <c r="F248" s="4" t="s">
        <v>1534</v>
      </c>
      <c r="G248" s="5">
        <v>2.4500000000000002</v>
      </c>
      <c r="H248" s="37">
        <f>IF(J248&gt;=7,2,IF(J248&lt;7,1))</f>
        <v>1</v>
      </c>
      <c r="I248" s="37" t="str">
        <f>IF(H248 &gt; 1, "Large", "Small")</f>
        <v>Small</v>
      </c>
      <c r="J248" s="4">
        <v>1</v>
      </c>
      <c r="K248" s="20">
        <v>0.99</v>
      </c>
      <c r="L248" s="5">
        <f>Table3[[#This Row],[Product_Amt]]+Table3[[#This Row],[Shipping_Amt]]</f>
        <v>3.4400000000000004</v>
      </c>
      <c r="M248" s="5">
        <f>(((Table3[[#This Row],[Total_Amt]] * 0.0558659217877095) + (Table3[[#This Row],[Total_Amt]])) *0.025 +0.3) + Table3[[#This Row],[Total_Amt]] * 0.1025</f>
        <v>0.74340446927374304</v>
      </c>
      <c r="N248" s="20">
        <f>Table3[[#This Row],[Total_Amt]]-Table3[[#This Row],[TCG Fees]]-0.0225 - (0.088 *Table3[[#This Row],[Shipping Shields]])- (0.02442 * Table3[[#This Row],[Quantity_Ordered]])</f>
        <v>2.5616755307262573</v>
      </c>
      <c r="O248" s="2"/>
      <c r="P248" s="2"/>
      <c r="Q248" s="6"/>
    </row>
    <row r="249" spans="1:17" x14ac:dyDescent="0.25">
      <c r="A249" s="1" t="s">
        <v>1190</v>
      </c>
      <c r="B249" s="2" t="s">
        <v>1191</v>
      </c>
      <c r="C249" s="3">
        <v>45300</v>
      </c>
      <c r="D249" s="4" t="str">
        <f ca="1">IF(C249&gt;=TODAY()-7,"Shipped","Completed")</f>
        <v>Completed</v>
      </c>
      <c r="E249" s="4" t="s">
        <v>3</v>
      </c>
      <c r="F249" s="4" t="s">
        <v>1534</v>
      </c>
      <c r="G249" s="5">
        <v>1.82</v>
      </c>
      <c r="H249" s="37">
        <f>IF(J249&gt;=7,2,IF(J249&lt;7,1))</f>
        <v>1</v>
      </c>
      <c r="I249" s="37" t="str">
        <f>IF(H249 &gt; 1, "Large", "Small")</f>
        <v>Small</v>
      </c>
      <c r="J249" s="4">
        <v>2</v>
      </c>
      <c r="K249" s="20">
        <v>0.99</v>
      </c>
      <c r="L249" s="5">
        <f>Table3[[#This Row],[Product_Amt]]+Table3[[#This Row],[Shipping_Amt]]</f>
        <v>2.81</v>
      </c>
      <c r="M249" s="5">
        <f>(((Table3[[#This Row],[Total_Amt]] * 0.0558659217877095) + (Table3[[#This Row],[Total_Amt]])) *0.025 +0.3) + Table3[[#This Row],[Total_Amt]] * 0.1025</f>
        <v>0.66219958100558651</v>
      </c>
      <c r="N249" s="20">
        <f>Table3[[#This Row],[Total_Amt]]-Table3[[#This Row],[TCG Fees]]-0.0225 - (0.088 *Table3[[#This Row],[Shipping Shields]])- (0.02442 * Table3[[#This Row],[Quantity_Ordered]])</f>
        <v>1.9884604189944135</v>
      </c>
      <c r="O249" s="2"/>
      <c r="P249" s="2"/>
      <c r="Q249" s="6"/>
    </row>
    <row r="250" spans="1:17" x14ac:dyDescent="0.25">
      <c r="A250" s="1" t="s">
        <v>1137</v>
      </c>
      <c r="B250" s="2" t="s">
        <v>1138</v>
      </c>
      <c r="C250" s="3">
        <v>45300</v>
      </c>
      <c r="D250" s="4" t="str">
        <f ca="1">IF(C250&gt;=TODAY()-7,"Shipped","Completed")</f>
        <v>Completed</v>
      </c>
      <c r="E250" s="4" t="s">
        <v>3</v>
      </c>
      <c r="F250" s="4" t="s">
        <v>1534</v>
      </c>
      <c r="G250" s="5">
        <v>7.55</v>
      </c>
      <c r="H250" s="37">
        <f>IF(J250&gt;=7,2,IF(J250&lt;7,1))</f>
        <v>1</v>
      </c>
      <c r="I250" s="37" t="str">
        <f>IF(H250 &gt; 1, "Large", "Small")</f>
        <v>Small</v>
      </c>
      <c r="J250" s="4">
        <v>2</v>
      </c>
      <c r="K250" s="20">
        <v>0.99</v>
      </c>
      <c r="L250" s="5">
        <f>Table3[[#This Row],[Product_Amt]]+Table3[[#This Row],[Shipping_Amt]]</f>
        <v>8.5399999999999991</v>
      </c>
      <c r="M250" s="5">
        <f>(((Table3[[#This Row],[Total_Amt]] * 0.0558659217877095) + (Table3[[#This Row],[Total_Amt]])) *0.025 +0.3) + Table3[[#This Row],[Total_Amt]] * 0.1025</f>
        <v>1.4007773743016758</v>
      </c>
      <c r="N250" s="20">
        <f>Table3[[#This Row],[Total_Amt]]-Table3[[#This Row],[TCG Fees]]-0.0225 - (0.088 *Table3[[#This Row],[Shipping Shields]])- (0.02442 * Table3[[#This Row],[Quantity_Ordered]])</f>
        <v>6.9798826256983233</v>
      </c>
      <c r="O250" s="2"/>
      <c r="P250" s="2"/>
      <c r="Q250" s="6"/>
    </row>
    <row r="251" spans="1:17" x14ac:dyDescent="0.25">
      <c r="A251" s="1" t="s">
        <v>1182</v>
      </c>
      <c r="B251" s="2" t="s">
        <v>1183</v>
      </c>
      <c r="C251" s="3">
        <v>45300</v>
      </c>
      <c r="D251" s="4" t="str">
        <f ca="1">IF(C251&gt;=TODAY()-7,"Shipped","Completed")</f>
        <v>Completed</v>
      </c>
      <c r="E251" s="4" t="s">
        <v>3</v>
      </c>
      <c r="F251" s="4" t="s">
        <v>1534</v>
      </c>
      <c r="G251" s="5">
        <v>6.18</v>
      </c>
      <c r="H251" s="37">
        <f>IF(J251&gt;=7,2,IF(J251&lt;7,1))</f>
        <v>1</v>
      </c>
      <c r="I251" s="37" t="str">
        <f>IF(H251 &gt; 1, "Large", "Small")</f>
        <v>Small</v>
      </c>
      <c r="J251" s="4">
        <v>2</v>
      </c>
      <c r="K251" s="20">
        <v>0.99</v>
      </c>
      <c r="L251" s="5">
        <f>Table3[[#This Row],[Product_Amt]]+Table3[[#This Row],[Shipping_Amt]]</f>
        <v>7.17</v>
      </c>
      <c r="M251" s="5">
        <f>(((Table3[[#This Row],[Total_Amt]] * 0.0558659217877095) + (Table3[[#This Row],[Total_Amt]])) *0.025 +0.3) + Table3[[#This Row],[Total_Amt]] * 0.1025</f>
        <v>1.2241889664804468</v>
      </c>
      <c r="N251" s="20">
        <f>Table3[[#This Row],[Total_Amt]]-Table3[[#This Row],[TCG Fees]]-0.0225 - (0.088 *Table3[[#This Row],[Shipping Shields]])- (0.02442 * Table3[[#This Row],[Quantity_Ordered]])</f>
        <v>5.7864710335195531</v>
      </c>
      <c r="O251" s="2"/>
      <c r="P251" s="2"/>
      <c r="Q251" s="6"/>
    </row>
    <row r="252" spans="1:17" x14ac:dyDescent="0.25">
      <c r="A252" s="1" t="s">
        <v>1159</v>
      </c>
      <c r="B252" s="2" t="s">
        <v>1160</v>
      </c>
      <c r="C252" s="3">
        <v>45300</v>
      </c>
      <c r="D252" s="4" t="str">
        <f ca="1">IF(C252&gt;=TODAY()-7,"Shipped","Completed")</f>
        <v>Completed</v>
      </c>
      <c r="E252" s="4" t="s">
        <v>3</v>
      </c>
      <c r="F252" s="4" t="s">
        <v>1534</v>
      </c>
      <c r="G252" s="5">
        <v>0.96</v>
      </c>
      <c r="H252" s="37">
        <f>IF(J252&gt;=7,2,IF(J252&lt;7,1))</f>
        <v>1</v>
      </c>
      <c r="I252" s="37" t="str">
        <f>IF(H252 &gt; 1, "Large", "Small")</f>
        <v>Small</v>
      </c>
      <c r="J252" s="4">
        <v>1</v>
      </c>
      <c r="K252" s="20">
        <v>0.99</v>
      </c>
      <c r="L252" s="5">
        <f>Table3[[#This Row],[Product_Amt]]+Table3[[#This Row],[Shipping_Amt]]</f>
        <v>1.95</v>
      </c>
      <c r="M252" s="5">
        <f>(((Table3[[#This Row],[Total_Amt]] * 0.0558659217877095) + (Table3[[#This Row],[Total_Amt]])) *0.025 +0.3) + Table3[[#This Row],[Total_Amt]] * 0.1025</f>
        <v>0.55134846368715085</v>
      </c>
      <c r="N252" s="20">
        <f>Table3[[#This Row],[Total_Amt]]-Table3[[#This Row],[TCG Fees]]-0.0225 - (0.088 *Table3[[#This Row],[Shipping Shields]])- (0.02442 * Table3[[#This Row],[Quantity_Ordered]])</f>
        <v>1.263731536312849</v>
      </c>
      <c r="O252" s="2"/>
      <c r="P252" s="2"/>
      <c r="Q252" s="6"/>
    </row>
    <row r="253" spans="1:17" x14ac:dyDescent="0.25">
      <c r="A253" s="1" t="s">
        <v>1102</v>
      </c>
      <c r="B253" s="2" t="s">
        <v>1103</v>
      </c>
      <c r="C253" s="3">
        <v>45300</v>
      </c>
      <c r="D253" s="4" t="str">
        <f ca="1">IF(C253&gt;=TODAY()-7,"Shipped","Completed")</f>
        <v>Completed</v>
      </c>
      <c r="E253" s="4" t="s">
        <v>3</v>
      </c>
      <c r="F253" s="4" t="s">
        <v>1534</v>
      </c>
      <c r="G253" s="5">
        <v>17</v>
      </c>
      <c r="H253" s="37">
        <f>IF(J253&gt;=7,2,IF(J253&lt;7,1))</f>
        <v>1</v>
      </c>
      <c r="I253" s="37" t="str">
        <f>IF(H253 &gt; 1, "Large", "Small")</f>
        <v>Small</v>
      </c>
      <c r="J253" s="4">
        <v>1</v>
      </c>
      <c r="K253" s="20">
        <v>0.99</v>
      </c>
      <c r="L253" s="5">
        <f>Table3[[#This Row],[Product_Amt]]+Table3[[#This Row],[Shipping_Amt]]</f>
        <v>17.989999999999998</v>
      </c>
      <c r="M253" s="5">
        <f>(((Table3[[#This Row],[Total_Amt]] * 0.0558659217877095) + (Table3[[#This Row],[Total_Amt]])) *0.025 +0.3) + Table3[[#This Row],[Total_Amt]] * 0.1025</f>
        <v>2.6188506983240218</v>
      </c>
      <c r="N253" s="20">
        <f>Table3[[#This Row],[Total_Amt]]-Table3[[#This Row],[TCG Fees]]-0.0225 - (0.088 *Table3[[#This Row],[Shipping Shields]])- (0.02442 * Table3[[#This Row],[Quantity_Ordered]])</f>
        <v>15.236229301675978</v>
      </c>
      <c r="O253" s="2"/>
      <c r="P253" s="2"/>
      <c r="Q253" s="6"/>
    </row>
    <row r="254" spans="1:17" x14ac:dyDescent="0.25">
      <c r="A254" s="1" t="s">
        <v>1175</v>
      </c>
      <c r="B254" s="2" t="s">
        <v>176</v>
      </c>
      <c r="C254" s="3">
        <v>45300</v>
      </c>
      <c r="D254" s="4" t="str">
        <f ca="1">IF(C254&gt;=TODAY()-7,"Shipped","Completed")</f>
        <v>Completed</v>
      </c>
      <c r="E254" s="4" t="s">
        <v>3</v>
      </c>
      <c r="F254" s="4" t="s">
        <v>1534</v>
      </c>
      <c r="G254" s="5">
        <v>1.28</v>
      </c>
      <c r="H254" s="37">
        <f>IF(J254&gt;=7,2,IF(J254&lt;7,1))</f>
        <v>1</v>
      </c>
      <c r="I254" s="37" t="str">
        <f>IF(H254 &gt; 1, "Large", "Small")</f>
        <v>Small</v>
      </c>
      <c r="J254" s="4">
        <v>1</v>
      </c>
      <c r="K254" s="20">
        <v>0.99</v>
      </c>
      <c r="L254" s="5">
        <f>Table3[[#This Row],[Product_Amt]]+Table3[[#This Row],[Shipping_Amt]]</f>
        <v>2.27</v>
      </c>
      <c r="M254" s="5">
        <f>(((Table3[[#This Row],[Total_Amt]] * 0.0558659217877095) + (Table3[[#This Row],[Total_Amt]])) *0.025 +0.3) + Table3[[#This Row],[Total_Amt]] * 0.1025</f>
        <v>0.59259539106145254</v>
      </c>
      <c r="N254" s="20">
        <f>Table3[[#This Row],[Total_Amt]]-Table3[[#This Row],[TCG Fees]]-0.0225 - (0.088 *Table3[[#This Row],[Shipping Shields]])- (0.02442 * Table3[[#This Row],[Quantity_Ordered]])</f>
        <v>1.5424846089385473</v>
      </c>
      <c r="O254" s="2"/>
      <c r="P254" s="2"/>
      <c r="Q254" s="6"/>
    </row>
    <row r="255" spans="1:17" x14ac:dyDescent="0.25">
      <c r="A255" s="1" t="s">
        <v>1155</v>
      </c>
      <c r="B255" s="2" t="s">
        <v>1156</v>
      </c>
      <c r="C255" s="3">
        <v>45300</v>
      </c>
      <c r="D255" s="4" t="str">
        <f ca="1">IF(C255&gt;=TODAY()-7,"Shipped","Completed")</f>
        <v>Completed</v>
      </c>
      <c r="E255" s="4" t="s">
        <v>3</v>
      </c>
      <c r="F255" s="4" t="s">
        <v>1534</v>
      </c>
      <c r="G255" s="5">
        <v>4</v>
      </c>
      <c r="H255" s="37">
        <f>IF(J255&gt;=7,2,IF(J255&lt;7,1))</f>
        <v>1</v>
      </c>
      <c r="I255" s="37" t="str">
        <f>IF(H255 &gt; 1, "Large", "Small")</f>
        <v>Small</v>
      </c>
      <c r="J255" s="4">
        <v>1</v>
      </c>
      <c r="K255" s="20">
        <v>0.99</v>
      </c>
      <c r="L255" s="5">
        <f>Table3[[#This Row],[Product_Amt]]+Table3[[#This Row],[Shipping_Amt]]</f>
        <v>4.99</v>
      </c>
      <c r="M255" s="5">
        <f>(((Table3[[#This Row],[Total_Amt]] * 0.0558659217877095) + (Table3[[#This Row],[Total_Amt]])) *0.025 +0.3) + Table3[[#This Row],[Total_Amt]] * 0.1025</f>
        <v>0.94319427374301679</v>
      </c>
      <c r="N255" s="20">
        <f>Table3[[#This Row],[Total_Amt]]-Table3[[#This Row],[TCG Fees]]-0.0225 - (0.088 *Table3[[#This Row],[Shipping Shields]])- (0.02442 * Table3[[#This Row],[Quantity_Ordered]])</f>
        <v>3.9118857262569833</v>
      </c>
      <c r="O255" s="2"/>
      <c r="P255" s="2"/>
      <c r="Q255" s="6"/>
    </row>
    <row r="256" spans="1:17" x14ac:dyDescent="0.25">
      <c r="A256" s="1" t="s">
        <v>1186</v>
      </c>
      <c r="B256" s="2" t="s">
        <v>1187</v>
      </c>
      <c r="C256" s="3">
        <v>45300</v>
      </c>
      <c r="D256" s="4" t="str">
        <f ca="1">IF(C256&gt;=TODAY()-7,"Shipped","Completed")</f>
        <v>Completed</v>
      </c>
      <c r="E256" s="4" t="s">
        <v>3</v>
      </c>
      <c r="F256" s="4" t="s">
        <v>1534</v>
      </c>
      <c r="G256" s="5">
        <v>0.99</v>
      </c>
      <c r="H256" s="37">
        <f>IF(J256&gt;=7,2,IF(J256&lt;7,1))</f>
        <v>1</v>
      </c>
      <c r="I256" s="37" t="str">
        <f>IF(H256 &gt; 1, "Large", "Small")</f>
        <v>Small</v>
      </c>
      <c r="J256" s="4">
        <v>1</v>
      </c>
      <c r="K256" s="20">
        <v>0.99</v>
      </c>
      <c r="L256" s="5">
        <f>Table3[[#This Row],[Product_Amt]]+Table3[[#This Row],[Shipping_Amt]]</f>
        <v>1.98</v>
      </c>
      <c r="M256" s="5">
        <f>(((Table3[[#This Row],[Total_Amt]] * 0.0558659217877095) + (Table3[[#This Row],[Total_Amt]])) *0.025 +0.3) + Table3[[#This Row],[Total_Amt]] * 0.1025</f>
        <v>0.55521536312849162</v>
      </c>
      <c r="N256" s="20">
        <f>Table3[[#This Row],[Total_Amt]]-Table3[[#This Row],[TCG Fees]]-0.0225 - (0.088 *Table3[[#This Row],[Shipping Shields]])- (0.02442 * Table3[[#This Row],[Quantity_Ordered]])</f>
        <v>1.2898646368715081</v>
      </c>
      <c r="O256" s="2"/>
      <c r="P256" s="2"/>
      <c r="Q256" s="6"/>
    </row>
    <row r="257" spans="1:17" x14ac:dyDescent="0.25">
      <c r="A257" s="1" t="s">
        <v>1188</v>
      </c>
      <c r="B257" s="2" t="s">
        <v>1189</v>
      </c>
      <c r="C257" s="3">
        <v>45300</v>
      </c>
      <c r="D257" s="4" t="str">
        <f ca="1">IF(C257&gt;=TODAY()-7,"Shipped","Completed")</f>
        <v>Completed</v>
      </c>
      <c r="E257" s="4" t="s">
        <v>3</v>
      </c>
      <c r="F257" s="4" t="s">
        <v>1534</v>
      </c>
      <c r="G257" s="5">
        <v>6.18</v>
      </c>
      <c r="H257" s="37">
        <f>IF(J257&gt;=7,2,IF(J257&lt;7,1))</f>
        <v>1</v>
      </c>
      <c r="I257" s="37" t="str">
        <f>IF(H257 &gt; 1, "Large", "Small")</f>
        <v>Small</v>
      </c>
      <c r="J257" s="4">
        <v>3</v>
      </c>
      <c r="K257" s="20">
        <v>0.99</v>
      </c>
      <c r="L257" s="5">
        <f>Table3[[#This Row],[Product_Amt]]+Table3[[#This Row],[Shipping_Amt]]</f>
        <v>7.17</v>
      </c>
      <c r="M257" s="5">
        <f>(((Table3[[#This Row],[Total_Amt]] * 0.0558659217877095) + (Table3[[#This Row],[Total_Amt]])) *0.025 +0.3) + Table3[[#This Row],[Total_Amt]] * 0.1025</f>
        <v>1.2241889664804468</v>
      </c>
      <c r="N257" s="20">
        <f>Table3[[#This Row],[Total_Amt]]-Table3[[#This Row],[TCG Fees]]-0.0225 - (0.088 *Table3[[#This Row],[Shipping Shields]])- (0.02442 * Table3[[#This Row],[Quantity_Ordered]])</f>
        <v>5.7620510335195529</v>
      </c>
      <c r="O257" s="2"/>
      <c r="P257" s="2"/>
      <c r="Q257" s="6"/>
    </row>
    <row r="258" spans="1:17" x14ac:dyDescent="0.25">
      <c r="A258" s="1" t="s">
        <v>1169</v>
      </c>
      <c r="B258" s="2" t="s">
        <v>1170</v>
      </c>
      <c r="C258" s="3">
        <v>45300</v>
      </c>
      <c r="D258" s="4" t="str">
        <f ca="1">IF(C258&gt;=TODAY()-7,"Shipped","Completed")</f>
        <v>Completed</v>
      </c>
      <c r="E258" s="4" t="s">
        <v>3</v>
      </c>
      <c r="F258" s="4" t="s">
        <v>1534</v>
      </c>
      <c r="G258" s="5">
        <v>1.22</v>
      </c>
      <c r="H258" s="37">
        <f>IF(J258&gt;=7,2,IF(J258&lt;7,1))</f>
        <v>1</v>
      </c>
      <c r="I258" s="37" t="str">
        <f>IF(H258 &gt; 1, "Large", "Small")</f>
        <v>Small</v>
      </c>
      <c r="J258" s="4">
        <v>2</v>
      </c>
      <c r="K258" s="20">
        <v>0.99</v>
      </c>
      <c r="L258" s="5">
        <f>Table3[[#This Row],[Product_Amt]]+Table3[[#This Row],[Shipping_Amt]]</f>
        <v>2.21</v>
      </c>
      <c r="M258" s="5">
        <f>(((Table3[[#This Row],[Total_Amt]] * 0.0558659217877095) + (Table3[[#This Row],[Total_Amt]])) *0.025 +0.3) + Table3[[#This Row],[Total_Amt]] * 0.1025</f>
        <v>0.58486159217877098</v>
      </c>
      <c r="N258" s="20">
        <f>Table3[[#This Row],[Total_Amt]]-Table3[[#This Row],[TCG Fees]]-0.0225 - (0.088 *Table3[[#This Row],[Shipping Shields]])- (0.02442 * Table3[[#This Row],[Quantity_Ordered]])</f>
        <v>1.4657984078212289</v>
      </c>
      <c r="O258" s="2"/>
      <c r="P258" s="2"/>
      <c r="Q258" s="6"/>
    </row>
    <row r="259" spans="1:17" x14ac:dyDescent="0.25">
      <c r="A259" s="1" t="s">
        <v>1112</v>
      </c>
      <c r="B259" s="2" t="s">
        <v>1113</v>
      </c>
      <c r="C259" s="3">
        <v>45300</v>
      </c>
      <c r="D259" s="4" t="str">
        <f ca="1">IF(C259&gt;=TODAY()-7,"Shipped","Completed")</f>
        <v>Completed</v>
      </c>
      <c r="E259" s="4" t="s">
        <v>3</v>
      </c>
      <c r="F259" s="4" t="s">
        <v>1534</v>
      </c>
      <c r="G259" s="5">
        <v>2.98</v>
      </c>
      <c r="H259" s="37">
        <f>IF(J259&gt;=7,2,IF(J259&lt;7,1))</f>
        <v>1</v>
      </c>
      <c r="I259" s="37" t="str">
        <f>IF(H259 &gt; 1, "Large", "Small")</f>
        <v>Small</v>
      </c>
      <c r="J259" s="4">
        <v>1</v>
      </c>
      <c r="K259" s="20">
        <v>0.99</v>
      </c>
      <c r="L259" s="5">
        <f>Table3[[#This Row],[Product_Amt]]+Table3[[#This Row],[Shipping_Amt]]</f>
        <v>3.9699999999999998</v>
      </c>
      <c r="M259" s="5">
        <f>(((Table3[[#This Row],[Total_Amt]] * 0.0558659217877095) + (Table3[[#This Row],[Total_Amt]])) *0.025 +0.3) + Table3[[#This Row],[Total_Amt]] * 0.1025</f>
        <v>0.81171969273743017</v>
      </c>
      <c r="N259" s="20">
        <f>Table3[[#This Row],[Total_Amt]]-Table3[[#This Row],[TCG Fees]]-0.0225 - (0.088 *Table3[[#This Row],[Shipping Shields]])- (0.02442 * Table3[[#This Row],[Quantity_Ordered]])</f>
        <v>3.0233603072625694</v>
      </c>
      <c r="O259" s="2"/>
      <c r="P259" s="2"/>
      <c r="Q259" s="6"/>
    </row>
    <row r="260" spans="1:17" x14ac:dyDescent="0.25">
      <c r="A260" s="1" t="s">
        <v>1176</v>
      </c>
      <c r="B260" s="2" t="s">
        <v>1177</v>
      </c>
      <c r="C260" s="3">
        <v>45300</v>
      </c>
      <c r="D260" s="4" t="str">
        <f ca="1">IF(C260&gt;=TODAY()-7,"Shipped","Completed")</f>
        <v>Completed</v>
      </c>
      <c r="E260" s="4" t="s">
        <v>3</v>
      </c>
      <c r="F260" s="4" t="s">
        <v>1534</v>
      </c>
      <c r="G260" s="5">
        <v>2.0699999999999998</v>
      </c>
      <c r="H260" s="37">
        <f>IF(J260&gt;=7,2,IF(J260&lt;7,1))</f>
        <v>1</v>
      </c>
      <c r="I260" s="37" t="str">
        <f>IF(H260 &gt; 1, "Large", "Small")</f>
        <v>Small</v>
      </c>
      <c r="J260" s="4">
        <v>2</v>
      </c>
      <c r="K260" s="20">
        <v>0.99</v>
      </c>
      <c r="L260" s="5">
        <f>Table3[[#This Row],[Product_Amt]]+Table3[[#This Row],[Shipping_Amt]]</f>
        <v>3.0599999999999996</v>
      </c>
      <c r="M260" s="5">
        <f>(((Table3[[#This Row],[Total_Amt]] * 0.0558659217877095) + (Table3[[#This Row],[Total_Amt]])) *0.025 +0.3) + Table3[[#This Row],[Total_Amt]] * 0.1025</f>
        <v>0.69442374301675969</v>
      </c>
      <c r="N260" s="20">
        <f>Table3[[#This Row],[Total_Amt]]-Table3[[#This Row],[TCG Fees]]-0.0225 - (0.088 *Table3[[#This Row],[Shipping Shields]])- (0.02442 * Table3[[#This Row],[Quantity_Ordered]])</f>
        <v>2.2062362569832397</v>
      </c>
      <c r="O260" s="2"/>
      <c r="P260" s="2"/>
      <c r="Q260" s="6"/>
    </row>
    <row r="261" spans="1:17" x14ac:dyDescent="0.25">
      <c r="A261" s="1" t="s">
        <v>1173</v>
      </c>
      <c r="B261" s="2" t="s">
        <v>1174</v>
      </c>
      <c r="C261" s="3">
        <v>45300</v>
      </c>
      <c r="D261" s="4" t="str">
        <f ca="1">IF(C261&gt;=TODAY()-7,"Shipped","Completed")</f>
        <v>Completed</v>
      </c>
      <c r="E261" s="4" t="s">
        <v>3</v>
      </c>
      <c r="F261" s="4" t="s">
        <v>1534</v>
      </c>
      <c r="G261" s="5">
        <v>0.99</v>
      </c>
      <c r="H261" s="37">
        <f>IF(J261&gt;=7,2,IF(J261&lt;7,1))</f>
        <v>1</v>
      </c>
      <c r="I261" s="37" t="str">
        <f>IF(H261 &gt; 1, "Large", "Small")</f>
        <v>Small</v>
      </c>
      <c r="J261" s="4">
        <v>1</v>
      </c>
      <c r="K261" s="20">
        <v>0.99</v>
      </c>
      <c r="L261" s="5">
        <f>Table3[[#This Row],[Product_Amt]]+Table3[[#This Row],[Shipping_Amt]]</f>
        <v>1.98</v>
      </c>
      <c r="M261" s="5">
        <f>(((Table3[[#This Row],[Total_Amt]] * 0.0558659217877095) + (Table3[[#This Row],[Total_Amt]])) *0.025 +0.3) + Table3[[#This Row],[Total_Amt]] * 0.1025</f>
        <v>0.55521536312849162</v>
      </c>
      <c r="N261" s="20">
        <f>Table3[[#This Row],[Total_Amt]]-Table3[[#This Row],[TCG Fees]]-0.0225 - (0.088 *Table3[[#This Row],[Shipping Shields]])- (0.02442 * Table3[[#This Row],[Quantity_Ordered]])</f>
        <v>1.2898646368715081</v>
      </c>
      <c r="O261" s="2"/>
      <c r="P261" s="2"/>
      <c r="Q261" s="6"/>
    </row>
    <row r="262" spans="1:17" x14ac:dyDescent="0.25">
      <c r="A262" s="1" t="s">
        <v>1122</v>
      </c>
      <c r="B262" s="2" t="s">
        <v>1123</v>
      </c>
      <c r="C262" s="3">
        <v>45300</v>
      </c>
      <c r="D262" s="4" t="str">
        <f ca="1">IF(C262&gt;=TODAY()-7,"Shipped","Completed")</f>
        <v>Completed</v>
      </c>
      <c r="E262" s="4" t="s">
        <v>3</v>
      </c>
      <c r="F262" s="4" t="s">
        <v>1534</v>
      </c>
      <c r="G262" s="5">
        <v>2.95</v>
      </c>
      <c r="H262" s="37">
        <f>IF(J262&gt;=7,2,IF(J262&lt;7,1))</f>
        <v>1</v>
      </c>
      <c r="I262" s="37" t="str">
        <f>IF(H262 &gt; 1, "Large", "Small")</f>
        <v>Small</v>
      </c>
      <c r="J262" s="4">
        <v>1</v>
      </c>
      <c r="K262" s="20">
        <v>0.99</v>
      </c>
      <c r="L262" s="5">
        <f>Table3[[#This Row],[Product_Amt]]+Table3[[#This Row],[Shipping_Amt]]</f>
        <v>3.9400000000000004</v>
      </c>
      <c r="M262" s="5">
        <f>(((Table3[[#This Row],[Total_Amt]] * 0.0558659217877095) + (Table3[[#This Row],[Total_Amt]])) *0.025 +0.3) + Table3[[#This Row],[Total_Amt]] * 0.1025</f>
        <v>0.8078527932960895</v>
      </c>
      <c r="N262" s="20">
        <f>Table3[[#This Row],[Total_Amt]]-Table3[[#This Row],[TCG Fees]]-0.0225 - (0.088 *Table3[[#This Row],[Shipping Shields]])- (0.02442 * Table3[[#This Row],[Quantity_Ordered]])</f>
        <v>2.9972272067039105</v>
      </c>
      <c r="O262" s="2"/>
      <c r="P262" s="2"/>
      <c r="Q262" s="6"/>
    </row>
    <row r="263" spans="1:17" x14ac:dyDescent="0.25">
      <c r="A263" s="1" t="s">
        <v>1143</v>
      </c>
      <c r="B263" s="2" t="s">
        <v>1144</v>
      </c>
      <c r="C263" s="3">
        <v>45300</v>
      </c>
      <c r="D263" s="4" t="str">
        <f ca="1">IF(C263&gt;=TODAY()-7,"Shipped","Completed")</f>
        <v>Completed</v>
      </c>
      <c r="E263" s="4" t="s">
        <v>3</v>
      </c>
      <c r="F263" s="4" t="s">
        <v>1534</v>
      </c>
      <c r="G263" s="5">
        <v>0.94</v>
      </c>
      <c r="H263" s="37">
        <f>IF(J263&gt;=7,2,IF(J263&lt;7,1))</f>
        <v>1</v>
      </c>
      <c r="I263" s="37" t="str">
        <f>IF(H263 &gt; 1, "Large", "Small")</f>
        <v>Small</v>
      </c>
      <c r="J263" s="4">
        <v>1</v>
      </c>
      <c r="K263" s="20">
        <v>0.99</v>
      </c>
      <c r="L263" s="5">
        <f>Table3[[#This Row],[Product_Amt]]+Table3[[#This Row],[Shipping_Amt]]</f>
        <v>1.93</v>
      </c>
      <c r="M263" s="5">
        <f>(((Table3[[#This Row],[Total_Amt]] * 0.0558659217877095) + (Table3[[#This Row],[Total_Amt]])) *0.025 +0.3) + Table3[[#This Row],[Total_Amt]] * 0.1025</f>
        <v>0.54877053072625692</v>
      </c>
      <c r="N263" s="20">
        <f>Table3[[#This Row],[Total_Amt]]-Table3[[#This Row],[TCG Fees]]-0.0225 - (0.088 *Table3[[#This Row],[Shipping Shields]])- (0.02442 * Table3[[#This Row],[Quantity_Ordered]])</f>
        <v>1.2463094692737429</v>
      </c>
      <c r="O263" s="2"/>
      <c r="P263" s="2"/>
      <c r="Q263" s="6"/>
    </row>
    <row r="264" spans="1:17" x14ac:dyDescent="0.25">
      <c r="A264" s="1" t="s">
        <v>1192</v>
      </c>
      <c r="B264" s="2" t="s">
        <v>1193</v>
      </c>
      <c r="C264" s="3">
        <v>45300</v>
      </c>
      <c r="D264" s="4" t="str">
        <f ca="1">IF(C264&gt;=TODAY()-7,"Shipped","Completed")</f>
        <v>Completed</v>
      </c>
      <c r="E264" s="4" t="s">
        <v>3</v>
      </c>
      <c r="F264" s="4" t="s">
        <v>1534</v>
      </c>
      <c r="G264" s="5">
        <v>3.31</v>
      </c>
      <c r="H264" s="37">
        <f>IF(J264&gt;=7,2,IF(J264&lt;7,1))</f>
        <v>1</v>
      </c>
      <c r="I264" s="37" t="str">
        <f>IF(H264 &gt; 1, "Large", "Small")</f>
        <v>Small</v>
      </c>
      <c r="J264" s="4">
        <v>2</v>
      </c>
      <c r="K264" s="20">
        <v>0.99</v>
      </c>
      <c r="L264" s="5">
        <f>Table3[[#This Row],[Product_Amt]]+Table3[[#This Row],[Shipping_Amt]]</f>
        <v>4.3</v>
      </c>
      <c r="M264" s="5">
        <f>(((Table3[[#This Row],[Total_Amt]] * 0.0558659217877095) + (Table3[[#This Row],[Total_Amt]])) *0.025 +0.3) + Table3[[#This Row],[Total_Amt]] * 0.1025</f>
        <v>0.85425558659217882</v>
      </c>
      <c r="N264" s="20">
        <f>Table3[[#This Row],[Total_Amt]]-Table3[[#This Row],[TCG Fees]]-0.0225 - (0.088 *Table3[[#This Row],[Shipping Shields]])- (0.02442 * Table3[[#This Row],[Quantity_Ordered]])</f>
        <v>3.286404413407821</v>
      </c>
      <c r="O264" s="2"/>
      <c r="P264" s="2"/>
      <c r="Q264" s="6"/>
    </row>
    <row r="265" spans="1:17" x14ac:dyDescent="0.25">
      <c r="A265" s="1" t="s">
        <v>1130</v>
      </c>
      <c r="B265" s="2" t="s">
        <v>1131</v>
      </c>
      <c r="C265" s="3">
        <v>45300</v>
      </c>
      <c r="D265" s="4" t="str">
        <f ca="1">IF(C265&gt;=TODAY()-7,"Shipped","Completed")</f>
        <v>Completed</v>
      </c>
      <c r="E265" s="4" t="s">
        <v>3</v>
      </c>
      <c r="F265" s="4" t="s">
        <v>1534</v>
      </c>
      <c r="G265" s="5">
        <v>1.95</v>
      </c>
      <c r="H265" s="37">
        <f>IF(J265&gt;=7,2,IF(J265&lt;7,1))</f>
        <v>1</v>
      </c>
      <c r="I265" s="37" t="str">
        <f>IF(H265 &gt; 1, "Large", "Small")</f>
        <v>Small</v>
      </c>
      <c r="J265" s="4">
        <v>1</v>
      </c>
      <c r="K265" s="20">
        <v>0.99</v>
      </c>
      <c r="L265" s="5">
        <f>Table3[[#This Row],[Product_Amt]]+Table3[[#This Row],[Shipping_Amt]]</f>
        <v>2.94</v>
      </c>
      <c r="M265" s="5">
        <f>(((Table3[[#This Row],[Total_Amt]] * 0.0558659217877095) + (Table3[[#This Row],[Total_Amt]])) *0.025 +0.3) + Table3[[#This Row],[Total_Amt]] * 0.1025</f>
        <v>0.67895614525139658</v>
      </c>
      <c r="N265" s="20">
        <f>Table3[[#This Row],[Total_Amt]]-Table3[[#This Row],[TCG Fees]]-0.0225 - (0.088 *Table3[[#This Row],[Shipping Shields]])- (0.02442 * Table3[[#This Row],[Quantity_Ordered]])</f>
        <v>2.1261238547486032</v>
      </c>
      <c r="O265" s="2"/>
      <c r="P265" s="2"/>
      <c r="Q265" s="6"/>
    </row>
    <row r="266" spans="1:17" x14ac:dyDescent="0.25">
      <c r="A266" s="1" t="s">
        <v>1106</v>
      </c>
      <c r="B266" s="2" t="s">
        <v>1107</v>
      </c>
      <c r="C266" s="3">
        <v>45300</v>
      </c>
      <c r="D266" s="4" t="str">
        <f ca="1">IF(C266&gt;=TODAY()-7,"Shipped","Completed")</f>
        <v>Completed</v>
      </c>
      <c r="E266" s="4" t="s">
        <v>3</v>
      </c>
      <c r="F266" s="4" t="s">
        <v>1534</v>
      </c>
      <c r="G266" s="5">
        <v>18.18</v>
      </c>
      <c r="H266" s="37">
        <f>IF(J266&gt;=7,2,IF(J266&lt;7,1))</f>
        <v>1</v>
      </c>
      <c r="I266" s="37" t="str">
        <f>IF(H266 &gt; 1, "Large", "Small")</f>
        <v>Small</v>
      </c>
      <c r="J266" s="4">
        <v>2</v>
      </c>
      <c r="K266" s="20">
        <v>0.99</v>
      </c>
      <c r="L266" s="5">
        <f>Table3[[#This Row],[Product_Amt]]+Table3[[#This Row],[Shipping_Amt]]</f>
        <v>19.169999999999998</v>
      </c>
      <c r="M266" s="5">
        <f>(((Table3[[#This Row],[Total_Amt]] * 0.0558659217877095) + (Table3[[#This Row],[Total_Amt]])) *0.025 +0.3) + Table3[[#This Row],[Total_Amt]] * 0.1025</f>
        <v>2.7709487430167594</v>
      </c>
      <c r="N266" s="20">
        <f>Table3[[#This Row],[Total_Amt]]-Table3[[#This Row],[TCG Fees]]-0.0225 - (0.088 *Table3[[#This Row],[Shipping Shields]])- (0.02442 * Table3[[#This Row],[Quantity_Ordered]])</f>
        <v>16.239711256983238</v>
      </c>
      <c r="O266" s="2"/>
      <c r="P266" s="2"/>
      <c r="Q266" s="6"/>
    </row>
    <row r="267" spans="1:17" x14ac:dyDescent="0.25">
      <c r="A267" s="30" t="s">
        <v>1250</v>
      </c>
      <c r="B267" s="31" t="s">
        <v>1251</v>
      </c>
      <c r="C267" s="32">
        <v>45300</v>
      </c>
      <c r="D267" s="33" t="s">
        <v>1405</v>
      </c>
      <c r="E267" s="33" t="s">
        <v>3</v>
      </c>
      <c r="F267" s="33" t="s">
        <v>1534</v>
      </c>
      <c r="G267" s="34">
        <v>3.45</v>
      </c>
      <c r="H267" s="38">
        <f>IF(J267&gt;=7,2,IF(J267&lt;7,1))</f>
        <v>1</v>
      </c>
      <c r="I267" s="38" t="str">
        <f>IF(H267 &gt; 1, "Large", "Small")</f>
        <v>Small</v>
      </c>
      <c r="J267" s="33">
        <v>1</v>
      </c>
      <c r="K267" s="35">
        <v>0.99</v>
      </c>
      <c r="L267" s="34">
        <f>Table3[[#This Row],[Product_Amt]]+Table3[[#This Row],[Shipping_Amt]]</f>
        <v>4.4400000000000004</v>
      </c>
      <c r="M267" s="34">
        <f>(((Table3[[#This Row],[Total_Amt]] * 0.0558659217877095) + (Table3[[#This Row],[Total_Amt]])) *0.025 +0.3) + Table3[[#This Row],[Total_Amt]] * 0.1025</f>
        <v>0.87230111731843585</v>
      </c>
      <c r="N267" s="35">
        <f>Table3[[#This Row],[Total_Amt]]-Table3[[#This Row],[TCG Fees]]-0.0225 - (0.088 *Table3[[#This Row],[Shipping Shields]])- (0.02442 * Table3[[#This Row],[Quantity_Ordered]])</f>
        <v>3.4327788826815642</v>
      </c>
      <c r="O267" s="31"/>
      <c r="P267" s="31"/>
      <c r="Q267" s="36"/>
    </row>
    <row r="268" spans="1:17" x14ac:dyDescent="0.25">
      <c r="A268" s="1" t="s">
        <v>1132</v>
      </c>
      <c r="B268" s="2" t="s">
        <v>1133</v>
      </c>
      <c r="C268" s="3">
        <v>45300</v>
      </c>
      <c r="D268" s="4" t="str">
        <f ca="1">IF(C268&gt;=TODAY()-7,"Shipped","Completed")</f>
        <v>Completed</v>
      </c>
      <c r="E268" s="4" t="s">
        <v>3</v>
      </c>
      <c r="F268" s="4" t="s">
        <v>1534</v>
      </c>
      <c r="G268" s="5">
        <v>0.48</v>
      </c>
      <c r="H268" s="37">
        <f>IF(J268&gt;=7,2,IF(J268&lt;7,1))</f>
        <v>1</v>
      </c>
      <c r="I268" s="37" t="str">
        <f>IF(H268 &gt; 1, "Large", "Small")</f>
        <v>Small</v>
      </c>
      <c r="J268" s="4">
        <v>1</v>
      </c>
      <c r="K268" s="20">
        <v>0.99</v>
      </c>
      <c r="L268" s="5">
        <f>Table3[[#This Row],[Product_Amt]]+Table3[[#This Row],[Shipping_Amt]]</f>
        <v>1.47</v>
      </c>
      <c r="M268" s="5">
        <f>(((Table3[[#This Row],[Total_Amt]] * 0.0558659217877095) + (Table3[[#This Row],[Total_Amt]])) *0.025 +0.3) + Table3[[#This Row],[Total_Amt]] * 0.1025</f>
        <v>0.48947807262569831</v>
      </c>
      <c r="N268" s="20">
        <f>Table3[[#This Row],[Total_Amt]]-Table3[[#This Row],[TCG Fees]]-0.0225 - (0.088 *Table3[[#This Row],[Shipping Shields]])- (0.02442 * Table3[[#This Row],[Quantity_Ordered]])</f>
        <v>0.84560192737430173</v>
      </c>
      <c r="O268" s="2"/>
      <c r="P268" s="2"/>
      <c r="Q268" s="6"/>
    </row>
    <row r="269" spans="1:17" x14ac:dyDescent="0.25">
      <c r="A269" s="1" t="s">
        <v>1145</v>
      </c>
      <c r="B269" s="2" t="s">
        <v>1146</v>
      </c>
      <c r="C269" s="3">
        <v>45300</v>
      </c>
      <c r="D269" s="4" t="str">
        <f ca="1">IF(C269&gt;=TODAY()-7,"Shipped","Completed")</f>
        <v>Completed</v>
      </c>
      <c r="E269" s="4" t="s">
        <v>3</v>
      </c>
      <c r="F269" s="4" t="s">
        <v>1534</v>
      </c>
      <c r="G269" s="5">
        <v>3.34</v>
      </c>
      <c r="H269" s="37">
        <f>IF(J269&gt;=7,2,IF(J269&lt;7,1))</f>
        <v>1</v>
      </c>
      <c r="I269" s="37" t="str">
        <f>IF(H269 &gt; 1, "Large", "Small")</f>
        <v>Small</v>
      </c>
      <c r="J269" s="4">
        <v>3</v>
      </c>
      <c r="K269" s="20">
        <v>0.99</v>
      </c>
      <c r="L269" s="5">
        <f>Table3[[#This Row],[Product_Amt]]+Table3[[#This Row],[Shipping_Amt]]</f>
        <v>4.33</v>
      </c>
      <c r="M269" s="5">
        <f>(((Table3[[#This Row],[Total_Amt]] * 0.0558659217877095) + (Table3[[#This Row],[Total_Amt]])) *0.025 +0.3) + Table3[[#This Row],[Total_Amt]] * 0.1025</f>
        <v>0.85812248603351948</v>
      </c>
      <c r="N269" s="20">
        <f>Table3[[#This Row],[Total_Amt]]-Table3[[#This Row],[TCG Fees]]-0.0225 - (0.088 *Table3[[#This Row],[Shipping Shields]])- (0.02442 * Table3[[#This Row],[Quantity_Ordered]])</f>
        <v>3.2881175139664807</v>
      </c>
      <c r="O269" s="2"/>
      <c r="P269" s="2"/>
      <c r="Q269" s="6"/>
    </row>
    <row r="270" spans="1:17" x14ac:dyDescent="0.25">
      <c r="A270" s="1" t="s">
        <v>1139</v>
      </c>
      <c r="B270" s="2" t="s">
        <v>1140</v>
      </c>
      <c r="C270" s="3">
        <v>45300</v>
      </c>
      <c r="D270" s="4" t="str">
        <f ca="1">IF(C270&gt;=TODAY()-7,"Shipped","Completed")</f>
        <v>Completed</v>
      </c>
      <c r="E270" s="4" t="s">
        <v>3</v>
      </c>
      <c r="F270" s="4" t="s">
        <v>1534</v>
      </c>
      <c r="G270" s="5">
        <v>11</v>
      </c>
      <c r="H270" s="37">
        <f>IF(J270&gt;=7,2,IF(J270&lt;7,1))</f>
        <v>1</v>
      </c>
      <c r="I270" s="37" t="str">
        <f>IF(H270 &gt; 1, "Large", "Small")</f>
        <v>Small</v>
      </c>
      <c r="J270" s="4">
        <v>1</v>
      </c>
      <c r="K270" s="20">
        <v>0.99</v>
      </c>
      <c r="L270" s="5">
        <f>Table3[[#This Row],[Product_Amt]]+Table3[[#This Row],[Shipping_Amt]]</f>
        <v>11.99</v>
      </c>
      <c r="M270" s="5">
        <f>(((Table3[[#This Row],[Total_Amt]] * 0.0558659217877095) + (Table3[[#This Row],[Total_Amt]])) *0.025 +0.3) + Table3[[#This Row],[Total_Amt]] * 0.1025</f>
        <v>1.8454708100558659</v>
      </c>
      <c r="N270" s="20">
        <f>Table3[[#This Row],[Total_Amt]]-Table3[[#This Row],[TCG Fees]]-0.0225 - (0.088 *Table3[[#This Row],[Shipping Shields]])- (0.02442 * Table3[[#This Row],[Quantity_Ordered]])</f>
        <v>10.009609189944134</v>
      </c>
      <c r="O270" s="2"/>
      <c r="P270" s="2"/>
      <c r="Q270" s="6"/>
    </row>
    <row r="271" spans="1:17" x14ac:dyDescent="0.25">
      <c r="A271" s="1" t="s">
        <v>1134</v>
      </c>
      <c r="B271" s="2" t="s">
        <v>1135</v>
      </c>
      <c r="C271" s="3">
        <v>45300</v>
      </c>
      <c r="D271" s="4" t="str">
        <f ca="1">IF(C271&gt;=TODAY()-7,"Shipped","Completed")</f>
        <v>Completed</v>
      </c>
      <c r="E271" s="4" t="s">
        <v>3</v>
      </c>
      <c r="F271" s="4" t="s">
        <v>1534</v>
      </c>
      <c r="G271" s="5">
        <v>10.86</v>
      </c>
      <c r="H271" s="37">
        <f>IF(J271&gt;=7,2,IF(J271&lt;7,1))</f>
        <v>1</v>
      </c>
      <c r="I271" s="37" t="str">
        <f>IF(H271 &gt; 1, "Large", "Small")</f>
        <v>Small</v>
      </c>
      <c r="J271" s="4">
        <v>1</v>
      </c>
      <c r="K271" s="20">
        <v>0.99</v>
      </c>
      <c r="L271" s="5">
        <f>Table3[[#This Row],[Product_Amt]]+Table3[[#This Row],[Shipping_Amt]]</f>
        <v>11.85</v>
      </c>
      <c r="M271" s="5">
        <f>(((Table3[[#This Row],[Total_Amt]] * 0.0558659217877095) + (Table3[[#This Row],[Total_Amt]])) *0.025 +0.3) + Table3[[#This Row],[Total_Amt]] * 0.1025</f>
        <v>1.8274252793296089</v>
      </c>
      <c r="N271" s="20">
        <f>Table3[[#This Row],[Total_Amt]]-Table3[[#This Row],[TCG Fees]]-0.0225 - (0.088 *Table3[[#This Row],[Shipping Shields]])- (0.02442 * Table3[[#This Row],[Quantity_Ordered]])</f>
        <v>9.8876547206703922</v>
      </c>
      <c r="O271" s="2"/>
      <c r="P271" s="2"/>
      <c r="Q271" s="6"/>
    </row>
    <row r="272" spans="1:17" x14ac:dyDescent="0.25">
      <c r="A272" s="1" t="s">
        <v>1098</v>
      </c>
      <c r="B272" s="2" t="s">
        <v>1099</v>
      </c>
      <c r="C272" s="3">
        <v>45299</v>
      </c>
      <c r="D272" s="4" t="str">
        <f ca="1">IF(C272&gt;=TODAY()-7,"Shipped","Completed")</f>
        <v>Completed</v>
      </c>
      <c r="E272" s="4" t="s">
        <v>3</v>
      </c>
      <c r="F272" s="4" t="s">
        <v>1534</v>
      </c>
      <c r="G272" s="5">
        <v>1.7</v>
      </c>
      <c r="H272" s="37">
        <f>IF(J272&gt;=7,2,IF(J272&lt;7,1))</f>
        <v>1</v>
      </c>
      <c r="I272" s="37" t="str">
        <f>IF(H272 &gt; 1, "Large", "Small")</f>
        <v>Small</v>
      </c>
      <c r="J272" s="4">
        <v>2</v>
      </c>
      <c r="K272" s="20">
        <v>0.99</v>
      </c>
      <c r="L272" s="5">
        <f>Table3[[#This Row],[Product_Amt]]+Table3[[#This Row],[Shipping_Amt]]</f>
        <v>2.69</v>
      </c>
      <c r="M272" s="5">
        <f>(((Table3[[#This Row],[Total_Amt]] * 0.0558659217877095) + (Table3[[#This Row],[Total_Amt]])) *0.025 +0.3) + Table3[[#This Row],[Total_Amt]] * 0.1025</f>
        <v>0.64673198324022341</v>
      </c>
      <c r="N272" s="20">
        <f>Table3[[#This Row],[Total_Amt]]-Table3[[#This Row],[TCG Fees]]-0.0225 - (0.088 *Table3[[#This Row],[Shipping Shields]])- (0.02442 * Table3[[#This Row],[Quantity_Ordered]])</f>
        <v>1.8839280167597765</v>
      </c>
      <c r="O272" s="2"/>
      <c r="P272" s="2"/>
      <c r="Q272" s="6"/>
    </row>
    <row r="273" spans="1:17" x14ac:dyDescent="0.25">
      <c r="A273" s="1" t="s">
        <v>1094</v>
      </c>
      <c r="B273" s="2" t="s">
        <v>1095</v>
      </c>
      <c r="C273" s="3">
        <v>45299</v>
      </c>
      <c r="D273" s="4" t="str">
        <f ca="1">IF(C273&gt;=TODAY()-7,"Shipped","Completed")</f>
        <v>Completed</v>
      </c>
      <c r="E273" s="4" t="s">
        <v>3</v>
      </c>
      <c r="F273" s="4" t="s">
        <v>1534</v>
      </c>
      <c r="G273" s="5">
        <v>0.5</v>
      </c>
      <c r="H273" s="37">
        <f>IF(J273&gt;=7,2,IF(J273&lt;7,1))</f>
        <v>1</v>
      </c>
      <c r="I273" s="37" t="str">
        <f>IF(H273 &gt; 1, "Large", "Small")</f>
        <v>Small</v>
      </c>
      <c r="J273" s="4">
        <v>2</v>
      </c>
      <c r="K273" s="20">
        <v>0.99</v>
      </c>
      <c r="L273" s="5">
        <f>Table3[[#This Row],[Product_Amt]]+Table3[[#This Row],[Shipping_Amt]]</f>
        <v>1.49</v>
      </c>
      <c r="M273" s="5">
        <f>(((Table3[[#This Row],[Total_Amt]] * 0.0558659217877095) + (Table3[[#This Row],[Total_Amt]])) *0.025 +0.3) + Table3[[#This Row],[Total_Amt]] * 0.1025</f>
        <v>0.49205600558659218</v>
      </c>
      <c r="N273" s="20">
        <f>Table3[[#This Row],[Total_Amt]]-Table3[[#This Row],[TCG Fees]]-0.0225 - (0.088 *Table3[[#This Row],[Shipping Shields]])- (0.02442 * Table3[[#This Row],[Quantity_Ordered]])</f>
        <v>0.83860399441340794</v>
      </c>
      <c r="O273" s="2"/>
      <c r="P273" s="2"/>
      <c r="Q273" s="6"/>
    </row>
    <row r="274" spans="1:17" x14ac:dyDescent="0.25">
      <c r="A274" s="1" t="s">
        <v>1100</v>
      </c>
      <c r="B274" s="2" t="s">
        <v>1101</v>
      </c>
      <c r="C274" s="3">
        <v>45299</v>
      </c>
      <c r="D274" s="4" t="str">
        <f ca="1">IF(C274&gt;=TODAY()-7,"Shipped","Completed")</f>
        <v>Completed</v>
      </c>
      <c r="E274" s="4" t="s">
        <v>3</v>
      </c>
      <c r="F274" s="4" t="s">
        <v>1534</v>
      </c>
      <c r="G274" s="5">
        <v>0.2</v>
      </c>
      <c r="H274" s="37">
        <f>IF(J274&gt;=7,2,IF(J274&lt;7,1))</f>
        <v>1</v>
      </c>
      <c r="I274" s="37" t="str">
        <f>IF(H274 &gt; 1, "Large", "Small")</f>
        <v>Small</v>
      </c>
      <c r="J274" s="4">
        <v>1</v>
      </c>
      <c r="K274" s="20">
        <v>0.99</v>
      </c>
      <c r="L274" s="5">
        <f>Table3[[#This Row],[Product_Amt]]+Table3[[#This Row],[Shipping_Amt]]</f>
        <v>1.19</v>
      </c>
      <c r="M274" s="5">
        <f>(((Table3[[#This Row],[Total_Amt]] * 0.0558659217877095) + (Table3[[#This Row],[Total_Amt]])) *0.025 +0.3) + Table3[[#This Row],[Total_Amt]] * 0.1025</f>
        <v>0.45338701117318436</v>
      </c>
      <c r="N274" s="20">
        <f>Table3[[#This Row],[Total_Amt]]-Table3[[#This Row],[TCG Fees]]-0.0225 - (0.088 *Table3[[#This Row],[Shipping Shields]])- (0.02442 * Table3[[#This Row],[Quantity_Ordered]])</f>
        <v>0.60169298882681566</v>
      </c>
      <c r="O274" s="2"/>
      <c r="P274" s="2"/>
      <c r="Q274" s="6"/>
    </row>
    <row r="275" spans="1:17" x14ac:dyDescent="0.25">
      <c r="A275" s="1" t="s">
        <v>1096</v>
      </c>
      <c r="B275" s="2" t="s">
        <v>1097</v>
      </c>
      <c r="C275" s="3">
        <v>45299</v>
      </c>
      <c r="D275" s="4" t="str">
        <f ca="1">IF(C275&gt;=TODAY()-7,"Shipped","Completed")</f>
        <v>Completed</v>
      </c>
      <c r="E275" s="4" t="s">
        <v>3</v>
      </c>
      <c r="F275" s="4" t="s">
        <v>1534</v>
      </c>
      <c r="G275" s="5">
        <v>0.1</v>
      </c>
      <c r="H275" s="37">
        <f>IF(J275&gt;=7,2,IF(J275&lt;7,1))</f>
        <v>1</v>
      </c>
      <c r="I275" s="37" t="str">
        <f>IF(H275 &gt; 1, "Large", "Small")</f>
        <v>Small</v>
      </c>
      <c r="J275" s="4">
        <v>1</v>
      </c>
      <c r="K275" s="20">
        <v>0.99</v>
      </c>
      <c r="L275" s="5">
        <f>Table3[[#This Row],[Product_Amt]]+Table3[[#This Row],[Shipping_Amt]]</f>
        <v>1.0900000000000001</v>
      </c>
      <c r="M275" s="5">
        <f>(((Table3[[#This Row],[Total_Amt]] * 0.0558659217877095) + (Table3[[#This Row],[Total_Amt]])) *0.025 +0.3) + Table3[[#This Row],[Total_Amt]] * 0.1025</f>
        <v>0.44049734636871507</v>
      </c>
      <c r="N275" s="20">
        <f>Table3[[#This Row],[Total_Amt]]-Table3[[#This Row],[TCG Fees]]-0.0225 - (0.088 *Table3[[#This Row],[Shipping Shields]])- (0.02442 * Table3[[#This Row],[Quantity_Ordered]])</f>
        <v>0.51458265363128508</v>
      </c>
      <c r="O275" s="2"/>
      <c r="P275" s="2"/>
      <c r="Q275" s="6"/>
    </row>
    <row r="276" spans="1:17" x14ac:dyDescent="0.25">
      <c r="A276" s="1" t="s">
        <v>1082</v>
      </c>
      <c r="B276" s="2" t="s">
        <v>1083</v>
      </c>
      <c r="C276" s="3">
        <v>45298</v>
      </c>
      <c r="D276" s="4" t="str">
        <f ca="1">IF(C276&gt;=TODAY()-7,"Shipped","Completed")</f>
        <v>Completed</v>
      </c>
      <c r="E276" s="4" t="s">
        <v>3</v>
      </c>
      <c r="F276" s="4" t="s">
        <v>1534</v>
      </c>
      <c r="G276" s="5">
        <v>0.23</v>
      </c>
      <c r="H276" s="37">
        <f>IF(J276&gt;=7,2,IF(J276&lt;7,1))</f>
        <v>1</v>
      </c>
      <c r="I276" s="37" t="str">
        <f>IF(H276 &gt; 1, "Large", "Small")</f>
        <v>Small</v>
      </c>
      <c r="J276" s="4">
        <v>1</v>
      </c>
      <c r="K276" s="20">
        <v>0.99</v>
      </c>
      <c r="L276" s="5">
        <f>Table3[[#This Row],[Product_Amt]]+Table3[[#This Row],[Shipping_Amt]]</f>
        <v>1.22</v>
      </c>
      <c r="M276" s="5">
        <f>(((Table3[[#This Row],[Total_Amt]] * 0.0558659217877095) + (Table3[[#This Row],[Total_Amt]])) *0.025 +0.3) + Table3[[#This Row],[Total_Amt]] * 0.1025</f>
        <v>0.45725391061452514</v>
      </c>
      <c r="N276" s="20">
        <f>Table3[[#This Row],[Total_Amt]]-Table3[[#This Row],[TCG Fees]]-0.0225 - (0.088 *Table3[[#This Row],[Shipping Shields]])- (0.02442 * Table3[[#This Row],[Quantity_Ordered]])</f>
        <v>0.62782608938547491</v>
      </c>
      <c r="O276" s="2"/>
      <c r="P276" s="2"/>
      <c r="Q276" s="6"/>
    </row>
    <row r="277" spans="1:17" x14ac:dyDescent="0.25">
      <c r="A277" s="1" t="s">
        <v>1092</v>
      </c>
      <c r="B277" s="2" t="s">
        <v>1093</v>
      </c>
      <c r="C277" s="3">
        <v>45298</v>
      </c>
      <c r="D277" s="4" t="str">
        <f ca="1">IF(C277&gt;=TODAY()-7,"Shipped","Completed")</f>
        <v>Completed</v>
      </c>
      <c r="E277" s="4" t="s">
        <v>3</v>
      </c>
      <c r="F277" s="4" t="s">
        <v>1534</v>
      </c>
      <c r="G277" s="5">
        <v>0.18</v>
      </c>
      <c r="H277" s="37">
        <f>IF(J277&gt;=7,2,IF(J277&lt;7,1))</f>
        <v>1</v>
      </c>
      <c r="I277" s="37" t="str">
        <f>IF(H277 &gt; 1, "Large", "Small")</f>
        <v>Small</v>
      </c>
      <c r="J277" s="4">
        <v>1</v>
      </c>
      <c r="K277" s="20">
        <v>0.99</v>
      </c>
      <c r="L277" s="5">
        <f>Table3[[#This Row],[Product_Amt]]+Table3[[#This Row],[Shipping_Amt]]</f>
        <v>1.17</v>
      </c>
      <c r="M277" s="5">
        <f>(((Table3[[#This Row],[Total_Amt]] * 0.0558659217877095) + (Table3[[#This Row],[Total_Amt]])) *0.025 +0.3) + Table3[[#This Row],[Total_Amt]] * 0.1025</f>
        <v>0.45080907821229049</v>
      </c>
      <c r="N277" s="20">
        <f>Table3[[#This Row],[Total_Amt]]-Table3[[#This Row],[TCG Fees]]-0.0225 - (0.088 *Table3[[#This Row],[Shipping Shields]])- (0.02442 * Table3[[#This Row],[Quantity_Ordered]])</f>
        <v>0.58427092178770956</v>
      </c>
      <c r="O277" s="2"/>
      <c r="P277" s="2"/>
      <c r="Q277" s="6"/>
    </row>
    <row r="278" spans="1:17" x14ac:dyDescent="0.25">
      <c r="A278" s="1" t="s">
        <v>1076</v>
      </c>
      <c r="B278" s="2" t="s">
        <v>1077</v>
      </c>
      <c r="C278" s="3">
        <v>45298</v>
      </c>
      <c r="D278" s="4" t="str">
        <f ca="1">IF(C278&gt;=TODAY()-7,"Shipped","Completed")</f>
        <v>Completed</v>
      </c>
      <c r="E278" s="4" t="s">
        <v>3</v>
      </c>
      <c r="F278" s="4" t="s">
        <v>1534</v>
      </c>
      <c r="G278" s="5">
        <v>0.48</v>
      </c>
      <c r="H278" s="37">
        <f>IF(J278&gt;=7,2,IF(J278&lt;7,1))</f>
        <v>1</v>
      </c>
      <c r="I278" s="37" t="str">
        <f>IF(H278 &gt; 1, "Large", "Small")</f>
        <v>Small</v>
      </c>
      <c r="J278" s="4">
        <v>3</v>
      </c>
      <c r="K278" s="20">
        <v>0.99</v>
      </c>
      <c r="L278" s="5">
        <f>Table3[[#This Row],[Product_Amt]]+Table3[[#This Row],[Shipping_Amt]]</f>
        <v>1.47</v>
      </c>
      <c r="M278" s="5">
        <f>(((Table3[[#This Row],[Total_Amt]] * 0.0558659217877095) + (Table3[[#This Row],[Total_Amt]])) *0.025 +0.3) + Table3[[#This Row],[Total_Amt]] * 0.1025</f>
        <v>0.48947807262569831</v>
      </c>
      <c r="N278" s="20">
        <f>Table3[[#This Row],[Total_Amt]]-Table3[[#This Row],[TCG Fees]]-0.0225 - (0.088 *Table3[[#This Row],[Shipping Shields]])- (0.02442 * Table3[[#This Row],[Quantity_Ordered]])</f>
        <v>0.79676192737430174</v>
      </c>
      <c r="O278" s="2"/>
      <c r="P278" s="2"/>
      <c r="Q278" s="6"/>
    </row>
    <row r="279" spans="1:17" x14ac:dyDescent="0.25">
      <c r="A279" s="1" t="s">
        <v>1090</v>
      </c>
      <c r="B279" s="2" t="s">
        <v>1091</v>
      </c>
      <c r="C279" s="3">
        <v>45298</v>
      </c>
      <c r="D279" s="4" t="str">
        <f ca="1">IF(C279&gt;=TODAY()-7,"Shipped","Completed")</f>
        <v>Completed</v>
      </c>
      <c r="E279" s="4" t="s">
        <v>3</v>
      </c>
      <c r="F279" s="4" t="s">
        <v>1534</v>
      </c>
      <c r="G279" s="5">
        <v>1.17</v>
      </c>
      <c r="H279" s="37">
        <f>IF(J279&gt;=7,2,IF(J279&lt;7,1))</f>
        <v>1</v>
      </c>
      <c r="I279" s="37" t="str">
        <f>IF(H279 &gt; 1, "Large", "Small")</f>
        <v>Small</v>
      </c>
      <c r="J279" s="4">
        <v>2</v>
      </c>
      <c r="K279" s="20">
        <v>0.99</v>
      </c>
      <c r="L279" s="5">
        <f>Table3[[#This Row],[Product_Amt]]+Table3[[#This Row],[Shipping_Amt]]</f>
        <v>2.16</v>
      </c>
      <c r="M279" s="5">
        <f>(((Table3[[#This Row],[Total_Amt]] * 0.0558659217877095) + (Table3[[#This Row],[Total_Amt]])) *0.025 +0.3) + Table3[[#This Row],[Total_Amt]] * 0.1025</f>
        <v>0.57841675977653628</v>
      </c>
      <c r="N279" s="20">
        <f>Table3[[#This Row],[Total_Amt]]-Table3[[#This Row],[TCG Fees]]-0.0225 - (0.088 *Table3[[#This Row],[Shipping Shields]])- (0.02442 * Table3[[#This Row],[Quantity_Ordered]])</f>
        <v>1.4222432402234639</v>
      </c>
      <c r="O279" s="2"/>
      <c r="P279" s="2"/>
      <c r="Q279" s="6"/>
    </row>
    <row r="280" spans="1:17" x14ac:dyDescent="0.25">
      <c r="A280" s="1" t="s">
        <v>1080</v>
      </c>
      <c r="B280" s="2" t="s">
        <v>1081</v>
      </c>
      <c r="C280" s="3">
        <v>45298</v>
      </c>
      <c r="D280" s="4" t="str">
        <f ca="1">IF(C280&gt;=TODAY()-7,"Shipped","Completed")</f>
        <v>Completed</v>
      </c>
      <c r="E280" s="4" t="s">
        <v>3</v>
      </c>
      <c r="F280" s="4" t="s">
        <v>1534</v>
      </c>
      <c r="G280" s="5">
        <v>0.36</v>
      </c>
      <c r="H280" s="37">
        <f>IF(J280&gt;=7,2,IF(J280&lt;7,1))</f>
        <v>1</v>
      </c>
      <c r="I280" s="37" t="str">
        <f>IF(H280 &gt; 1, "Large", "Small")</f>
        <v>Small</v>
      </c>
      <c r="J280" s="4">
        <v>1</v>
      </c>
      <c r="K280" s="20">
        <v>0.99</v>
      </c>
      <c r="L280" s="5">
        <f>Table3[[#This Row],[Product_Amt]]+Table3[[#This Row],[Shipping_Amt]]</f>
        <v>1.35</v>
      </c>
      <c r="M280" s="5">
        <f>(((Table3[[#This Row],[Total_Amt]] * 0.0558659217877095) + (Table3[[#This Row],[Total_Amt]])) *0.025 +0.3) + Table3[[#This Row],[Total_Amt]] * 0.1025</f>
        <v>0.47401047486033521</v>
      </c>
      <c r="N280" s="20">
        <f>Table3[[#This Row],[Total_Amt]]-Table3[[#This Row],[TCG Fees]]-0.0225 - (0.088 *Table3[[#This Row],[Shipping Shields]])- (0.02442 * Table3[[#This Row],[Quantity_Ordered]])</f>
        <v>0.74106952513966495</v>
      </c>
      <c r="O280" s="2"/>
      <c r="P280" s="2"/>
      <c r="Q280" s="6"/>
    </row>
    <row r="281" spans="1:17" x14ac:dyDescent="0.25">
      <c r="A281" s="1" t="s">
        <v>1084</v>
      </c>
      <c r="B281" s="2" t="s">
        <v>1085</v>
      </c>
      <c r="C281" s="3">
        <v>45298</v>
      </c>
      <c r="D281" s="4" t="str">
        <f ca="1">IF(C281&gt;=TODAY()-7,"Shipped","Completed")</f>
        <v>Completed</v>
      </c>
      <c r="E281" s="4" t="s">
        <v>3</v>
      </c>
      <c r="F281" s="4" t="s">
        <v>1534</v>
      </c>
      <c r="G281" s="5">
        <v>0.6</v>
      </c>
      <c r="H281" s="37">
        <f>IF(J281&gt;=7,2,IF(J281&lt;7,1))</f>
        <v>1</v>
      </c>
      <c r="I281" s="37" t="str">
        <f>IF(H281 &gt; 1, "Large", "Small")</f>
        <v>Small</v>
      </c>
      <c r="J281" s="4">
        <v>2</v>
      </c>
      <c r="K281" s="20">
        <v>0.99</v>
      </c>
      <c r="L281" s="5">
        <f>Table3[[#This Row],[Product_Amt]]+Table3[[#This Row],[Shipping_Amt]]</f>
        <v>1.5899999999999999</v>
      </c>
      <c r="M281" s="5">
        <f>(((Table3[[#This Row],[Total_Amt]] * 0.0558659217877095) + (Table3[[#This Row],[Total_Amt]])) *0.025 +0.3) + Table3[[#This Row],[Total_Amt]] * 0.1025</f>
        <v>0.50494567039106142</v>
      </c>
      <c r="N281" s="20">
        <f>Table3[[#This Row],[Total_Amt]]-Table3[[#This Row],[TCG Fees]]-0.0225 - (0.088 *Table3[[#This Row],[Shipping Shields]])- (0.02442 * Table3[[#This Row],[Quantity_Ordered]])</f>
        <v>0.9257143296089384</v>
      </c>
      <c r="O281" s="2"/>
      <c r="P281" s="2"/>
      <c r="Q281" s="6"/>
    </row>
    <row r="282" spans="1:17" x14ac:dyDescent="0.25">
      <c r="A282" s="1" t="s">
        <v>1086</v>
      </c>
      <c r="B282" s="2" t="s">
        <v>1087</v>
      </c>
      <c r="C282" s="3">
        <v>45298</v>
      </c>
      <c r="D282" s="4" t="str">
        <f ca="1">IF(C282&gt;=TODAY()-7,"Shipped","Completed")</f>
        <v>Completed</v>
      </c>
      <c r="E282" s="4" t="s">
        <v>3</v>
      </c>
      <c r="F282" s="4" t="s">
        <v>1534</v>
      </c>
      <c r="G282" s="5">
        <v>0.8</v>
      </c>
      <c r="H282" s="37">
        <f>IF(J282&gt;=7,2,IF(J282&lt;7,1))</f>
        <v>1</v>
      </c>
      <c r="I282" s="37" t="str">
        <f>IF(H282 &gt; 1, "Large", "Small")</f>
        <v>Small</v>
      </c>
      <c r="J282" s="4">
        <v>1</v>
      </c>
      <c r="K282" s="20">
        <v>0.99</v>
      </c>
      <c r="L282" s="5">
        <f>Table3[[#This Row],[Product_Amt]]+Table3[[#This Row],[Shipping_Amt]]</f>
        <v>1.79</v>
      </c>
      <c r="M282" s="5">
        <f>(((Table3[[#This Row],[Total_Amt]] * 0.0558659217877095) + (Table3[[#This Row],[Total_Amt]])) *0.025 +0.3) + Table3[[#This Row],[Total_Amt]] * 0.1025</f>
        <v>0.530725</v>
      </c>
      <c r="N282" s="20">
        <f>Table3[[#This Row],[Total_Amt]]-Table3[[#This Row],[TCG Fees]]-0.0225 - (0.088 *Table3[[#This Row],[Shipping Shields]])- (0.02442 * Table3[[#This Row],[Quantity_Ordered]])</f>
        <v>1.124355</v>
      </c>
      <c r="O282" s="2"/>
      <c r="P282" s="2"/>
      <c r="Q282" s="6"/>
    </row>
    <row r="283" spans="1:17" x14ac:dyDescent="0.25">
      <c r="A283" s="1" t="s">
        <v>1088</v>
      </c>
      <c r="B283" s="2" t="s">
        <v>1089</v>
      </c>
      <c r="C283" s="3">
        <v>45298</v>
      </c>
      <c r="D283" s="4" t="str">
        <f ca="1">IF(C283&gt;=TODAY()-7,"Shipped","Completed")</f>
        <v>Completed</v>
      </c>
      <c r="E283" s="4" t="s">
        <v>3</v>
      </c>
      <c r="F283" s="4" t="s">
        <v>1534</v>
      </c>
      <c r="G283" s="5">
        <v>0.43</v>
      </c>
      <c r="H283" s="37">
        <f>IF(J283&gt;=7,2,IF(J283&lt;7,1))</f>
        <v>1</v>
      </c>
      <c r="I283" s="37" t="str">
        <f>IF(H283 &gt; 1, "Large", "Small")</f>
        <v>Small</v>
      </c>
      <c r="J283" s="4">
        <v>1</v>
      </c>
      <c r="K283" s="20">
        <v>0.99</v>
      </c>
      <c r="L283" s="5">
        <f>Table3[[#This Row],[Product_Amt]]+Table3[[#This Row],[Shipping_Amt]]</f>
        <v>1.42</v>
      </c>
      <c r="M283" s="5">
        <f>(((Table3[[#This Row],[Total_Amt]] * 0.0558659217877095) + (Table3[[#This Row],[Total_Amt]])) *0.025 +0.3) + Table3[[#This Row],[Total_Amt]] * 0.1025</f>
        <v>0.48303324022346361</v>
      </c>
      <c r="N283" s="20">
        <f>Table3[[#This Row],[Total_Amt]]-Table3[[#This Row],[TCG Fees]]-0.0225 - (0.088 *Table3[[#This Row],[Shipping Shields]])- (0.02442 * Table3[[#This Row],[Quantity_Ordered]])</f>
        <v>0.80204675977653639</v>
      </c>
      <c r="O283" s="2"/>
      <c r="P283" s="2"/>
      <c r="Q283" s="6"/>
    </row>
    <row r="284" spans="1:17" x14ac:dyDescent="0.25">
      <c r="A284" s="1" t="s">
        <v>1078</v>
      </c>
      <c r="B284" s="2" t="s">
        <v>1079</v>
      </c>
      <c r="C284" s="3">
        <v>45298</v>
      </c>
      <c r="D284" s="4" t="str">
        <f ca="1">IF(C284&gt;=TODAY()-7,"Shipped","Completed")</f>
        <v>Completed</v>
      </c>
      <c r="E284" s="4" t="s">
        <v>3</v>
      </c>
      <c r="F284" s="4" t="s">
        <v>1534</v>
      </c>
      <c r="G284" s="5">
        <v>0.43</v>
      </c>
      <c r="H284" s="37">
        <f>IF(J284&gt;=7,2,IF(J284&lt;7,1))</f>
        <v>1</v>
      </c>
      <c r="I284" s="37" t="str">
        <f>IF(H284 &gt; 1, "Large", "Small")</f>
        <v>Small</v>
      </c>
      <c r="J284" s="4">
        <v>1</v>
      </c>
      <c r="K284" s="20">
        <v>0.99</v>
      </c>
      <c r="L284" s="5">
        <f>Table3[[#This Row],[Product_Amt]]+Table3[[#This Row],[Shipping_Amt]]</f>
        <v>1.42</v>
      </c>
      <c r="M284" s="5">
        <f>(((Table3[[#This Row],[Total_Amt]] * 0.0558659217877095) + (Table3[[#This Row],[Total_Amt]])) *0.025 +0.3) + Table3[[#This Row],[Total_Amt]] * 0.1025</f>
        <v>0.48303324022346361</v>
      </c>
      <c r="N284" s="20">
        <f>Table3[[#This Row],[Total_Amt]]-Table3[[#This Row],[TCG Fees]]-0.0225 - (0.088 *Table3[[#This Row],[Shipping Shields]])- (0.02442 * Table3[[#This Row],[Quantity_Ordered]])</f>
        <v>0.80204675977653639</v>
      </c>
      <c r="O284" s="2"/>
      <c r="P284" s="2"/>
      <c r="Q284" s="6"/>
    </row>
    <row r="285" spans="1:17" x14ac:dyDescent="0.25">
      <c r="A285" s="1" t="s">
        <v>1072</v>
      </c>
      <c r="B285" s="2" t="s">
        <v>1073</v>
      </c>
      <c r="C285" s="3">
        <v>45297</v>
      </c>
      <c r="D285" s="4" t="str">
        <f ca="1">IF(C285&gt;=TODAY()-7,"Shipped","Completed")</f>
        <v>Completed</v>
      </c>
      <c r="E285" s="4" t="s">
        <v>3</v>
      </c>
      <c r="F285" s="4" t="s">
        <v>1534</v>
      </c>
      <c r="G285" s="5">
        <v>1.1000000000000001</v>
      </c>
      <c r="H285" s="37">
        <f>IF(J285&gt;=7,2,IF(J285&lt;7,1))</f>
        <v>1</v>
      </c>
      <c r="I285" s="37" t="str">
        <f>IF(H285 &gt; 1, "Large", "Small")</f>
        <v>Small</v>
      </c>
      <c r="J285" s="4">
        <v>3</v>
      </c>
      <c r="K285" s="20">
        <v>0.99</v>
      </c>
      <c r="L285" s="5">
        <f>Table3[[#This Row],[Product_Amt]]+Table3[[#This Row],[Shipping_Amt]]</f>
        <v>2.09</v>
      </c>
      <c r="M285" s="5">
        <f>(((Table3[[#This Row],[Total_Amt]] * 0.0558659217877095) + (Table3[[#This Row],[Total_Amt]])) *0.025 +0.3) + Table3[[#This Row],[Total_Amt]] * 0.1025</f>
        <v>0.56939399441340777</v>
      </c>
      <c r="N285" s="20">
        <f>Table3[[#This Row],[Total_Amt]]-Table3[[#This Row],[TCG Fees]]-0.0225 - (0.088 *Table3[[#This Row],[Shipping Shields]])- (0.02442 * Table3[[#This Row],[Quantity_Ordered]])</f>
        <v>1.3368460055865918</v>
      </c>
      <c r="O285" s="2"/>
      <c r="P285" s="2"/>
      <c r="Q285" s="6"/>
    </row>
    <row r="286" spans="1:17" x14ac:dyDescent="0.25">
      <c r="A286" s="1" t="s">
        <v>1074</v>
      </c>
      <c r="B286" s="2" t="s">
        <v>1075</v>
      </c>
      <c r="C286" s="3">
        <v>45297</v>
      </c>
      <c r="D286" s="4" t="str">
        <f ca="1">IF(C286&gt;=TODAY()-7,"Shipped","Completed")</f>
        <v>Completed</v>
      </c>
      <c r="E286" s="4" t="s">
        <v>3</v>
      </c>
      <c r="F286" s="4" t="s">
        <v>1534</v>
      </c>
      <c r="G286" s="5">
        <v>0.44</v>
      </c>
      <c r="H286" s="37">
        <f>IF(J286&gt;=7,2,IF(J286&lt;7,1))</f>
        <v>1</v>
      </c>
      <c r="I286" s="37" t="str">
        <f>IF(H286 &gt; 1, "Large", "Small")</f>
        <v>Small</v>
      </c>
      <c r="J286" s="4">
        <v>2</v>
      </c>
      <c r="K286" s="20">
        <v>0.99</v>
      </c>
      <c r="L286" s="5">
        <f>Table3[[#This Row],[Product_Amt]]+Table3[[#This Row],[Shipping_Amt]]</f>
        <v>1.43</v>
      </c>
      <c r="M286" s="5">
        <f>(((Table3[[#This Row],[Total_Amt]] * 0.0558659217877095) + (Table3[[#This Row],[Total_Amt]])) *0.025 +0.3) + Table3[[#This Row],[Total_Amt]] * 0.1025</f>
        <v>0.48432220670391057</v>
      </c>
      <c r="N286" s="20">
        <f>Table3[[#This Row],[Total_Amt]]-Table3[[#This Row],[TCG Fees]]-0.0225 - (0.088 *Table3[[#This Row],[Shipping Shields]])- (0.02442 * Table3[[#This Row],[Quantity_Ordered]])</f>
        <v>0.78633779329608944</v>
      </c>
      <c r="O286" s="2"/>
      <c r="P286" s="2"/>
      <c r="Q286" s="6"/>
    </row>
    <row r="287" spans="1:17" x14ac:dyDescent="0.25">
      <c r="A287" s="1" t="s">
        <v>1070</v>
      </c>
      <c r="B287" s="2" t="s">
        <v>1071</v>
      </c>
      <c r="C287" s="3">
        <v>45296</v>
      </c>
      <c r="D287" s="4" t="str">
        <f ca="1">IF(C287&gt;=TODAY()-7,"Shipped","Completed")</f>
        <v>Completed</v>
      </c>
      <c r="E287" s="4" t="s">
        <v>3</v>
      </c>
      <c r="F287" s="4" t="s">
        <v>1534</v>
      </c>
      <c r="G287" s="5">
        <v>0.62</v>
      </c>
      <c r="H287" s="37">
        <f>IF(J287&gt;=7,2,IF(J287&lt;7,1))</f>
        <v>1</v>
      </c>
      <c r="I287" s="37" t="str">
        <f>IF(H287 &gt; 1, "Large", "Small")</f>
        <v>Small</v>
      </c>
      <c r="J287" s="4">
        <v>5</v>
      </c>
      <c r="K287" s="20">
        <v>0.99</v>
      </c>
      <c r="L287" s="5">
        <f>Table3[[#This Row],[Product_Amt]]+Table3[[#This Row],[Shipping_Amt]]</f>
        <v>1.6099999999999999</v>
      </c>
      <c r="M287" s="5">
        <f>(((Table3[[#This Row],[Total_Amt]] * 0.0558659217877095) + (Table3[[#This Row],[Total_Amt]])) *0.025 +0.3) + Table3[[#This Row],[Total_Amt]] * 0.1025</f>
        <v>0.50752360335195523</v>
      </c>
      <c r="N287" s="20">
        <f>Table3[[#This Row],[Total_Amt]]-Table3[[#This Row],[TCG Fees]]-0.0225 - (0.088 *Table3[[#This Row],[Shipping Shields]])- (0.02442 * Table3[[#This Row],[Quantity_Ordered]])</f>
        <v>0.86987639664804473</v>
      </c>
      <c r="O287" s="2"/>
      <c r="P287" s="2"/>
      <c r="Q287" s="6"/>
    </row>
    <row r="288" spans="1:17" x14ac:dyDescent="0.25">
      <c r="A288" s="1" t="s">
        <v>1056</v>
      </c>
      <c r="B288" s="2" t="s">
        <v>1057</v>
      </c>
      <c r="C288" s="3">
        <v>45295</v>
      </c>
      <c r="D288" s="4" t="str">
        <f ca="1">IF(C288&gt;=TODAY()-7,"Shipped","Completed")</f>
        <v>Completed</v>
      </c>
      <c r="E288" s="4" t="s">
        <v>3</v>
      </c>
      <c r="F288" s="4" t="s">
        <v>1534</v>
      </c>
      <c r="G288" s="5">
        <v>0.45</v>
      </c>
      <c r="H288" s="37">
        <f>IF(J288&gt;=7,2,IF(J288&lt;7,1))</f>
        <v>1</v>
      </c>
      <c r="I288" s="37" t="str">
        <f>IF(H288 &gt; 1, "Large", "Small")</f>
        <v>Small</v>
      </c>
      <c r="J288" s="4">
        <v>4</v>
      </c>
      <c r="K288" s="20">
        <v>0.99</v>
      </c>
      <c r="L288" s="5">
        <f>Table3[[#This Row],[Product_Amt]]+Table3[[#This Row],[Shipping_Amt]]</f>
        <v>1.44</v>
      </c>
      <c r="M288" s="5">
        <f>(((Table3[[#This Row],[Total_Amt]] * 0.0558659217877095) + (Table3[[#This Row],[Total_Amt]])) *0.025 +0.3) + Table3[[#This Row],[Total_Amt]] * 0.1025</f>
        <v>0.48561117318435754</v>
      </c>
      <c r="N288" s="20">
        <f>Table3[[#This Row],[Total_Amt]]-Table3[[#This Row],[TCG Fees]]-0.0225 - (0.088 *Table3[[#This Row],[Shipping Shields]])- (0.02442 * Table3[[#This Row],[Quantity_Ordered]])</f>
        <v>0.74620882681564249</v>
      </c>
      <c r="O288" s="2"/>
      <c r="P288" s="2"/>
      <c r="Q288" s="6"/>
    </row>
    <row r="289" spans="1:17" x14ac:dyDescent="0.25">
      <c r="A289" s="1" t="s">
        <v>1068</v>
      </c>
      <c r="B289" s="2" t="s">
        <v>1069</v>
      </c>
      <c r="C289" s="3">
        <v>45295</v>
      </c>
      <c r="D289" s="4" t="str">
        <f ca="1">IF(C289&gt;=TODAY()-7,"Shipped","Completed")</f>
        <v>Completed</v>
      </c>
      <c r="E289" s="4" t="s">
        <v>3</v>
      </c>
      <c r="F289" s="4" t="s">
        <v>1534</v>
      </c>
      <c r="G289" s="5">
        <v>1</v>
      </c>
      <c r="H289" s="37">
        <f>IF(J289&gt;=7,2,IF(J289&lt;7,1))</f>
        <v>1</v>
      </c>
      <c r="I289" s="37" t="str">
        <f>IF(H289 &gt; 1, "Large", "Small")</f>
        <v>Small</v>
      </c>
      <c r="J289" s="4">
        <v>2</v>
      </c>
      <c r="K289" s="20">
        <v>0.99</v>
      </c>
      <c r="L289" s="5">
        <f>Table3[[#This Row],[Product_Amt]]+Table3[[#This Row],[Shipping_Amt]]</f>
        <v>1.99</v>
      </c>
      <c r="M289" s="5">
        <f>(((Table3[[#This Row],[Total_Amt]] * 0.0558659217877095) + (Table3[[#This Row],[Total_Amt]])) *0.025 +0.3) + Table3[[#This Row],[Total_Amt]] * 0.1025</f>
        <v>0.55650432960893859</v>
      </c>
      <c r="N289" s="20">
        <f>Table3[[#This Row],[Total_Amt]]-Table3[[#This Row],[TCG Fees]]-0.0225 - (0.088 *Table3[[#This Row],[Shipping Shields]])- (0.02442 * Table3[[#This Row],[Quantity_Ordered]])</f>
        <v>1.2741556703910615</v>
      </c>
      <c r="O289" s="2"/>
      <c r="P289" s="2"/>
      <c r="Q289" s="6"/>
    </row>
    <row r="290" spans="1:17" x14ac:dyDescent="0.25">
      <c r="A290" s="1" t="s">
        <v>1066</v>
      </c>
      <c r="B290" s="2" t="s">
        <v>1067</v>
      </c>
      <c r="C290" s="3">
        <v>45295</v>
      </c>
      <c r="D290" s="4" t="str">
        <f ca="1">IF(C290&gt;=TODAY()-7,"Shipped","Completed")</f>
        <v>Completed</v>
      </c>
      <c r="E290" s="4" t="s">
        <v>3</v>
      </c>
      <c r="F290" s="4" t="s">
        <v>1534</v>
      </c>
      <c r="G290" s="5">
        <v>0.33</v>
      </c>
      <c r="H290" s="37">
        <f>IF(J290&gt;=7,2,IF(J290&lt;7,1))</f>
        <v>1</v>
      </c>
      <c r="I290" s="37" t="str">
        <f>IF(H290 &gt; 1, "Large", "Small")</f>
        <v>Small</v>
      </c>
      <c r="J290" s="4">
        <v>2</v>
      </c>
      <c r="K290" s="20">
        <v>0.99</v>
      </c>
      <c r="L290" s="5">
        <f>Table3[[#This Row],[Product_Amt]]+Table3[[#This Row],[Shipping_Amt]]</f>
        <v>1.32</v>
      </c>
      <c r="M290" s="5">
        <f>(((Table3[[#This Row],[Total_Amt]] * 0.0558659217877095) + (Table3[[#This Row],[Total_Amt]])) *0.025 +0.3) + Table3[[#This Row],[Total_Amt]] * 0.1025</f>
        <v>0.47014357541899443</v>
      </c>
      <c r="N290" s="20">
        <f>Table3[[#This Row],[Total_Amt]]-Table3[[#This Row],[TCG Fees]]-0.0225 - (0.088 *Table3[[#This Row],[Shipping Shields]])- (0.02442 * Table3[[#This Row],[Quantity_Ordered]])</f>
        <v>0.69051642458100571</v>
      </c>
      <c r="O290" s="2"/>
      <c r="P290" s="2"/>
      <c r="Q290" s="6"/>
    </row>
    <row r="291" spans="1:17" x14ac:dyDescent="0.25">
      <c r="A291" s="1" t="s">
        <v>1050</v>
      </c>
      <c r="B291" s="2" t="s">
        <v>1051</v>
      </c>
      <c r="C291" s="3">
        <v>45294</v>
      </c>
      <c r="D291" s="4" t="str">
        <f ca="1">IF(C291&gt;=TODAY()-7,"Shipped","Completed")</f>
        <v>Completed</v>
      </c>
      <c r="E291" s="4" t="s">
        <v>3</v>
      </c>
      <c r="F291" s="4" t="s">
        <v>1534</v>
      </c>
      <c r="G291" s="5">
        <v>0.45</v>
      </c>
      <c r="H291" s="37">
        <f>IF(J291&gt;=7,2,IF(J291&lt;7,1))</f>
        <v>1</v>
      </c>
      <c r="I291" s="37" t="str">
        <f>IF(H291 &gt; 1, "Large", "Small")</f>
        <v>Small</v>
      </c>
      <c r="J291" s="4">
        <v>3</v>
      </c>
      <c r="K291" s="20">
        <v>0.99</v>
      </c>
      <c r="L291" s="5">
        <f>Table3[[#This Row],[Product_Amt]]+Table3[[#This Row],[Shipping_Amt]]</f>
        <v>1.44</v>
      </c>
      <c r="M291" s="5">
        <f>(((Table3[[#This Row],[Total_Amt]] * 0.0558659217877095) + (Table3[[#This Row],[Total_Amt]])) *0.025 +0.3) + Table3[[#This Row],[Total_Amt]] * 0.1025</f>
        <v>0.48561117318435754</v>
      </c>
      <c r="N291" s="20">
        <f>Table3[[#This Row],[Total_Amt]]-Table3[[#This Row],[TCG Fees]]-0.0225 - (0.088 *Table3[[#This Row],[Shipping Shields]])- (0.02442 * Table3[[#This Row],[Quantity_Ordered]])</f>
        <v>0.77062882681564249</v>
      </c>
      <c r="O291" s="2"/>
      <c r="P291" s="2"/>
      <c r="Q291" s="6"/>
    </row>
    <row r="292" spans="1:17" x14ac:dyDescent="0.25">
      <c r="A292" s="1" t="s">
        <v>1060</v>
      </c>
      <c r="B292" s="2" t="s">
        <v>1061</v>
      </c>
      <c r="C292" s="3">
        <v>45294</v>
      </c>
      <c r="D292" s="4" t="str">
        <f ca="1">IF(C292&gt;=TODAY()-7,"Shipped","Completed")</f>
        <v>Completed</v>
      </c>
      <c r="E292" s="4" t="s">
        <v>3</v>
      </c>
      <c r="F292" s="4" t="s">
        <v>1534</v>
      </c>
      <c r="G292" s="5">
        <v>0.28999999999999998</v>
      </c>
      <c r="H292" s="37">
        <f>IF(J292&gt;=7,2,IF(J292&lt;7,1))</f>
        <v>1</v>
      </c>
      <c r="I292" s="37" t="str">
        <f>IF(H292 &gt; 1, "Large", "Small")</f>
        <v>Small</v>
      </c>
      <c r="J292" s="4">
        <v>1</v>
      </c>
      <c r="K292" s="20">
        <v>0.99</v>
      </c>
      <c r="L292" s="5">
        <f>Table3[[#This Row],[Product_Amt]]+Table3[[#This Row],[Shipping_Amt]]</f>
        <v>1.28</v>
      </c>
      <c r="M292" s="5">
        <f>(((Table3[[#This Row],[Total_Amt]] * 0.0558659217877095) + (Table3[[#This Row],[Total_Amt]])) *0.025 +0.3) + Table3[[#This Row],[Total_Amt]] * 0.1025</f>
        <v>0.46498770949720669</v>
      </c>
      <c r="N292" s="20">
        <f>Table3[[#This Row],[Total_Amt]]-Table3[[#This Row],[TCG Fees]]-0.0225 - (0.088 *Table3[[#This Row],[Shipping Shields]])- (0.02442 * Table3[[#This Row],[Quantity_Ordered]])</f>
        <v>0.68009229050279341</v>
      </c>
      <c r="O292" s="2"/>
      <c r="P292" s="2"/>
      <c r="Q292" s="6"/>
    </row>
    <row r="293" spans="1:17" x14ac:dyDescent="0.25">
      <c r="A293" s="1" t="s">
        <v>1058</v>
      </c>
      <c r="B293" s="2" t="s">
        <v>1059</v>
      </c>
      <c r="C293" s="3">
        <v>45294</v>
      </c>
      <c r="D293" s="4" t="str">
        <f ca="1">IF(C293&gt;=TODAY()-7,"Shipped","Completed")</f>
        <v>Completed</v>
      </c>
      <c r="E293" s="4" t="s">
        <v>3</v>
      </c>
      <c r="F293" s="4" t="s">
        <v>1534</v>
      </c>
      <c r="G293" s="5">
        <v>0.42</v>
      </c>
      <c r="H293" s="37">
        <f>IF(J293&gt;=7,2,IF(J293&lt;7,1))</f>
        <v>1</v>
      </c>
      <c r="I293" s="37" t="str">
        <f>IF(H293 &gt; 1, "Large", "Small")</f>
        <v>Small</v>
      </c>
      <c r="J293" s="4">
        <v>2</v>
      </c>
      <c r="K293" s="20">
        <v>0.99</v>
      </c>
      <c r="L293" s="5">
        <f>Table3[[#This Row],[Product_Amt]]+Table3[[#This Row],[Shipping_Amt]]</f>
        <v>1.41</v>
      </c>
      <c r="M293" s="5">
        <f>(((Table3[[#This Row],[Total_Amt]] * 0.0558659217877095) + (Table3[[#This Row],[Total_Amt]])) *0.025 +0.3) + Table3[[#This Row],[Total_Amt]] * 0.1025</f>
        <v>0.48174427374301676</v>
      </c>
      <c r="N293" s="20">
        <f>Table3[[#This Row],[Total_Amt]]-Table3[[#This Row],[TCG Fees]]-0.0225 - (0.088 *Table3[[#This Row],[Shipping Shields]])- (0.02442 * Table3[[#This Row],[Quantity_Ordered]])</f>
        <v>0.76891572625698323</v>
      </c>
      <c r="O293" s="2"/>
      <c r="P293" s="2"/>
      <c r="Q293" s="6"/>
    </row>
    <row r="294" spans="1:17" x14ac:dyDescent="0.25">
      <c r="A294" s="1" t="s">
        <v>1064</v>
      </c>
      <c r="B294" s="2" t="s">
        <v>1065</v>
      </c>
      <c r="C294" s="3">
        <v>45294</v>
      </c>
      <c r="D294" s="4" t="str">
        <f ca="1">IF(C294&gt;=TODAY()-7,"Shipped","Completed")</f>
        <v>Completed</v>
      </c>
      <c r="E294" s="4" t="s">
        <v>3</v>
      </c>
      <c r="F294" s="4" t="s">
        <v>1534</v>
      </c>
      <c r="G294" s="5">
        <v>1.06</v>
      </c>
      <c r="H294" s="37">
        <f>IF(J294&gt;=7,2,IF(J294&lt;7,1))</f>
        <v>1</v>
      </c>
      <c r="I294" s="37" t="str">
        <f>IF(H294 &gt; 1, "Large", "Small")</f>
        <v>Small</v>
      </c>
      <c r="J294" s="4">
        <v>2</v>
      </c>
      <c r="K294" s="20">
        <v>0.99</v>
      </c>
      <c r="L294" s="5">
        <f>Table3[[#This Row],[Product_Amt]]+Table3[[#This Row],[Shipping_Amt]]</f>
        <v>2.0499999999999998</v>
      </c>
      <c r="M294" s="5">
        <f>(((Table3[[#This Row],[Total_Amt]] * 0.0558659217877095) + (Table3[[#This Row],[Total_Amt]])) *0.025 +0.3) + Table3[[#This Row],[Total_Amt]] * 0.1025</f>
        <v>0.56423812849162014</v>
      </c>
      <c r="N294" s="20">
        <f>Table3[[#This Row],[Total_Amt]]-Table3[[#This Row],[TCG Fees]]-0.0225 - (0.088 *Table3[[#This Row],[Shipping Shields]])- (0.02442 * Table3[[#This Row],[Quantity_Ordered]])</f>
        <v>1.3264218715083798</v>
      </c>
      <c r="O294" s="2"/>
      <c r="P294" s="2"/>
      <c r="Q294" s="6"/>
    </row>
    <row r="295" spans="1:17" x14ac:dyDescent="0.25">
      <c r="A295" s="1" t="s">
        <v>920</v>
      </c>
      <c r="B295" s="2" t="s">
        <v>921</v>
      </c>
      <c r="C295" s="3">
        <v>45294</v>
      </c>
      <c r="D295" s="4" t="str">
        <f ca="1">IF(C295&gt;=TODAY()-7,"Shipped","Completed")</f>
        <v>Completed</v>
      </c>
      <c r="E295" s="4" t="s">
        <v>3</v>
      </c>
      <c r="F295" s="4" t="s">
        <v>1534</v>
      </c>
      <c r="G295" s="5">
        <v>0.69</v>
      </c>
      <c r="H295" s="37">
        <f>IF(J295&gt;=7,2,IF(J295&lt;7,1))</f>
        <v>1</v>
      </c>
      <c r="I295" s="37" t="str">
        <f>IF(H295 &gt; 1, "Large", "Small")</f>
        <v>Small</v>
      </c>
      <c r="J295" s="4">
        <v>2</v>
      </c>
      <c r="K295" s="20">
        <v>0.99</v>
      </c>
      <c r="L295" s="5">
        <f>Table3[[#This Row],[Product_Amt]]+Table3[[#This Row],[Shipping_Amt]]</f>
        <v>1.68</v>
      </c>
      <c r="M295" s="5">
        <f>(((Table3[[#This Row],[Total_Amt]] * 0.0558659217877095) + (Table3[[#This Row],[Total_Amt]])) *0.025 +0.3) + Table3[[#This Row],[Total_Amt]] * 0.1025</f>
        <v>0.51654636871508375</v>
      </c>
      <c r="N295" s="20">
        <f>Table3[[#This Row],[Total_Amt]]-Table3[[#This Row],[TCG Fees]]-0.0225 - (0.088 *Table3[[#This Row],[Shipping Shields]])- (0.02442 * Table3[[#This Row],[Quantity_Ordered]])</f>
        <v>1.0041136312849162</v>
      </c>
      <c r="O295" s="2"/>
      <c r="P295" s="2"/>
      <c r="Q295" s="6"/>
    </row>
    <row r="296" spans="1:17" x14ac:dyDescent="0.25">
      <c r="A296" s="1" t="s">
        <v>1052</v>
      </c>
      <c r="B296" s="2" t="s">
        <v>1053</v>
      </c>
      <c r="C296" s="3">
        <v>45294</v>
      </c>
      <c r="D296" s="4" t="str">
        <f ca="1">IF(C296&gt;=TODAY()-7,"Shipped","Completed")</f>
        <v>Completed</v>
      </c>
      <c r="E296" s="4" t="s">
        <v>3</v>
      </c>
      <c r="F296" s="4" t="s">
        <v>1534</v>
      </c>
      <c r="G296" s="5">
        <v>3.06</v>
      </c>
      <c r="H296" s="37">
        <f>IF(J296&gt;=7,2,IF(J296&lt;7,1))</f>
        <v>1</v>
      </c>
      <c r="I296" s="37" t="str">
        <f>IF(H296 &gt; 1, "Large", "Small")</f>
        <v>Small</v>
      </c>
      <c r="J296" s="4">
        <v>2</v>
      </c>
      <c r="K296" s="20">
        <v>0.99</v>
      </c>
      <c r="L296" s="5">
        <f>Table3[[#This Row],[Product_Amt]]+Table3[[#This Row],[Shipping_Amt]]</f>
        <v>4.05</v>
      </c>
      <c r="M296" s="5">
        <f>(((Table3[[#This Row],[Total_Amt]] * 0.0558659217877095) + (Table3[[#This Row],[Total_Amt]])) *0.025 +0.3) + Table3[[#This Row],[Total_Amt]] * 0.1025</f>
        <v>0.82203142458100553</v>
      </c>
      <c r="N296" s="20">
        <f>Table3[[#This Row],[Total_Amt]]-Table3[[#This Row],[TCG Fees]]-0.0225 - (0.088 *Table3[[#This Row],[Shipping Shields]])- (0.02442 * Table3[[#This Row],[Quantity_Ordered]])</f>
        <v>3.0686285754189941</v>
      </c>
      <c r="O296" s="2"/>
      <c r="P296" s="2"/>
      <c r="Q296" s="6"/>
    </row>
    <row r="297" spans="1:17" x14ac:dyDescent="0.25">
      <c r="A297" s="9" t="s">
        <v>1062</v>
      </c>
      <c r="B297" s="10" t="s">
        <v>1063</v>
      </c>
      <c r="C297" s="11">
        <v>45294</v>
      </c>
      <c r="D297" s="4" t="str">
        <f ca="1">IF(C297&gt;=TODAY()-7,"Shipped","Completed")</f>
        <v>Completed</v>
      </c>
      <c r="E297" s="12" t="s">
        <v>3</v>
      </c>
      <c r="F297" s="4" t="s">
        <v>1534</v>
      </c>
      <c r="G297" s="13">
        <v>0.21</v>
      </c>
      <c r="H297" s="39">
        <f>IF(J297&gt;=7,2,IF(J297&lt;7,1))</f>
        <v>1</v>
      </c>
      <c r="I297" s="39" t="str">
        <f>IF(H297 &gt; 1, "Large", "Small")</f>
        <v>Small</v>
      </c>
      <c r="J297" s="12">
        <v>1</v>
      </c>
      <c r="K297" s="21">
        <v>0.99</v>
      </c>
      <c r="L297" s="5">
        <f>Table3[[#This Row],[Product_Amt]]+Table3[[#This Row],[Shipping_Amt]]</f>
        <v>1.2</v>
      </c>
      <c r="M297" s="5">
        <f>(((Table3[[#This Row],[Total_Amt]] * 0.0558659217877095) + (Table3[[#This Row],[Total_Amt]])) *0.025 +0.3) + Table3[[#This Row],[Total_Amt]] * 0.1025</f>
        <v>0.45467597765363127</v>
      </c>
      <c r="N297" s="20">
        <f>Table3[[#This Row],[Total_Amt]]-Table3[[#This Row],[TCG Fees]]-0.0225 - (0.088 *Table3[[#This Row],[Shipping Shields]])- (0.02442 * Table3[[#This Row],[Quantity_Ordered]])</f>
        <v>0.6104040223463687</v>
      </c>
      <c r="O297" s="10"/>
      <c r="P297" s="10"/>
      <c r="Q297" s="8"/>
    </row>
    <row r="298" spans="1:17" x14ac:dyDescent="0.25">
      <c r="A298" s="1" t="s">
        <v>1054</v>
      </c>
      <c r="B298" s="2" t="s">
        <v>1055</v>
      </c>
      <c r="C298" s="3">
        <v>45294</v>
      </c>
      <c r="D298" s="4" t="str">
        <f ca="1">IF(C298&gt;=TODAY()-7,"Shipped","Completed")</f>
        <v>Completed</v>
      </c>
      <c r="E298" s="4" t="s">
        <v>3</v>
      </c>
      <c r="F298" s="4" t="s">
        <v>1534</v>
      </c>
      <c r="G298" s="5">
        <v>0.18</v>
      </c>
      <c r="H298" s="37">
        <f>IF(J298&gt;=7,2,IF(J298&lt;7,1))</f>
        <v>1</v>
      </c>
      <c r="I298" s="37" t="str">
        <f>IF(H298 &gt; 1, "Large", "Small")</f>
        <v>Small</v>
      </c>
      <c r="J298" s="4">
        <v>1</v>
      </c>
      <c r="K298" s="20">
        <v>0.99</v>
      </c>
      <c r="L298" s="5">
        <f>Table3[[#This Row],[Product_Amt]]+Table3[[#This Row],[Shipping_Amt]]</f>
        <v>1.17</v>
      </c>
      <c r="M298" s="5">
        <f>(((Table3[[#This Row],[Total_Amt]] * 0.0558659217877095) + (Table3[[#This Row],[Total_Amt]])) *0.025 +0.3) + Table3[[#This Row],[Total_Amt]] * 0.1025</f>
        <v>0.45080907821229049</v>
      </c>
      <c r="N298" s="20">
        <f>Table3[[#This Row],[Total_Amt]]-Table3[[#This Row],[TCG Fees]]-0.0225 - (0.088 *Table3[[#This Row],[Shipping Shields]])- (0.02442 * Table3[[#This Row],[Quantity_Ordered]])</f>
        <v>0.58427092178770956</v>
      </c>
      <c r="O298" s="2"/>
      <c r="P298" s="2"/>
      <c r="Q298" s="6"/>
    </row>
    <row r="299" spans="1:17" x14ac:dyDescent="0.25">
      <c r="A299" s="1" t="s">
        <v>1048</v>
      </c>
      <c r="B299" s="2" t="s">
        <v>1049</v>
      </c>
      <c r="C299" s="3">
        <v>45294</v>
      </c>
      <c r="D299" s="4" t="str">
        <f ca="1">IF(C299&gt;=TODAY()-7,"Shipped","Completed")</f>
        <v>Completed</v>
      </c>
      <c r="E299" s="4" t="s">
        <v>3</v>
      </c>
      <c r="F299" s="4" t="s">
        <v>1534</v>
      </c>
      <c r="G299" s="5">
        <v>0.25</v>
      </c>
      <c r="H299" s="37">
        <f>IF(J299&gt;=7,2,IF(J299&lt;7,1))</f>
        <v>1</v>
      </c>
      <c r="I299" s="37" t="str">
        <f>IF(H299 &gt; 1, "Large", "Small")</f>
        <v>Small</v>
      </c>
      <c r="J299" s="4">
        <v>2</v>
      </c>
      <c r="K299" s="20">
        <v>0.99</v>
      </c>
      <c r="L299" s="5">
        <f>Table3[[#This Row],[Product_Amt]]+Table3[[#This Row],[Shipping_Amt]]</f>
        <v>1.24</v>
      </c>
      <c r="M299" s="5">
        <f>(((Table3[[#This Row],[Total_Amt]] * 0.0558659217877095) + (Table3[[#This Row],[Total_Amt]])) *0.025 +0.3) + Table3[[#This Row],[Total_Amt]] * 0.1025</f>
        <v>0.45983184357541895</v>
      </c>
      <c r="N299" s="20">
        <f>Table3[[#This Row],[Total_Amt]]-Table3[[#This Row],[TCG Fees]]-0.0225 - (0.088 *Table3[[#This Row],[Shipping Shields]])- (0.02442 * Table3[[#This Row],[Quantity_Ordered]])</f>
        <v>0.62082815642458111</v>
      </c>
      <c r="O299" s="2"/>
      <c r="P299" s="2"/>
      <c r="Q299" s="6"/>
    </row>
    <row r="300" spans="1:17" x14ac:dyDescent="0.25">
      <c r="A300" s="1" t="s">
        <v>1036</v>
      </c>
      <c r="B300" s="2" t="s">
        <v>1037</v>
      </c>
      <c r="C300" s="3">
        <v>45293</v>
      </c>
      <c r="D300" s="4" t="str">
        <f ca="1">IF(C300&gt;=TODAY()-7,"Shipped","Completed")</f>
        <v>Completed</v>
      </c>
      <c r="E300" s="4" t="s">
        <v>3</v>
      </c>
      <c r="F300" s="4" t="s">
        <v>1534</v>
      </c>
      <c r="G300" s="5">
        <v>0.35</v>
      </c>
      <c r="H300" s="37">
        <f>IF(J300&gt;=7,2,IF(J300&lt;7,1))</f>
        <v>1</v>
      </c>
      <c r="I300" s="37" t="str">
        <f>IF(H300 &gt; 1, "Large", "Small")</f>
        <v>Small</v>
      </c>
      <c r="J300" s="4">
        <v>2</v>
      </c>
      <c r="K300" s="20">
        <v>0.99</v>
      </c>
      <c r="L300" s="5">
        <f>Table3[[#This Row],[Product_Amt]]+Table3[[#This Row],[Shipping_Amt]]</f>
        <v>1.3399999999999999</v>
      </c>
      <c r="M300" s="5">
        <f>(((Table3[[#This Row],[Total_Amt]] * 0.0558659217877095) + (Table3[[#This Row],[Total_Amt]])) *0.025 +0.3) + Table3[[#This Row],[Total_Amt]] * 0.1025</f>
        <v>0.47272150837988824</v>
      </c>
      <c r="N300" s="20">
        <f>Table3[[#This Row],[Total_Amt]]-Table3[[#This Row],[TCG Fees]]-0.0225 - (0.088 *Table3[[#This Row],[Shipping Shields]])- (0.02442 * Table3[[#This Row],[Quantity_Ordered]])</f>
        <v>0.70793849162011169</v>
      </c>
      <c r="O300" s="2"/>
      <c r="P300" s="2"/>
      <c r="Q300" s="6"/>
    </row>
    <row r="301" spans="1:17" x14ac:dyDescent="0.25">
      <c r="A301" s="1" t="s">
        <v>1044</v>
      </c>
      <c r="B301" s="2" t="s">
        <v>1045</v>
      </c>
      <c r="C301" s="3">
        <v>45293</v>
      </c>
      <c r="D301" s="4" t="str">
        <f ca="1">IF(C301&gt;=TODAY()-7,"Shipped","Completed")</f>
        <v>Completed</v>
      </c>
      <c r="E301" s="4" t="s">
        <v>3</v>
      </c>
      <c r="F301" s="4" t="s">
        <v>1534</v>
      </c>
      <c r="G301" s="5">
        <v>1.28</v>
      </c>
      <c r="H301" s="37">
        <f>IF(J301&gt;=7,2,IF(J301&lt;7,1))</f>
        <v>1</v>
      </c>
      <c r="I301" s="37" t="str">
        <f>IF(H301 &gt; 1, "Large", "Small")</f>
        <v>Small</v>
      </c>
      <c r="J301" s="4">
        <v>3</v>
      </c>
      <c r="K301" s="20">
        <v>0.99</v>
      </c>
      <c r="L301" s="5">
        <f>Table3[[#This Row],[Product_Amt]]+Table3[[#This Row],[Shipping_Amt]]</f>
        <v>2.27</v>
      </c>
      <c r="M301" s="5">
        <f>(((Table3[[#This Row],[Total_Amt]] * 0.0558659217877095) + (Table3[[#This Row],[Total_Amt]])) *0.025 +0.3) + Table3[[#This Row],[Total_Amt]] * 0.1025</f>
        <v>0.59259539106145254</v>
      </c>
      <c r="N301" s="20">
        <f>Table3[[#This Row],[Total_Amt]]-Table3[[#This Row],[TCG Fees]]-0.0225 - (0.088 *Table3[[#This Row],[Shipping Shields]])- (0.02442 * Table3[[#This Row],[Quantity_Ordered]])</f>
        <v>1.4936446089385473</v>
      </c>
      <c r="O301" s="2"/>
      <c r="P301" s="2"/>
      <c r="Q301" s="6"/>
    </row>
    <row r="302" spans="1:17" x14ac:dyDescent="0.25">
      <c r="A302" s="1" t="s">
        <v>1030</v>
      </c>
      <c r="B302" s="2" t="s">
        <v>1031</v>
      </c>
      <c r="C302" s="3">
        <v>45293</v>
      </c>
      <c r="D302" s="4" t="str">
        <f ca="1">IF(C302&gt;=TODAY()-7,"Shipped","Completed")</f>
        <v>Completed</v>
      </c>
      <c r="E302" s="4" t="s">
        <v>3</v>
      </c>
      <c r="F302" s="4" t="s">
        <v>1534</v>
      </c>
      <c r="G302" s="5">
        <v>0.3</v>
      </c>
      <c r="H302" s="37">
        <f>IF(J302&gt;=7,2,IF(J302&lt;7,1))</f>
        <v>1</v>
      </c>
      <c r="I302" s="37" t="str">
        <f>IF(H302 &gt; 1, "Large", "Small")</f>
        <v>Small</v>
      </c>
      <c r="J302" s="4">
        <v>1</v>
      </c>
      <c r="K302" s="20">
        <v>0.99</v>
      </c>
      <c r="L302" s="5">
        <f>Table3[[#This Row],[Product_Amt]]+Table3[[#This Row],[Shipping_Amt]]</f>
        <v>1.29</v>
      </c>
      <c r="M302" s="5">
        <f>(((Table3[[#This Row],[Total_Amt]] * 0.0558659217877095) + (Table3[[#This Row],[Total_Amt]])) *0.025 +0.3) + Table3[[#This Row],[Total_Amt]] * 0.1025</f>
        <v>0.46627667597765365</v>
      </c>
      <c r="N302" s="20">
        <f>Table3[[#This Row],[Total_Amt]]-Table3[[#This Row],[TCG Fees]]-0.0225 - (0.088 *Table3[[#This Row],[Shipping Shields]])- (0.02442 * Table3[[#This Row],[Quantity_Ordered]])</f>
        <v>0.68880332402234645</v>
      </c>
      <c r="O302" s="2"/>
      <c r="P302" s="2"/>
      <c r="Q302" s="6"/>
    </row>
    <row r="303" spans="1:17" x14ac:dyDescent="0.25">
      <c r="A303" s="1" t="s">
        <v>1032</v>
      </c>
      <c r="B303" s="2" t="s">
        <v>1033</v>
      </c>
      <c r="C303" s="3">
        <v>45293</v>
      </c>
      <c r="D303" s="4" t="str">
        <f ca="1">IF(C303&gt;=TODAY()-7,"Shipped","Completed")</f>
        <v>Completed</v>
      </c>
      <c r="E303" s="4" t="s">
        <v>3</v>
      </c>
      <c r="F303" s="4" t="s">
        <v>1534</v>
      </c>
      <c r="G303" s="5">
        <v>0.91</v>
      </c>
      <c r="H303" s="37">
        <f>IF(J303&gt;=7,2,IF(J303&lt;7,1))</f>
        <v>1</v>
      </c>
      <c r="I303" s="37" t="str">
        <f>IF(H303 &gt; 1, "Large", "Small")</f>
        <v>Small</v>
      </c>
      <c r="J303" s="4">
        <v>3</v>
      </c>
      <c r="K303" s="20">
        <v>0.99</v>
      </c>
      <c r="L303" s="5">
        <f>Table3[[#This Row],[Product_Amt]]+Table3[[#This Row],[Shipping_Amt]]</f>
        <v>1.9</v>
      </c>
      <c r="M303" s="5">
        <f>(((Table3[[#This Row],[Total_Amt]] * 0.0558659217877095) + (Table3[[#This Row],[Total_Amt]])) *0.025 +0.3) + Table3[[#This Row],[Total_Amt]] * 0.1025</f>
        <v>0.54490363128491615</v>
      </c>
      <c r="N303" s="20">
        <f>Table3[[#This Row],[Total_Amt]]-Table3[[#This Row],[TCG Fees]]-0.0225 - (0.088 *Table3[[#This Row],[Shipping Shields]])- (0.02442 * Table3[[#This Row],[Quantity_Ordered]])</f>
        <v>1.1713363687150837</v>
      </c>
      <c r="O303" s="2"/>
      <c r="P303" s="2"/>
      <c r="Q303" s="6"/>
    </row>
    <row r="304" spans="1:17" x14ac:dyDescent="0.25">
      <c r="A304" s="1" t="s">
        <v>1046</v>
      </c>
      <c r="B304" s="2" t="s">
        <v>1047</v>
      </c>
      <c r="C304" s="3">
        <v>45293</v>
      </c>
      <c r="D304" s="4" t="str">
        <f ca="1">IF(C304&gt;=TODAY()-7,"Shipped","Completed")</f>
        <v>Completed</v>
      </c>
      <c r="E304" s="4" t="s">
        <v>3</v>
      </c>
      <c r="F304" s="4" t="s">
        <v>1534</v>
      </c>
      <c r="G304" s="5">
        <v>0.17</v>
      </c>
      <c r="H304" s="37">
        <f>IF(J304&gt;=7,2,IF(J304&lt;7,1))</f>
        <v>1</v>
      </c>
      <c r="I304" s="37" t="str">
        <f>IF(H304 &gt; 1, "Large", "Small")</f>
        <v>Small</v>
      </c>
      <c r="J304" s="4">
        <v>1</v>
      </c>
      <c r="K304" s="20">
        <v>0.99</v>
      </c>
      <c r="L304" s="5">
        <f>Table3[[#This Row],[Product_Amt]]+Table3[[#This Row],[Shipping_Amt]]</f>
        <v>1.1599999999999999</v>
      </c>
      <c r="M304" s="5">
        <f>(((Table3[[#This Row],[Total_Amt]] * 0.0558659217877095) + (Table3[[#This Row],[Total_Amt]])) *0.025 +0.3) + Table3[[#This Row],[Total_Amt]] * 0.1025</f>
        <v>0.44952011173184359</v>
      </c>
      <c r="N304" s="20">
        <f>Table3[[#This Row],[Total_Amt]]-Table3[[#This Row],[TCG Fees]]-0.0225 - (0.088 *Table3[[#This Row],[Shipping Shields]])- (0.02442 * Table3[[#This Row],[Quantity_Ordered]])</f>
        <v>0.57555988826815641</v>
      </c>
      <c r="O304" s="2"/>
      <c r="P304" s="2"/>
      <c r="Q304" s="6"/>
    </row>
    <row r="305" spans="1:17" x14ac:dyDescent="0.25">
      <c r="A305" s="1" t="s">
        <v>1028</v>
      </c>
      <c r="B305" s="2" t="s">
        <v>1029</v>
      </c>
      <c r="C305" s="3">
        <v>45293</v>
      </c>
      <c r="D305" s="4" t="str">
        <f ca="1">IF(C305&gt;=TODAY()-7,"Shipped","Completed")</f>
        <v>Completed</v>
      </c>
      <c r="E305" s="4" t="s">
        <v>3</v>
      </c>
      <c r="F305" s="4" t="s">
        <v>1534</v>
      </c>
      <c r="G305" s="5">
        <v>0.27</v>
      </c>
      <c r="H305" s="37">
        <f>IF(J305&gt;=7,2,IF(J305&lt;7,1))</f>
        <v>1</v>
      </c>
      <c r="I305" s="37" t="str">
        <f>IF(H305 &gt; 1, "Large", "Small")</f>
        <v>Small</v>
      </c>
      <c r="J305" s="4">
        <v>1</v>
      </c>
      <c r="K305" s="20">
        <v>0.99</v>
      </c>
      <c r="L305" s="5">
        <f>Table3[[#This Row],[Product_Amt]]+Table3[[#This Row],[Shipping_Amt]]</f>
        <v>1.26</v>
      </c>
      <c r="M305" s="5">
        <f>(((Table3[[#This Row],[Total_Amt]] * 0.0558659217877095) + (Table3[[#This Row],[Total_Amt]])) *0.025 +0.3) + Table3[[#This Row],[Total_Amt]] * 0.1025</f>
        <v>0.46240977653631282</v>
      </c>
      <c r="N305" s="20">
        <f>Table3[[#This Row],[Total_Amt]]-Table3[[#This Row],[TCG Fees]]-0.0225 - (0.088 *Table3[[#This Row],[Shipping Shields]])- (0.02442 * Table3[[#This Row],[Quantity_Ordered]])</f>
        <v>0.6626702234636872</v>
      </c>
      <c r="O305" s="2"/>
      <c r="P305" s="2"/>
      <c r="Q305" s="6"/>
    </row>
    <row r="306" spans="1:17" x14ac:dyDescent="0.25">
      <c r="A306" s="1" t="s">
        <v>1040</v>
      </c>
      <c r="B306" s="2" t="s">
        <v>1041</v>
      </c>
      <c r="C306" s="3">
        <v>45293</v>
      </c>
      <c r="D306" s="4" t="str">
        <f ca="1">IF(C306&gt;=TODAY()-7,"Shipped","Completed")</f>
        <v>Completed</v>
      </c>
      <c r="E306" s="4" t="s">
        <v>3</v>
      </c>
      <c r="F306" s="4" t="s">
        <v>1534</v>
      </c>
      <c r="G306" s="5">
        <v>0.12</v>
      </c>
      <c r="H306" s="37">
        <f>IF(J306&gt;=7,2,IF(J306&lt;7,1))</f>
        <v>1</v>
      </c>
      <c r="I306" s="37" t="str">
        <f>IF(H306 &gt; 1, "Large", "Small")</f>
        <v>Small</v>
      </c>
      <c r="J306" s="4">
        <v>1</v>
      </c>
      <c r="K306" s="20">
        <v>0.99</v>
      </c>
      <c r="L306" s="5">
        <f>Table3[[#This Row],[Product_Amt]]+Table3[[#This Row],[Shipping_Amt]]</f>
        <v>1.1099999999999999</v>
      </c>
      <c r="M306" s="5">
        <f>(((Table3[[#This Row],[Total_Amt]] * 0.0558659217877095) + (Table3[[#This Row],[Total_Amt]])) *0.025 +0.3) + Table3[[#This Row],[Total_Amt]] * 0.1025</f>
        <v>0.44307527932960888</v>
      </c>
      <c r="N306" s="20">
        <f>Table3[[#This Row],[Total_Amt]]-Table3[[#This Row],[TCG Fees]]-0.0225 - (0.088 *Table3[[#This Row],[Shipping Shields]])- (0.02442 * Table3[[#This Row],[Quantity_Ordered]])</f>
        <v>0.53200472067039106</v>
      </c>
      <c r="O306" s="2"/>
      <c r="P306" s="2"/>
      <c r="Q306" s="6"/>
    </row>
    <row r="307" spans="1:17" x14ac:dyDescent="0.25">
      <c r="A307" s="1" t="s">
        <v>1026</v>
      </c>
      <c r="B307" s="2" t="s">
        <v>1027</v>
      </c>
      <c r="C307" s="3">
        <v>45293</v>
      </c>
      <c r="D307" s="4" t="str">
        <f ca="1">IF(C307&gt;=TODAY()-7,"Shipped","Completed")</f>
        <v>Completed</v>
      </c>
      <c r="E307" s="4" t="s">
        <v>3</v>
      </c>
      <c r="F307" s="4" t="s">
        <v>1534</v>
      </c>
      <c r="G307" s="5">
        <v>0.59</v>
      </c>
      <c r="H307" s="37">
        <f>IF(J307&gt;=7,2,IF(J307&lt;7,1))</f>
        <v>1</v>
      </c>
      <c r="I307" s="37" t="str">
        <f>IF(H307 &gt; 1, "Large", "Small")</f>
        <v>Small</v>
      </c>
      <c r="J307" s="4">
        <v>2</v>
      </c>
      <c r="K307" s="20">
        <v>0.99</v>
      </c>
      <c r="L307" s="5">
        <f>Table3[[#This Row],[Product_Amt]]+Table3[[#This Row],[Shipping_Amt]]</f>
        <v>1.58</v>
      </c>
      <c r="M307" s="5">
        <f>(((Table3[[#This Row],[Total_Amt]] * 0.0558659217877095) + (Table3[[#This Row],[Total_Amt]])) *0.025 +0.3) + Table3[[#This Row],[Total_Amt]] * 0.1025</f>
        <v>0.50365670391061457</v>
      </c>
      <c r="N307" s="20">
        <f>Table3[[#This Row],[Total_Amt]]-Table3[[#This Row],[TCG Fees]]-0.0225 - (0.088 *Table3[[#This Row],[Shipping Shields]])- (0.02442 * Table3[[#This Row],[Quantity_Ordered]])</f>
        <v>0.91700329608938558</v>
      </c>
      <c r="O307" s="2"/>
      <c r="P307" s="2"/>
      <c r="Q307" s="6"/>
    </row>
    <row r="308" spans="1:17" x14ac:dyDescent="0.25">
      <c r="A308" s="1" t="s">
        <v>1042</v>
      </c>
      <c r="B308" s="2" t="s">
        <v>1043</v>
      </c>
      <c r="C308" s="3">
        <v>45293</v>
      </c>
      <c r="D308" s="4" t="str">
        <f ca="1">IF(C308&gt;=TODAY()-7,"Shipped","Completed")</f>
        <v>Completed</v>
      </c>
      <c r="E308" s="4" t="s">
        <v>3</v>
      </c>
      <c r="F308" s="4" t="s">
        <v>1534</v>
      </c>
      <c r="G308" s="5">
        <v>0.52</v>
      </c>
      <c r="H308" s="37">
        <f>IF(J308&gt;=7,2,IF(J308&lt;7,1))</f>
        <v>1</v>
      </c>
      <c r="I308" s="37" t="str">
        <f>IF(H308 &gt; 1, "Large", "Small")</f>
        <v>Small</v>
      </c>
      <c r="J308" s="4">
        <v>1</v>
      </c>
      <c r="K308" s="20">
        <v>0.99</v>
      </c>
      <c r="L308" s="5">
        <f>Table3[[#This Row],[Product_Amt]]+Table3[[#This Row],[Shipping_Amt]]</f>
        <v>1.51</v>
      </c>
      <c r="M308" s="5">
        <f>(((Table3[[#This Row],[Total_Amt]] * 0.0558659217877095) + (Table3[[#This Row],[Total_Amt]])) *0.025 +0.3) + Table3[[#This Row],[Total_Amt]] * 0.1025</f>
        <v>0.49463393854748605</v>
      </c>
      <c r="N308" s="20">
        <f>Table3[[#This Row],[Total_Amt]]-Table3[[#This Row],[TCG Fees]]-0.0225 - (0.088 *Table3[[#This Row],[Shipping Shields]])- (0.02442 * Table3[[#This Row],[Quantity_Ordered]])</f>
        <v>0.88044606145251403</v>
      </c>
      <c r="O308" s="2"/>
      <c r="P308" s="2"/>
      <c r="Q308" s="6"/>
    </row>
    <row r="309" spans="1:17" x14ac:dyDescent="0.25">
      <c r="A309" s="1" t="s">
        <v>1038</v>
      </c>
      <c r="B309" s="2" t="s">
        <v>1039</v>
      </c>
      <c r="C309" s="3">
        <v>45293</v>
      </c>
      <c r="D309" s="4" t="str">
        <f ca="1">IF(C309&gt;=TODAY()-7,"Shipped","Completed")</f>
        <v>Completed</v>
      </c>
      <c r="E309" s="4" t="s">
        <v>3</v>
      </c>
      <c r="F309" s="4" t="s">
        <v>1534</v>
      </c>
      <c r="G309" s="5">
        <v>0.37</v>
      </c>
      <c r="H309" s="37">
        <f>IF(J309&gt;=7,2,IF(J309&lt;7,1))</f>
        <v>1</v>
      </c>
      <c r="I309" s="37" t="str">
        <f>IF(H309 &gt; 1, "Large", "Small")</f>
        <v>Small</v>
      </c>
      <c r="J309" s="4">
        <v>3</v>
      </c>
      <c r="K309" s="20">
        <v>0.99</v>
      </c>
      <c r="L309" s="5">
        <f>Table3[[#This Row],[Product_Amt]]+Table3[[#This Row],[Shipping_Amt]]</f>
        <v>1.3599999999999999</v>
      </c>
      <c r="M309" s="5">
        <f>(((Table3[[#This Row],[Total_Amt]] * 0.0558659217877095) + (Table3[[#This Row],[Total_Amt]])) *0.025 +0.3) + Table3[[#This Row],[Total_Amt]] * 0.1025</f>
        <v>0.47529944134078206</v>
      </c>
      <c r="N309" s="20">
        <f>Table3[[#This Row],[Total_Amt]]-Table3[[#This Row],[TCG Fees]]-0.0225 - (0.088 *Table3[[#This Row],[Shipping Shields]])- (0.02442 * Table3[[#This Row],[Quantity_Ordered]])</f>
        <v>0.70094055865921789</v>
      </c>
      <c r="O309" s="2"/>
      <c r="P309" s="2"/>
      <c r="Q309" s="6"/>
    </row>
    <row r="310" spans="1:17" x14ac:dyDescent="0.25">
      <c r="A310" s="1" t="s">
        <v>1034</v>
      </c>
      <c r="B310" s="2" t="s">
        <v>1035</v>
      </c>
      <c r="C310" s="3">
        <v>45293</v>
      </c>
      <c r="D310" s="4" t="str">
        <f ca="1">IF(C310&gt;=TODAY()-7,"Shipped","Completed")</f>
        <v>Completed</v>
      </c>
      <c r="E310" s="4" t="s">
        <v>3</v>
      </c>
      <c r="F310" s="4" t="s">
        <v>1534</v>
      </c>
      <c r="G310" s="5">
        <v>0.28000000000000003</v>
      </c>
      <c r="H310" s="37">
        <f>IF(J310&gt;=7,2,IF(J310&lt;7,1))</f>
        <v>1</v>
      </c>
      <c r="I310" s="37" t="str">
        <f>IF(H310 &gt; 1, "Large", "Small")</f>
        <v>Small</v>
      </c>
      <c r="J310" s="4">
        <v>1</v>
      </c>
      <c r="K310" s="20">
        <v>0.99</v>
      </c>
      <c r="L310" s="5">
        <f>Table3[[#This Row],[Product_Amt]]+Table3[[#This Row],[Shipping_Amt]]</f>
        <v>1.27</v>
      </c>
      <c r="M310" s="5">
        <f>(((Table3[[#This Row],[Total_Amt]] * 0.0558659217877095) + (Table3[[#This Row],[Total_Amt]])) *0.025 +0.3) + Table3[[#This Row],[Total_Amt]] * 0.1025</f>
        <v>0.46369874301675973</v>
      </c>
      <c r="N310" s="20">
        <f>Table3[[#This Row],[Total_Amt]]-Table3[[#This Row],[TCG Fees]]-0.0225 - (0.088 *Table3[[#This Row],[Shipping Shields]])- (0.02442 * Table3[[#This Row],[Quantity_Ordered]])</f>
        <v>0.67138125698324036</v>
      </c>
      <c r="O310" s="2"/>
      <c r="P310" s="2"/>
      <c r="Q310" s="6"/>
    </row>
    <row r="311" spans="1:17" x14ac:dyDescent="0.25">
      <c r="A311" s="1" t="s">
        <v>1018</v>
      </c>
      <c r="B311" s="2" t="s">
        <v>1019</v>
      </c>
      <c r="C311" s="3">
        <v>45292</v>
      </c>
      <c r="D311" s="4" t="str">
        <f ca="1">IF(C311&gt;=TODAY()-7,"Shipped","Completed")</f>
        <v>Completed</v>
      </c>
      <c r="E311" s="4" t="s">
        <v>3</v>
      </c>
      <c r="F311" s="4" t="s">
        <v>1534</v>
      </c>
      <c r="G311" s="5">
        <v>0.12</v>
      </c>
      <c r="H311" s="37">
        <f>IF(J311&gt;=7,2,IF(J311&lt;7,1))</f>
        <v>1</v>
      </c>
      <c r="I311" s="37" t="str">
        <f>IF(H311 &gt; 1, "Large", "Small")</f>
        <v>Small</v>
      </c>
      <c r="J311" s="4">
        <v>1</v>
      </c>
      <c r="K311" s="20">
        <v>0.99</v>
      </c>
      <c r="L311" s="5">
        <f>Table3[[#This Row],[Product_Amt]]+Table3[[#This Row],[Shipping_Amt]]</f>
        <v>1.1099999999999999</v>
      </c>
      <c r="M311" s="5">
        <f>(((Table3[[#This Row],[Total_Amt]] * 0.0558659217877095) + (Table3[[#This Row],[Total_Amt]])) *0.025 +0.3) + Table3[[#This Row],[Total_Amt]] * 0.1025</f>
        <v>0.44307527932960888</v>
      </c>
      <c r="N311" s="20">
        <f>Table3[[#This Row],[Total_Amt]]-Table3[[#This Row],[TCG Fees]]-0.0225 - (0.088 *Table3[[#This Row],[Shipping Shields]])- (0.02442 * Table3[[#This Row],[Quantity_Ordered]])</f>
        <v>0.53200472067039106</v>
      </c>
      <c r="O311" s="2"/>
      <c r="P311" s="2"/>
      <c r="Q311" s="6"/>
    </row>
    <row r="312" spans="1:17" x14ac:dyDescent="0.25">
      <c r="A312" s="1" t="s">
        <v>1008</v>
      </c>
      <c r="B312" s="2" t="s">
        <v>1009</v>
      </c>
      <c r="C312" s="3">
        <v>45292</v>
      </c>
      <c r="D312" s="4" t="str">
        <f ca="1">IF(C312&gt;=TODAY()-7,"Shipped","Completed")</f>
        <v>Completed</v>
      </c>
      <c r="E312" s="4" t="s">
        <v>3</v>
      </c>
      <c r="F312" s="4" t="s">
        <v>1534</v>
      </c>
      <c r="G312" s="5">
        <v>0.88</v>
      </c>
      <c r="H312" s="37">
        <f>IF(J312&gt;=7,2,IF(J312&lt;7,1))</f>
        <v>1</v>
      </c>
      <c r="I312" s="37" t="str">
        <f>IF(H312 &gt; 1, "Large", "Small")</f>
        <v>Small</v>
      </c>
      <c r="J312" s="4">
        <v>1</v>
      </c>
      <c r="K312" s="20">
        <v>0.99</v>
      </c>
      <c r="L312" s="5">
        <f>Table3[[#This Row],[Product_Amt]]+Table3[[#This Row],[Shipping_Amt]]</f>
        <v>1.87</v>
      </c>
      <c r="M312" s="5">
        <f>(((Table3[[#This Row],[Total_Amt]] * 0.0558659217877095) + (Table3[[#This Row],[Total_Amt]])) *0.025 +0.3) + Table3[[#This Row],[Total_Amt]] * 0.1025</f>
        <v>0.54103673184357548</v>
      </c>
      <c r="N312" s="20">
        <f>Table3[[#This Row],[Total_Amt]]-Table3[[#This Row],[TCG Fees]]-0.0225 - (0.088 *Table3[[#This Row],[Shipping Shields]])- (0.02442 * Table3[[#This Row],[Quantity_Ordered]])</f>
        <v>1.1940432681564244</v>
      </c>
      <c r="O312" s="2"/>
      <c r="P312" s="2"/>
      <c r="Q312" s="6"/>
    </row>
    <row r="313" spans="1:17" x14ac:dyDescent="0.25">
      <c r="A313" s="1" t="s">
        <v>1012</v>
      </c>
      <c r="B313" s="2" t="s">
        <v>1013</v>
      </c>
      <c r="C313" s="3">
        <v>45292</v>
      </c>
      <c r="D313" s="4" t="str">
        <f ca="1">IF(C313&gt;=TODAY()-7,"Shipped","Completed")</f>
        <v>Completed</v>
      </c>
      <c r="E313" s="4" t="s">
        <v>3</v>
      </c>
      <c r="F313" s="4" t="s">
        <v>1534</v>
      </c>
      <c r="G313" s="5">
        <v>0.1</v>
      </c>
      <c r="H313" s="37">
        <f>IF(J313&gt;=7,2,IF(J313&lt;7,1))</f>
        <v>1</v>
      </c>
      <c r="I313" s="37" t="str">
        <f>IF(H313 &gt; 1, "Large", "Small")</f>
        <v>Small</v>
      </c>
      <c r="J313" s="4">
        <v>1</v>
      </c>
      <c r="K313" s="20">
        <v>0.99</v>
      </c>
      <c r="L313" s="5">
        <f>Table3[[#This Row],[Product_Amt]]+Table3[[#This Row],[Shipping_Amt]]</f>
        <v>1.0900000000000001</v>
      </c>
      <c r="M313" s="5">
        <f>(((Table3[[#This Row],[Total_Amt]] * 0.0558659217877095) + (Table3[[#This Row],[Total_Amt]])) *0.025 +0.3) + Table3[[#This Row],[Total_Amt]] * 0.1025</f>
        <v>0.44049734636871507</v>
      </c>
      <c r="N313" s="20">
        <f>Table3[[#This Row],[Total_Amt]]-Table3[[#This Row],[TCG Fees]]-0.0225 - (0.088 *Table3[[#This Row],[Shipping Shields]])- (0.02442 * Table3[[#This Row],[Quantity_Ordered]])</f>
        <v>0.51458265363128508</v>
      </c>
      <c r="O313" s="2"/>
      <c r="P313" s="2"/>
      <c r="Q313" s="6"/>
    </row>
    <row r="314" spans="1:17" x14ac:dyDescent="0.25">
      <c r="A314" s="1" t="s">
        <v>1006</v>
      </c>
      <c r="B314" s="2" t="s">
        <v>1007</v>
      </c>
      <c r="C314" s="3">
        <v>45292</v>
      </c>
      <c r="D314" s="4" t="str">
        <f ca="1">IF(C314&gt;=TODAY()-7,"Shipped","Completed")</f>
        <v>Completed</v>
      </c>
      <c r="E314" s="4" t="s">
        <v>3</v>
      </c>
      <c r="F314" s="4" t="s">
        <v>1534</v>
      </c>
      <c r="G314" s="5">
        <v>0.15</v>
      </c>
      <c r="H314" s="37">
        <f>IF(J314&gt;=7,2,IF(J314&lt;7,1))</f>
        <v>1</v>
      </c>
      <c r="I314" s="37" t="str">
        <f>IF(H314 &gt; 1, "Large", "Small")</f>
        <v>Small</v>
      </c>
      <c r="J314" s="4">
        <v>2</v>
      </c>
      <c r="K314" s="20">
        <v>0.99</v>
      </c>
      <c r="L314" s="5">
        <f>Table3[[#This Row],[Product_Amt]]+Table3[[#This Row],[Shipping_Amt]]</f>
        <v>1.1399999999999999</v>
      </c>
      <c r="M314" s="5">
        <f>(((Table3[[#This Row],[Total_Amt]] * 0.0558659217877095) + (Table3[[#This Row],[Total_Amt]])) *0.025 +0.3) + Table3[[#This Row],[Total_Amt]] * 0.1025</f>
        <v>0.44694217877094966</v>
      </c>
      <c r="N314" s="20">
        <f>Table3[[#This Row],[Total_Amt]]-Table3[[#This Row],[TCG Fees]]-0.0225 - (0.088 *Table3[[#This Row],[Shipping Shields]])- (0.02442 * Table3[[#This Row],[Quantity_Ordered]])</f>
        <v>0.53371782122905032</v>
      </c>
      <c r="O314" s="2"/>
      <c r="P314" s="2"/>
      <c r="Q314" s="6"/>
    </row>
    <row r="315" spans="1:17" x14ac:dyDescent="0.25">
      <c r="A315" s="1" t="s">
        <v>1010</v>
      </c>
      <c r="B315" s="2" t="s">
        <v>1011</v>
      </c>
      <c r="C315" s="3">
        <v>45292</v>
      </c>
      <c r="D315" s="4" t="str">
        <f ca="1">IF(C315&gt;=TODAY()-7,"Shipped","Completed")</f>
        <v>Completed</v>
      </c>
      <c r="E315" s="4" t="s">
        <v>3</v>
      </c>
      <c r="F315" s="4" t="s">
        <v>1534</v>
      </c>
      <c r="G315" s="5">
        <v>0.2</v>
      </c>
      <c r="H315" s="37">
        <f>IF(J315&gt;=7,2,IF(J315&lt;7,1))</f>
        <v>1</v>
      </c>
      <c r="I315" s="37" t="str">
        <f>IF(H315 &gt; 1, "Large", "Small")</f>
        <v>Small</v>
      </c>
      <c r="J315" s="4">
        <v>1</v>
      </c>
      <c r="K315" s="20">
        <v>0.99</v>
      </c>
      <c r="L315" s="5">
        <f>Table3[[#This Row],[Product_Amt]]+Table3[[#This Row],[Shipping_Amt]]</f>
        <v>1.19</v>
      </c>
      <c r="M315" s="5">
        <f>(((Table3[[#This Row],[Total_Amt]] * 0.0558659217877095) + (Table3[[#This Row],[Total_Amt]])) *0.025 +0.3) + Table3[[#This Row],[Total_Amt]] * 0.1025</f>
        <v>0.45338701117318436</v>
      </c>
      <c r="N315" s="20">
        <f>Table3[[#This Row],[Total_Amt]]-Table3[[#This Row],[TCG Fees]]-0.0225 - (0.088 *Table3[[#This Row],[Shipping Shields]])- (0.02442 * Table3[[#This Row],[Quantity_Ordered]])</f>
        <v>0.60169298882681566</v>
      </c>
      <c r="O315" s="2"/>
      <c r="P315" s="2"/>
      <c r="Q315" s="6"/>
    </row>
    <row r="316" spans="1:17" x14ac:dyDescent="0.25">
      <c r="A316" s="1" t="s">
        <v>1004</v>
      </c>
      <c r="B316" s="2" t="s">
        <v>1005</v>
      </c>
      <c r="C316" s="3">
        <v>45292</v>
      </c>
      <c r="D316" s="4" t="str">
        <f ca="1">IF(C316&gt;=TODAY()-7,"Shipped","Completed")</f>
        <v>Completed</v>
      </c>
      <c r="E316" s="4" t="s">
        <v>3</v>
      </c>
      <c r="F316" s="4" t="s">
        <v>1534</v>
      </c>
      <c r="G316" s="5">
        <v>0.65</v>
      </c>
      <c r="H316" s="37">
        <f>IF(J316&gt;=7,2,IF(J316&lt;7,1))</f>
        <v>1</v>
      </c>
      <c r="I316" s="37" t="str">
        <f>IF(H316 &gt; 1, "Large", "Small")</f>
        <v>Small</v>
      </c>
      <c r="J316" s="4">
        <v>2</v>
      </c>
      <c r="K316" s="20">
        <v>0.99</v>
      </c>
      <c r="L316" s="5">
        <f>Table3[[#This Row],[Product_Amt]]+Table3[[#This Row],[Shipping_Amt]]</f>
        <v>1.6400000000000001</v>
      </c>
      <c r="M316" s="5">
        <f>(((Table3[[#This Row],[Total_Amt]] * 0.0558659217877095) + (Table3[[#This Row],[Total_Amt]])) *0.025 +0.3) + Table3[[#This Row],[Total_Amt]] * 0.1025</f>
        <v>0.51139050279329612</v>
      </c>
      <c r="N316" s="20">
        <f>Table3[[#This Row],[Total_Amt]]-Table3[[#This Row],[TCG Fees]]-0.0225 - (0.088 *Table3[[#This Row],[Shipping Shields]])- (0.02442 * Table3[[#This Row],[Quantity_Ordered]])</f>
        <v>0.96926949720670397</v>
      </c>
      <c r="O316" s="2"/>
      <c r="P316" s="2"/>
      <c r="Q316" s="6"/>
    </row>
    <row r="317" spans="1:17" x14ac:dyDescent="0.25">
      <c r="A317" s="1" t="s">
        <v>1016</v>
      </c>
      <c r="B317" s="2" t="s">
        <v>1017</v>
      </c>
      <c r="C317" s="3">
        <v>45292</v>
      </c>
      <c r="D317" s="4" t="str">
        <f ca="1">IF(C317&gt;=TODAY()-7,"Shipped","Completed")</f>
        <v>Completed</v>
      </c>
      <c r="E317" s="4" t="s">
        <v>3</v>
      </c>
      <c r="F317" s="4" t="s">
        <v>1534</v>
      </c>
      <c r="G317" s="5">
        <v>0.27</v>
      </c>
      <c r="H317" s="37">
        <f>IF(J317&gt;=7,2,IF(J317&lt;7,1))</f>
        <v>1</v>
      </c>
      <c r="I317" s="37" t="str">
        <f>IF(H317 &gt; 1, "Large", "Small")</f>
        <v>Small</v>
      </c>
      <c r="J317" s="4">
        <v>1</v>
      </c>
      <c r="K317" s="20">
        <v>0.99</v>
      </c>
      <c r="L317" s="5">
        <f>Table3[[#This Row],[Product_Amt]]+Table3[[#This Row],[Shipping_Amt]]</f>
        <v>1.26</v>
      </c>
      <c r="M317" s="5">
        <f>(((Table3[[#This Row],[Total_Amt]] * 0.0558659217877095) + (Table3[[#This Row],[Total_Amt]])) *0.025 +0.3) + Table3[[#This Row],[Total_Amt]] * 0.1025</f>
        <v>0.46240977653631282</v>
      </c>
      <c r="N317" s="20">
        <f>Table3[[#This Row],[Total_Amt]]-Table3[[#This Row],[TCG Fees]]-0.0225 - (0.088 *Table3[[#This Row],[Shipping Shields]])- (0.02442 * Table3[[#This Row],[Quantity_Ordered]])</f>
        <v>0.6626702234636872</v>
      </c>
      <c r="O317" s="2"/>
      <c r="P317" s="2"/>
      <c r="Q317" s="6"/>
    </row>
    <row r="318" spans="1:17" x14ac:dyDescent="0.25">
      <c r="A318" s="1" t="s">
        <v>1024</v>
      </c>
      <c r="B318" s="2" t="s">
        <v>1025</v>
      </c>
      <c r="C318" s="3">
        <v>45292</v>
      </c>
      <c r="D318" s="4" t="str">
        <f ca="1">IF(C318&gt;=TODAY()-7,"Shipped","Completed")</f>
        <v>Completed</v>
      </c>
      <c r="E318" s="4" t="s">
        <v>3</v>
      </c>
      <c r="F318" s="4" t="s">
        <v>1534</v>
      </c>
      <c r="G318" s="5">
        <v>0.19</v>
      </c>
      <c r="H318" s="37">
        <f>IF(J318&gt;=7,2,IF(J318&lt;7,1))</f>
        <v>1</v>
      </c>
      <c r="I318" s="37" t="str">
        <f>IF(H318 &gt; 1, "Large", "Small")</f>
        <v>Small</v>
      </c>
      <c r="J318" s="4">
        <v>1</v>
      </c>
      <c r="K318" s="20">
        <v>0.99</v>
      </c>
      <c r="L318" s="5">
        <f>Table3[[#This Row],[Product_Amt]]+Table3[[#This Row],[Shipping_Amt]]</f>
        <v>1.18</v>
      </c>
      <c r="M318" s="5">
        <f>(((Table3[[#This Row],[Total_Amt]] * 0.0558659217877095) + (Table3[[#This Row],[Total_Amt]])) *0.025 +0.3) + Table3[[#This Row],[Total_Amt]] * 0.1025</f>
        <v>0.4520980446927374</v>
      </c>
      <c r="N318" s="20">
        <f>Table3[[#This Row],[Total_Amt]]-Table3[[#This Row],[TCG Fees]]-0.0225 - (0.088 *Table3[[#This Row],[Shipping Shields]])- (0.02442 * Table3[[#This Row],[Quantity_Ordered]])</f>
        <v>0.59298195530726261</v>
      </c>
      <c r="O318" s="2"/>
      <c r="P318" s="2"/>
      <c r="Q318" s="6"/>
    </row>
    <row r="319" spans="1:17" x14ac:dyDescent="0.25">
      <c r="A319" s="1" t="s">
        <v>1014</v>
      </c>
      <c r="B319" s="2" t="s">
        <v>1015</v>
      </c>
      <c r="C319" s="3">
        <v>45292</v>
      </c>
      <c r="D319" s="4" t="str">
        <f ca="1">IF(C319&gt;=TODAY()-7,"Shipped","Completed")</f>
        <v>Completed</v>
      </c>
      <c r="E319" s="4" t="s">
        <v>3</v>
      </c>
      <c r="F319" s="4" t="s">
        <v>1534</v>
      </c>
      <c r="G319" s="5">
        <v>0.13</v>
      </c>
      <c r="H319" s="37">
        <f>IF(J319&gt;=7,2,IF(J319&lt;7,1))</f>
        <v>1</v>
      </c>
      <c r="I319" s="37" t="str">
        <f>IF(H319 &gt; 1, "Large", "Small")</f>
        <v>Small</v>
      </c>
      <c r="J319" s="4">
        <v>1</v>
      </c>
      <c r="K319" s="20">
        <v>0.99</v>
      </c>
      <c r="L319" s="5">
        <f>Table3[[#This Row],[Product_Amt]]+Table3[[#This Row],[Shipping_Amt]]</f>
        <v>1.1200000000000001</v>
      </c>
      <c r="M319" s="5">
        <f>(((Table3[[#This Row],[Total_Amt]] * 0.0558659217877095) + (Table3[[#This Row],[Total_Amt]])) *0.025 +0.3) + Table3[[#This Row],[Total_Amt]] * 0.1025</f>
        <v>0.44436424581005585</v>
      </c>
      <c r="N319" s="20">
        <f>Table3[[#This Row],[Total_Amt]]-Table3[[#This Row],[TCG Fees]]-0.0225 - (0.088 *Table3[[#This Row],[Shipping Shields]])- (0.02442 * Table3[[#This Row],[Quantity_Ordered]])</f>
        <v>0.54071575418994433</v>
      </c>
      <c r="O319" s="2"/>
      <c r="P319" s="2"/>
      <c r="Q319" s="6"/>
    </row>
    <row r="320" spans="1:17" x14ac:dyDescent="0.25">
      <c r="A320" s="1" t="s">
        <v>1020</v>
      </c>
      <c r="B320" s="2" t="s">
        <v>1021</v>
      </c>
      <c r="C320" s="3">
        <v>45292</v>
      </c>
      <c r="D320" s="4" t="str">
        <f ca="1">IF(C320&gt;=TODAY()-7,"Shipped","Completed")</f>
        <v>Completed</v>
      </c>
      <c r="E320" s="4" t="s">
        <v>3</v>
      </c>
      <c r="F320" s="4" t="s">
        <v>1534</v>
      </c>
      <c r="G320" s="5">
        <v>1.33</v>
      </c>
      <c r="H320" s="37">
        <f>IF(J320&gt;=7,2,IF(J320&lt;7,1))</f>
        <v>1</v>
      </c>
      <c r="I320" s="37" t="str">
        <f>IF(H320 &gt; 1, "Large", "Small")</f>
        <v>Small</v>
      </c>
      <c r="J320" s="4">
        <v>3</v>
      </c>
      <c r="K320" s="20">
        <v>0.99</v>
      </c>
      <c r="L320" s="5">
        <f>Table3[[#This Row],[Product_Amt]]+Table3[[#This Row],[Shipping_Amt]]</f>
        <v>2.3200000000000003</v>
      </c>
      <c r="M320" s="5">
        <f>(((Table3[[#This Row],[Total_Amt]] * 0.0558659217877095) + (Table3[[#This Row],[Total_Amt]])) *0.025 +0.3) + Table3[[#This Row],[Total_Amt]] * 0.1025</f>
        <v>0.59904022346368713</v>
      </c>
      <c r="N320" s="20">
        <f>Table3[[#This Row],[Total_Amt]]-Table3[[#This Row],[TCG Fees]]-0.0225 - (0.088 *Table3[[#This Row],[Shipping Shields]])- (0.02442 * Table3[[#This Row],[Quantity_Ordered]])</f>
        <v>1.537199776536313</v>
      </c>
      <c r="O320" s="2"/>
      <c r="P320" s="2"/>
      <c r="Q320" s="6"/>
    </row>
    <row r="321" spans="1:17" x14ac:dyDescent="0.25">
      <c r="A321" s="1" t="s">
        <v>1022</v>
      </c>
      <c r="B321" s="2" t="s">
        <v>1023</v>
      </c>
      <c r="C321" s="3">
        <v>45292</v>
      </c>
      <c r="D321" s="4" t="str">
        <f ca="1">IF(C321&gt;=TODAY()-7,"Shipped","Completed")</f>
        <v>Completed</v>
      </c>
      <c r="E321" s="4" t="s">
        <v>3</v>
      </c>
      <c r="F321" s="4" t="s">
        <v>1534</v>
      </c>
      <c r="G321" s="5">
        <v>0.45</v>
      </c>
      <c r="H321" s="37">
        <f>IF(J321&gt;=7,2,IF(J321&lt;7,1))</f>
        <v>1</v>
      </c>
      <c r="I321" s="37" t="str">
        <f>IF(H321 &gt; 1, "Large", "Small")</f>
        <v>Small</v>
      </c>
      <c r="J321" s="4">
        <v>2</v>
      </c>
      <c r="K321" s="20">
        <v>0.99</v>
      </c>
      <c r="L321" s="5">
        <f>Table3[[#This Row],[Product_Amt]]+Table3[[#This Row],[Shipping_Amt]]</f>
        <v>1.44</v>
      </c>
      <c r="M321" s="5">
        <f>(((Table3[[#This Row],[Total_Amt]] * 0.0558659217877095) + (Table3[[#This Row],[Total_Amt]])) *0.025 +0.3) + Table3[[#This Row],[Total_Amt]] * 0.1025</f>
        <v>0.48561117318435754</v>
      </c>
      <c r="N321" s="20">
        <f>Table3[[#This Row],[Total_Amt]]-Table3[[#This Row],[TCG Fees]]-0.0225 - (0.088 *Table3[[#This Row],[Shipping Shields]])- (0.02442 * Table3[[#This Row],[Quantity_Ordered]])</f>
        <v>0.79504882681564248</v>
      </c>
      <c r="O321" s="2"/>
      <c r="P321" s="2"/>
      <c r="Q321" s="6"/>
    </row>
    <row r="322" spans="1:17" x14ac:dyDescent="0.25">
      <c r="A322" s="1" t="s">
        <v>1002</v>
      </c>
      <c r="B322" s="2" t="s">
        <v>1003</v>
      </c>
      <c r="C322" s="3">
        <v>45291</v>
      </c>
      <c r="D322" s="4" t="str">
        <f ca="1">IF(C322&gt;=TODAY()-7,"Shipped","Completed")</f>
        <v>Completed</v>
      </c>
      <c r="E322" s="4" t="s">
        <v>3</v>
      </c>
      <c r="F322" s="4" t="s">
        <v>1534</v>
      </c>
      <c r="G322" s="5">
        <v>0.7</v>
      </c>
      <c r="H322" s="37">
        <f>IF(J322&gt;=7,2,IF(J322&lt;7,1))</f>
        <v>1</v>
      </c>
      <c r="I322" s="37" t="str">
        <f>IF(H322 &gt; 1, "Large", "Small")</f>
        <v>Small</v>
      </c>
      <c r="J322" s="4">
        <v>1</v>
      </c>
      <c r="K322" s="20">
        <v>0.99</v>
      </c>
      <c r="L322" s="5">
        <f>Table3[[#This Row],[Product_Amt]]+Table3[[#This Row],[Shipping_Amt]]</f>
        <v>1.69</v>
      </c>
      <c r="M322" s="5">
        <f>(((Table3[[#This Row],[Total_Amt]] * 0.0558659217877095) + (Table3[[#This Row],[Total_Amt]])) *0.025 +0.3) + Table3[[#This Row],[Total_Amt]] * 0.1025</f>
        <v>0.51783533519553071</v>
      </c>
      <c r="N322" s="20">
        <f>Table3[[#This Row],[Total_Amt]]-Table3[[#This Row],[TCG Fees]]-0.0225 - (0.088 *Table3[[#This Row],[Shipping Shields]])- (0.02442 * Table3[[#This Row],[Quantity_Ordered]])</f>
        <v>1.0372446648044691</v>
      </c>
      <c r="O322" s="2"/>
      <c r="P322" s="2"/>
      <c r="Q322" s="6"/>
    </row>
    <row r="323" spans="1:17" x14ac:dyDescent="0.25">
      <c r="A323" s="1" t="s">
        <v>988</v>
      </c>
      <c r="B323" s="2" t="s">
        <v>989</v>
      </c>
      <c r="C323" s="3">
        <v>45291</v>
      </c>
      <c r="D323" s="4" t="str">
        <f ca="1">IF(C323&gt;=TODAY()-7,"Shipped","Completed")</f>
        <v>Completed</v>
      </c>
      <c r="E323" s="4" t="s">
        <v>3</v>
      </c>
      <c r="F323" s="4" t="s">
        <v>1534</v>
      </c>
      <c r="G323" s="5">
        <v>0.18</v>
      </c>
      <c r="H323" s="37">
        <f>IF(J323&gt;=7,2,IF(J323&lt;7,1))</f>
        <v>1</v>
      </c>
      <c r="I323" s="37" t="str">
        <f>IF(H323 &gt; 1, "Large", "Small")</f>
        <v>Small</v>
      </c>
      <c r="J323" s="4">
        <v>1</v>
      </c>
      <c r="K323" s="20">
        <v>0.99</v>
      </c>
      <c r="L323" s="5">
        <f>Table3[[#This Row],[Product_Amt]]+Table3[[#This Row],[Shipping_Amt]]</f>
        <v>1.17</v>
      </c>
      <c r="M323" s="5">
        <f>(((Table3[[#This Row],[Total_Amt]] * 0.0558659217877095) + (Table3[[#This Row],[Total_Amt]])) *0.025 +0.3) + Table3[[#This Row],[Total_Amt]] * 0.1025</f>
        <v>0.45080907821229049</v>
      </c>
      <c r="N323" s="20">
        <f>Table3[[#This Row],[Total_Amt]]-Table3[[#This Row],[TCG Fees]]-0.0225 - (0.088 *Table3[[#This Row],[Shipping Shields]])- (0.02442 * Table3[[#This Row],[Quantity_Ordered]])</f>
        <v>0.58427092178770956</v>
      </c>
      <c r="O323" s="2"/>
      <c r="P323" s="2"/>
      <c r="Q323" s="6"/>
    </row>
    <row r="324" spans="1:17" x14ac:dyDescent="0.25">
      <c r="A324" s="1" t="s">
        <v>1000</v>
      </c>
      <c r="B324" s="2" t="s">
        <v>1001</v>
      </c>
      <c r="C324" s="3">
        <v>45291</v>
      </c>
      <c r="D324" s="4" t="str">
        <f ca="1">IF(C324&gt;=TODAY()-7,"Shipped","Completed")</f>
        <v>Completed</v>
      </c>
      <c r="E324" s="4" t="s">
        <v>3</v>
      </c>
      <c r="F324" s="4" t="s">
        <v>1534</v>
      </c>
      <c r="G324" s="5">
        <v>0.8</v>
      </c>
      <c r="H324" s="37">
        <f>IF(J324&gt;=7,2,IF(J324&lt;7,1))</f>
        <v>1</v>
      </c>
      <c r="I324" s="37" t="str">
        <f>IF(H324 &gt; 1, "Large", "Small")</f>
        <v>Small</v>
      </c>
      <c r="J324" s="4">
        <v>1</v>
      </c>
      <c r="K324" s="20">
        <v>0.99</v>
      </c>
      <c r="L324" s="5">
        <f>Table3[[#This Row],[Product_Amt]]+Table3[[#This Row],[Shipping_Amt]]</f>
        <v>1.79</v>
      </c>
      <c r="M324" s="5">
        <f>(((Table3[[#This Row],[Total_Amt]] * 0.0558659217877095) + (Table3[[#This Row],[Total_Amt]])) *0.025 +0.3) + Table3[[#This Row],[Total_Amt]] * 0.1025</f>
        <v>0.530725</v>
      </c>
      <c r="N324" s="20">
        <f>Table3[[#This Row],[Total_Amt]]-Table3[[#This Row],[TCG Fees]]-0.0225 - (0.088 *Table3[[#This Row],[Shipping Shields]])- (0.02442 * Table3[[#This Row],[Quantity_Ordered]])</f>
        <v>1.124355</v>
      </c>
      <c r="O324" s="2"/>
      <c r="P324" s="2"/>
      <c r="Q324" s="6"/>
    </row>
    <row r="325" spans="1:17" x14ac:dyDescent="0.25">
      <c r="A325" s="1" t="s">
        <v>992</v>
      </c>
      <c r="B325" s="2" t="s">
        <v>993</v>
      </c>
      <c r="C325" s="3">
        <v>45291</v>
      </c>
      <c r="D325" s="4" t="str">
        <f ca="1">IF(C325&gt;=TODAY()-7,"Shipped","Completed")</f>
        <v>Completed</v>
      </c>
      <c r="E325" s="4" t="s">
        <v>3</v>
      </c>
      <c r="F325" s="4" t="s">
        <v>1534</v>
      </c>
      <c r="G325" s="5">
        <v>1.66</v>
      </c>
      <c r="H325" s="37">
        <f>IF(J325&gt;=7,2,IF(J325&lt;7,1))</f>
        <v>1</v>
      </c>
      <c r="I325" s="37" t="str">
        <f>IF(H325 &gt; 1, "Large", "Small")</f>
        <v>Small</v>
      </c>
      <c r="J325" s="4">
        <v>2</v>
      </c>
      <c r="K325" s="20">
        <v>0.99</v>
      </c>
      <c r="L325" s="5">
        <f>Table3[[#This Row],[Product_Amt]]+Table3[[#This Row],[Shipping_Amt]]</f>
        <v>2.65</v>
      </c>
      <c r="M325" s="5">
        <f>(((Table3[[#This Row],[Total_Amt]] * 0.0558659217877095) + (Table3[[#This Row],[Total_Amt]])) *0.025 +0.3) + Table3[[#This Row],[Total_Amt]] * 0.1025</f>
        <v>0.64157611731843578</v>
      </c>
      <c r="N325" s="20">
        <f>Table3[[#This Row],[Total_Amt]]-Table3[[#This Row],[TCG Fees]]-0.0225 - (0.088 *Table3[[#This Row],[Shipping Shields]])- (0.02442 * Table3[[#This Row],[Quantity_Ordered]])</f>
        <v>1.8490838826815639</v>
      </c>
      <c r="O325" s="2"/>
      <c r="P325" s="2"/>
      <c r="Q325" s="6"/>
    </row>
    <row r="326" spans="1:17" x14ac:dyDescent="0.25">
      <c r="A326" s="1" t="s">
        <v>998</v>
      </c>
      <c r="B326" s="2" t="s">
        <v>999</v>
      </c>
      <c r="C326" s="3">
        <v>45291</v>
      </c>
      <c r="D326" s="4" t="str">
        <f ca="1">IF(C326&gt;=TODAY()-7,"Shipped","Completed")</f>
        <v>Completed</v>
      </c>
      <c r="E326" s="4" t="s">
        <v>3</v>
      </c>
      <c r="F326" s="4" t="s">
        <v>1534</v>
      </c>
      <c r="G326" s="5">
        <v>1.85</v>
      </c>
      <c r="H326" s="37">
        <f>IF(J326&gt;=7,2,IF(J326&lt;7,1))</f>
        <v>1</v>
      </c>
      <c r="I326" s="37" t="str">
        <f>IF(H326 &gt; 1, "Large", "Small")</f>
        <v>Small</v>
      </c>
      <c r="J326" s="4">
        <v>1</v>
      </c>
      <c r="K326" s="20">
        <v>0.99</v>
      </c>
      <c r="L326" s="5">
        <f>Table3[[#This Row],[Product_Amt]]+Table3[[#This Row],[Shipping_Amt]]</f>
        <v>2.84</v>
      </c>
      <c r="M326" s="5">
        <f>(((Table3[[#This Row],[Total_Amt]] * 0.0558659217877095) + (Table3[[#This Row],[Total_Amt]])) *0.025 +0.3) + Table3[[#This Row],[Total_Amt]] * 0.1025</f>
        <v>0.6660664804469274</v>
      </c>
      <c r="N326" s="20">
        <f>Table3[[#This Row],[Total_Amt]]-Table3[[#This Row],[TCG Fees]]-0.0225 - (0.088 *Table3[[#This Row],[Shipping Shields]])- (0.02442 * Table3[[#This Row],[Quantity_Ordered]])</f>
        <v>2.0390135195530723</v>
      </c>
      <c r="O326" s="2"/>
      <c r="P326" s="2"/>
      <c r="Q326" s="6"/>
    </row>
    <row r="327" spans="1:17" x14ac:dyDescent="0.25">
      <c r="A327" s="1" t="s">
        <v>986</v>
      </c>
      <c r="B327" s="2" t="s">
        <v>987</v>
      </c>
      <c r="C327" s="3">
        <v>45291</v>
      </c>
      <c r="D327" s="4" t="str">
        <f ca="1">IF(C327&gt;=TODAY()-7,"Shipped","Completed")</f>
        <v>Completed</v>
      </c>
      <c r="E327" s="4" t="s">
        <v>3</v>
      </c>
      <c r="F327" s="4" t="s">
        <v>1534</v>
      </c>
      <c r="G327" s="5">
        <v>0.18</v>
      </c>
      <c r="H327" s="37">
        <f>IF(J327&gt;=7,2,IF(J327&lt;7,1))</f>
        <v>1</v>
      </c>
      <c r="I327" s="37" t="str">
        <f>IF(H327 &gt; 1, "Large", "Small")</f>
        <v>Small</v>
      </c>
      <c r="J327" s="4">
        <v>3</v>
      </c>
      <c r="K327" s="20">
        <v>0.99</v>
      </c>
      <c r="L327" s="5">
        <f>Table3[[#This Row],[Product_Amt]]+Table3[[#This Row],[Shipping_Amt]]</f>
        <v>1.17</v>
      </c>
      <c r="M327" s="5">
        <f>(((Table3[[#This Row],[Total_Amt]] * 0.0558659217877095) + (Table3[[#This Row],[Total_Amt]])) *0.025 +0.3) + Table3[[#This Row],[Total_Amt]] * 0.1025</f>
        <v>0.45080907821229049</v>
      </c>
      <c r="N327" s="20">
        <f>Table3[[#This Row],[Total_Amt]]-Table3[[#This Row],[TCG Fees]]-0.0225 - (0.088 *Table3[[#This Row],[Shipping Shields]])- (0.02442 * Table3[[#This Row],[Quantity_Ordered]])</f>
        <v>0.53543092178770957</v>
      </c>
      <c r="O327" s="2"/>
      <c r="P327" s="2"/>
      <c r="Q327" s="6"/>
    </row>
    <row r="328" spans="1:17" x14ac:dyDescent="0.25">
      <c r="A328" s="1" t="s">
        <v>994</v>
      </c>
      <c r="B328" s="2" t="s">
        <v>995</v>
      </c>
      <c r="C328" s="3">
        <v>45291</v>
      </c>
      <c r="D328" s="4" t="str">
        <f ca="1">IF(C328&gt;=TODAY()-7,"Shipped","Completed")</f>
        <v>Completed</v>
      </c>
      <c r="E328" s="4" t="s">
        <v>3</v>
      </c>
      <c r="F328" s="4" t="s">
        <v>1534</v>
      </c>
      <c r="G328" s="5">
        <v>0.54</v>
      </c>
      <c r="H328" s="37">
        <f>IF(J328&gt;=7,2,IF(J328&lt;7,1))</f>
        <v>1</v>
      </c>
      <c r="I328" s="37" t="str">
        <f>IF(H328 &gt; 1, "Large", "Small")</f>
        <v>Small</v>
      </c>
      <c r="J328" s="4">
        <v>3</v>
      </c>
      <c r="K328" s="20">
        <v>0.99</v>
      </c>
      <c r="L328" s="5">
        <f>Table3[[#This Row],[Product_Amt]]+Table3[[#This Row],[Shipping_Amt]]</f>
        <v>1.53</v>
      </c>
      <c r="M328" s="5">
        <f>(((Table3[[#This Row],[Total_Amt]] * 0.0558659217877095) + (Table3[[#This Row],[Total_Amt]])) *0.025 +0.3) + Table3[[#This Row],[Total_Amt]] * 0.1025</f>
        <v>0.49721187150837987</v>
      </c>
      <c r="N328" s="20">
        <f>Table3[[#This Row],[Total_Amt]]-Table3[[#This Row],[TCG Fees]]-0.0225 - (0.088 *Table3[[#This Row],[Shipping Shields]])- (0.02442 * Table3[[#This Row],[Quantity_Ordered]])</f>
        <v>0.84902812849162013</v>
      </c>
      <c r="O328" s="2"/>
      <c r="P328" s="2"/>
      <c r="Q328" s="6"/>
    </row>
    <row r="329" spans="1:17" x14ac:dyDescent="0.25">
      <c r="A329" s="1" t="s">
        <v>984</v>
      </c>
      <c r="B329" s="2" t="s">
        <v>985</v>
      </c>
      <c r="C329" s="3">
        <v>45291</v>
      </c>
      <c r="D329" s="4" t="str">
        <f ca="1">IF(C329&gt;=TODAY()-7,"Shipped","Completed")</f>
        <v>Completed</v>
      </c>
      <c r="E329" s="4" t="s">
        <v>3</v>
      </c>
      <c r="F329" s="4" t="s">
        <v>1534</v>
      </c>
      <c r="G329" s="5">
        <v>0.46</v>
      </c>
      <c r="H329" s="37">
        <f>IF(J329&gt;=7,2,IF(J329&lt;7,1))</f>
        <v>1</v>
      </c>
      <c r="I329" s="37" t="str">
        <f>IF(H329 &gt; 1, "Large", "Small")</f>
        <v>Small</v>
      </c>
      <c r="J329" s="4">
        <v>2</v>
      </c>
      <c r="K329" s="20">
        <v>0.99</v>
      </c>
      <c r="L329" s="5">
        <f>Table3[[#This Row],[Product_Amt]]+Table3[[#This Row],[Shipping_Amt]]</f>
        <v>1.45</v>
      </c>
      <c r="M329" s="5">
        <f>(((Table3[[#This Row],[Total_Amt]] * 0.0558659217877095) + (Table3[[#This Row],[Total_Amt]])) *0.025 +0.3) + Table3[[#This Row],[Total_Amt]] * 0.1025</f>
        <v>0.4869001396648045</v>
      </c>
      <c r="N329" s="20">
        <f>Table3[[#This Row],[Total_Amt]]-Table3[[#This Row],[TCG Fees]]-0.0225 - (0.088 *Table3[[#This Row],[Shipping Shields]])- (0.02442 * Table3[[#This Row],[Quantity_Ordered]])</f>
        <v>0.80375986033519553</v>
      </c>
      <c r="O329" s="2"/>
      <c r="P329" s="2"/>
      <c r="Q329" s="6"/>
    </row>
    <row r="330" spans="1:17" x14ac:dyDescent="0.25">
      <c r="A330" s="1" t="s">
        <v>996</v>
      </c>
      <c r="B330" s="2" t="s">
        <v>997</v>
      </c>
      <c r="C330" s="3">
        <v>45291</v>
      </c>
      <c r="D330" s="4" t="str">
        <f ca="1">IF(C330&gt;=TODAY()-7,"Shipped","Completed")</f>
        <v>Completed</v>
      </c>
      <c r="E330" s="4" t="s">
        <v>3</v>
      </c>
      <c r="F330" s="4" t="s">
        <v>1534</v>
      </c>
      <c r="G330" s="5">
        <v>0.63</v>
      </c>
      <c r="H330" s="37">
        <f>IF(J330&gt;=7,2,IF(J330&lt;7,1))</f>
        <v>1</v>
      </c>
      <c r="I330" s="37" t="str">
        <f>IF(H330 &gt; 1, "Large", "Small")</f>
        <v>Small</v>
      </c>
      <c r="J330" s="4">
        <v>3</v>
      </c>
      <c r="K330" s="20">
        <v>0.99</v>
      </c>
      <c r="L330" s="5">
        <f>Table3[[#This Row],[Product_Amt]]+Table3[[#This Row],[Shipping_Amt]]</f>
        <v>1.62</v>
      </c>
      <c r="M330" s="5">
        <f>(((Table3[[#This Row],[Total_Amt]] * 0.0558659217877095) + (Table3[[#This Row],[Total_Amt]])) *0.025 +0.3) + Table3[[#This Row],[Total_Amt]] * 0.1025</f>
        <v>0.5088125698324022</v>
      </c>
      <c r="N330" s="20">
        <f>Table3[[#This Row],[Total_Amt]]-Table3[[#This Row],[TCG Fees]]-0.0225 - (0.088 *Table3[[#This Row],[Shipping Shields]])- (0.02442 * Table3[[#This Row],[Quantity_Ordered]])</f>
        <v>0.92742743016759788</v>
      </c>
      <c r="O330" s="2"/>
      <c r="P330" s="2"/>
      <c r="Q330" s="6"/>
    </row>
    <row r="331" spans="1:17" x14ac:dyDescent="0.25">
      <c r="A331" s="1" t="s">
        <v>990</v>
      </c>
      <c r="B331" s="2" t="s">
        <v>991</v>
      </c>
      <c r="C331" s="3">
        <v>45291</v>
      </c>
      <c r="D331" s="4" t="str">
        <f ca="1">IF(C331&gt;=TODAY()-7,"Shipped","Completed")</f>
        <v>Completed</v>
      </c>
      <c r="E331" s="4" t="s">
        <v>3</v>
      </c>
      <c r="F331" s="4" t="s">
        <v>1534</v>
      </c>
      <c r="G331" s="5">
        <v>0.38</v>
      </c>
      <c r="H331" s="37">
        <f>IF(J331&gt;=7,2,IF(J331&lt;7,1))</f>
        <v>1</v>
      </c>
      <c r="I331" s="37" t="str">
        <f>IF(H331 &gt; 1, "Large", "Small")</f>
        <v>Small</v>
      </c>
      <c r="J331" s="4">
        <v>2</v>
      </c>
      <c r="K331" s="20">
        <v>0.99</v>
      </c>
      <c r="L331" s="5">
        <f>Table3[[#This Row],[Product_Amt]]+Table3[[#This Row],[Shipping_Amt]]</f>
        <v>1.37</v>
      </c>
      <c r="M331" s="5">
        <f>(((Table3[[#This Row],[Total_Amt]] * 0.0558659217877095) + (Table3[[#This Row],[Total_Amt]])) *0.025 +0.3) + Table3[[#This Row],[Total_Amt]] * 0.1025</f>
        <v>0.47658840782122902</v>
      </c>
      <c r="N331" s="20">
        <f>Table3[[#This Row],[Total_Amt]]-Table3[[#This Row],[TCG Fees]]-0.0225 - (0.088 *Table3[[#This Row],[Shipping Shields]])- (0.02442 * Table3[[#This Row],[Quantity_Ordered]])</f>
        <v>0.73407159217877116</v>
      </c>
      <c r="O331" s="2"/>
      <c r="P331" s="2"/>
      <c r="Q331" s="6"/>
    </row>
    <row r="332" spans="1:17" x14ac:dyDescent="0.25">
      <c r="A332" s="1" t="s">
        <v>982</v>
      </c>
      <c r="B332" s="2" t="s">
        <v>983</v>
      </c>
      <c r="C332" s="3">
        <v>45290</v>
      </c>
      <c r="D332" s="4" t="str">
        <f ca="1">IF(C332&gt;=TODAY()-7,"Shipped","Completed")</f>
        <v>Completed</v>
      </c>
      <c r="E332" s="4" t="s">
        <v>3</v>
      </c>
      <c r="F332" s="4" t="s">
        <v>1534</v>
      </c>
      <c r="G332" s="5">
        <v>3.46</v>
      </c>
      <c r="H332" s="37">
        <f>IF(J332&gt;=7,2,IF(J332&lt;7,1))</f>
        <v>1</v>
      </c>
      <c r="I332" s="37" t="str">
        <f>IF(H332 &gt; 1, "Large", "Small")</f>
        <v>Small</v>
      </c>
      <c r="J332" s="4">
        <v>5</v>
      </c>
      <c r="K332" s="20">
        <v>0.99</v>
      </c>
      <c r="L332" s="5">
        <f>Table3[[#This Row],[Product_Amt]]+Table3[[#This Row],[Shipping_Amt]]</f>
        <v>4.45</v>
      </c>
      <c r="M332" s="5">
        <f>(((Table3[[#This Row],[Total_Amt]] * 0.0558659217877095) + (Table3[[#This Row],[Total_Amt]])) *0.025 +0.3) + Table3[[#This Row],[Total_Amt]] * 0.1025</f>
        <v>0.8735900837988827</v>
      </c>
      <c r="N332" s="20">
        <f>Table3[[#This Row],[Total_Amt]]-Table3[[#This Row],[TCG Fees]]-0.0225 - (0.088 *Table3[[#This Row],[Shipping Shields]])- (0.02442 * Table3[[#This Row],[Quantity_Ordered]])</f>
        <v>3.3438099162011174</v>
      </c>
      <c r="O332" s="2"/>
      <c r="P332" s="2"/>
      <c r="Q332" s="6"/>
    </row>
    <row r="333" spans="1:17" x14ac:dyDescent="0.25">
      <c r="A333" s="1" t="s">
        <v>966</v>
      </c>
      <c r="B333" s="2" t="s">
        <v>967</v>
      </c>
      <c r="C333" s="3">
        <v>45290</v>
      </c>
      <c r="D333" s="4" t="str">
        <f ca="1">IF(C333&gt;=TODAY()-7,"Shipped","Completed")</f>
        <v>Completed</v>
      </c>
      <c r="E333" s="4" t="s">
        <v>3</v>
      </c>
      <c r="F333" s="4" t="s">
        <v>1534</v>
      </c>
      <c r="G333" s="5">
        <v>0.14000000000000001</v>
      </c>
      <c r="H333" s="37">
        <f>IF(J333&gt;=7,2,IF(J333&lt;7,1))</f>
        <v>1</v>
      </c>
      <c r="I333" s="37" t="str">
        <f>IF(H333 &gt; 1, "Large", "Small")</f>
        <v>Small</v>
      </c>
      <c r="J333" s="4">
        <v>1</v>
      </c>
      <c r="K333" s="20">
        <v>0.99</v>
      </c>
      <c r="L333" s="5">
        <f>Table3[[#This Row],[Product_Amt]]+Table3[[#This Row],[Shipping_Amt]]</f>
        <v>1.1299999999999999</v>
      </c>
      <c r="M333" s="5">
        <f>(((Table3[[#This Row],[Total_Amt]] * 0.0558659217877095) + (Table3[[#This Row],[Total_Amt]])) *0.025 +0.3) + Table3[[#This Row],[Total_Amt]] * 0.1025</f>
        <v>0.44565321229050281</v>
      </c>
      <c r="N333" s="20">
        <f>Table3[[#This Row],[Total_Amt]]-Table3[[#This Row],[TCG Fees]]-0.0225 - (0.088 *Table3[[#This Row],[Shipping Shields]])- (0.02442 * Table3[[#This Row],[Quantity_Ordered]])</f>
        <v>0.54942678770949716</v>
      </c>
      <c r="O333" s="2"/>
      <c r="P333" s="2"/>
      <c r="Q333" s="6"/>
    </row>
    <row r="334" spans="1:17" x14ac:dyDescent="0.25">
      <c r="A334" s="1" t="s">
        <v>978</v>
      </c>
      <c r="B334" s="2" t="s">
        <v>979</v>
      </c>
      <c r="C334" s="3">
        <v>45290</v>
      </c>
      <c r="D334" s="4" t="str">
        <f ca="1">IF(C334&gt;=TODAY()-7,"Shipped","Completed")</f>
        <v>Completed</v>
      </c>
      <c r="E334" s="4" t="s">
        <v>3</v>
      </c>
      <c r="F334" s="4" t="s">
        <v>1534</v>
      </c>
      <c r="G334" s="5">
        <v>0.57999999999999996</v>
      </c>
      <c r="H334" s="37">
        <f>IF(J334&gt;=7,2,IF(J334&lt;7,1))</f>
        <v>1</v>
      </c>
      <c r="I334" s="37" t="str">
        <f>IF(H334 &gt; 1, "Large", "Small")</f>
        <v>Small</v>
      </c>
      <c r="J334" s="4">
        <v>1</v>
      </c>
      <c r="K334" s="20">
        <v>0.99</v>
      </c>
      <c r="L334" s="5">
        <f>Table3[[#This Row],[Product_Amt]]+Table3[[#This Row],[Shipping_Amt]]</f>
        <v>1.5699999999999998</v>
      </c>
      <c r="M334" s="5">
        <f>(((Table3[[#This Row],[Total_Amt]] * 0.0558659217877095) + (Table3[[#This Row],[Total_Amt]])) *0.025 +0.3) + Table3[[#This Row],[Total_Amt]] * 0.1025</f>
        <v>0.5023677374301676</v>
      </c>
      <c r="N334" s="20">
        <f>Table3[[#This Row],[Total_Amt]]-Table3[[#This Row],[TCG Fees]]-0.0225 - (0.088 *Table3[[#This Row],[Shipping Shields]])- (0.02442 * Table3[[#This Row],[Quantity_Ordered]])</f>
        <v>0.93271226256983231</v>
      </c>
      <c r="O334" s="2"/>
      <c r="P334" s="2"/>
      <c r="Q334" s="6"/>
    </row>
    <row r="335" spans="1:17" x14ac:dyDescent="0.25">
      <c r="A335" s="1" t="s">
        <v>970</v>
      </c>
      <c r="B335" s="2" t="s">
        <v>971</v>
      </c>
      <c r="C335" s="3">
        <v>45290</v>
      </c>
      <c r="D335" s="4" t="str">
        <f ca="1">IF(C335&gt;=TODAY()-7,"Shipped","Completed")</f>
        <v>Completed</v>
      </c>
      <c r="E335" s="4" t="s">
        <v>3</v>
      </c>
      <c r="F335" s="4" t="s">
        <v>1534</v>
      </c>
      <c r="G335" s="5">
        <v>0.36</v>
      </c>
      <c r="H335" s="37">
        <f>IF(J335&gt;=7,2,IF(J335&lt;7,1))</f>
        <v>1</v>
      </c>
      <c r="I335" s="37" t="str">
        <f>IF(H335 &gt; 1, "Large", "Small")</f>
        <v>Small</v>
      </c>
      <c r="J335" s="4">
        <v>2</v>
      </c>
      <c r="K335" s="20">
        <v>0.99</v>
      </c>
      <c r="L335" s="5">
        <f>Table3[[#This Row],[Product_Amt]]+Table3[[#This Row],[Shipping_Amt]]</f>
        <v>1.35</v>
      </c>
      <c r="M335" s="5">
        <f>(((Table3[[#This Row],[Total_Amt]] * 0.0558659217877095) + (Table3[[#This Row],[Total_Amt]])) *0.025 +0.3) + Table3[[#This Row],[Total_Amt]] * 0.1025</f>
        <v>0.47401047486033521</v>
      </c>
      <c r="N335" s="20">
        <f>Table3[[#This Row],[Total_Amt]]-Table3[[#This Row],[TCG Fees]]-0.0225 - (0.088 *Table3[[#This Row],[Shipping Shields]])- (0.02442 * Table3[[#This Row],[Quantity_Ordered]])</f>
        <v>0.71664952513966496</v>
      </c>
      <c r="O335" s="2"/>
      <c r="P335" s="2"/>
      <c r="Q335" s="6"/>
    </row>
    <row r="336" spans="1:17" x14ac:dyDescent="0.25">
      <c r="A336" s="1" t="s">
        <v>974</v>
      </c>
      <c r="B336" s="2" t="s">
        <v>975</v>
      </c>
      <c r="C336" s="3">
        <v>45290</v>
      </c>
      <c r="D336" s="4" t="str">
        <f ca="1">IF(C336&gt;=TODAY()-7,"Shipped","Completed")</f>
        <v>Completed</v>
      </c>
      <c r="E336" s="4" t="s">
        <v>3</v>
      </c>
      <c r="F336" s="4" t="s">
        <v>1534</v>
      </c>
      <c r="G336" s="5">
        <v>1.2</v>
      </c>
      <c r="H336" s="37">
        <f>IF(J336&gt;=7,2,IF(J336&lt;7,1))</f>
        <v>1</v>
      </c>
      <c r="I336" s="37" t="str">
        <f>IF(H336 &gt; 1, "Large", "Small")</f>
        <v>Small</v>
      </c>
      <c r="J336" s="4">
        <v>1</v>
      </c>
      <c r="K336" s="20">
        <v>0.99</v>
      </c>
      <c r="L336" s="5">
        <f>Table3[[#This Row],[Product_Amt]]+Table3[[#This Row],[Shipping_Amt]]</f>
        <v>2.19</v>
      </c>
      <c r="M336" s="5">
        <f>(((Table3[[#This Row],[Total_Amt]] * 0.0558659217877095) + (Table3[[#This Row],[Total_Amt]])) *0.025 +0.3) + Table3[[#This Row],[Total_Amt]] * 0.1025</f>
        <v>0.58228365921787706</v>
      </c>
      <c r="N336" s="20">
        <f>Table3[[#This Row],[Total_Amt]]-Table3[[#This Row],[TCG Fees]]-0.0225 - (0.088 *Table3[[#This Row],[Shipping Shields]])- (0.02442 * Table3[[#This Row],[Quantity_Ordered]])</f>
        <v>1.4727963407821227</v>
      </c>
      <c r="O336" s="2"/>
      <c r="P336" s="2"/>
      <c r="Q336" s="6"/>
    </row>
    <row r="337" spans="1:17" x14ac:dyDescent="0.25">
      <c r="A337" s="1" t="s">
        <v>972</v>
      </c>
      <c r="B337" s="2" t="s">
        <v>973</v>
      </c>
      <c r="C337" s="3">
        <v>45290</v>
      </c>
      <c r="D337" s="4" t="str">
        <f ca="1">IF(C337&gt;=TODAY()-7,"Shipped","Completed")</f>
        <v>Completed</v>
      </c>
      <c r="E337" s="4" t="s">
        <v>3</v>
      </c>
      <c r="F337" s="4" t="s">
        <v>1534</v>
      </c>
      <c r="G337" s="5">
        <v>0.13</v>
      </c>
      <c r="H337" s="37">
        <f>IF(J337&gt;=7,2,IF(J337&lt;7,1))</f>
        <v>1</v>
      </c>
      <c r="I337" s="37" t="str">
        <f>IF(H337 &gt; 1, "Large", "Small")</f>
        <v>Small</v>
      </c>
      <c r="J337" s="4">
        <v>1</v>
      </c>
      <c r="K337" s="20">
        <v>0.99</v>
      </c>
      <c r="L337" s="5">
        <f>Table3[[#This Row],[Product_Amt]]+Table3[[#This Row],[Shipping_Amt]]</f>
        <v>1.1200000000000001</v>
      </c>
      <c r="M337" s="5">
        <f>(((Table3[[#This Row],[Total_Amt]] * 0.0558659217877095) + (Table3[[#This Row],[Total_Amt]])) *0.025 +0.3) + Table3[[#This Row],[Total_Amt]] * 0.1025</f>
        <v>0.44436424581005585</v>
      </c>
      <c r="N337" s="20">
        <f>Table3[[#This Row],[Total_Amt]]-Table3[[#This Row],[TCG Fees]]-0.0225 - (0.088 *Table3[[#This Row],[Shipping Shields]])- (0.02442 * Table3[[#This Row],[Quantity_Ordered]])</f>
        <v>0.54071575418994433</v>
      </c>
      <c r="O337" s="2"/>
      <c r="P337" s="2"/>
      <c r="Q337" s="6"/>
    </row>
    <row r="338" spans="1:17" x14ac:dyDescent="0.25">
      <c r="A338" s="1" t="s">
        <v>976</v>
      </c>
      <c r="B338" s="2" t="s">
        <v>977</v>
      </c>
      <c r="C338" s="3">
        <v>45290</v>
      </c>
      <c r="D338" s="4" t="str">
        <f ca="1">IF(C338&gt;=TODAY()-7,"Shipped","Completed")</f>
        <v>Completed</v>
      </c>
      <c r="E338" s="4" t="s">
        <v>3</v>
      </c>
      <c r="F338" s="4" t="s">
        <v>1534</v>
      </c>
      <c r="G338" s="5">
        <v>0.15</v>
      </c>
      <c r="H338" s="37">
        <f>IF(J338&gt;=7,2,IF(J338&lt;7,1))</f>
        <v>1</v>
      </c>
      <c r="I338" s="37" t="str">
        <f>IF(H338 &gt; 1, "Large", "Small")</f>
        <v>Small</v>
      </c>
      <c r="J338" s="4">
        <v>1</v>
      </c>
      <c r="K338" s="20">
        <v>0.99</v>
      </c>
      <c r="L338" s="5">
        <f>Table3[[#This Row],[Product_Amt]]+Table3[[#This Row],[Shipping_Amt]]</f>
        <v>1.1399999999999999</v>
      </c>
      <c r="M338" s="5">
        <f>(((Table3[[#This Row],[Total_Amt]] * 0.0558659217877095) + (Table3[[#This Row],[Total_Amt]])) *0.025 +0.3) + Table3[[#This Row],[Total_Amt]] * 0.1025</f>
        <v>0.44694217877094966</v>
      </c>
      <c r="N338" s="20">
        <f>Table3[[#This Row],[Total_Amt]]-Table3[[#This Row],[TCG Fees]]-0.0225 - (0.088 *Table3[[#This Row],[Shipping Shields]])- (0.02442 * Table3[[#This Row],[Quantity_Ordered]])</f>
        <v>0.55813782122905031</v>
      </c>
      <c r="O338" s="2"/>
      <c r="P338" s="2"/>
      <c r="Q338" s="6"/>
    </row>
    <row r="339" spans="1:17" x14ac:dyDescent="0.25">
      <c r="A339" s="1" t="s">
        <v>968</v>
      </c>
      <c r="B339" s="2" t="s">
        <v>969</v>
      </c>
      <c r="C339" s="3">
        <v>45290</v>
      </c>
      <c r="D339" s="4" t="str">
        <f ca="1">IF(C339&gt;=TODAY()-7,"Shipped","Completed")</f>
        <v>Completed</v>
      </c>
      <c r="E339" s="4" t="s">
        <v>3</v>
      </c>
      <c r="F339" s="4" t="s">
        <v>1534</v>
      </c>
      <c r="G339" s="5">
        <v>0.49</v>
      </c>
      <c r="H339" s="37">
        <f>IF(J339&gt;=7,2,IF(J339&lt;7,1))</f>
        <v>1</v>
      </c>
      <c r="I339" s="37" t="str">
        <f>IF(H339 &gt; 1, "Large", "Small")</f>
        <v>Small</v>
      </c>
      <c r="J339" s="4">
        <v>1</v>
      </c>
      <c r="K339" s="20">
        <v>0.99</v>
      </c>
      <c r="L339" s="5">
        <f>Table3[[#This Row],[Product_Amt]]+Table3[[#This Row],[Shipping_Amt]]</f>
        <v>1.48</v>
      </c>
      <c r="M339" s="5">
        <f>(((Table3[[#This Row],[Total_Amt]] * 0.0558659217877095) + (Table3[[#This Row],[Total_Amt]])) *0.025 +0.3) + Table3[[#This Row],[Total_Amt]] * 0.1025</f>
        <v>0.49076703910614522</v>
      </c>
      <c r="N339" s="20">
        <f>Table3[[#This Row],[Total_Amt]]-Table3[[#This Row],[TCG Fees]]-0.0225 - (0.088 *Table3[[#This Row],[Shipping Shields]])- (0.02442 * Table3[[#This Row],[Quantity_Ordered]])</f>
        <v>0.85431296089385489</v>
      </c>
      <c r="O339" s="2"/>
      <c r="P339" s="2"/>
      <c r="Q339" s="6"/>
    </row>
    <row r="340" spans="1:17" x14ac:dyDescent="0.25">
      <c r="A340" s="1" t="s">
        <v>980</v>
      </c>
      <c r="B340" s="2" t="s">
        <v>981</v>
      </c>
      <c r="C340" s="3">
        <v>45290</v>
      </c>
      <c r="D340" s="4" t="str">
        <f ca="1">IF(C340&gt;=TODAY()-7,"Shipped","Completed")</f>
        <v>Completed</v>
      </c>
      <c r="E340" s="4" t="s">
        <v>3</v>
      </c>
      <c r="F340" s="4" t="s">
        <v>1534</v>
      </c>
      <c r="G340" s="5">
        <v>0.88</v>
      </c>
      <c r="H340" s="37">
        <f>IF(J340&gt;=7,2,IF(J340&lt;7,1))</f>
        <v>1</v>
      </c>
      <c r="I340" s="37" t="str">
        <f>IF(H340 &gt; 1, "Large", "Small")</f>
        <v>Small</v>
      </c>
      <c r="J340" s="4">
        <v>1</v>
      </c>
      <c r="K340" s="20">
        <v>0.99</v>
      </c>
      <c r="L340" s="5">
        <f>Table3[[#This Row],[Product_Amt]]+Table3[[#This Row],[Shipping_Amt]]</f>
        <v>1.87</v>
      </c>
      <c r="M340" s="5">
        <f>(((Table3[[#This Row],[Total_Amt]] * 0.0558659217877095) + (Table3[[#This Row],[Total_Amt]])) *0.025 +0.3) + Table3[[#This Row],[Total_Amt]] * 0.1025</f>
        <v>0.54103673184357548</v>
      </c>
      <c r="N340" s="20">
        <f>Table3[[#This Row],[Total_Amt]]-Table3[[#This Row],[TCG Fees]]-0.0225 - (0.088 *Table3[[#This Row],[Shipping Shields]])- (0.02442 * Table3[[#This Row],[Quantity_Ordered]])</f>
        <v>1.1940432681564244</v>
      </c>
      <c r="O340" s="2"/>
      <c r="P340" s="2"/>
      <c r="Q340" s="6"/>
    </row>
    <row r="341" spans="1:17" x14ac:dyDescent="0.25">
      <c r="A341" s="1" t="s">
        <v>964</v>
      </c>
      <c r="B341" s="2" t="s">
        <v>965</v>
      </c>
      <c r="C341" s="3">
        <v>45290</v>
      </c>
      <c r="D341" s="4" t="str">
        <f ca="1">IF(C341&gt;=TODAY()-7,"Shipped","Completed")</f>
        <v>Completed</v>
      </c>
      <c r="E341" s="4" t="s">
        <v>3</v>
      </c>
      <c r="F341" s="4" t="s">
        <v>1534</v>
      </c>
      <c r="G341" s="5">
        <v>0.61</v>
      </c>
      <c r="H341" s="37">
        <f>IF(J341&gt;=7,2,IF(J341&lt;7,1))</f>
        <v>1</v>
      </c>
      <c r="I341" s="37" t="str">
        <f>IF(H341 &gt; 1, "Large", "Small")</f>
        <v>Small</v>
      </c>
      <c r="J341" s="4">
        <v>4</v>
      </c>
      <c r="K341" s="20">
        <v>0.99</v>
      </c>
      <c r="L341" s="5">
        <f>Table3[[#This Row],[Product_Amt]]+Table3[[#This Row],[Shipping_Amt]]</f>
        <v>1.6</v>
      </c>
      <c r="M341" s="5">
        <f>(((Table3[[#This Row],[Total_Amt]] * 0.0558659217877095) + (Table3[[#This Row],[Total_Amt]])) *0.025 +0.3) + Table3[[#This Row],[Total_Amt]] * 0.1025</f>
        <v>0.50623463687150838</v>
      </c>
      <c r="N341" s="20">
        <f>Table3[[#This Row],[Total_Amt]]-Table3[[#This Row],[TCG Fees]]-0.0225 - (0.088 *Table3[[#This Row],[Shipping Shields]])- (0.02442 * Table3[[#This Row],[Quantity_Ordered]])</f>
        <v>0.88558536312849168</v>
      </c>
      <c r="O341" s="2"/>
      <c r="P341" s="2"/>
      <c r="Q341" s="6"/>
    </row>
    <row r="342" spans="1:17" x14ac:dyDescent="0.25">
      <c r="A342" s="1" t="s">
        <v>948</v>
      </c>
      <c r="B342" s="2" t="s">
        <v>949</v>
      </c>
      <c r="C342" s="3">
        <v>45289</v>
      </c>
      <c r="D342" s="4" t="str">
        <f ca="1">IF(C342&gt;=TODAY()-7,"Shipped","Completed")</f>
        <v>Completed</v>
      </c>
      <c r="E342" s="4" t="s">
        <v>3</v>
      </c>
      <c r="F342" s="4" t="s">
        <v>1534</v>
      </c>
      <c r="G342" s="5">
        <v>0.48</v>
      </c>
      <c r="H342" s="37">
        <f>IF(J342&gt;=7,2,IF(J342&lt;7,1))</f>
        <v>1</v>
      </c>
      <c r="I342" s="37" t="str">
        <f>IF(H342 &gt; 1, "Large", "Small")</f>
        <v>Small</v>
      </c>
      <c r="J342" s="4">
        <v>1</v>
      </c>
      <c r="K342" s="20">
        <v>0.99</v>
      </c>
      <c r="L342" s="5">
        <f>Table3[[#This Row],[Product_Amt]]+Table3[[#This Row],[Shipping_Amt]]</f>
        <v>1.47</v>
      </c>
      <c r="M342" s="5">
        <f>(((Table3[[#This Row],[Total_Amt]] * 0.0558659217877095) + (Table3[[#This Row],[Total_Amt]])) *0.025 +0.3) + Table3[[#This Row],[Total_Amt]] * 0.1025</f>
        <v>0.48947807262569831</v>
      </c>
      <c r="N342" s="20">
        <f>Table3[[#This Row],[Total_Amt]]-Table3[[#This Row],[TCG Fees]]-0.0225 - (0.088 *Table3[[#This Row],[Shipping Shields]])- (0.02442 * Table3[[#This Row],[Quantity_Ordered]])</f>
        <v>0.84560192737430173</v>
      </c>
      <c r="O342" s="2"/>
      <c r="P342" s="2"/>
      <c r="Q342" s="6"/>
    </row>
    <row r="343" spans="1:17" x14ac:dyDescent="0.25">
      <c r="A343" s="1" t="s">
        <v>962</v>
      </c>
      <c r="B343" s="2" t="s">
        <v>963</v>
      </c>
      <c r="C343" s="3">
        <v>45289</v>
      </c>
      <c r="D343" s="4" t="str">
        <f ca="1">IF(C343&gt;=TODAY()-7,"Shipped","Completed")</f>
        <v>Completed</v>
      </c>
      <c r="E343" s="4" t="s">
        <v>3</v>
      </c>
      <c r="F343" s="4" t="s">
        <v>1534</v>
      </c>
      <c r="G343" s="5">
        <v>0.4</v>
      </c>
      <c r="H343" s="37">
        <f>IF(J343&gt;=7,2,IF(J343&lt;7,1))</f>
        <v>1</v>
      </c>
      <c r="I343" s="37" t="str">
        <f>IF(H343 &gt; 1, "Large", "Small")</f>
        <v>Small</v>
      </c>
      <c r="J343" s="4">
        <v>2</v>
      </c>
      <c r="K343" s="20">
        <v>0.99</v>
      </c>
      <c r="L343" s="5">
        <f>Table3[[#This Row],[Product_Amt]]+Table3[[#This Row],[Shipping_Amt]]</f>
        <v>1.3900000000000001</v>
      </c>
      <c r="M343" s="5">
        <f>(((Table3[[#This Row],[Total_Amt]] * 0.0558659217877095) + (Table3[[#This Row],[Total_Amt]])) *0.025 +0.3) + Table3[[#This Row],[Total_Amt]] * 0.1025</f>
        <v>0.47916634078212295</v>
      </c>
      <c r="N343" s="20">
        <f>Table3[[#This Row],[Total_Amt]]-Table3[[#This Row],[TCG Fees]]-0.0225 - (0.088 *Table3[[#This Row],[Shipping Shields]])- (0.02442 * Table3[[#This Row],[Quantity_Ordered]])</f>
        <v>0.75149365921787725</v>
      </c>
      <c r="O343" s="2"/>
      <c r="P343" s="2"/>
      <c r="Q343" s="6"/>
    </row>
    <row r="344" spans="1:17" x14ac:dyDescent="0.25">
      <c r="A344" s="1" t="s">
        <v>944</v>
      </c>
      <c r="B344" s="2" t="s">
        <v>945</v>
      </c>
      <c r="C344" s="3">
        <v>45289</v>
      </c>
      <c r="D344" s="4" t="str">
        <f ca="1">IF(C344&gt;=TODAY()-7,"Shipped","Completed")</f>
        <v>Completed</v>
      </c>
      <c r="E344" s="4" t="s">
        <v>3</v>
      </c>
      <c r="F344" s="4" t="s">
        <v>1534</v>
      </c>
      <c r="G344" s="5">
        <v>0.98</v>
      </c>
      <c r="H344" s="37">
        <f>IF(J344&gt;=7,2,IF(J344&lt;7,1))</f>
        <v>1</v>
      </c>
      <c r="I344" s="37" t="str">
        <f>IF(H344 &gt; 1, "Large", "Small")</f>
        <v>Small</v>
      </c>
      <c r="J344" s="4">
        <v>2</v>
      </c>
      <c r="K344" s="20">
        <v>0.99</v>
      </c>
      <c r="L344" s="5">
        <f>Table3[[#This Row],[Product_Amt]]+Table3[[#This Row],[Shipping_Amt]]</f>
        <v>1.97</v>
      </c>
      <c r="M344" s="5">
        <f>(((Table3[[#This Row],[Total_Amt]] * 0.0558659217877095) + (Table3[[#This Row],[Total_Amt]])) *0.025 +0.3) + Table3[[#This Row],[Total_Amt]] * 0.1025</f>
        <v>0.55392639664804466</v>
      </c>
      <c r="N344" s="20">
        <f>Table3[[#This Row],[Total_Amt]]-Table3[[#This Row],[TCG Fees]]-0.0225 - (0.088 *Table3[[#This Row],[Shipping Shields]])- (0.02442 * Table3[[#This Row],[Quantity_Ordered]])</f>
        <v>1.2567336033519554</v>
      </c>
      <c r="O344" s="2"/>
      <c r="P344" s="2"/>
      <c r="Q344" s="6"/>
    </row>
    <row r="345" spans="1:17" x14ac:dyDescent="0.25">
      <c r="A345" s="1" t="s">
        <v>956</v>
      </c>
      <c r="B345" s="2" t="s">
        <v>957</v>
      </c>
      <c r="C345" s="3">
        <v>45289</v>
      </c>
      <c r="D345" s="4" t="str">
        <f ca="1">IF(C345&gt;=TODAY()-7,"Shipped","Completed")</f>
        <v>Completed</v>
      </c>
      <c r="E345" s="4" t="s">
        <v>3</v>
      </c>
      <c r="F345" s="4" t="s">
        <v>1534</v>
      </c>
      <c r="G345" s="5">
        <v>0.23</v>
      </c>
      <c r="H345" s="37">
        <f>IF(J345&gt;=7,2,IF(J345&lt;7,1))</f>
        <v>1</v>
      </c>
      <c r="I345" s="37" t="str">
        <f>IF(H345 &gt; 1, "Large", "Small")</f>
        <v>Small</v>
      </c>
      <c r="J345" s="4">
        <v>1</v>
      </c>
      <c r="K345" s="20">
        <v>0.99</v>
      </c>
      <c r="L345" s="5">
        <f>Table3[[#This Row],[Product_Amt]]+Table3[[#This Row],[Shipping_Amt]]</f>
        <v>1.22</v>
      </c>
      <c r="M345" s="5">
        <f>(((Table3[[#This Row],[Total_Amt]] * 0.0558659217877095) + (Table3[[#This Row],[Total_Amt]])) *0.025 +0.3) + Table3[[#This Row],[Total_Amt]] * 0.1025</f>
        <v>0.45725391061452514</v>
      </c>
      <c r="N345" s="20">
        <f>Table3[[#This Row],[Total_Amt]]-Table3[[#This Row],[TCG Fees]]-0.0225 - (0.088 *Table3[[#This Row],[Shipping Shields]])- (0.02442 * Table3[[#This Row],[Quantity_Ordered]])</f>
        <v>0.62782608938547491</v>
      </c>
      <c r="O345" s="2"/>
      <c r="P345" s="2"/>
      <c r="Q345" s="6"/>
    </row>
    <row r="346" spans="1:17" x14ac:dyDescent="0.25">
      <c r="A346" s="1" t="s">
        <v>950</v>
      </c>
      <c r="B346" s="2" t="s">
        <v>951</v>
      </c>
      <c r="C346" s="3">
        <v>45289</v>
      </c>
      <c r="D346" s="4" t="str">
        <f ca="1">IF(C346&gt;=TODAY()-7,"Shipped","Completed")</f>
        <v>Completed</v>
      </c>
      <c r="E346" s="4" t="s">
        <v>3</v>
      </c>
      <c r="F346" s="4" t="s">
        <v>1534</v>
      </c>
      <c r="G346" s="5">
        <v>1.1499999999999999</v>
      </c>
      <c r="H346" s="37">
        <f>IF(J346&gt;=7,2,IF(J346&lt;7,1))</f>
        <v>1</v>
      </c>
      <c r="I346" s="37" t="str">
        <f>IF(H346 &gt; 1, "Large", "Small")</f>
        <v>Small</v>
      </c>
      <c r="J346" s="4">
        <v>5</v>
      </c>
      <c r="K346" s="20">
        <v>0.99</v>
      </c>
      <c r="L346" s="5">
        <f>Table3[[#This Row],[Product_Amt]]+Table3[[#This Row],[Shipping_Amt]]</f>
        <v>2.1399999999999997</v>
      </c>
      <c r="M346" s="5">
        <f>(((Table3[[#This Row],[Total_Amt]] * 0.0558659217877095) + (Table3[[#This Row],[Total_Amt]])) *0.025 +0.3) + Table3[[#This Row],[Total_Amt]] * 0.1025</f>
        <v>0.57583882681564236</v>
      </c>
      <c r="N346" s="20">
        <f>Table3[[#This Row],[Total_Amt]]-Table3[[#This Row],[TCG Fees]]-0.0225 - (0.088 *Table3[[#This Row],[Shipping Shields]])- (0.02442 * Table3[[#This Row],[Quantity_Ordered]])</f>
        <v>1.3315611731843573</v>
      </c>
      <c r="O346" s="2"/>
      <c r="P346" s="2"/>
      <c r="Q346" s="6"/>
    </row>
    <row r="347" spans="1:17" x14ac:dyDescent="0.25">
      <c r="A347" s="1" t="s">
        <v>946</v>
      </c>
      <c r="B347" s="2" t="s">
        <v>947</v>
      </c>
      <c r="C347" s="3">
        <v>45289</v>
      </c>
      <c r="D347" s="4" t="str">
        <f ca="1">IF(C347&gt;=TODAY()-7,"Shipped","Completed")</f>
        <v>Completed</v>
      </c>
      <c r="E347" s="4" t="s">
        <v>3</v>
      </c>
      <c r="F347" s="4" t="s">
        <v>1534</v>
      </c>
      <c r="G347" s="5">
        <v>0.14000000000000001</v>
      </c>
      <c r="H347" s="37">
        <f>IF(J347&gt;=7,2,IF(J347&lt;7,1))</f>
        <v>1</v>
      </c>
      <c r="I347" s="37" t="str">
        <f>IF(H347 &gt; 1, "Large", "Small")</f>
        <v>Small</v>
      </c>
      <c r="J347" s="4">
        <v>1</v>
      </c>
      <c r="K347" s="20">
        <v>0.99</v>
      </c>
      <c r="L347" s="5">
        <f>Table3[[#This Row],[Product_Amt]]+Table3[[#This Row],[Shipping_Amt]]</f>
        <v>1.1299999999999999</v>
      </c>
      <c r="M347" s="5">
        <f>(((Table3[[#This Row],[Total_Amt]] * 0.0558659217877095) + (Table3[[#This Row],[Total_Amt]])) *0.025 +0.3) + Table3[[#This Row],[Total_Amt]] * 0.1025</f>
        <v>0.44565321229050281</v>
      </c>
      <c r="N347" s="20">
        <f>Table3[[#This Row],[Total_Amt]]-Table3[[#This Row],[TCG Fees]]-0.0225 - (0.088 *Table3[[#This Row],[Shipping Shields]])- (0.02442 * Table3[[#This Row],[Quantity_Ordered]])</f>
        <v>0.54942678770949716</v>
      </c>
      <c r="O347" s="2"/>
      <c r="P347" s="2"/>
      <c r="Q347" s="6"/>
    </row>
    <row r="348" spans="1:17" x14ac:dyDescent="0.25">
      <c r="A348" s="1" t="s">
        <v>954</v>
      </c>
      <c r="B348" s="2" t="s">
        <v>955</v>
      </c>
      <c r="C348" s="3">
        <v>45289</v>
      </c>
      <c r="D348" s="4" t="str">
        <f ca="1">IF(C348&gt;=TODAY()-7,"Shipped","Completed")</f>
        <v>Completed</v>
      </c>
      <c r="E348" s="4" t="s">
        <v>3</v>
      </c>
      <c r="F348" s="4" t="s">
        <v>1534</v>
      </c>
      <c r="G348" s="5">
        <v>0.56000000000000005</v>
      </c>
      <c r="H348" s="37">
        <f>IF(J348&gt;=7,2,IF(J348&lt;7,1))</f>
        <v>1</v>
      </c>
      <c r="I348" s="37" t="str">
        <f>IF(H348 &gt; 1, "Large", "Small")</f>
        <v>Small</v>
      </c>
      <c r="J348" s="4">
        <v>1</v>
      </c>
      <c r="K348" s="20">
        <v>0.99</v>
      </c>
      <c r="L348" s="5">
        <f>Table3[[#This Row],[Product_Amt]]+Table3[[#This Row],[Shipping_Amt]]</f>
        <v>1.55</v>
      </c>
      <c r="M348" s="5">
        <f>(((Table3[[#This Row],[Total_Amt]] * 0.0558659217877095) + (Table3[[#This Row],[Total_Amt]])) *0.025 +0.3) + Table3[[#This Row],[Total_Amt]] * 0.1025</f>
        <v>0.49978980446927374</v>
      </c>
      <c r="N348" s="20">
        <f>Table3[[#This Row],[Total_Amt]]-Table3[[#This Row],[TCG Fees]]-0.0225 - (0.088 *Table3[[#This Row],[Shipping Shields]])- (0.02442 * Table3[[#This Row],[Quantity_Ordered]])</f>
        <v>0.91529019553072644</v>
      </c>
      <c r="O348" s="2"/>
      <c r="P348" s="2"/>
      <c r="Q348" s="6"/>
    </row>
    <row r="349" spans="1:17" x14ac:dyDescent="0.25">
      <c r="A349" s="1" t="s">
        <v>936</v>
      </c>
      <c r="B349" s="2" t="s">
        <v>937</v>
      </c>
      <c r="C349" s="3">
        <v>45289</v>
      </c>
      <c r="D349" s="4" t="str">
        <f ca="1">IF(C349&gt;=TODAY()-7,"Shipped","Completed")</f>
        <v>Completed</v>
      </c>
      <c r="E349" s="4" t="s">
        <v>3</v>
      </c>
      <c r="F349" s="4" t="s">
        <v>1534</v>
      </c>
      <c r="G349" s="5">
        <v>0.15</v>
      </c>
      <c r="H349" s="37">
        <f>IF(J349&gt;=7,2,IF(J349&lt;7,1))</f>
        <v>1</v>
      </c>
      <c r="I349" s="37" t="str">
        <f>IF(H349 &gt; 1, "Large", "Small")</f>
        <v>Small</v>
      </c>
      <c r="J349" s="4">
        <v>1</v>
      </c>
      <c r="K349" s="20">
        <v>0.99</v>
      </c>
      <c r="L349" s="5">
        <f>Table3[[#This Row],[Product_Amt]]+Table3[[#This Row],[Shipping_Amt]]</f>
        <v>1.1399999999999999</v>
      </c>
      <c r="M349" s="5">
        <f>(((Table3[[#This Row],[Total_Amt]] * 0.0558659217877095) + (Table3[[#This Row],[Total_Amt]])) *0.025 +0.3) + Table3[[#This Row],[Total_Amt]] * 0.1025</f>
        <v>0.44694217877094966</v>
      </c>
      <c r="N349" s="20">
        <f>Table3[[#This Row],[Total_Amt]]-Table3[[#This Row],[TCG Fees]]-0.0225 - (0.088 *Table3[[#This Row],[Shipping Shields]])- (0.02442 * Table3[[#This Row],[Quantity_Ordered]])</f>
        <v>0.55813782122905031</v>
      </c>
      <c r="O349" s="2"/>
      <c r="P349" s="2"/>
      <c r="Q349" s="6"/>
    </row>
    <row r="350" spans="1:17" x14ac:dyDescent="0.25">
      <c r="A350" s="1" t="s">
        <v>960</v>
      </c>
      <c r="B350" s="2" t="s">
        <v>961</v>
      </c>
      <c r="C350" s="3">
        <v>45289</v>
      </c>
      <c r="D350" s="4" t="str">
        <f ca="1">IF(C350&gt;=TODAY()-7,"Shipped","Completed")</f>
        <v>Completed</v>
      </c>
      <c r="E350" s="4" t="s">
        <v>3</v>
      </c>
      <c r="F350" s="4" t="s">
        <v>1534</v>
      </c>
      <c r="G350" s="5">
        <v>0.42</v>
      </c>
      <c r="H350" s="37">
        <f>IF(J350&gt;=7,2,IF(J350&lt;7,1))</f>
        <v>1</v>
      </c>
      <c r="I350" s="37" t="str">
        <f>IF(H350 &gt; 1, "Large", "Small")</f>
        <v>Small</v>
      </c>
      <c r="J350" s="4">
        <v>1</v>
      </c>
      <c r="K350" s="20">
        <v>0.99</v>
      </c>
      <c r="L350" s="5">
        <f>Table3[[#This Row],[Product_Amt]]+Table3[[#This Row],[Shipping_Amt]]</f>
        <v>1.41</v>
      </c>
      <c r="M350" s="5">
        <f>(((Table3[[#This Row],[Total_Amt]] * 0.0558659217877095) + (Table3[[#This Row],[Total_Amt]])) *0.025 +0.3) + Table3[[#This Row],[Total_Amt]] * 0.1025</f>
        <v>0.48174427374301676</v>
      </c>
      <c r="N350" s="20">
        <f>Table3[[#This Row],[Total_Amt]]-Table3[[#This Row],[TCG Fees]]-0.0225 - (0.088 *Table3[[#This Row],[Shipping Shields]])- (0.02442 * Table3[[#This Row],[Quantity_Ordered]])</f>
        <v>0.79333572625698323</v>
      </c>
      <c r="O350" s="2"/>
      <c r="P350" s="2"/>
      <c r="Q350" s="6"/>
    </row>
    <row r="351" spans="1:17" x14ac:dyDescent="0.25">
      <c r="A351" s="1" t="s">
        <v>942</v>
      </c>
      <c r="B351" s="2" t="s">
        <v>943</v>
      </c>
      <c r="C351" s="3">
        <v>45289</v>
      </c>
      <c r="D351" s="4" t="str">
        <f ca="1">IF(C351&gt;=TODAY()-7,"Shipped","Completed")</f>
        <v>Completed</v>
      </c>
      <c r="E351" s="4" t="s">
        <v>3</v>
      </c>
      <c r="F351" s="4" t="s">
        <v>1534</v>
      </c>
      <c r="G351" s="5">
        <v>0.33</v>
      </c>
      <c r="H351" s="37">
        <f>IF(J351&gt;=7,2,IF(J351&lt;7,1))</f>
        <v>1</v>
      </c>
      <c r="I351" s="37" t="str">
        <f>IF(H351 &gt; 1, "Large", "Small")</f>
        <v>Small</v>
      </c>
      <c r="J351" s="4">
        <v>2</v>
      </c>
      <c r="K351" s="20">
        <v>0.99</v>
      </c>
      <c r="L351" s="5">
        <f>Table3[[#This Row],[Product_Amt]]+Table3[[#This Row],[Shipping_Amt]]</f>
        <v>1.32</v>
      </c>
      <c r="M351" s="5">
        <f>(((Table3[[#This Row],[Total_Amt]] * 0.0558659217877095) + (Table3[[#This Row],[Total_Amt]])) *0.025 +0.3) + Table3[[#This Row],[Total_Amt]] * 0.1025</f>
        <v>0.47014357541899443</v>
      </c>
      <c r="N351" s="20">
        <f>Table3[[#This Row],[Total_Amt]]-Table3[[#This Row],[TCG Fees]]-0.0225 - (0.088 *Table3[[#This Row],[Shipping Shields]])- (0.02442 * Table3[[#This Row],[Quantity_Ordered]])</f>
        <v>0.69051642458100571</v>
      </c>
      <c r="O351" s="2"/>
      <c r="P351" s="2"/>
      <c r="Q351" s="6"/>
    </row>
    <row r="352" spans="1:17" x14ac:dyDescent="0.25">
      <c r="A352" s="1" t="s">
        <v>958</v>
      </c>
      <c r="B352" s="2" t="s">
        <v>959</v>
      </c>
      <c r="C352" s="3">
        <v>45289</v>
      </c>
      <c r="D352" s="4" t="str">
        <f ca="1">IF(C352&gt;=TODAY()-7,"Shipped","Completed")</f>
        <v>Completed</v>
      </c>
      <c r="E352" s="4" t="s">
        <v>3</v>
      </c>
      <c r="F352" s="4" t="s">
        <v>1534</v>
      </c>
      <c r="G352" s="5">
        <v>9</v>
      </c>
      <c r="H352" s="37">
        <f>IF(J352&gt;=7,2,IF(J352&lt;7,1))</f>
        <v>1</v>
      </c>
      <c r="I352" s="37" t="str">
        <f>IF(H352 &gt; 1, "Large", "Small")</f>
        <v>Small</v>
      </c>
      <c r="J352" s="4">
        <v>1</v>
      </c>
      <c r="K352" s="20">
        <v>0.99</v>
      </c>
      <c r="L352" s="5">
        <f>Table3[[#This Row],[Product_Amt]]+Table3[[#This Row],[Shipping_Amt]]</f>
        <v>9.99</v>
      </c>
      <c r="M352" s="5">
        <f>(((Table3[[#This Row],[Total_Amt]] * 0.0558659217877095) + (Table3[[#This Row],[Total_Amt]])) *0.025 +0.3) + Table3[[#This Row],[Total_Amt]] * 0.1025</f>
        <v>1.5876775139664803</v>
      </c>
      <c r="N352" s="20">
        <f>Table3[[#This Row],[Total_Amt]]-Table3[[#This Row],[TCG Fees]]-0.0225 - (0.088 *Table3[[#This Row],[Shipping Shields]])- (0.02442 * Table3[[#This Row],[Quantity_Ordered]])</f>
        <v>8.2674024860335198</v>
      </c>
      <c r="O352" s="2"/>
      <c r="P352" s="2"/>
      <c r="Q352" s="6"/>
    </row>
    <row r="353" spans="1:17" x14ac:dyDescent="0.25">
      <c r="A353" s="1" t="s">
        <v>938</v>
      </c>
      <c r="B353" s="2" t="s">
        <v>939</v>
      </c>
      <c r="C353" s="3">
        <v>45289</v>
      </c>
      <c r="D353" s="4" t="str">
        <f ca="1">IF(C353&gt;=TODAY()-7,"Shipped","Completed")</f>
        <v>Completed</v>
      </c>
      <c r="E353" s="4" t="s">
        <v>3</v>
      </c>
      <c r="F353" s="4" t="s">
        <v>1534</v>
      </c>
      <c r="G353" s="5">
        <v>0.7</v>
      </c>
      <c r="H353" s="37">
        <f>IF(J353&gt;=7,2,IF(J353&lt;7,1))</f>
        <v>1</v>
      </c>
      <c r="I353" s="37" t="str">
        <f>IF(H353 &gt; 1, "Large", "Small")</f>
        <v>Small</v>
      </c>
      <c r="J353" s="4">
        <v>1</v>
      </c>
      <c r="K353" s="20">
        <v>0.99</v>
      </c>
      <c r="L353" s="5">
        <f>Table3[[#This Row],[Product_Amt]]+Table3[[#This Row],[Shipping_Amt]]</f>
        <v>1.69</v>
      </c>
      <c r="M353" s="5">
        <f>(((Table3[[#This Row],[Total_Amt]] * 0.0558659217877095) + (Table3[[#This Row],[Total_Amt]])) *0.025 +0.3) + Table3[[#This Row],[Total_Amt]] * 0.1025</f>
        <v>0.51783533519553071</v>
      </c>
      <c r="N353" s="20">
        <f>Table3[[#This Row],[Total_Amt]]-Table3[[#This Row],[TCG Fees]]-0.0225 - (0.088 *Table3[[#This Row],[Shipping Shields]])- (0.02442 * Table3[[#This Row],[Quantity_Ordered]])</f>
        <v>1.0372446648044691</v>
      </c>
      <c r="O353" s="2"/>
      <c r="P353" s="2"/>
      <c r="Q353" s="6"/>
    </row>
    <row r="354" spans="1:17" x14ac:dyDescent="0.25">
      <c r="A354" s="1" t="s">
        <v>940</v>
      </c>
      <c r="B354" s="2" t="s">
        <v>941</v>
      </c>
      <c r="C354" s="3">
        <v>45289</v>
      </c>
      <c r="D354" s="4" t="str">
        <f ca="1">IF(C354&gt;=TODAY()-7,"Shipped","Completed")</f>
        <v>Completed</v>
      </c>
      <c r="E354" s="4" t="s">
        <v>3</v>
      </c>
      <c r="F354" s="4" t="s">
        <v>1534</v>
      </c>
      <c r="G354" s="5">
        <v>0.76</v>
      </c>
      <c r="H354" s="37">
        <f>IF(J354&gt;=7,2,IF(J354&lt;7,1))</f>
        <v>1</v>
      </c>
      <c r="I354" s="37" t="str">
        <f>IF(H354 &gt; 1, "Large", "Small")</f>
        <v>Small</v>
      </c>
      <c r="J354" s="4">
        <v>3</v>
      </c>
      <c r="K354" s="20">
        <v>0.99</v>
      </c>
      <c r="L354" s="5">
        <f>Table3[[#This Row],[Product_Amt]]+Table3[[#This Row],[Shipping_Amt]]</f>
        <v>1.75</v>
      </c>
      <c r="M354" s="5">
        <f>(((Table3[[#This Row],[Total_Amt]] * 0.0558659217877095) + (Table3[[#This Row],[Total_Amt]])) *0.025 +0.3) + Table3[[#This Row],[Total_Amt]] * 0.1025</f>
        <v>0.52556913407821226</v>
      </c>
      <c r="N354" s="20">
        <f>Table3[[#This Row],[Total_Amt]]-Table3[[#This Row],[TCG Fees]]-0.0225 - (0.088 *Table3[[#This Row],[Shipping Shields]])- (0.02442 * Table3[[#This Row],[Quantity_Ordered]])</f>
        <v>1.0406708659217876</v>
      </c>
      <c r="O354" s="2"/>
      <c r="P354" s="2"/>
      <c r="Q354" s="6"/>
    </row>
    <row r="355" spans="1:17" x14ac:dyDescent="0.25">
      <c r="A355" s="1" t="s">
        <v>952</v>
      </c>
      <c r="B355" s="2" t="s">
        <v>953</v>
      </c>
      <c r="C355" s="3">
        <v>45289</v>
      </c>
      <c r="D355" s="4" t="str">
        <f ca="1">IF(C355&gt;=TODAY()-7,"Shipped","Completed")</f>
        <v>Completed</v>
      </c>
      <c r="E355" s="4" t="s">
        <v>3</v>
      </c>
      <c r="F355" s="4" t="s">
        <v>1534</v>
      </c>
      <c r="G355" s="5">
        <v>1.1499999999999999</v>
      </c>
      <c r="H355" s="37">
        <f>IF(J355&gt;=7,2,IF(J355&lt;7,1))</f>
        <v>1</v>
      </c>
      <c r="I355" s="37" t="str">
        <f>IF(H355 &gt; 1, "Large", "Small")</f>
        <v>Small</v>
      </c>
      <c r="J355" s="4">
        <v>1</v>
      </c>
      <c r="K355" s="20">
        <v>0.99</v>
      </c>
      <c r="L355" s="5">
        <f>Table3[[#This Row],[Product_Amt]]+Table3[[#This Row],[Shipping_Amt]]</f>
        <v>2.1399999999999997</v>
      </c>
      <c r="M355" s="5">
        <f>(((Table3[[#This Row],[Total_Amt]] * 0.0558659217877095) + (Table3[[#This Row],[Total_Amt]])) *0.025 +0.3) + Table3[[#This Row],[Total_Amt]] * 0.1025</f>
        <v>0.57583882681564236</v>
      </c>
      <c r="N355" s="20">
        <f>Table3[[#This Row],[Total_Amt]]-Table3[[#This Row],[TCG Fees]]-0.0225 - (0.088 *Table3[[#This Row],[Shipping Shields]])- (0.02442 * Table3[[#This Row],[Quantity_Ordered]])</f>
        <v>1.4292411731843573</v>
      </c>
      <c r="O355" s="2"/>
      <c r="P355" s="2"/>
      <c r="Q355" s="6"/>
    </row>
    <row r="356" spans="1:17" x14ac:dyDescent="0.25">
      <c r="A356" s="1" t="s">
        <v>417</v>
      </c>
      <c r="B356" s="2" t="s">
        <v>418</v>
      </c>
      <c r="C356" s="3">
        <v>45288</v>
      </c>
      <c r="D356" s="4" t="str">
        <f ca="1">IF(C356&gt;=TODAY()-7,"Shipped","Completed")</f>
        <v>Completed</v>
      </c>
      <c r="E356" s="4" t="s">
        <v>3</v>
      </c>
      <c r="F356" s="4" t="s">
        <v>1534</v>
      </c>
      <c r="G356" s="5">
        <v>1.32</v>
      </c>
      <c r="H356" s="37">
        <f>IF(J356&gt;=7,2,IF(J356&lt;7,1))</f>
        <v>1</v>
      </c>
      <c r="I356" s="37" t="str">
        <f>IF(H356 &gt; 1, "Large", "Small")</f>
        <v>Small</v>
      </c>
      <c r="J356" s="4">
        <v>2</v>
      </c>
      <c r="K356" s="20">
        <v>0.99</v>
      </c>
      <c r="L356" s="5">
        <f>Table3[[#This Row],[Product_Amt]]+Table3[[#This Row],[Shipping_Amt]]</f>
        <v>2.31</v>
      </c>
      <c r="M356" s="5">
        <f>(((Table3[[#This Row],[Total_Amt]] * 0.0558659217877095) + (Table3[[#This Row],[Total_Amt]])) *0.025 +0.3) + Table3[[#This Row],[Total_Amt]] * 0.1025</f>
        <v>0.59775125698324016</v>
      </c>
      <c r="N356" s="20">
        <f>Table3[[#This Row],[Total_Amt]]-Table3[[#This Row],[TCG Fees]]-0.0225 - (0.088 *Table3[[#This Row],[Shipping Shields]])- (0.02442 * Table3[[#This Row],[Quantity_Ordered]])</f>
        <v>1.5529087430167599</v>
      </c>
      <c r="O356" s="2"/>
      <c r="P356" s="2"/>
      <c r="Q356" s="6"/>
    </row>
    <row r="357" spans="1:17" x14ac:dyDescent="0.25">
      <c r="A357" s="1" t="s">
        <v>415</v>
      </c>
      <c r="B357" s="2" t="s">
        <v>416</v>
      </c>
      <c r="C357" s="3">
        <v>45288</v>
      </c>
      <c r="D357" s="4" t="str">
        <f ca="1">IF(C357&gt;=TODAY()-7,"Shipped","Completed")</f>
        <v>Completed</v>
      </c>
      <c r="E357" s="4" t="s">
        <v>3</v>
      </c>
      <c r="F357" s="4" t="s">
        <v>1534</v>
      </c>
      <c r="G357" s="5">
        <v>1.1000000000000001</v>
      </c>
      <c r="H357" s="37">
        <f>IF(J357&gt;=7,2,IF(J357&lt;7,1))</f>
        <v>1</v>
      </c>
      <c r="I357" s="37" t="str">
        <f>IF(H357 &gt; 1, "Large", "Small")</f>
        <v>Small</v>
      </c>
      <c r="J357" s="4">
        <v>1</v>
      </c>
      <c r="K357" s="20">
        <v>0.99</v>
      </c>
      <c r="L357" s="5">
        <f>Table3[[#This Row],[Product_Amt]]+Table3[[#This Row],[Shipping_Amt]]</f>
        <v>2.09</v>
      </c>
      <c r="M357" s="5">
        <f>(((Table3[[#This Row],[Total_Amt]] * 0.0558659217877095) + (Table3[[#This Row],[Total_Amt]])) *0.025 +0.3) + Table3[[#This Row],[Total_Amt]] * 0.1025</f>
        <v>0.56939399441340777</v>
      </c>
      <c r="N357" s="20">
        <f>Table3[[#This Row],[Total_Amt]]-Table3[[#This Row],[TCG Fees]]-0.0225 - (0.088 *Table3[[#This Row],[Shipping Shields]])- (0.02442 * Table3[[#This Row],[Quantity_Ordered]])</f>
        <v>1.3856860055865918</v>
      </c>
      <c r="O357" s="2"/>
      <c r="P357" s="2"/>
      <c r="Q357" s="6"/>
    </row>
    <row r="358" spans="1:17" x14ac:dyDescent="0.25">
      <c r="A358" s="1" t="s">
        <v>928</v>
      </c>
      <c r="B358" s="2" t="s">
        <v>929</v>
      </c>
      <c r="C358" s="3">
        <v>45288</v>
      </c>
      <c r="D358" s="4" t="str">
        <f ca="1">IF(C358&gt;=TODAY()-7,"Shipped","Completed")</f>
        <v>Completed</v>
      </c>
      <c r="E358" s="4" t="s">
        <v>3</v>
      </c>
      <c r="F358" s="4" t="s">
        <v>1534</v>
      </c>
      <c r="G358" s="5">
        <v>0.06</v>
      </c>
      <c r="H358" s="37">
        <f>IF(J358&gt;=7,2,IF(J358&lt;7,1))</f>
        <v>1</v>
      </c>
      <c r="I358" s="37" t="str">
        <f>IF(H358 &gt; 1, "Large", "Small")</f>
        <v>Small</v>
      </c>
      <c r="J358" s="4">
        <v>1</v>
      </c>
      <c r="K358" s="20">
        <v>0.99</v>
      </c>
      <c r="L358" s="5">
        <f>Table3[[#This Row],[Product_Amt]]+Table3[[#This Row],[Shipping_Amt]]</f>
        <v>1.05</v>
      </c>
      <c r="M358" s="5">
        <f>(((Table3[[#This Row],[Total_Amt]] * 0.0558659217877095) + (Table3[[#This Row],[Total_Amt]])) *0.025 +0.3) + Table3[[#This Row],[Total_Amt]] * 0.1025</f>
        <v>0.43534148044692733</v>
      </c>
      <c r="N358" s="20">
        <f>Table3[[#This Row],[Total_Amt]]-Table3[[#This Row],[TCG Fees]]-0.0225 - (0.088 *Table3[[#This Row],[Shipping Shields]])- (0.02442 * Table3[[#This Row],[Quantity_Ordered]])</f>
        <v>0.47973851955307278</v>
      </c>
      <c r="O358" s="2"/>
      <c r="P358" s="2"/>
      <c r="Q358" s="6"/>
    </row>
    <row r="359" spans="1:17" x14ac:dyDescent="0.25">
      <c r="A359" s="1" t="s">
        <v>934</v>
      </c>
      <c r="B359" s="2" t="s">
        <v>935</v>
      </c>
      <c r="C359" s="3">
        <v>45288</v>
      </c>
      <c r="D359" s="4" t="str">
        <f ca="1">IF(C359&gt;=TODAY()-7,"Shipped","Completed")</f>
        <v>Completed</v>
      </c>
      <c r="E359" s="4" t="s">
        <v>3</v>
      </c>
      <c r="F359" s="4" t="s">
        <v>1534</v>
      </c>
      <c r="G359" s="5">
        <v>0.19</v>
      </c>
      <c r="H359" s="37">
        <f>IF(J359&gt;=7,2,IF(J359&lt;7,1))</f>
        <v>1</v>
      </c>
      <c r="I359" s="37" t="str">
        <f>IF(H359 &gt; 1, "Large", "Small")</f>
        <v>Small</v>
      </c>
      <c r="J359" s="4">
        <v>1</v>
      </c>
      <c r="K359" s="20">
        <v>0.99</v>
      </c>
      <c r="L359" s="5">
        <f>Table3[[#This Row],[Product_Amt]]+Table3[[#This Row],[Shipping_Amt]]</f>
        <v>1.18</v>
      </c>
      <c r="M359" s="5">
        <f>(((Table3[[#This Row],[Total_Amt]] * 0.0558659217877095) + (Table3[[#This Row],[Total_Amt]])) *0.025 +0.3) + Table3[[#This Row],[Total_Amt]] * 0.1025</f>
        <v>0.4520980446927374</v>
      </c>
      <c r="N359" s="20">
        <f>Table3[[#This Row],[Total_Amt]]-Table3[[#This Row],[TCG Fees]]-0.0225 - (0.088 *Table3[[#This Row],[Shipping Shields]])- (0.02442 * Table3[[#This Row],[Quantity_Ordered]])</f>
        <v>0.59298195530726261</v>
      </c>
      <c r="O359" s="2"/>
      <c r="P359" s="2"/>
      <c r="Q359" s="6"/>
    </row>
    <row r="360" spans="1:17" x14ac:dyDescent="0.25">
      <c r="A360" s="1" t="s">
        <v>924</v>
      </c>
      <c r="B360" s="2" t="s">
        <v>925</v>
      </c>
      <c r="C360" s="3">
        <v>45288</v>
      </c>
      <c r="D360" s="4" t="str">
        <f ca="1">IF(C360&gt;=TODAY()-7,"Shipped","Completed")</f>
        <v>Completed</v>
      </c>
      <c r="E360" s="4" t="s">
        <v>3</v>
      </c>
      <c r="F360" s="4" t="s">
        <v>1534</v>
      </c>
      <c r="G360" s="5">
        <v>0.43</v>
      </c>
      <c r="H360" s="37">
        <f>IF(J360&gt;=7,2,IF(J360&lt;7,1))</f>
        <v>1</v>
      </c>
      <c r="I360" s="37" t="str">
        <f>IF(H360 &gt; 1, "Large", "Small")</f>
        <v>Small</v>
      </c>
      <c r="J360" s="4">
        <v>1</v>
      </c>
      <c r="K360" s="20">
        <v>0.99</v>
      </c>
      <c r="L360" s="5">
        <f>Table3[[#This Row],[Product_Amt]]+Table3[[#This Row],[Shipping_Amt]]</f>
        <v>1.42</v>
      </c>
      <c r="M360" s="5">
        <f>(((Table3[[#This Row],[Total_Amt]] * 0.0558659217877095) + (Table3[[#This Row],[Total_Amt]])) *0.025 +0.3) + Table3[[#This Row],[Total_Amt]] * 0.1025</f>
        <v>0.48303324022346361</v>
      </c>
      <c r="N360" s="20">
        <f>Table3[[#This Row],[Total_Amt]]-Table3[[#This Row],[TCG Fees]]-0.0225 - (0.088 *Table3[[#This Row],[Shipping Shields]])- (0.02442 * Table3[[#This Row],[Quantity_Ordered]])</f>
        <v>0.80204675977653639</v>
      </c>
      <c r="O360" s="2"/>
      <c r="P360" s="2"/>
      <c r="Q360" s="6"/>
    </row>
    <row r="361" spans="1:17" x14ac:dyDescent="0.25">
      <c r="A361" s="1" t="s">
        <v>930</v>
      </c>
      <c r="B361" s="2" t="s">
        <v>931</v>
      </c>
      <c r="C361" s="3">
        <v>45288</v>
      </c>
      <c r="D361" s="4" t="str">
        <f ca="1">IF(C361&gt;=TODAY()-7,"Shipped","Completed")</f>
        <v>Completed</v>
      </c>
      <c r="E361" s="4" t="s">
        <v>3</v>
      </c>
      <c r="F361" s="4" t="s">
        <v>1534</v>
      </c>
      <c r="G361" s="5">
        <v>0.2</v>
      </c>
      <c r="H361" s="37">
        <f>IF(J361&gt;=7,2,IF(J361&lt;7,1))</f>
        <v>1</v>
      </c>
      <c r="I361" s="37" t="str">
        <f>IF(H361 &gt; 1, "Large", "Small")</f>
        <v>Small</v>
      </c>
      <c r="J361" s="4">
        <v>1</v>
      </c>
      <c r="K361" s="20">
        <v>0.99</v>
      </c>
      <c r="L361" s="5">
        <f>Table3[[#This Row],[Product_Amt]]+Table3[[#This Row],[Shipping_Amt]]</f>
        <v>1.19</v>
      </c>
      <c r="M361" s="5">
        <f>(((Table3[[#This Row],[Total_Amt]] * 0.0558659217877095) + (Table3[[#This Row],[Total_Amt]])) *0.025 +0.3) + Table3[[#This Row],[Total_Amt]] * 0.1025</f>
        <v>0.45338701117318436</v>
      </c>
      <c r="N361" s="20">
        <f>Table3[[#This Row],[Total_Amt]]-Table3[[#This Row],[TCG Fees]]-0.0225 - (0.088 *Table3[[#This Row],[Shipping Shields]])- (0.02442 * Table3[[#This Row],[Quantity_Ordered]])</f>
        <v>0.60169298882681566</v>
      </c>
      <c r="O361" s="2"/>
      <c r="P361" s="2"/>
      <c r="Q361" s="6"/>
    </row>
    <row r="362" spans="1:17" x14ac:dyDescent="0.25">
      <c r="A362" s="1" t="s">
        <v>922</v>
      </c>
      <c r="B362" s="2" t="s">
        <v>923</v>
      </c>
      <c r="C362" s="3">
        <v>45288</v>
      </c>
      <c r="D362" s="4" t="str">
        <f ca="1">IF(C362&gt;=TODAY()-7,"Shipped","Completed")</f>
        <v>Completed</v>
      </c>
      <c r="E362" s="4" t="s">
        <v>3</v>
      </c>
      <c r="F362" s="4" t="s">
        <v>1534</v>
      </c>
      <c r="G362" s="5">
        <v>0.25</v>
      </c>
      <c r="H362" s="37">
        <f>IF(J362&gt;=7,2,IF(J362&lt;7,1))</f>
        <v>1</v>
      </c>
      <c r="I362" s="37" t="str">
        <f>IF(H362 &gt; 1, "Large", "Small")</f>
        <v>Small</v>
      </c>
      <c r="J362" s="4">
        <v>1</v>
      </c>
      <c r="K362" s="20">
        <v>0.99</v>
      </c>
      <c r="L362" s="5">
        <f>Table3[[#This Row],[Product_Amt]]+Table3[[#This Row],[Shipping_Amt]]</f>
        <v>1.24</v>
      </c>
      <c r="M362" s="5">
        <f>(((Table3[[#This Row],[Total_Amt]] * 0.0558659217877095) + (Table3[[#This Row],[Total_Amt]])) *0.025 +0.3) + Table3[[#This Row],[Total_Amt]] * 0.1025</f>
        <v>0.45983184357541895</v>
      </c>
      <c r="N362" s="20">
        <f>Table3[[#This Row],[Total_Amt]]-Table3[[#This Row],[TCG Fees]]-0.0225 - (0.088 *Table3[[#This Row],[Shipping Shields]])- (0.02442 * Table3[[#This Row],[Quantity_Ordered]])</f>
        <v>0.64524815642458111</v>
      </c>
      <c r="O362" s="2"/>
      <c r="P362" s="2"/>
      <c r="Q362" s="6"/>
    </row>
    <row r="363" spans="1:17" x14ac:dyDescent="0.25">
      <c r="A363" s="1" t="s">
        <v>932</v>
      </c>
      <c r="B363" s="2" t="s">
        <v>933</v>
      </c>
      <c r="C363" s="3">
        <v>45288</v>
      </c>
      <c r="D363" s="4" t="str">
        <f ca="1">IF(C363&gt;=TODAY()-7,"Shipped","Completed")</f>
        <v>Completed</v>
      </c>
      <c r="E363" s="4" t="s">
        <v>3</v>
      </c>
      <c r="F363" s="4" t="s">
        <v>1534</v>
      </c>
      <c r="G363" s="5">
        <v>47.65</v>
      </c>
      <c r="H363" s="37">
        <f>IF(J363&gt;=7,2,IF(J363&lt;7,1))</f>
        <v>1</v>
      </c>
      <c r="I363" s="37" t="str">
        <f>IF(H363 &gt; 1, "Large", "Small")</f>
        <v>Small</v>
      </c>
      <c r="J363" s="4">
        <v>1</v>
      </c>
      <c r="K363" s="20">
        <v>0.99</v>
      </c>
      <c r="L363" s="5">
        <f>Table3[[#This Row],[Product_Amt]]+Table3[[#This Row],[Shipping_Amt]]</f>
        <v>48.64</v>
      </c>
      <c r="M363" s="5">
        <f>(((Table3[[#This Row],[Total_Amt]] * 0.0558659217877095) + (Table3[[#This Row],[Total_Amt]])) *0.025 +0.3) + Table3[[#This Row],[Total_Amt]] * 0.1025</f>
        <v>6.5695329608938549</v>
      </c>
      <c r="N363" s="20">
        <f>Table3[[#This Row],[Total_Amt]]-Table3[[#This Row],[TCG Fees]]-0.0225 - (0.088 *Table3[[#This Row],[Shipping Shields]])- (0.02442 * Table3[[#This Row],[Quantity_Ordered]])</f>
        <v>41.935547039106147</v>
      </c>
      <c r="O363" s="2"/>
      <c r="P363" s="2"/>
      <c r="Q363" s="6"/>
    </row>
    <row r="364" spans="1:17" x14ac:dyDescent="0.25">
      <c r="A364" s="1" t="s">
        <v>926</v>
      </c>
      <c r="B364" s="2" t="s">
        <v>927</v>
      </c>
      <c r="C364" s="3">
        <v>45288</v>
      </c>
      <c r="D364" s="4" t="str">
        <f ca="1">IF(C364&gt;=TODAY()-7,"Shipped","Completed")</f>
        <v>Completed</v>
      </c>
      <c r="E364" s="4" t="s">
        <v>3</v>
      </c>
      <c r="F364" s="4" t="s">
        <v>1534</v>
      </c>
      <c r="G364" s="5">
        <v>1.69</v>
      </c>
      <c r="H364" s="37">
        <f>IF(J364&gt;=7,2,IF(J364&lt;7,1))</f>
        <v>1</v>
      </c>
      <c r="I364" s="37" t="str">
        <f>IF(H364 &gt; 1, "Large", "Small")</f>
        <v>Small</v>
      </c>
      <c r="J364" s="4">
        <v>5</v>
      </c>
      <c r="K364" s="20">
        <v>0.99</v>
      </c>
      <c r="L364" s="5">
        <f>Table3[[#This Row],[Product_Amt]]+Table3[[#This Row],[Shipping_Amt]]</f>
        <v>2.6799999999999997</v>
      </c>
      <c r="M364" s="5">
        <f>(((Table3[[#This Row],[Total_Amt]] * 0.0558659217877095) + (Table3[[#This Row],[Total_Amt]])) *0.025 +0.3) + Table3[[#This Row],[Total_Amt]] * 0.1025</f>
        <v>0.64544301675977644</v>
      </c>
      <c r="N364" s="20">
        <f>Table3[[#This Row],[Total_Amt]]-Table3[[#This Row],[TCG Fees]]-0.0225 - (0.088 *Table3[[#This Row],[Shipping Shields]])- (0.02442 * Table3[[#This Row],[Quantity_Ordered]])</f>
        <v>1.8019569832402231</v>
      </c>
      <c r="O364" s="2"/>
      <c r="P364" s="2"/>
      <c r="Q364" s="6"/>
    </row>
    <row r="365" spans="1:17" x14ac:dyDescent="0.25">
      <c r="A365" s="1" t="s">
        <v>419</v>
      </c>
      <c r="B365" s="2" t="s">
        <v>420</v>
      </c>
      <c r="C365" s="3">
        <v>45288</v>
      </c>
      <c r="D365" s="4" t="str">
        <f ca="1">IF(C365&gt;=TODAY()-7,"Shipped","Completed")</f>
        <v>Completed</v>
      </c>
      <c r="E365" s="4" t="s">
        <v>3</v>
      </c>
      <c r="F365" s="4" t="s">
        <v>1534</v>
      </c>
      <c r="G365" s="5">
        <v>0.16</v>
      </c>
      <c r="H365" s="37">
        <f>IF(J365&gt;=7,2,IF(J365&lt;7,1))</f>
        <v>1</v>
      </c>
      <c r="I365" s="37" t="str">
        <f>IF(H365 &gt; 1, "Large", "Small")</f>
        <v>Small</v>
      </c>
      <c r="J365" s="4">
        <v>1</v>
      </c>
      <c r="K365" s="20">
        <v>0.99</v>
      </c>
      <c r="L365" s="5">
        <f>Table3[[#This Row],[Product_Amt]]+Table3[[#This Row],[Shipping_Amt]]</f>
        <v>1.1499999999999999</v>
      </c>
      <c r="M365" s="5">
        <f>(((Table3[[#This Row],[Total_Amt]] * 0.0558659217877095) + (Table3[[#This Row],[Total_Amt]])) *0.025 +0.3) + Table3[[#This Row],[Total_Amt]] * 0.1025</f>
        <v>0.44823114525139662</v>
      </c>
      <c r="N365" s="20">
        <f>Table3[[#This Row],[Total_Amt]]-Table3[[#This Row],[TCG Fees]]-0.0225 - (0.088 *Table3[[#This Row],[Shipping Shields]])- (0.02442 * Table3[[#This Row],[Quantity_Ordered]])</f>
        <v>0.56684885474860336</v>
      </c>
      <c r="O365" s="2"/>
      <c r="P365" s="2"/>
      <c r="Q365" s="6"/>
    </row>
    <row r="366" spans="1:17" x14ac:dyDescent="0.25">
      <c r="A366" s="1" t="s">
        <v>405</v>
      </c>
      <c r="B366" s="2" t="s">
        <v>406</v>
      </c>
      <c r="C366" s="3">
        <v>45287</v>
      </c>
      <c r="D366" s="4" t="str">
        <f ca="1">IF(C366&gt;=TODAY()-7,"Shipped","Completed")</f>
        <v>Completed</v>
      </c>
      <c r="E366" s="4" t="s">
        <v>3</v>
      </c>
      <c r="F366" s="4" t="s">
        <v>1534</v>
      </c>
      <c r="G366" s="5">
        <v>2.2000000000000002</v>
      </c>
      <c r="H366" s="37">
        <f>IF(J366&gt;=7,2,IF(J366&lt;7,1))</f>
        <v>1</v>
      </c>
      <c r="I366" s="37" t="str">
        <f>IF(H366 &gt; 1, "Large", "Small")</f>
        <v>Small</v>
      </c>
      <c r="J366" s="4">
        <v>3</v>
      </c>
      <c r="K366" s="20">
        <v>0.99</v>
      </c>
      <c r="L366" s="5">
        <f>Table3[[#This Row],[Product_Amt]]+Table3[[#This Row],[Shipping_Amt]]</f>
        <v>3.1900000000000004</v>
      </c>
      <c r="M366" s="5">
        <f>(((Table3[[#This Row],[Total_Amt]] * 0.0558659217877095) + (Table3[[#This Row],[Total_Amt]])) *0.025 +0.3) + Table3[[#This Row],[Total_Amt]] * 0.1025</f>
        <v>0.71118030726256987</v>
      </c>
      <c r="N366" s="20">
        <f>Table3[[#This Row],[Total_Amt]]-Table3[[#This Row],[TCG Fees]]-0.0225 - (0.088 *Table3[[#This Row],[Shipping Shields]])- (0.02442 * Table3[[#This Row],[Quantity_Ordered]])</f>
        <v>2.2950596927374307</v>
      </c>
      <c r="O366" s="2"/>
      <c r="P366" s="2"/>
      <c r="Q366" s="6"/>
    </row>
    <row r="367" spans="1:17" x14ac:dyDescent="0.25">
      <c r="A367" s="1" t="s">
        <v>409</v>
      </c>
      <c r="B367" s="2" t="s">
        <v>410</v>
      </c>
      <c r="C367" s="3">
        <v>45287</v>
      </c>
      <c r="D367" s="4" t="str">
        <f ca="1">IF(C367&gt;=TODAY()-7,"Shipped","Completed")</f>
        <v>Completed</v>
      </c>
      <c r="E367" s="4" t="s">
        <v>3</v>
      </c>
      <c r="F367" s="4" t="s">
        <v>1534</v>
      </c>
      <c r="G367" s="5">
        <v>0.21</v>
      </c>
      <c r="H367" s="37">
        <f>IF(J367&gt;=7,2,IF(J367&lt;7,1))</f>
        <v>1</v>
      </c>
      <c r="I367" s="37" t="str">
        <f>IF(H367 &gt; 1, "Large", "Small")</f>
        <v>Small</v>
      </c>
      <c r="J367" s="4">
        <v>1</v>
      </c>
      <c r="K367" s="20">
        <v>0.99</v>
      </c>
      <c r="L367" s="5">
        <f>Table3[[#This Row],[Product_Amt]]+Table3[[#This Row],[Shipping_Amt]]</f>
        <v>1.2</v>
      </c>
      <c r="M367" s="5">
        <f>(((Table3[[#This Row],[Total_Amt]] * 0.0558659217877095) + (Table3[[#This Row],[Total_Amt]])) *0.025 +0.3) + Table3[[#This Row],[Total_Amt]] * 0.1025</f>
        <v>0.45467597765363127</v>
      </c>
      <c r="N367" s="20">
        <f>Table3[[#This Row],[Total_Amt]]-Table3[[#This Row],[TCG Fees]]-0.0225 - (0.088 *Table3[[#This Row],[Shipping Shields]])- (0.02442 * Table3[[#This Row],[Quantity_Ordered]])</f>
        <v>0.6104040223463687</v>
      </c>
      <c r="O367" s="2"/>
      <c r="P367" s="2"/>
      <c r="Q367" s="6"/>
    </row>
    <row r="368" spans="1:17" x14ac:dyDescent="0.25">
      <c r="A368" s="1" t="s">
        <v>387</v>
      </c>
      <c r="B368" s="2" t="s">
        <v>388</v>
      </c>
      <c r="C368" s="3">
        <v>45287</v>
      </c>
      <c r="D368" s="4" t="str">
        <f ca="1">IF(C368&gt;=TODAY()-7,"Shipped","Completed")</f>
        <v>Completed</v>
      </c>
      <c r="E368" s="4" t="s">
        <v>3</v>
      </c>
      <c r="F368" s="4" t="s">
        <v>1534</v>
      </c>
      <c r="G368" s="5">
        <v>0.1</v>
      </c>
      <c r="H368" s="37">
        <f>IF(J368&gt;=7,2,IF(J368&lt;7,1))</f>
        <v>1</v>
      </c>
      <c r="I368" s="37" t="str">
        <f>IF(H368 &gt; 1, "Large", "Small")</f>
        <v>Small</v>
      </c>
      <c r="J368" s="4">
        <v>1</v>
      </c>
      <c r="K368" s="20">
        <v>0.99</v>
      </c>
      <c r="L368" s="5">
        <f>Table3[[#This Row],[Product_Amt]]+Table3[[#This Row],[Shipping_Amt]]</f>
        <v>1.0900000000000001</v>
      </c>
      <c r="M368" s="5">
        <f>(((Table3[[#This Row],[Total_Amt]] * 0.0558659217877095) + (Table3[[#This Row],[Total_Amt]])) *0.025 +0.3) + Table3[[#This Row],[Total_Amt]] * 0.1025</f>
        <v>0.44049734636871507</v>
      </c>
      <c r="N368" s="20">
        <f>Table3[[#This Row],[Total_Amt]]-Table3[[#This Row],[TCG Fees]]-0.0225 - (0.088 *Table3[[#This Row],[Shipping Shields]])- (0.02442 * Table3[[#This Row],[Quantity_Ordered]])</f>
        <v>0.51458265363128508</v>
      </c>
      <c r="O368" s="2"/>
      <c r="P368" s="2"/>
      <c r="Q368" s="6"/>
    </row>
    <row r="369" spans="1:17" x14ac:dyDescent="0.25">
      <c r="A369" s="1" t="s">
        <v>375</v>
      </c>
      <c r="B369" s="2" t="s">
        <v>376</v>
      </c>
      <c r="C369" s="3">
        <v>45287</v>
      </c>
      <c r="D369" s="4" t="str">
        <f ca="1">IF(C369&gt;=TODAY()-7,"Shipped","Completed")</f>
        <v>Completed</v>
      </c>
      <c r="E369" s="4" t="s">
        <v>3</v>
      </c>
      <c r="F369" s="4" t="s">
        <v>1534</v>
      </c>
      <c r="G369" s="5">
        <v>0.05</v>
      </c>
      <c r="H369" s="37">
        <f>IF(J369&gt;=7,2,IF(J369&lt;7,1))</f>
        <v>1</v>
      </c>
      <c r="I369" s="37" t="str">
        <f>IF(H369 &gt; 1, "Large", "Small")</f>
        <v>Small</v>
      </c>
      <c r="J369" s="4">
        <v>1</v>
      </c>
      <c r="K369" s="20">
        <v>0.99</v>
      </c>
      <c r="L369" s="5">
        <f>Table3[[#This Row],[Product_Amt]]+Table3[[#This Row],[Shipping_Amt]]</f>
        <v>1.04</v>
      </c>
      <c r="M369" s="5">
        <f>(((Table3[[#This Row],[Total_Amt]] * 0.0558659217877095) + (Table3[[#This Row],[Total_Amt]])) *0.025 +0.3) + Table3[[#This Row],[Total_Amt]] * 0.1025</f>
        <v>0.43405251396648048</v>
      </c>
      <c r="N369" s="20">
        <f>Table3[[#This Row],[Total_Amt]]-Table3[[#This Row],[TCG Fees]]-0.0225 - (0.088 *Table3[[#This Row],[Shipping Shields]])- (0.02442 * Table3[[#This Row],[Quantity_Ordered]])</f>
        <v>0.47102748603351963</v>
      </c>
      <c r="O369" s="2"/>
      <c r="P369" s="2"/>
      <c r="Q369" s="6"/>
    </row>
    <row r="370" spans="1:17" x14ac:dyDescent="0.25">
      <c r="A370" s="1" t="s">
        <v>413</v>
      </c>
      <c r="B370" s="2" t="s">
        <v>414</v>
      </c>
      <c r="C370" s="3">
        <v>45287</v>
      </c>
      <c r="D370" s="4" t="str">
        <f ca="1">IF(C370&gt;=TODAY()-7,"Shipped","Completed")</f>
        <v>Completed</v>
      </c>
      <c r="E370" s="4" t="s">
        <v>3</v>
      </c>
      <c r="F370" s="4" t="s">
        <v>1534</v>
      </c>
      <c r="G370" s="5">
        <v>0.2</v>
      </c>
      <c r="H370" s="37">
        <f>IF(J370&gt;=7,2,IF(J370&lt;7,1))</f>
        <v>1</v>
      </c>
      <c r="I370" s="37" t="str">
        <f>IF(H370 &gt; 1, "Large", "Small")</f>
        <v>Small</v>
      </c>
      <c r="J370" s="4">
        <v>2</v>
      </c>
      <c r="K370" s="20">
        <v>0.99</v>
      </c>
      <c r="L370" s="5">
        <f>Table3[[#This Row],[Product_Amt]]+Table3[[#This Row],[Shipping_Amt]]</f>
        <v>1.19</v>
      </c>
      <c r="M370" s="5">
        <f>(((Table3[[#This Row],[Total_Amt]] * 0.0558659217877095) + (Table3[[#This Row],[Total_Amt]])) *0.025 +0.3) + Table3[[#This Row],[Total_Amt]] * 0.1025</f>
        <v>0.45338701117318436</v>
      </c>
      <c r="N370" s="20">
        <f>Table3[[#This Row],[Total_Amt]]-Table3[[#This Row],[TCG Fees]]-0.0225 - (0.088 *Table3[[#This Row],[Shipping Shields]])- (0.02442 * Table3[[#This Row],[Quantity_Ordered]])</f>
        <v>0.57727298882681566</v>
      </c>
      <c r="O370" s="2"/>
      <c r="P370" s="2"/>
      <c r="Q370" s="6"/>
    </row>
    <row r="371" spans="1:17" x14ac:dyDescent="0.25">
      <c r="A371" s="1" t="s">
        <v>383</v>
      </c>
      <c r="B371" s="2" t="s">
        <v>384</v>
      </c>
      <c r="C371" s="3">
        <v>45287</v>
      </c>
      <c r="D371" s="4" t="str">
        <f ca="1">IF(C371&gt;=TODAY()-7,"Shipped","Completed")</f>
        <v>Completed</v>
      </c>
      <c r="E371" s="4" t="s">
        <v>3</v>
      </c>
      <c r="F371" s="4" t="s">
        <v>1534</v>
      </c>
      <c r="G371" s="5">
        <v>0.42</v>
      </c>
      <c r="H371" s="37">
        <f>IF(J371&gt;=7,2,IF(J371&lt;7,1))</f>
        <v>1</v>
      </c>
      <c r="I371" s="37" t="str">
        <f>IF(H371 &gt; 1, "Large", "Small")</f>
        <v>Small</v>
      </c>
      <c r="J371" s="4">
        <v>1</v>
      </c>
      <c r="K371" s="20">
        <v>0.99</v>
      </c>
      <c r="L371" s="5">
        <f>Table3[[#This Row],[Product_Amt]]+Table3[[#This Row],[Shipping_Amt]]</f>
        <v>1.41</v>
      </c>
      <c r="M371" s="5">
        <f>(((Table3[[#This Row],[Total_Amt]] * 0.0558659217877095) + (Table3[[#This Row],[Total_Amt]])) *0.025 +0.3) + Table3[[#This Row],[Total_Amt]] * 0.1025</f>
        <v>0.48174427374301676</v>
      </c>
      <c r="N371" s="20">
        <f>Table3[[#This Row],[Total_Amt]]-Table3[[#This Row],[TCG Fees]]-0.0225 - (0.088 *Table3[[#This Row],[Shipping Shields]])- (0.02442 * Table3[[#This Row],[Quantity_Ordered]])</f>
        <v>0.79333572625698323</v>
      </c>
      <c r="O371" s="2"/>
      <c r="P371" s="2"/>
      <c r="Q371" s="6"/>
    </row>
    <row r="372" spans="1:17" x14ac:dyDescent="0.25">
      <c r="A372" s="1" t="s">
        <v>379</v>
      </c>
      <c r="B372" s="2" t="s">
        <v>380</v>
      </c>
      <c r="C372" s="3">
        <v>45287</v>
      </c>
      <c r="D372" s="4" t="str">
        <f ca="1">IF(C372&gt;=TODAY()-7,"Shipped","Completed")</f>
        <v>Completed</v>
      </c>
      <c r="E372" s="4" t="s">
        <v>3</v>
      </c>
      <c r="F372" s="4" t="s">
        <v>1534</v>
      </c>
      <c r="G372" s="5">
        <v>2.2799999999999998</v>
      </c>
      <c r="H372" s="37">
        <f>IF(J372&gt;=7,2,IF(J372&lt;7,1))</f>
        <v>1</v>
      </c>
      <c r="I372" s="37" t="str">
        <f>IF(H372 &gt; 1, "Large", "Small")</f>
        <v>Small</v>
      </c>
      <c r="J372" s="4">
        <v>2</v>
      </c>
      <c r="K372" s="20">
        <v>0.99</v>
      </c>
      <c r="L372" s="5">
        <f>Table3[[#This Row],[Product_Amt]]+Table3[[#This Row],[Shipping_Amt]]</f>
        <v>3.2699999999999996</v>
      </c>
      <c r="M372" s="5">
        <f>(((Table3[[#This Row],[Total_Amt]] * 0.0558659217877095) + (Table3[[#This Row],[Total_Amt]])) *0.025 +0.3) + Table3[[#This Row],[Total_Amt]] * 0.1025</f>
        <v>0.72149203910614523</v>
      </c>
      <c r="N372" s="20">
        <f>Table3[[#This Row],[Total_Amt]]-Table3[[#This Row],[TCG Fees]]-0.0225 - (0.088 *Table3[[#This Row],[Shipping Shields]])- (0.02442 * Table3[[#This Row],[Quantity_Ordered]])</f>
        <v>2.3891679608938539</v>
      </c>
      <c r="O372" s="2"/>
      <c r="P372" s="2"/>
      <c r="Q372" s="6"/>
    </row>
    <row r="373" spans="1:17" x14ac:dyDescent="0.25">
      <c r="A373" s="1" t="s">
        <v>403</v>
      </c>
      <c r="B373" s="2" t="s">
        <v>404</v>
      </c>
      <c r="C373" s="3">
        <v>45287</v>
      </c>
      <c r="D373" s="4" t="str">
        <f ca="1">IF(C373&gt;=TODAY()-7,"Shipped","Completed")</f>
        <v>Completed</v>
      </c>
      <c r="E373" s="4" t="s">
        <v>3</v>
      </c>
      <c r="F373" s="4" t="s">
        <v>1534</v>
      </c>
      <c r="G373" s="5">
        <v>1.28</v>
      </c>
      <c r="H373" s="37">
        <f>IF(J373&gt;=7,2,IF(J373&lt;7,1))</f>
        <v>1</v>
      </c>
      <c r="I373" s="37" t="str">
        <f>IF(H373 &gt; 1, "Large", "Small")</f>
        <v>Small</v>
      </c>
      <c r="J373" s="4">
        <v>2</v>
      </c>
      <c r="K373" s="20">
        <v>0.99</v>
      </c>
      <c r="L373" s="5">
        <f>Table3[[#This Row],[Product_Amt]]+Table3[[#This Row],[Shipping_Amt]]</f>
        <v>2.27</v>
      </c>
      <c r="M373" s="5">
        <f>(((Table3[[#This Row],[Total_Amt]] * 0.0558659217877095) + (Table3[[#This Row],[Total_Amt]])) *0.025 +0.3) + Table3[[#This Row],[Total_Amt]] * 0.1025</f>
        <v>0.59259539106145254</v>
      </c>
      <c r="N373" s="20">
        <f>Table3[[#This Row],[Total_Amt]]-Table3[[#This Row],[TCG Fees]]-0.0225 - (0.088 *Table3[[#This Row],[Shipping Shields]])- (0.02442 * Table3[[#This Row],[Quantity_Ordered]])</f>
        <v>1.5180646089385474</v>
      </c>
      <c r="O373" s="2"/>
      <c r="P373" s="2"/>
      <c r="Q373" s="6"/>
    </row>
    <row r="374" spans="1:17" x14ac:dyDescent="0.25">
      <c r="A374" s="1" t="s">
        <v>373</v>
      </c>
      <c r="B374" s="2" t="s">
        <v>374</v>
      </c>
      <c r="C374" s="3">
        <v>45287</v>
      </c>
      <c r="D374" s="4" t="str">
        <f ca="1">IF(C374&gt;=TODAY()-7,"Shipped","Completed")</f>
        <v>Completed</v>
      </c>
      <c r="E374" s="4" t="s">
        <v>3</v>
      </c>
      <c r="F374" s="4" t="s">
        <v>1534</v>
      </c>
      <c r="G374" s="5">
        <v>0.68</v>
      </c>
      <c r="H374" s="37">
        <f>IF(J374&gt;=7,2,IF(J374&lt;7,1))</f>
        <v>1</v>
      </c>
      <c r="I374" s="37" t="str">
        <f>IF(H374 &gt; 1, "Large", "Small")</f>
        <v>Small</v>
      </c>
      <c r="J374" s="4">
        <v>1</v>
      </c>
      <c r="K374" s="20">
        <v>0.99</v>
      </c>
      <c r="L374" s="5">
        <f>Table3[[#This Row],[Product_Amt]]+Table3[[#This Row],[Shipping_Amt]]</f>
        <v>1.67</v>
      </c>
      <c r="M374" s="5">
        <f>(((Table3[[#This Row],[Total_Amt]] * 0.0558659217877095) + (Table3[[#This Row],[Total_Amt]])) *0.025 +0.3) + Table3[[#This Row],[Total_Amt]] * 0.1025</f>
        <v>0.5152574022346369</v>
      </c>
      <c r="N374" s="20">
        <f>Table3[[#This Row],[Total_Amt]]-Table3[[#This Row],[TCG Fees]]-0.0225 - (0.088 *Table3[[#This Row],[Shipping Shields]])- (0.02442 * Table3[[#This Row],[Quantity_Ordered]])</f>
        <v>1.019822597765363</v>
      </c>
      <c r="O374" s="2"/>
      <c r="P374" s="2"/>
      <c r="Q374" s="6"/>
    </row>
    <row r="375" spans="1:17" x14ac:dyDescent="0.25">
      <c r="A375" s="1" t="s">
        <v>401</v>
      </c>
      <c r="B375" s="2" t="s">
        <v>402</v>
      </c>
      <c r="C375" s="3">
        <v>45287</v>
      </c>
      <c r="D375" s="4" t="str">
        <f ca="1">IF(C375&gt;=TODAY()-7,"Shipped","Completed")</f>
        <v>Completed</v>
      </c>
      <c r="E375" s="4" t="s">
        <v>3</v>
      </c>
      <c r="F375" s="4" t="s">
        <v>1534</v>
      </c>
      <c r="G375" s="5">
        <v>0.68</v>
      </c>
      <c r="H375" s="37">
        <f>IF(J375&gt;=7,2,IF(J375&lt;7,1))</f>
        <v>1</v>
      </c>
      <c r="I375" s="37" t="str">
        <f>IF(H375 &gt; 1, "Large", "Small")</f>
        <v>Small</v>
      </c>
      <c r="J375" s="4">
        <v>3</v>
      </c>
      <c r="K375" s="20">
        <v>0.99</v>
      </c>
      <c r="L375" s="5">
        <f>Table3[[#This Row],[Product_Amt]]+Table3[[#This Row],[Shipping_Amt]]</f>
        <v>1.67</v>
      </c>
      <c r="M375" s="5">
        <f>(((Table3[[#This Row],[Total_Amt]] * 0.0558659217877095) + (Table3[[#This Row],[Total_Amt]])) *0.025 +0.3) + Table3[[#This Row],[Total_Amt]] * 0.1025</f>
        <v>0.5152574022346369</v>
      </c>
      <c r="N375" s="20">
        <f>Table3[[#This Row],[Total_Amt]]-Table3[[#This Row],[TCG Fees]]-0.0225 - (0.088 *Table3[[#This Row],[Shipping Shields]])- (0.02442 * Table3[[#This Row],[Quantity_Ordered]])</f>
        <v>0.97098259776536311</v>
      </c>
      <c r="O375" s="2"/>
      <c r="P375" s="2"/>
      <c r="Q375" s="6"/>
    </row>
    <row r="376" spans="1:17" x14ac:dyDescent="0.25">
      <c r="A376" s="1" t="s">
        <v>407</v>
      </c>
      <c r="B376" s="2" t="s">
        <v>408</v>
      </c>
      <c r="C376" s="3">
        <v>45287</v>
      </c>
      <c r="D376" s="4" t="str">
        <f ca="1">IF(C376&gt;=TODAY()-7,"Shipped","Completed")</f>
        <v>Completed</v>
      </c>
      <c r="E376" s="4" t="s">
        <v>3</v>
      </c>
      <c r="F376" s="4" t="s">
        <v>1534</v>
      </c>
      <c r="G376" s="5">
        <v>0.56999999999999995</v>
      </c>
      <c r="H376" s="37">
        <f>IF(J376&gt;=7,2,IF(J376&lt;7,1))</f>
        <v>1</v>
      </c>
      <c r="I376" s="37" t="str">
        <f>IF(H376 &gt; 1, "Large", "Small")</f>
        <v>Small</v>
      </c>
      <c r="J376" s="4">
        <v>1</v>
      </c>
      <c r="K376" s="20">
        <v>0.99</v>
      </c>
      <c r="L376" s="5">
        <f>Table3[[#This Row],[Product_Amt]]+Table3[[#This Row],[Shipping_Amt]]</f>
        <v>1.56</v>
      </c>
      <c r="M376" s="5">
        <f>(((Table3[[#This Row],[Total_Amt]] * 0.0558659217877095) + (Table3[[#This Row],[Total_Amt]])) *0.025 +0.3) + Table3[[#This Row],[Total_Amt]] * 0.1025</f>
        <v>0.50107877094972064</v>
      </c>
      <c r="N376" s="20">
        <f>Table3[[#This Row],[Total_Amt]]-Table3[[#This Row],[TCG Fees]]-0.0225 - (0.088 *Table3[[#This Row],[Shipping Shields]])- (0.02442 * Table3[[#This Row],[Quantity_Ordered]])</f>
        <v>0.92400122905027948</v>
      </c>
      <c r="O376" s="2"/>
      <c r="P376" s="2"/>
      <c r="Q376" s="6"/>
    </row>
    <row r="377" spans="1:17" x14ac:dyDescent="0.25">
      <c r="A377" s="1" t="s">
        <v>399</v>
      </c>
      <c r="B377" s="2" t="s">
        <v>400</v>
      </c>
      <c r="C377" s="3">
        <v>45287</v>
      </c>
      <c r="D377" s="4" t="str">
        <f ca="1">IF(C377&gt;=TODAY()-7,"Shipped","Completed")</f>
        <v>Completed</v>
      </c>
      <c r="E377" s="4" t="s">
        <v>3</v>
      </c>
      <c r="F377" s="4" t="s">
        <v>1534</v>
      </c>
      <c r="G377" s="5">
        <v>1.25</v>
      </c>
      <c r="H377" s="37">
        <f>IF(J377&gt;=7,2,IF(J377&lt;7,1))</f>
        <v>1</v>
      </c>
      <c r="I377" s="37" t="str">
        <f>IF(H377 &gt; 1, "Large", "Small")</f>
        <v>Small</v>
      </c>
      <c r="J377" s="4">
        <v>4</v>
      </c>
      <c r="K377" s="20">
        <v>0.99</v>
      </c>
      <c r="L377" s="5">
        <f>Table3[[#This Row],[Product_Amt]]+Table3[[#This Row],[Shipping_Amt]]</f>
        <v>2.2400000000000002</v>
      </c>
      <c r="M377" s="5">
        <f>(((Table3[[#This Row],[Total_Amt]] * 0.0558659217877095) + (Table3[[#This Row],[Total_Amt]])) *0.025 +0.3) + Table3[[#This Row],[Total_Amt]] * 0.1025</f>
        <v>0.58872849162011176</v>
      </c>
      <c r="N377" s="20">
        <f>Table3[[#This Row],[Total_Amt]]-Table3[[#This Row],[TCG Fees]]-0.0225 - (0.088 *Table3[[#This Row],[Shipping Shields]])- (0.02442 * Table3[[#This Row],[Quantity_Ordered]])</f>
        <v>1.4430915083798883</v>
      </c>
      <c r="O377" s="2"/>
      <c r="P377" s="2"/>
      <c r="Q377" s="6"/>
    </row>
    <row r="378" spans="1:17" x14ac:dyDescent="0.25">
      <c r="A378" s="1" t="s">
        <v>381</v>
      </c>
      <c r="B378" s="2" t="s">
        <v>382</v>
      </c>
      <c r="C378" s="3">
        <v>45287</v>
      </c>
      <c r="D378" s="4" t="str">
        <f ca="1">IF(C378&gt;=TODAY()-7,"Shipped","Completed")</f>
        <v>Completed</v>
      </c>
      <c r="E378" s="4" t="s">
        <v>3</v>
      </c>
      <c r="F378" s="4" t="s">
        <v>1534</v>
      </c>
      <c r="G378" s="5">
        <v>0.2</v>
      </c>
      <c r="H378" s="37">
        <f>IF(J378&gt;=7,2,IF(J378&lt;7,1))</f>
        <v>1</v>
      </c>
      <c r="I378" s="37" t="str">
        <f>IF(H378 &gt; 1, "Large", "Small")</f>
        <v>Small</v>
      </c>
      <c r="J378" s="4">
        <v>2</v>
      </c>
      <c r="K378" s="20">
        <v>0.99</v>
      </c>
      <c r="L378" s="5">
        <f>Table3[[#This Row],[Product_Amt]]+Table3[[#This Row],[Shipping_Amt]]</f>
        <v>1.19</v>
      </c>
      <c r="M378" s="5">
        <f>(((Table3[[#This Row],[Total_Amt]] * 0.0558659217877095) + (Table3[[#This Row],[Total_Amt]])) *0.025 +0.3) + Table3[[#This Row],[Total_Amt]] * 0.1025</f>
        <v>0.45338701117318436</v>
      </c>
      <c r="N378" s="20">
        <f>Table3[[#This Row],[Total_Amt]]-Table3[[#This Row],[TCG Fees]]-0.0225 - (0.088 *Table3[[#This Row],[Shipping Shields]])- (0.02442 * Table3[[#This Row],[Quantity_Ordered]])</f>
        <v>0.57727298882681566</v>
      </c>
      <c r="O378" s="2"/>
      <c r="P378" s="2"/>
      <c r="Q378" s="6"/>
    </row>
    <row r="379" spans="1:17" x14ac:dyDescent="0.25">
      <c r="A379" s="1" t="s">
        <v>385</v>
      </c>
      <c r="B379" s="2" t="s">
        <v>386</v>
      </c>
      <c r="C379" s="3">
        <v>45287</v>
      </c>
      <c r="D379" s="4" t="str">
        <f ca="1">IF(C379&gt;=TODAY()-7,"Shipped","Completed")</f>
        <v>Completed</v>
      </c>
      <c r="E379" s="4" t="s">
        <v>3</v>
      </c>
      <c r="F379" s="4" t="s">
        <v>1534</v>
      </c>
      <c r="G379" s="5">
        <v>1.45</v>
      </c>
      <c r="H379" s="37">
        <f>IF(J379&gt;=7,2,IF(J379&lt;7,1))</f>
        <v>1</v>
      </c>
      <c r="I379" s="37" t="str">
        <f>IF(H379 &gt; 1, "Large", "Small")</f>
        <v>Small</v>
      </c>
      <c r="J379" s="4">
        <v>3</v>
      </c>
      <c r="K379" s="20">
        <v>0.99</v>
      </c>
      <c r="L379" s="5">
        <f>Table3[[#This Row],[Product_Amt]]+Table3[[#This Row],[Shipping_Amt]]</f>
        <v>2.44</v>
      </c>
      <c r="M379" s="5">
        <f>(((Table3[[#This Row],[Total_Amt]] * 0.0558659217877095) + (Table3[[#This Row],[Total_Amt]])) *0.025 +0.3) + Table3[[#This Row],[Total_Amt]] * 0.1025</f>
        <v>0.61450782122905023</v>
      </c>
      <c r="N379" s="20">
        <f>Table3[[#This Row],[Total_Amt]]-Table3[[#This Row],[TCG Fees]]-0.0225 - (0.088 *Table3[[#This Row],[Shipping Shields]])- (0.02442 * Table3[[#This Row],[Quantity_Ordered]])</f>
        <v>1.6417321787709496</v>
      </c>
      <c r="O379" s="2"/>
      <c r="P379" s="2"/>
      <c r="Q379" s="6"/>
    </row>
    <row r="380" spans="1:17" x14ac:dyDescent="0.25">
      <c r="A380" s="1" t="s">
        <v>397</v>
      </c>
      <c r="B380" s="2" t="s">
        <v>398</v>
      </c>
      <c r="C380" s="3">
        <v>45287</v>
      </c>
      <c r="D380" s="4" t="str">
        <f ca="1">IF(C380&gt;=TODAY()-7,"Shipped","Completed")</f>
        <v>Completed</v>
      </c>
      <c r="E380" s="4" t="s">
        <v>3</v>
      </c>
      <c r="F380" s="4" t="s">
        <v>1534</v>
      </c>
      <c r="G380" s="5">
        <v>0.45</v>
      </c>
      <c r="H380" s="37">
        <f>IF(J380&gt;=7,2,IF(J380&lt;7,1))</f>
        <v>1</v>
      </c>
      <c r="I380" s="37" t="str">
        <f>IF(H380 &gt; 1, "Large", "Small")</f>
        <v>Small</v>
      </c>
      <c r="J380" s="4">
        <v>2</v>
      </c>
      <c r="K380" s="20">
        <v>0.99</v>
      </c>
      <c r="L380" s="5">
        <f>Table3[[#This Row],[Product_Amt]]+Table3[[#This Row],[Shipping_Amt]]</f>
        <v>1.44</v>
      </c>
      <c r="M380" s="5">
        <f>(((Table3[[#This Row],[Total_Amt]] * 0.0558659217877095) + (Table3[[#This Row],[Total_Amt]])) *0.025 +0.3) + Table3[[#This Row],[Total_Amt]] * 0.1025</f>
        <v>0.48561117318435754</v>
      </c>
      <c r="N380" s="20">
        <f>Table3[[#This Row],[Total_Amt]]-Table3[[#This Row],[TCG Fees]]-0.0225 - (0.088 *Table3[[#This Row],[Shipping Shields]])- (0.02442 * Table3[[#This Row],[Quantity_Ordered]])</f>
        <v>0.79504882681564248</v>
      </c>
      <c r="O380" s="2"/>
      <c r="P380" s="2"/>
      <c r="Q380" s="6"/>
    </row>
    <row r="381" spans="1:17" x14ac:dyDescent="0.25">
      <c r="A381" s="1" t="s">
        <v>377</v>
      </c>
      <c r="B381" s="2" t="s">
        <v>378</v>
      </c>
      <c r="C381" s="3">
        <v>45287</v>
      </c>
      <c r="D381" s="4" t="str">
        <f ca="1">IF(C381&gt;=TODAY()-7,"Shipped","Completed")</f>
        <v>Completed</v>
      </c>
      <c r="E381" s="4" t="s">
        <v>3</v>
      </c>
      <c r="F381" s="4" t="s">
        <v>1534</v>
      </c>
      <c r="G381" s="5">
        <v>0.05</v>
      </c>
      <c r="H381" s="37">
        <f>IF(J381&gt;=7,2,IF(J381&lt;7,1))</f>
        <v>1</v>
      </c>
      <c r="I381" s="37" t="str">
        <f>IF(H381 &gt; 1, "Large", "Small")</f>
        <v>Small</v>
      </c>
      <c r="J381" s="4">
        <v>1</v>
      </c>
      <c r="K381" s="20">
        <v>0.99</v>
      </c>
      <c r="L381" s="5">
        <f>Table3[[#This Row],[Product_Amt]]+Table3[[#This Row],[Shipping_Amt]]</f>
        <v>1.04</v>
      </c>
      <c r="M381" s="5">
        <f>(((Table3[[#This Row],[Total_Amt]] * 0.0558659217877095) + (Table3[[#This Row],[Total_Amt]])) *0.025 +0.3) + Table3[[#This Row],[Total_Amt]] * 0.1025</f>
        <v>0.43405251396648048</v>
      </c>
      <c r="N381" s="20">
        <f>Table3[[#This Row],[Total_Amt]]-Table3[[#This Row],[TCG Fees]]-0.0225 - (0.088 *Table3[[#This Row],[Shipping Shields]])- (0.02442 * Table3[[#This Row],[Quantity_Ordered]])</f>
        <v>0.47102748603351963</v>
      </c>
      <c r="O381" s="2"/>
      <c r="P381" s="2"/>
      <c r="Q381" s="6"/>
    </row>
    <row r="382" spans="1:17" x14ac:dyDescent="0.25">
      <c r="A382" s="1" t="s">
        <v>389</v>
      </c>
      <c r="B382" s="2" t="s">
        <v>390</v>
      </c>
      <c r="C382" s="3">
        <v>45287</v>
      </c>
      <c r="D382" s="4" t="str">
        <f ca="1">IF(C382&gt;=TODAY()-7,"Shipped","Completed")</f>
        <v>Completed</v>
      </c>
      <c r="E382" s="4" t="s">
        <v>3</v>
      </c>
      <c r="F382" s="4" t="s">
        <v>1534</v>
      </c>
      <c r="G382" s="5">
        <v>0.96</v>
      </c>
      <c r="H382" s="37">
        <f>IF(J382&gt;=7,2,IF(J382&lt;7,1))</f>
        <v>1</v>
      </c>
      <c r="I382" s="37" t="str">
        <f>IF(H382 &gt; 1, "Large", "Small")</f>
        <v>Small</v>
      </c>
      <c r="J382" s="4">
        <v>1</v>
      </c>
      <c r="K382" s="20">
        <v>0.99</v>
      </c>
      <c r="L382" s="5">
        <f>Table3[[#This Row],[Product_Amt]]+Table3[[#This Row],[Shipping_Amt]]</f>
        <v>1.95</v>
      </c>
      <c r="M382" s="5">
        <f>(((Table3[[#This Row],[Total_Amt]] * 0.0558659217877095) + (Table3[[#This Row],[Total_Amt]])) *0.025 +0.3) + Table3[[#This Row],[Total_Amt]] * 0.1025</f>
        <v>0.55134846368715085</v>
      </c>
      <c r="N382" s="20">
        <f>Table3[[#This Row],[Total_Amt]]-Table3[[#This Row],[TCG Fees]]-0.0225 - (0.088 *Table3[[#This Row],[Shipping Shields]])- (0.02442 * Table3[[#This Row],[Quantity_Ordered]])</f>
        <v>1.263731536312849</v>
      </c>
      <c r="O382" s="2"/>
      <c r="P382" s="2"/>
      <c r="Q382" s="6"/>
    </row>
    <row r="383" spans="1:17" x14ac:dyDescent="0.25">
      <c r="A383" s="1" t="s">
        <v>391</v>
      </c>
      <c r="B383" s="2" t="s">
        <v>392</v>
      </c>
      <c r="C383" s="3">
        <v>45287</v>
      </c>
      <c r="D383" s="4" t="str">
        <f ca="1">IF(C383&gt;=TODAY()-7,"Shipped","Completed")</f>
        <v>Completed</v>
      </c>
      <c r="E383" s="4" t="s">
        <v>3</v>
      </c>
      <c r="F383" s="4" t="s">
        <v>1534</v>
      </c>
      <c r="G383" s="5">
        <v>0.86</v>
      </c>
      <c r="H383" s="37">
        <f>IF(J383&gt;=7,2,IF(J383&lt;7,1))</f>
        <v>1</v>
      </c>
      <c r="I383" s="37" t="str">
        <f>IF(H383 &gt; 1, "Large", "Small")</f>
        <v>Small</v>
      </c>
      <c r="J383" s="4">
        <v>3</v>
      </c>
      <c r="K383" s="20">
        <v>0.99</v>
      </c>
      <c r="L383" s="5">
        <f>Table3[[#This Row],[Product_Amt]]+Table3[[#This Row],[Shipping_Amt]]</f>
        <v>1.85</v>
      </c>
      <c r="M383" s="5">
        <f>(((Table3[[#This Row],[Total_Amt]] * 0.0558659217877095) + (Table3[[#This Row],[Total_Amt]])) *0.025 +0.3) + Table3[[#This Row],[Total_Amt]] * 0.1025</f>
        <v>0.53845879888268156</v>
      </c>
      <c r="N383" s="20">
        <f>Table3[[#This Row],[Total_Amt]]-Table3[[#This Row],[TCG Fees]]-0.0225 - (0.088 *Table3[[#This Row],[Shipping Shields]])- (0.02442 * Table3[[#This Row],[Quantity_Ordered]])</f>
        <v>1.1277812011173183</v>
      </c>
      <c r="O383" s="2"/>
      <c r="P383" s="2"/>
      <c r="Q383" s="6"/>
    </row>
    <row r="384" spans="1:17" x14ac:dyDescent="0.25">
      <c r="A384" s="1" t="s">
        <v>411</v>
      </c>
      <c r="B384" s="2" t="s">
        <v>412</v>
      </c>
      <c r="C384" s="3">
        <v>45287</v>
      </c>
      <c r="D384" s="4" t="str">
        <f ca="1">IF(C384&gt;=TODAY()-7,"Shipped","Completed")</f>
        <v>Completed</v>
      </c>
      <c r="E384" s="4" t="s">
        <v>3</v>
      </c>
      <c r="F384" s="4" t="s">
        <v>1534</v>
      </c>
      <c r="G384" s="5">
        <v>39.75</v>
      </c>
      <c r="H384" s="37">
        <f>IF(J384&gt;=7,2,IF(J384&lt;7,1))</f>
        <v>1</v>
      </c>
      <c r="I384" s="37" t="str">
        <f>IF(H384 &gt; 1, "Large", "Small")</f>
        <v>Small</v>
      </c>
      <c r="J384" s="4">
        <v>1</v>
      </c>
      <c r="K384" s="20">
        <v>0.99</v>
      </c>
      <c r="L384" s="5">
        <f>Table3[[#This Row],[Product_Amt]]+Table3[[#This Row],[Shipping_Amt]]</f>
        <v>40.74</v>
      </c>
      <c r="M384" s="5">
        <f>(((Table3[[#This Row],[Total_Amt]] * 0.0558659217877095) + (Table3[[#This Row],[Total_Amt]])) *0.025 +0.3) + Table3[[#This Row],[Total_Amt]] * 0.1025</f>
        <v>5.551249441340782</v>
      </c>
      <c r="N384" s="20">
        <f>Table3[[#This Row],[Total_Amt]]-Table3[[#This Row],[TCG Fees]]-0.0225 - (0.088 *Table3[[#This Row],[Shipping Shields]])- (0.02442 * Table3[[#This Row],[Quantity_Ordered]])</f>
        <v>35.053830558659222</v>
      </c>
      <c r="O384" s="2"/>
      <c r="P384" s="2"/>
      <c r="Q384" s="6"/>
    </row>
    <row r="385" spans="1:17" x14ac:dyDescent="0.25">
      <c r="A385" s="1" t="s">
        <v>395</v>
      </c>
      <c r="B385" s="2" t="s">
        <v>396</v>
      </c>
      <c r="C385" s="3">
        <v>45287</v>
      </c>
      <c r="D385" s="4" t="str">
        <f ca="1">IF(C385&gt;=TODAY()-7,"Shipped","Completed")</f>
        <v>Completed</v>
      </c>
      <c r="E385" s="4" t="s">
        <v>3</v>
      </c>
      <c r="F385" s="4" t="s">
        <v>1534</v>
      </c>
      <c r="G385" s="5">
        <v>1.2</v>
      </c>
      <c r="H385" s="37">
        <f>IF(J385&gt;=7,2,IF(J385&lt;7,1))</f>
        <v>1</v>
      </c>
      <c r="I385" s="37" t="str">
        <f>IF(H385 &gt; 1, "Large", "Small")</f>
        <v>Small</v>
      </c>
      <c r="J385" s="4">
        <v>2</v>
      </c>
      <c r="K385" s="20">
        <v>0.99</v>
      </c>
      <c r="L385" s="5">
        <f>Table3[[#This Row],[Product_Amt]]+Table3[[#This Row],[Shipping_Amt]]</f>
        <v>2.19</v>
      </c>
      <c r="M385" s="5">
        <f>(((Table3[[#This Row],[Total_Amt]] * 0.0558659217877095) + (Table3[[#This Row],[Total_Amt]])) *0.025 +0.3) + Table3[[#This Row],[Total_Amt]] * 0.1025</f>
        <v>0.58228365921787706</v>
      </c>
      <c r="N385" s="20">
        <f>Table3[[#This Row],[Total_Amt]]-Table3[[#This Row],[TCG Fees]]-0.0225 - (0.088 *Table3[[#This Row],[Shipping Shields]])- (0.02442 * Table3[[#This Row],[Quantity_Ordered]])</f>
        <v>1.4483763407821229</v>
      </c>
      <c r="O385" s="2"/>
      <c r="P385" s="2"/>
      <c r="Q385" s="6"/>
    </row>
    <row r="386" spans="1:17" x14ac:dyDescent="0.25">
      <c r="A386" s="1" t="s">
        <v>393</v>
      </c>
      <c r="B386" s="2" t="s">
        <v>394</v>
      </c>
      <c r="C386" s="3">
        <v>45287</v>
      </c>
      <c r="D386" s="4" t="str">
        <f ca="1">IF(C386&gt;=TODAY()-7,"Shipped","Completed")</f>
        <v>Completed</v>
      </c>
      <c r="E386" s="4" t="s">
        <v>3</v>
      </c>
      <c r="F386" s="4" t="s">
        <v>1534</v>
      </c>
      <c r="G386" s="5">
        <v>0.67</v>
      </c>
      <c r="H386" s="37">
        <f>IF(J386&gt;=7,2,IF(J386&lt;7,1))</f>
        <v>1</v>
      </c>
      <c r="I386" s="37" t="str">
        <f>IF(H386 &gt; 1, "Large", "Small")</f>
        <v>Small</v>
      </c>
      <c r="J386" s="4">
        <v>1</v>
      </c>
      <c r="K386" s="20">
        <v>0.99</v>
      </c>
      <c r="L386" s="5">
        <f>Table3[[#This Row],[Product_Amt]]+Table3[[#This Row],[Shipping_Amt]]</f>
        <v>1.6600000000000001</v>
      </c>
      <c r="M386" s="5">
        <f>(((Table3[[#This Row],[Total_Amt]] * 0.0558659217877095) + (Table3[[#This Row],[Total_Amt]])) *0.025 +0.3) + Table3[[#This Row],[Total_Amt]] * 0.1025</f>
        <v>0.51396843575418993</v>
      </c>
      <c r="N386" s="20">
        <f>Table3[[#This Row],[Total_Amt]]-Table3[[#This Row],[TCG Fees]]-0.0225 - (0.088 *Table3[[#This Row],[Shipping Shields]])- (0.02442 * Table3[[#This Row],[Quantity_Ordered]])</f>
        <v>1.0111115642458102</v>
      </c>
      <c r="O386" s="2"/>
      <c r="P386" s="2"/>
      <c r="Q386" s="6"/>
    </row>
    <row r="387" spans="1:17" x14ac:dyDescent="0.25">
      <c r="A387" s="1" t="s">
        <v>341</v>
      </c>
      <c r="B387" s="2" t="s">
        <v>342</v>
      </c>
      <c r="C387" s="3">
        <v>45286</v>
      </c>
      <c r="D387" s="4" t="str">
        <f ca="1">IF(C387&gt;=TODAY()-7,"Shipped","Completed")</f>
        <v>Completed</v>
      </c>
      <c r="E387" s="4" t="s">
        <v>3</v>
      </c>
      <c r="F387" s="4" t="s">
        <v>1534</v>
      </c>
      <c r="G387" s="5">
        <v>0.45</v>
      </c>
      <c r="H387" s="37">
        <f>IF(J387&gt;=7,2,IF(J387&lt;7,1))</f>
        <v>1</v>
      </c>
      <c r="I387" s="37" t="str">
        <f>IF(H387 &gt; 1, "Large", "Small")</f>
        <v>Small</v>
      </c>
      <c r="J387" s="4">
        <v>3</v>
      </c>
      <c r="K387" s="20">
        <v>0.99</v>
      </c>
      <c r="L387" s="5">
        <f>Table3[[#This Row],[Product_Amt]]+Table3[[#This Row],[Shipping_Amt]]</f>
        <v>1.44</v>
      </c>
      <c r="M387" s="5">
        <f>(((Table3[[#This Row],[Total_Amt]] * 0.0558659217877095) + (Table3[[#This Row],[Total_Amt]])) *0.025 +0.3) + Table3[[#This Row],[Total_Amt]] * 0.1025</f>
        <v>0.48561117318435754</v>
      </c>
      <c r="N387" s="20">
        <f>Table3[[#This Row],[Total_Amt]]-Table3[[#This Row],[TCG Fees]]-0.0225 - (0.088 *Table3[[#This Row],[Shipping Shields]])- (0.02442 * Table3[[#This Row],[Quantity_Ordered]])</f>
        <v>0.77062882681564249</v>
      </c>
      <c r="O387" s="2"/>
      <c r="P387" s="2"/>
      <c r="Q387" s="6"/>
    </row>
    <row r="388" spans="1:17" x14ac:dyDescent="0.25">
      <c r="A388" s="1" t="s">
        <v>359</v>
      </c>
      <c r="B388" s="2" t="s">
        <v>360</v>
      </c>
      <c r="C388" s="3">
        <v>45286</v>
      </c>
      <c r="D388" s="4" t="str">
        <f ca="1">IF(C388&gt;=TODAY()-7,"Shipped","Completed")</f>
        <v>Completed</v>
      </c>
      <c r="E388" s="4" t="s">
        <v>3</v>
      </c>
      <c r="F388" s="4" t="s">
        <v>1534</v>
      </c>
      <c r="G388" s="5">
        <v>0.43</v>
      </c>
      <c r="H388" s="37">
        <f>IF(J388&gt;=7,2,IF(J388&lt;7,1))</f>
        <v>1</v>
      </c>
      <c r="I388" s="37" t="str">
        <f>IF(H388 &gt; 1, "Large", "Small")</f>
        <v>Small</v>
      </c>
      <c r="J388" s="4">
        <v>2</v>
      </c>
      <c r="K388" s="20">
        <v>0.99</v>
      </c>
      <c r="L388" s="5">
        <f>Table3[[#This Row],[Product_Amt]]+Table3[[#This Row],[Shipping_Amt]]</f>
        <v>1.42</v>
      </c>
      <c r="M388" s="5">
        <f>(((Table3[[#This Row],[Total_Amt]] * 0.0558659217877095) + (Table3[[#This Row],[Total_Amt]])) *0.025 +0.3) + Table3[[#This Row],[Total_Amt]] * 0.1025</f>
        <v>0.48303324022346361</v>
      </c>
      <c r="N388" s="20">
        <f>Table3[[#This Row],[Total_Amt]]-Table3[[#This Row],[TCG Fees]]-0.0225 - (0.088 *Table3[[#This Row],[Shipping Shields]])- (0.02442 * Table3[[#This Row],[Quantity_Ordered]])</f>
        <v>0.77762675977653639</v>
      </c>
      <c r="O388" s="2"/>
      <c r="P388" s="2"/>
      <c r="Q388" s="6"/>
    </row>
    <row r="389" spans="1:17" x14ac:dyDescent="0.25">
      <c r="A389" s="1" t="s">
        <v>327</v>
      </c>
      <c r="B389" s="2" t="s">
        <v>328</v>
      </c>
      <c r="C389" s="3">
        <v>45286</v>
      </c>
      <c r="D389" s="4" t="str">
        <f ca="1">IF(C389&gt;=TODAY()-7,"Shipped","Completed")</f>
        <v>Completed</v>
      </c>
      <c r="E389" s="4" t="s">
        <v>3</v>
      </c>
      <c r="F389" s="4" t="s">
        <v>1534</v>
      </c>
      <c r="G389" s="5">
        <v>0.45</v>
      </c>
      <c r="H389" s="37">
        <f>IF(J389&gt;=7,2,IF(J389&lt;7,1))</f>
        <v>1</v>
      </c>
      <c r="I389" s="37" t="str">
        <f>IF(H389 &gt; 1, "Large", "Small")</f>
        <v>Small</v>
      </c>
      <c r="J389" s="4">
        <v>1</v>
      </c>
      <c r="K389" s="20">
        <v>0.99</v>
      </c>
      <c r="L389" s="5">
        <f>Table3[[#This Row],[Product_Amt]]+Table3[[#This Row],[Shipping_Amt]]</f>
        <v>1.44</v>
      </c>
      <c r="M389" s="5">
        <f>(((Table3[[#This Row],[Total_Amt]] * 0.0558659217877095) + (Table3[[#This Row],[Total_Amt]])) *0.025 +0.3) + Table3[[#This Row],[Total_Amt]] * 0.1025</f>
        <v>0.48561117318435754</v>
      </c>
      <c r="N389" s="20">
        <f>Table3[[#This Row],[Total_Amt]]-Table3[[#This Row],[TCG Fees]]-0.0225 - (0.088 *Table3[[#This Row],[Shipping Shields]])- (0.02442 * Table3[[#This Row],[Quantity_Ordered]])</f>
        <v>0.81946882681564248</v>
      </c>
      <c r="O389" s="2"/>
      <c r="P389" s="2"/>
      <c r="Q389" s="6"/>
    </row>
    <row r="390" spans="1:17" x14ac:dyDescent="0.25">
      <c r="A390" s="1" t="s">
        <v>345</v>
      </c>
      <c r="B390" s="2" t="s">
        <v>346</v>
      </c>
      <c r="C390" s="3">
        <v>45286</v>
      </c>
      <c r="D390" s="4" t="str">
        <f ca="1">IF(C390&gt;=TODAY()-7,"Shipped","Completed")</f>
        <v>Completed</v>
      </c>
      <c r="E390" s="4" t="s">
        <v>3</v>
      </c>
      <c r="F390" s="4" t="s">
        <v>1534</v>
      </c>
      <c r="G390" s="5">
        <v>1.21</v>
      </c>
      <c r="H390" s="37">
        <f>IF(J390&gt;=7,2,IF(J390&lt;7,1))</f>
        <v>1</v>
      </c>
      <c r="I390" s="37" t="str">
        <f>IF(H390 &gt; 1, "Large", "Small")</f>
        <v>Small</v>
      </c>
      <c r="J390" s="4">
        <v>4</v>
      </c>
      <c r="K390" s="20">
        <v>0.99</v>
      </c>
      <c r="L390" s="5">
        <f>Table3[[#This Row],[Product_Amt]]+Table3[[#This Row],[Shipping_Amt]]</f>
        <v>2.2000000000000002</v>
      </c>
      <c r="M390" s="5">
        <f>(((Table3[[#This Row],[Total_Amt]] * 0.0558659217877095) + (Table3[[#This Row],[Total_Amt]])) *0.025 +0.3) + Table3[[#This Row],[Total_Amt]] * 0.1025</f>
        <v>0.58357262569832402</v>
      </c>
      <c r="N390" s="20">
        <f>Table3[[#This Row],[Total_Amt]]-Table3[[#This Row],[TCG Fees]]-0.0225 - (0.088 *Table3[[#This Row],[Shipping Shields]])- (0.02442 * Table3[[#This Row],[Quantity_Ordered]])</f>
        <v>1.4082473743016761</v>
      </c>
      <c r="O390" s="2"/>
      <c r="P390" s="2"/>
      <c r="Q390" s="6"/>
    </row>
    <row r="391" spans="1:17" x14ac:dyDescent="0.25">
      <c r="A391" s="1" t="s">
        <v>365</v>
      </c>
      <c r="B391" s="2" t="s">
        <v>366</v>
      </c>
      <c r="C391" s="3">
        <v>45286</v>
      </c>
      <c r="D391" s="4" t="str">
        <f ca="1">IF(C391&gt;=TODAY()-7,"Shipped","Completed")</f>
        <v>Completed</v>
      </c>
      <c r="E391" s="4" t="s">
        <v>3</v>
      </c>
      <c r="F391" s="4" t="s">
        <v>1534</v>
      </c>
      <c r="G391" s="5">
        <v>0.45</v>
      </c>
      <c r="H391" s="37">
        <f>IF(J391&gt;=7,2,IF(J391&lt;7,1))</f>
        <v>1</v>
      </c>
      <c r="I391" s="37" t="str">
        <f>IF(H391 &gt; 1, "Large", "Small")</f>
        <v>Small</v>
      </c>
      <c r="J391" s="4">
        <v>1</v>
      </c>
      <c r="K391" s="20">
        <v>0.99</v>
      </c>
      <c r="L391" s="5">
        <f>Table3[[#This Row],[Product_Amt]]+Table3[[#This Row],[Shipping_Amt]]</f>
        <v>1.44</v>
      </c>
      <c r="M391" s="5">
        <f>(((Table3[[#This Row],[Total_Amt]] * 0.0558659217877095) + (Table3[[#This Row],[Total_Amt]])) *0.025 +0.3) + Table3[[#This Row],[Total_Amt]] * 0.1025</f>
        <v>0.48561117318435754</v>
      </c>
      <c r="N391" s="20">
        <f>Table3[[#This Row],[Total_Amt]]-Table3[[#This Row],[TCG Fees]]-0.0225 - (0.088 *Table3[[#This Row],[Shipping Shields]])- (0.02442 * Table3[[#This Row],[Quantity_Ordered]])</f>
        <v>0.81946882681564248</v>
      </c>
      <c r="O391" s="2"/>
      <c r="P391" s="2"/>
      <c r="Q391" s="6"/>
    </row>
    <row r="392" spans="1:17" x14ac:dyDescent="0.25">
      <c r="A392" s="1" t="s">
        <v>353</v>
      </c>
      <c r="B392" s="2" t="s">
        <v>354</v>
      </c>
      <c r="C392" s="3">
        <v>45286</v>
      </c>
      <c r="D392" s="4" t="str">
        <f ca="1">IF(C392&gt;=TODAY()-7,"Shipped","Completed")</f>
        <v>Completed</v>
      </c>
      <c r="E392" s="4" t="s">
        <v>3</v>
      </c>
      <c r="F392" s="4" t="s">
        <v>1534</v>
      </c>
      <c r="G392" s="5">
        <v>0.57999999999999996</v>
      </c>
      <c r="H392" s="37">
        <f>IF(J392&gt;=7,2,IF(J392&lt;7,1))</f>
        <v>1</v>
      </c>
      <c r="I392" s="37" t="str">
        <f>IF(H392 &gt; 1, "Large", "Small")</f>
        <v>Small</v>
      </c>
      <c r="J392" s="4">
        <v>2</v>
      </c>
      <c r="K392" s="20">
        <v>0.99</v>
      </c>
      <c r="L392" s="5">
        <f>Table3[[#This Row],[Product_Amt]]+Table3[[#This Row],[Shipping_Amt]]</f>
        <v>1.5699999999999998</v>
      </c>
      <c r="M392" s="5">
        <f>(((Table3[[#This Row],[Total_Amt]] * 0.0558659217877095) + (Table3[[#This Row],[Total_Amt]])) *0.025 +0.3) + Table3[[#This Row],[Total_Amt]] * 0.1025</f>
        <v>0.5023677374301676</v>
      </c>
      <c r="N392" s="20">
        <f>Table3[[#This Row],[Total_Amt]]-Table3[[#This Row],[TCG Fees]]-0.0225 - (0.088 *Table3[[#This Row],[Shipping Shields]])- (0.02442 * Table3[[#This Row],[Quantity_Ordered]])</f>
        <v>0.90829226256983231</v>
      </c>
      <c r="O392" s="2"/>
      <c r="P392" s="2"/>
      <c r="Q392" s="6"/>
    </row>
    <row r="393" spans="1:17" x14ac:dyDescent="0.25">
      <c r="A393" s="1" t="s">
        <v>335</v>
      </c>
      <c r="B393" s="2" t="s">
        <v>336</v>
      </c>
      <c r="C393" s="3">
        <v>45286</v>
      </c>
      <c r="D393" s="4" t="str">
        <f ca="1">IF(C393&gt;=TODAY()-7,"Shipped","Completed")</f>
        <v>Completed</v>
      </c>
      <c r="E393" s="4" t="s">
        <v>3</v>
      </c>
      <c r="F393" s="4" t="s">
        <v>1534</v>
      </c>
      <c r="G393" s="5">
        <v>0.25</v>
      </c>
      <c r="H393" s="37">
        <f>IF(J393&gt;=7,2,IF(J393&lt;7,1))</f>
        <v>1</v>
      </c>
      <c r="I393" s="37" t="str">
        <f>IF(H393 &gt; 1, "Large", "Small")</f>
        <v>Small</v>
      </c>
      <c r="J393" s="4">
        <v>2</v>
      </c>
      <c r="K393" s="20">
        <v>0.99</v>
      </c>
      <c r="L393" s="5">
        <f>Table3[[#This Row],[Product_Amt]]+Table3[[#This Row],[Shipping_Amt]]</f>
        <v>1.24</v>
      </c>
      <c r="M393" s="5">
        <f>(((Table3[[#This Row],[Total_Amt]] * 0.0558659217877095) + (Table3[[#This Row],[Total_Amt]])) *0.025 +0.3) + Table3[[#This Row],[Total_Amt]] * 0.1025</f>
        <v>0.45983184357541895</v>
      </c>
      <c r="N393" s="20">
        <f>Table3[[#This Row],[Total_Amt]]-Table3[[#This Row],[TCG Fees]]-0.0225 - (0.088 *Table3[[#This Row],[Shipping Shields]])- (0.02442 * Table3[[#This Row],[Quantity_Ordered]])</f>
        <v>0.62082815642458111</v>
      </c>
      <c r="O393" s="2"/>
      <c r="P393" s="2"/>
      <c r="Q393" s="6"/>
    </row>
    <row r="394" spans="1:17" x14ac:dyDescent="0.25">
      <c r="A394" s="1" t="s">
        <v>355</v>
      </c>
      <c r="B394" s="2" t="s">
        <v>356</v>
      </c>
      <c r="C394" s="3">
        <v>45286</v>
      </c>
      <c r="D394" s="4" t="str">
        <f ca="1">IF(C394&gt;=TODAY()-7,"Shipped","Completed")</f>
        <v>Completed</v>
      </c>
      <c r="E394" s="4" t="s">
        <v>3</v>
      </c>
      <c r="F394" s="4" t="s">
        <v>1534</v>
      </c>
      <c r="G394" s="5">
        <v>0.11</v>
      </c>
      <c r="H394" s="37">
        <f>IF(J394&gt;=7,2,IF(J394&lt;7,1))</f>
        <v>1</v>
      </c>
      <c r="I394" s="37" t="str">
        <f>IF(H394 &gt; 1, "Large", "Small")</f>
        <v>Small</v>
      </c>
      <c r="J394" s="4">
        <v>1</v>
      </c>
      <c r="K394" s="20">
        <v>0.99</v>
      </c>
      <c r="L394" s="5">
        <f>Table3[[#This Row],[Product_Amt]]+Table3[[#This Row],[Shipping_Amt]]</f>
        <v>1.1000000000000001</v>
      </c>
      <c r="M394" s="5">
        <f>(((Table3[[#This Row],[Total_Amt]] * 0.0558659217877095) + (Table3[[#This Row],[Total_Amt]])) *0.025 +0.3) + Table3[[#This Row],[Total_Amt]] * 0.1025</f>
        <v>0.44178631284916203</v>
      </c>
      <c r="N394" s="20">
        <f>Table3[[#This Row],[Total_Amt]]-Table3[[#This Row],[TCG Fees]]-0.0225 - (0.088 *Table3[[#This Row],[Shipping Shields]])- (0.02442 * Table3[[#This Row],[Quantity_Ordered]])</f>
        <v>0.52329368715083813</v>
      </c>
      <c r="O394" s="2"/>
      <c r="P394" s="2"/>
      <c r="Q394" s="6"/>
    </row>
    <row r="395" spans="1:17" x14ac:dyDescent="0.25">
      <c r="A395" s="1" t="s">
        <v>331</v>
      </c>
      <c r="B395" s="2" t="s">
        <v>332</v>
      </c>
      <c r="C395" s="3">
        <v>45286</v>
      </c>
      <c r="D395" s="4" t="str">
        <f ca="1">IF(C395&gt;=TODAY()-7,"Shipped","Completed")</f>
        <v>Completed</v>
      </c>
      <c r="E395" s="4" t="s">
        <v>3</v>
      </c>
      <c r="F395" s="4" t="s">
        <v>1534</v>
      </c>
      <c r="G395" s="5">
        <v>1.56</v>
      </c>
      <c r="H395" s="37">
        <f>IF(J395&gt;=7,2,IF(J395&lt;7,1))</f>
        <v>1</v>
      </c>
      <c r="I395" s="37" t="str">
        <f>IF(H395 &gt; 1, "Large", "Small")</f>
        <v>Small</v>
      </c>
      <c r="J395" s="4">
        <v>5</v>
      </c>
      <c r="K395" s="20">
        <v>0.99</v>
      </c>
      <c r="L395" s="5">
        <f>Table3[[#This Row],[Product_Amt]]+Table3[[#This Row],[Shipping_Amt]]</f>
        <v>2.5499999999999998</v>
      </c>
      <c r="M395" s="5">
        <f>(((Table3[[#This Row],[Total_Amt]] * 0.0558659217877095) + (Table3[[#This Row],[Total_Amt]])) *0.025 +0.3) + Table3[[#This Row],[Total_Amt]] * 0.1025</f>
        <v>0.62868645251396638</v>
      </c>
      <c r="N395" s="20">
        <f>Table3[[#This Row],[Total_Amt]]-Table3[[#This Row],[TCG Fees]]-0.0225 - (0.088 *Table3[[#This Row],[Shipping Shields]])- (0.02442 * Table3[[#This Row],[Quantity_Ordered]])</f>
        <v>1.6887135474860333</v>
      </c>
      <c r="O395" s="2"/>
      <c r="P395" s="2"/>
      <c r="Q395" s="6"/>
    </row>
    <row r="396" spans="1:17" x14ac:dyDescent="0.25">
      <c r="A396" s="1" t="s">
        <v>371</v>
      </c>
      <c r="B396" s="2" t="s">
        <v>372</v>
      </c>
      <c r="C396" s="3">
        <v>45286</v>
      </c>
      <c r="D396" s="4" t="str">
        <f ca="1">IF(C396&gt;=TODAY()-7,"Shipped","Completed")</f>
        <v>Completed</v>
      </c>
      <c r="E396" s="4" t="s">
        <v>3</v>
      </c>
      <c r="F396" s="4" t="s">
        <v>1534</v>
      </c>
      <c r="G396" s="5">
        <v>1.42</v>
      </c>
      <c r="H396" s="37">
        <f>IF(J396&gt;=7,2,IF(J396&lt;7,1))</f>
        <v>1</v>
      </c>
      <c r="I396" s="37" t="str">
        <f>IF(H396 &gt; 1, "Large", "Small")</f>
        <v>Small</v>
      </c>
      <c r="J396" s="4">
        <v>6</v>
      </c>
      <c r="K396" s="20">
        <v>0.99</v>
      </c>
      <c r="L396" s="5">
        <f>Table3[[#This Row],[Product_Amt]]+Table3[[#This Row],[Shipping_Amt]]</f>
        <v>2.41</v>
      </c>
      <c r="M396" s="5">
        <f>(((Table3[[#This Row],[Total_Amt]] * 0.0558659217877095) + (Table3[[#This Row],[Total_Amt]])) *0.025 +0.3) + Table3[[#This Row],[Total_Amt]] * 0.1025</f>
        <v>0.61064092178770957</v>
      </c>
      <c r="N396" s="20">
        <f>Table3[[#This Row],[Total_Amt]]-Table3[[#This Row],[TCG Fees]]-0.0225 - (0.088 *Table3[[#This Row],[Shipping Shields]])- (0.02442 * Table3[[#This Row],[Quantity_Ordered]])</f>
        <v>1.5423390782122905</v>
      </c>
      <c r="O396" s="2"/>
      <c r="P396" s="2"/>
      <c r="Q396" s="6"/>
    </row>
    <row r="397" spans="1:17" x14ac:dyDescent="0.25">
      <c r="A397" s="1" t="s">
        <v>361</v>
      </c>
      <c r="B397" s="2" t="s">
        <v>362</v>
      </c>
      <c r="C397" s="3">
        <v>45286</v>
      </c>
      <c r="D397" s="4" t="str">
        <f ca="1">IF(C397&gt;=TODAY()-7,"Shipped","Completed")</f>
        <v>Completed</v>
      </c>
      <c r="E397" s="4" t="s">
        <v>3</v>
      </c>
      <c r="F397" s="4" t="s">
        <v>1534</v>
      </c>
      <c r="G397" s="5">
        <v>0.35</v>
      </c>
      <c r="H397" s="37">
        <f>IF(J397&gt;=7,2,IF(J397&lt;7,1))</f>
        <v>1</v>
      </c>
      <c r="I397" s="37" t="str">
        <f>IF(H397 &gt; 1, "Large", "Small")</f>
        <v>Small</v>
      </c>
      <c r="J397" s="4">
        <v>1</v>
      </c>
      <c r="K397" s="20">
        <v>0.99</v>
      </c>
      <c r="L397" s="5">
        <f>Table3[[#This Row],[Product_Amt]]+Table3[[#This Row],[Shipping_Amt]]</f>
        <v>1.3399999999999999</v>
      </c>
      <c r="M397" s="5">
        <f>(((Table3[[#This Row],[Total_Amt]] * 0.0558659217877095) + (Table3[[#This Row],[Total_Amt]])) *0.025 +0.3) + Table3[[#This Row],[Total_Amt]] * 0.1025</f>
        <v>0.47272150837988824</v>
      </c>
      <c r="N397" s="20">
        <f>Table3[[#This Row],[Total_Amt]]-Table3[[#This Row],[TCG Fees]]-0.0225 - (0.088 *Table3[[#This Row],[Shipping Shields]])- (0.02442 * Table3[[#This Row],[Quantity_Ordered]])</f>
        <v>0.73235849162011168</v>
      </c>
      <c r="O397" s="2"/>
      <c r="P397" s="2"/>
      <c r="Q397" s="6"/>
    </row>
    <row r="398" spans="1:17" x14ac:dyDescent="0.25">
      <c r="A398" s="1" t="s">
        <v>349</v>
      </c>
      <c r="B398" s="2" t="s">
        <v>350</v>
      </c>
      <c r="C398" s="3">
        <v>45286</v>
      </c>
      <c r="D398" s="4" t="str">
        <f ca="1">IF(C398&gt;=TODAY()-7,"Shipped","Completed")</f>
        <v>Completed</v>
      </c>
      <c r="E398" s="4" t="s">
        <v>3</v>
      </c>
      <c r="F398" s="4" t="s">
        <v>1534</v>
      </c>
      <c r="G398" s="5">
        <v>3.55</v>
      </c>
      <c r="H398" s="37">
        <f>IF(J398&gt;=7,2,IF(J398&lt;7,1))</f>
        <v>1</v>
      </c>
      <c r="I398" s="37" t="str">
        <f>IF(H398 &gt; 1, "Large", "Small")</f>
        <v>Small</v>
      </c>
      <c r="J398" s="4">
        <v>3</v>
      </c>
      <c r="K398" s="20">
        <v>0.99</v>
      </c>
      <c r="L398" s="5">
        <f>Table3[[#This Row],[Product_Amt]]+Table3[[#This Row],[Shipping_Amt]]</f>
        <v>4.54</v>
      </c>
      <c r="M398" s="5">
        <f>(((Table3[[#This Row],[Total_Amt]] * 0.0558659217877095) + (Table3[[#This Row],[Total_Amt]])) *0.025 +0.3) + Table3[[#This Row],[Total_Amt]] * 0.1025</f>
        <v>0.88519078212290503</v>
      </c>
      <c r="N398" s="20">
        <f>Table3[[#This Row],[Total_Amt]]-Table3[[#This Row],[TCG Fees]]-0.0225 - (0.088 *Table3[[#This Row],[Shipping Shields]])- (0.02442 * Table3[[#This Row],[Quantity_Ordered]])</f>
        <v>3.4710492178770953</v>
      </c>
      <c r="O398" s="2"/>
      <c r="P398" s="2"/>
      <c r="Q398" s="6"/>
    </row>
    <row r="399" spans="1:17" x14ac:dyDescent="0.25">
      <c r="A399" s="1" t="s">
        <v>357</v>
      </c>
      <c r="B399" s="2" t="s">
        <v>358</v>
      </c>
      <c r="C399" s="3">
        <v>45286</v>
      </c>
      <c r="D399" s="4" t="str">
        <f ca="1">IF(C399&gt;=TODAY()-7,"Shipped","Completed")</f>
        <v>Completed</v>
      </c>
      <c r="E399" s="4" t="s">
        <v>3</v>
      </c>
      <c r="F399" s="4" t="s">
        <v>1534</v>
      </c>
      <c r="G399" s="5">
        <v>0.38</v>
      </c>
      <c r="H399" s="37">
        <f>IF(J399&gt;=7,2,IF(J399&lt;7,1))</f>
        <v>1</v>
      </c>
      <c r="I399" s="37" t="str">
        <f>IF(H399 &gt; 1, "Large", "Small")</f>
        <v>Small</v>
      </c>
      <c r="J399" s="4">
        <v>2</v>
      </c>
      <c r="K399" s="20">
        <v>0.99</v>
      </c>
      <c r="L399" s="5">
        <f>Table3[[#This Row],[Product_Amt]]+Table3[[#This Row],[Shipping_Amt]]</f>
        <v>1.37</v>
      </c>
      <c r="M399" s="5">
        <f>(((Table3[[#This Row],[Total_Amt]] * 0.0558659217877095) + (Table3[[#This Row],[Total_Amt]])) *0.025 +0.3) + Table3[[#This Row],[Total_Amt]] * 0.1025</f>
        <v>0.47658840782122902</v>
      </c>
      <c r="N399" s="20">
        <f>Table3[[#This Row],[Total_Amt]]-Table3[[#This Row],[TCG Fees]]-0.0225 - (0.088 *Table3[[#This Row],[Shipping Shields]])- (0.02442 * Table3[[#This Row],[Quantity_Ordered]])</f>
        <v>0.73407159217877116</v>
      </c>
      <c r="O399" s="2"/>
      <c r="P399" s="2"/>
      <c r="Q399" s="6"/>
    </row>
    <row r="400" spans="1:17" x14ac:dyDescent="0.25">
      <c r="A400" s="1" t="s">
        <v>347</v>
      </c>
      <c r="B400" s="2" t="s">
        <v>348</v>
      </c>
      <c r="C400" s="3">
        <v>45286</v>
      </c>
      <c r="D400" s="4" t="str">
        <f ca="1">IF(C400&gt;=TODAY()-7,"Shipped","Completed")</f>
        <v>Completed</v>
      </c>
      <c r="E400" s="4" t="s">
        <v>3</v>
      </c>
      <c r="F400" s="4" t="s">
        <v>1534</v>
      </c>
      <c r="G400" s="5">
        <v>1.58</v>
      </c>
      <c r="H400" s="37">
        <f>IF(J400&gt;=7,2,IF(J400&lt;7,1))</f>
        <v>1</v>
      </c>
      <c r="I400" s="37" t="str">
        <f>IF(H400 &gt; 1, "Large", "Small")</f>
        <v>Small</v>
      </c>
      <c r="J400" s="4">
        <v>2</v>
      </c>
      <c r="K400" s="20">
        <v>0.99</v>
      </c>
      <c r="L400" s="5">
        <f>Table3[[#This Row],[Product_Amt]]+Table3[[#This Row],[Shipping_Amt]]</f>
        <v>2.5700000000000003</v>
      </c>
      <c r="M400" s="5">
        <f>(((Table3[[#This Row],[Total_Amt]] * 0.0558659217877095) + (Table3[[#This Row],[Total_Amt]])) *0.025 +0.3) + Table3[[#This Row],[Total_Amt]] * 0.1025</f>
        <v>0.6312643854748603</v>
      </c>
      <c r="N400" s="20">
        <f>Table3[[#This Row],[Total_Amt]]-Table3[[#This Row],[TCG Fees]]-0.0225 - (0.088 *Table3[[#This Row],[Shipping Shields]])- (0.02442 * Table3[[#This Row],[Quantity_Ordered]])</f>
        <v>1.7793956145251399</v>
      </c>
      <c r="O400" s="2"/>
      <c r="P400" s="2"/>
      <c r="Q400" s="6"/>
    </row>
    <row r="401" spans="1:17" x14ac:dyDescent="0.25">
      <c r="A401" s="1" t="s">
        <v>339</v>
      </c>
      <c r="B401" s="2" t="s">
        <v>340</v>
      </c>
      <c r="C401" s="3">
        <v>45286</v>
      </c>
      <c r="D401" s="4" t="str">
        <f ca="1">IF(C401&gt;=TODAY()-7,"Shipped","Completed")</f>
        <v>Completed</v>
      </c>
      <c r="E401" s="4" t="s">
        <v>3</v>
      </c>
      <c r="F401" s="4" t="s">
        <v>1534</v>
      </c>
      <c r="G401" s="5">
        <v>1.63</v>
      </c>
      <c r="H401" s="37">
        <f>IF(J401&gt;=7,2,IF(J401&lt;7,1))</f>
        <v>1</v>
      </c>
      <c r="I401" s="37" t="str">
        <f>IF(H401 &gt; 1, "Large", "Small")</f>
        <v>Small</v>
      </c>
      <c r="J401" s="4">
        <v>3</v>
      </c>
      <c r="K401" s="20">
        <v>0.99</v>
      </c>
      <c r="L401" s="5">
        <f>Table3[[#This Row],[Product_Amt]]+Table3[[#This Row],[Shipping_Amt]]</f>
        <v>2.62</v>
      </c>
      <c r="M401" s="5">
        <f>(((Table3[[#This Row],[Total_Amt]] * 0.0558659217877095) + (Table3[[#This Row],[Total_Amt]])) *0.025 +0.3) + Table3[[#This Row],[Total_Amt]] * 0.1025</f>
        <v>0.637709217877095</v>
      </c>
      <c r="N401" s="20">
        <f>Table3[[#This Row],[Total_Amt]]-Table3[[#This Row],[TCG Fees]]-0.0225 - (0.088 *Table3[[#This Row],[Shipping Shields]])- (0.02442 * Table3[[#This Row],[Quantity_Ordered]])</f>
        <v>1.7985307821229048</v>
      </c>
      <c r="O401" s="2"/>
      <c r="P401" s="2"/>
      <c r="Q401" s="6"/>
    </row>
    <row r="402" spans="1:17" x14ac:dyDescent="0.25">
      <c r="A402" s="1" t="s">
        <v>369</v>
      </c>
      <c r="B402" s="2" t="s">
        <v>370</v>
      </c>
      <c r="C402" s="3">
        <v>45286</v>
      </c>
      <c r="D402" s="4" t="str">
        <f ca="1">IF(C402&gt;=TODAY()-7,"Shipped","Completed")</f>
        <v>Completed</v>
      </c>
      <c r="E402" s="4" t="s">
        <v>3</v>
      </c>
      <c r="F402" s="4" t="s">
        <v>1534</v>
      </c>
      <c r="G402" s="5">
        <v>0.46</v>
      </c>
      <c r="H402" s="37">
        <f>IF(J402&gt;=7,2,IF(J402&lt;7,1))</f>
        <v>1</v>
      </c>
      <c r="I402" s="37" t="str">
        <f>IF(H402 &gt; 1, "Large", "Small")</f>
        <v>Small</v>
      </c>
      <c r="J402" s="4">
        <v>2</v>
      </c>
      <c r="K402" s="20">
        <v>0.99</v>
      </c>
      <c r="L402" s="5">
        <f>Table3[[#This Row],[Product_Amt]]+Table3[[#This Row],[Shipping_Amt]]</f>
        <v>1.45</v>
      </c>
      <c r="M402" s="5">
        <f>(((Table3[[#This Row],[Total_Amt]] * 0.0558659217877095) + (Table3[[#This Row],[Total_Amt]])) *0.025 +0.3) + Table3[[#This Row],[Total_Amt]] * 0.1025</f>
        <v>0.4869001396648045</v>
      </c>
      <c r="N402" s="20">
        <f>Table3[[#This Row],[Total_Amt]]-Table3[[#This Row],[TCG Fees]]-0.0225 - (0.088 *Table3[[#This Row],[Shipping Shields]])- (0.02442 * Table3[[#This Row],[Quantity_Ordered]])</f>
        <v>0.80375986033519553</v>
      </c>
      <c r="O402" s="2"/>
      <c r="P402" s="2"/>
      <c r="Q402" s="6"/>
    </row>
    <row r="403" spans="1:17" x14ac:dyDescent="0.25">
      <c r="A403" s="1" t="s">
        <v>337</v>
      </c>
      <c r="B403" s="2" t="s">
        <v>338</v>
      </c>
      <c r="C403" s="3">
        <v>45286</v>
      </c>
      <c r="D403" s="4" t="str">
        <f ca="1">IF(C403&gt;=TODAY()-7,"Shipped","Completed")</f>
        <v>Completed</v>
      </c>
      <c r="E403" s="4" t="s">
        <v>3</v>
      </c>
      <c r="F403" s="4" t="s">
        <v>1534</v>
      </c>
      <c r="G403" s="5">
        <v>0.2</v>
      </c>
      <c r="H403" s="37">
        <f>IF(J403&gt;=7,2,IF(J403&lt;7,1))</f>
        <v>1</v>
      </c>
      <c r="I403" s="37" t="str">
        <f>IF(H403 &gt; 1, "Large", "Small")</f>
        <v>Small</v>
      </c>
      <c r="J403" s="4">
        <v>2</v>
      </c>
      <c r="K403" s="20">
        <v>0.99</v>
      </c>
      <c r="L403" s="5">
        <f>Table3[[#This Row],[Product_Amt]]+Table3[[#This Row],[Shipping_Amt]]</f>
        <v>1.19</v>
      </c>
      <c r="M403" s="5">
        <f>(((Table3[[#This Row],[Total_Amt]] * 0.0558659217877095) + (Table3[[#This Row],[Total_Amt]])) *0.025 +0.3) + Table3[[#This Row],[Total_Amt]] * 0.1025</f>
        <v>0.45338701117318436</v>
      </c>
      <c r="N403" s="20">
        <f>Table3[[#This Row],[Total_Amt]]-Table3[[#This Row],[TCG Fees]]-0.0225 - (0.088 *Table3[[#This Row],[Shipping Shields]])- (0.02442 * Table3[[#This Row],[Quantity_Ordered]])</f>
        <v>0.57727298882681566</v>
      </c>
      <c r="O403" s="2"/>
      <c r="P403" s="2"/>
      <c r="Q403" s="6"/>
    </row>
    <row r="404" spans="1:17" x14ac:dyDescent="0.25">
      <c r="A404" s="1" t="s">
        <v>333</v>
      </c>
      <c r="B404" s="2" t="s">
        <v>334</v>
      </c>
      <c r="C404" s="3">
        <v>45286</v>
      </c>
      <c r="D404" s="4" t="str">
        <f ca="1">IF(C404&gt;=TODAY()-7,"Shipped","Completed")</f>
        <v>Completed</v>
      </c>
      <c r="E404" s="4" t="s">
        <v>3</v>
      </c>
      <c r="F404" s="4" t="s">
        <v>1534</v>
      </c>
      <c r="G404" s="5">
        <v>0.4</v>
      </c>
      <c r="H404" s="37">
        <f>IF(J404&gt;=7,2,IF(J404&lt;7,1))</f>
        <v>1</v>
      </c>
      <c r="I404" s="37" t="str">
        <f>IF(H404 &gt; 1, "Large", "Small")</f>
        <v>Small</v>
      </c>
      <c r="J404" s="4">
        <v>2</v>
      </c>
      <c r="K404" s="20">
        <v>0.99</v>
      </c>
      <c r="L404" s="5">
        <f>Table3[[#This Row],[Product_Amt]]+Table3[[#This Row],[Shipping_Amt]]</f>
        <v>1.3900000000000001</v>
      </c>
      <c r="M404" s="5">
        <f>(((Table3[[#This Row],[Total_Amt]] * 0.0558659217877095) + (Table3[[#This Row],[Total_Amt]])) *0.025 +0.3) + Table3[[#This Row],[Total_Amt]] * 0.1025</f>
        <v>0.47916634078212295</v>
      </c>
      <c r="N404" s="20">
        <f>Table3[[#This Row],[Total_Amt]]-Table3[[#This Row],[TCG Fees]]-0.0225 - (0.088 *Table3[[#This Row],[Shipping Shields]])- (0.02442 * Table3[[#This Row],[Quantity_Ordered]])</f>
        <v>0.75149365921787725</v>
      </c>
      <c r="O404" s="2"/>
      <c r="P404" s="2"/>
      <c r="Q404" s="6"/>
    </row>
    <row r="405" spans="1:17" x14ac:dyDescent="0.25">
      <c r="A405" s="1" t="s">
        <v>329</v>
      </c>
      <c r="B405" s="2" t="s">
        <v>330</v>
      </c>
      <c r="C405" s="3">
        <v>45286</v>
      </c>
      <c r="D405" s="4" t="str">
        <f ca="1">IF(C405&gt;=TODAY()-7,"Shipped","Completed")</f>
        <v>Completed</v>
      </c>
      <c r="E405" s="4" t="s">
        <v>3</v>
      </c>
      <c r="F405" s="4" t="s">
        <v>1534</v>
      </c>
      <c r="G405" s="5">
        <v>0.68</v>
      </c>
      <c r="H405" s="37">
        <f>IF(J405&gt;=7,2,IF(J405&lt;7,1))</f>
        <v>1</v>
      </c>
      <c r="I405" s="37" t="str">
        <f>IF(H405 &gt; 1, "Large", "Small")</f>
        <v>Small</v>
      </c>
      <c r="J405" s="4">
        <v>3</v>
      </c>
      <c r="K405" s="20">
        <v>0.99</v>
      </c>
      <c r="L405" s="5">
        <f>Table3[[#This Row],[Product_Amt]]+Table3[[#This Row],[Shipping_Amt]]</f>
        <v>1.67</v>
      </c>
      <c r="M405" s="5">
        <f>(((Table3[[#This Row],[Total_Amt]] * 0.0558659217877095) + (Table3[[#This Row],[Total_Amt]])) *0.025 +0.3) + Table3[[#This Row],[Total_Amt]] * 0.1025</f>
        <v>0.5152574022346369</v>
      </c>
      <c r="N405" s="20">
        <f>Table3[[#This Row],[Total_Amt]]-Table3[[#This Row],[TCG Fees]]-0.0225 - (0.088 *Table3[[#This Row],[Shipping Shields]])- (0.02442 * Table3[[#This Row],[Quantity_Ordered]])</f>
        <v>0.97098259776536311</v>
      </c>
      <c r="O405" s="2"/>
      <c r="P405" s="2"/>
      <c r="Q405" s="6"/>
    </row>
    <row r="406" spans="1:17" x14ac:dyDescent="0.25">
      <c r="A406" s="1" t="s">
        <v>363</v>
      </c>
      <c r="B406" s="2" t="s">
        <v>364</v>
      </c>
      <c r="C406" s="3">
        <v>45286</v>
      </c>
      <c r="D406" s="4" t="str">
        <f ca="1">IF(C406&gt;=TODAY()-7,"Shipped","Completed")</f>
        <v>Completed</v>
      </c>
      <c r="E406" s="4" t="s">
        <v>3</v>
      </c>
      <c r="F406" s="4" t="s">
        <v>1534</v>
      </c>
      <c r="G406" s="5">
        <v>0.64</v>
      </c>
      <c r="H406" s="37">
        <f>IF(J406&gt;=7,2,IF(J406&lt;7,1))</f>
        <v>1</v>
      </c>
      <c r="I406" s="37" t="str">
        <f>IF(H406 &gt; 1, "Large", "Small")</f>
        <v>Small</v>
      </c>
      <c r="J406" s="4">
        <v>4</v>
      </c>
      <c r="K406" s="20">
        <v>0.99</v>
      </c>
      <c r="L406" s="5">
        <f>Table3[[#This Row],[Product_Amt]]+Table3[[#This Row],[Shipping_Amt]]</f>
        <v>1.63</v>
      </c>
      <c r="M406" s="5">
        <f>(((Table3[[#This Row],[Total_Amt]] * 0.0558659217877095) + (Table3[[#This Row],[Total_Amt]])) *0.025 +0.3) + Table3[[#This Row],[Total_Amt]] * 0.1025</f>
        <v>0.51010153631284916</v>
      </c>
      <c r="N406" s="20">
        <f>Table3[[#This Row],[Total_Amt]]-Table3[[#This Row],[TCG Fees]]-0.0225 - (0.088 *Table3[[#This Row],[Shipping Shields]])- (0.02442 * Table3[[#This Row],[Quantity_Ordered]])</f>
        <v>0.9117184636871507</v>
      </c>
      <c r="O406" s="2"/>
      <c r="P406" s="2"/>
      <c r="Q406" s="6"/>
    </row>
    <row r="407" spans="1:17" x14ac:dyDescent="0.25">
      <c r="A407" s="1" t="s">
        <v>351</v>
      </c>
      <c r="B407" s="2" t="s">
        <v>352</v>
      </c>
      <c r="C407" s="3">
        <v>45286</v>
      </c>
      <c r="D407" s="4" t="str">
        <f ca="1">IF(C407&gt;=TODAY()-7,"Shipped","Completed")</f>
        <v>Completed</v>
      </c>
      <c r="E407" s="4" t="s">
        <v>3</v>
      </c>
      <c r="F407" s="4" t="s">
        <v>1534</v>
      </c>
      <c r="G407" s="5">
        <v>0.69</v>
      </c>
      <c r="H407" s="37">
        <f>IF(J407&gt;=7,2,IF(J407&lt;7,1))</f>
        <v>1</v>
      </c>
      <c r="I407" s="37" t="str">
        <f>IF(H407 &gt; 1, "Large", "Small")</f>
        <v>Small</v>
      </c>
      <c r="J407" s="4">
        <v>2</v>
      </c>
      <c r="K407" s="20">
        <v>0.99</v>
      </c>
      <c r="L407" s="5">
        <f>Table3[[#This Row],[Product_Amt]]+Table3[[#This Row],[Shipping_Amt]]</f>
        <v>1.68</v>
      </c>
      <c r="M407" s="5">
        <f>(((Table3[[#This Row],[Total_Amt]] * 0.0558659217877095) + (Table3[[#This Row],[Total_Amt]])) *0.025 +0.3) + Table3[[#This Row],[Total_Amt]] * 0.1025</f>
        <v>0.51654636871508375</v>
      </c>
      <c r="N407" s="20">
        <f>Table3[[#This Row],[Total_Amt]]-Table3[[#This Row],[TCG Fees]]-0.0225 - (0.088 *Table3[[#This Row],[Shipping Shields]])- (0.02442 * Table3[[#This Row],[Quantity_Ordered]])</f>
        <v>1.0041136312849162</v>
      </c>
      <c r="O407" s="2"/>
      <c r="P407" s="2"/>
      <c r="Q407" s="6"/>
    </row>
    <row r="408" spans="1:17" x14ac:dyDescent="0.25">
      <c r="A408" s="1" t="s">
        <v>367</v>
      </c>
      <c r="B408" s="2" t="s">
        <v>368</v>
      </c>
      <c r="C408" s="3">
        <v>45286</v>
      </c>
      <c r="D408" s="4" t="str">
        <f ca="1">IF(C408&gt;=TODAY()-7,"Shipped","Completed")</f>
        <v>Completed</v>
      </c>
      <c r="E408" s="4" t="s">
        <v>3</v>
      </c>
      <c r="F408" s="4" t="s">
        <v>1534</v>
      </c>
      <c r="G408" s="5">
        <v>0.17</v>
      </c>
      <c r="H408" s="37">
        <f>IF(J408&gt;=7,2,IF(J408&lt;7,1))</f>
        <v>1</v>
      </c>
      <c r="I408" s="37" t="str">
        <f>IF(H408 &gt; 1, "Large", "Small")</f>
        <v>Small</v>
      </c>
      <c r="J408" s="4">
        <v>1</v>
      </c>
      <c r="K408" s="20">
        <v>0.99</v>
      </c>
      <c r="L408" s="5">
        <f>Table3[[#This Row],[Product_Amt]]+Table3[[#This Row],[Shipping_Amt]]</f>
        <v>1.1599999999999999</v>
      </c>
      <c r="M408" s="5">
        <f>(((Table3[[#This Row],[Total_Amt]] * 0.0558659217877095) + (Table3[[#This Row],[Total_Amt]])) *0.025 +0.3) + Table3[[#This Row],[Total_Amt]] * 0.1025</f>
        <v>0.44952011173184359</v>
      </c>
      <c r="N408" s="20">
        <f>Table3[[#This Row],[Total_Amt]]-Table3[[#This Row],[TCG Fees]]-0.0225 - (0.088 *Table3[[#This Row],[Shipping Shields]])- (0.02442 * Table3[[#This Row],[Quantity_Ordered]])</f>
        <v>0.57555988826815641</v>
      </c>
      <c r="O408" s="2"/>
      <c r="P408" s="2"/>
      <c r="Q408" s="6"/>
    </row>
    <row r="409" spans="1:17" x14ac:dyDescent="0.25">
      <c r="A409" s="1" t="s">
        <v>343</v>
      </c>
      <c r="B409" s="2" t="s">
        <v>344</v>
      </c>
      <c r="C409" s="3">
        <v>45286</v>
      </c>
      <c r="D409" s="4" t="str">
        <f ca="1">IF(C409&gt;=TODAY()-7,"Shipped","Completed")</f>
        <v>Completed</v>
      </c>
      <c r="E409" s="4" t="s">
        <v>3</v>
      </c>
      <c r="F409" s="4" t="s">
        <v>1534</v>
      </c>
      <c r="G409" s="5">
        <v>2.0499999999999998</v>
      </c>
      <c r="H409" s="37">
        <f>IF(J409&gt;=7,2,IF(J409&lt;7,1))</f>
        <v>1</v>
      </c>
      <c r="I409" s="37" t="str">
        <f>IF(H409 &gt; 1, "Large", "Small")</f>
        <v>Small</v>
      </c>
      <c r="J409" s="4">
        <v>1</v>
      </c>
      <c r="K409" s="20">
        <v>0.99</v>
      </c>
      <c r="L409" s="5">
        <f>Table3[[#This Row],[Product_Amt]]+Table3[[#This Row],[Shipping_Amt]]</f>
        <v>3.04</v>
      </c>
      <c r="M409" s="5">
        <f>(((Table3[[#This Row],[Total_Amt]] * 0.0558659217877095) + (Table3[[#This Row],[Total_Amt]])) *0.025 +0.3) + Table3[[#This Row],[Total_Amt]] * 0.1025</f>
        <v>0.69184581005586587</v>
      </c>
      <c r="N409" s="20">
        <f>Table3[[#This Row],[Total_Amt]]-Table3[[#This Row],[TCG Fees]]-0.0225 - (0.088 *Table3[[#This Row],[Shipping Shields]])- (0.02442 * Table3[[#This Row],[Quantity_Ordered]])</f>
        <v>2.2132341899441341</v>
      </c>
      <c r="O409" s="2"/>
      <c r="P409" s="2"/>
      <c r="Q409" s="6"/>
    </row>
    <row r="410" spans="1:17" x14ac:dyDescent="0.25">
      <c r="A410" s="1" t="s">
        <v>279</v>
      </c>
      <c r="B410" s="2" t="s">
        <v>280</v>
      </c>
      <c r="C410" s="3">
        <v>45285</v>
      </c>
      <c r="D410" s="4" t="str">
        <f ca="1">IF(C410&gt;=TODAY()-7,"Shipped","Completed")</f>
        <v>Completed</v>
      </c>
      <c r="E410" s="4" t="s">
        <v>3</v>
      </c>
      <c r="F410" s="4" t="s">
        <v>1534</v>
      </c>
      <c r="G410" s="5">
        <v>0.43</v>
      </c>
      <c r="H410" s="37">
        <f>IF(J410&gt;=7,2,IF(J410&lt;7,1))</f>
        <v>1</v>
      </c>
      <c r="I410" s="37" t="str">
        <f>IF(H410 &gt; 1, "Large", "Small")</f>
        <v>Small</v>
      </c>
      <c r="J410" s="4">
        <v>3</v>
      </c>
      <c r="K410" s="20">
        <v>0.99</v>
      </c>
      <c r="L410" s="5">
        <f>Table3[[#This Row],[Product_Amt]]+Table3[[#This Row],[Shipping_Amt]]</f>
        <v>1.42</v>
      </c>
      <c r="M410" s="5">
        <f>(((Table3[[#This Row],[Total_Amt]] * 0.0558659217877095) + (Table3[[#This Row],[Total_Amt]])) *0.025 +0.3) + Table3[[#This Row],[Total_Amt]] * 0.1025</f>
        <v>0.48303324022346361</v>
      </c>
      <c r="N410" s="20">
        <f>Table3[[#This Row],[Total_Amt]]-Table3[[#This Row],[TCG Fees]]-0.0225 - (0.088 *Table3[[#This Row],[Shipping Shields]])- (0.02442 * Table3[[#This Row],[Quantity_Ordered]])</f>
        <v>0.75320675977653639</v>
      </c>
      <c r="O410" s="2"/>
      <c r="P410" s="2"/>
      <c r="Q410" s="6"/>
    </row>
    <row r="411" spans="1:17" x14ac:dyDescent="0.25">
      <c r="A411" s="1" t="s">
        <v>275</v>
      </c>
      <c r="B411" s="2" t="s">
        <v>276</v>
      </c>
      <c r="C411" s="3">
        <v>45285</v>
      </c>
      <c r="D411" s="4" t="str">
        <f ca="1">IF(C411&gt;=TODAY()-7,"Shipped","Completed")</f>
        <v>Completed</v>
      </c>
      <c r="E411" s="4" t="s">
        <v>3</v>
      </c>
      <c r="F411" s="4" t="s">
        <v>1534</v>
      </c>
      <c r="G411" s="5">
        <v>6.15</v>
      </c>
      <c r="H411" s="37">
        <f>IF(J411&gt;=7,2,IF(J411&lt;7,1))</f>
        <v>1</v>
      </c>
      <c r="I411" s="37" t="str">
        <f>IF(H411 &gt; 1, "Large", "Small")</f>
        <v>Small</v>
      </c>
      <c r="J411" s="4">
        <v>1</v>
      </c>
      <c r="K411" s="20">
        <v>0.99</v>
      </c>
      <c r="L411" s="5">
        <f>Table3[[#This Row],[Product_Amt]]+Table3[[#This Row],[Shipping_Amt]]</f>
        <v>7.1400000000000006</v>
      </c>
      <c r="M411" s="5">
        <f>(((Table3[[#This Row],[Total_Amt]] * 0.0558659217877095) + (Table3[[#This Row],[Total_Amt]])) *0.025 +0.3) + Table3[[#This Row],[Total_Amt]] * 0.1025</f>
        <v>1.2203220670391062</v>
      </c>
      <c r="N411" s="20">
        <f>Table3[[#This Row],[Total_Amt]]-Table3[[#This Row],[TCG Fees]]-0.0225 - (0.088 *Table3[[#This Row],[Shipping Shields]])- (0.02442 * Table3[[#This Row],[Quantity_Ordered]])</f>
        <v>5.7847579329608942</v>
      </c>
      <c r="O411" s="2"/>
      <c r="P411" s="2"/>
      <c r="Q411" s="6"/>
    </row>
    <row r="412" spans="1:17" x14ac:dyDescent="0.25">
      <c r="A412" s="1" t="s">
        <v>315</v>
      </c>
      <c r="B412" s="2" t="s">
        <v>316</v>
      </c>
      <c r="C412" s="3">
        <v>45285</v>
      </c>
      <c r="D412" s="4" t="str">
        <f ca="1">IF(C412&gt;=TODAY()-7,"Shipped","Completed")</f>
        <v>Completed</v>
      </c>
      <c r="E412" s="4" t="s">
        <v>3</v>
      </c>
      <c r="F412" s="4" t="s">
        <v>1534</v>
      </c>
      <c r="G412" s="5">
        <v>0.6</v>
      </c>
      <c r="H412" s="37">
        <f>IF(J412&gt;=7,2,IF(J412&lt;7,1))</f>
        <v>1</v>
      </c>
      <c r="I412" s="37" t="str">
        <f>IF(H412 &gt; 1, "Large", "Small")</f>
        <v>Small</v>
      </c>
      <c r="J412" s="4">
        <v>2</v>
      </c>
      <c r="K412" s="20">
        <v>0.99</v>
      </c>
      <c r="L412" s="5">
        <f>Table3[[#This Row],[Product_Amt]]+Table3[[#This Row],[Shipping_Amt]]</f>
        <v>1.5899999999999999</v>
      </c>
      <c r="M412" s="5">
        <f>(((Table3[[#This Row],[Total_Amt]] * 0.0558659217877095) + (Table3[[#This Row],[Total_Amt]])) *0.025 +0.3) + Table3[[#This Row],[Total_Amt]] * 0.1025</f>
        <v>0.50494567039106142</v>
      </c>
      <c r="N412" s="20">
        <f>Table3[[#This Row],[Total_Amt]]-Table3[[#This Row],[TCG Fees]]-0.0225 - (0.088 *Table3[[#This Row],[Shipping Shields]])- (0.02442 * Table3[[#This Row],[Quantity_Ordered]])</f>
        <v>0.9257143296089384</v>
      </c>
      <c r="O412" s="2"/>
      <c r="P412" s="2"/>
      <c r="Q412" s="6"/>
    </row>
    <row r="413" spans="1:17" x14ac:dyDescent="0.25">
      <c r="A413" s="1" t="s">
        <v>321</v>
      </c>
      <c r="B413" s="2" t="s">
        <v>322</v>
      </c>
      <c r="C413" s="3">
        <v>45285</v>
      </c>
      <c r="D413" s="4" t="str">
        <f ca="1">IF(C413&gt;=TODAY()-7,"Shipped","Completed")</f>
        <v>Completed</v>
      </c>
      <c r="E413" s="4" t="s">
        <v>3</v>
      </c>
      <c r="F413" s="4" t="s">
        <v>1534</v>
      </c>
      <c r="G413" s="5">
        <v>0.48</v>
      </c>
      <c r="H413" s="37">
        <f>IF(J413&gt;=7,2,IF(J413&lt;7,1))</f>
        <v>1</v>
      </c>
      <c r="I413" s="37" t="str">
        <f>IF(H413 &gt; 1, "Large", "Small")</f>
        <v>Small</v>
      </c>
      <c r="J413" s="4">
        <v>1</v>
      </c>
      <c r="K413" s="20">
        <v>0.99</v>
      </c>
      <c r="L413" s="5">
        <f>Table3[[#This Row],[Product_Amt]]+Table3[[#This Row],[Shipping_Amt]]</f>
        <v>1.47</v>
      </c>
      <c r="M413" s="5">
        <f>(((Table3[[#This Row],[Total_Amt]] * 0.0558659217877095) + (Table3[[#This Row],[Total_Amt]])) *0.025 +0.3) + Table3[[#This Row],[Total_Amt]] * 0.1025</f>
        <v>0.48947807262569831</v>
      </c>
      <c r="N413" s="20">
        <f>Table3[[#This Row],[Total_Amt]]-Table3[[#This Row],[TCG Fees]]-0.0225 - (0.088 *Table3[[#This Row],[Shipping Shields]])- (0.02442 * Table3[[#This Row],[Quantity_Ordered]])</f>
        <v>0.84560192737430173</v>
      </c>
      <c r="O413" s="2"/>
      <c r="P413" s="2"/>
      <c r="Q413" s="6"/>
    </row>
    <row r="414" spans="1:17" x14ac:dyDescent="0.25">
      <c r="A414" s="1" t="s">
        <v>311</v>
      </c>
      <c r="B414" s="2" t="s">
        <v>312</v>
      </c>
      <c r="C414" s="3">
        <v>45285</v>
      </c>
      <c r="D414" s="4" t="str">
        <f ca="1">IF(C414&gt;=TODAY()-7,"Shipped","Completed")</f>
        <v>Completed</v>
      </c>
      <c r="E414" s="4" t="s">
        <v>3</v>
      </c>
      <c r="F414" s="4" t="s">
        <v>1534</v>
      </c>
      <c r="G414" s="5">
        <v>0.1</v>
      </c>
      <c r="H414" s="37">
        <f>IF(J414&gt;=7,2,IF(J414&lt;7,1))</f>
        <v>1</v>
      </c>
      <c r="I414" s="37" t="str">
        <f>IF(H414 &gt; 1, "Large", "Small")</f>
        <v>Small</v>
      </c>
      <c r="J414" s="4">
        <v>1</v>
      </c>
      <c r="K414" s="20">
        <v>0.99</v>
      </c>
      <c r="L414" s="5">
        <f>Table3[[#This Row],[Product_Amt]]+Table3[[#This Row],[Shipping_Amt]]</f>
        <v>1.0900000000000001</v>
      </c>
      <c r="M414" s="5">
        <f>(((Table3[[#This Row],[Total_Amt]] * 0.0558659217877095) + (Table3[[#This Row],[Total_Amt]])) *0.025 +0.3) + Table3[[#This Row],[Total_Amt]] * 0.1025</f>
        <v>0.44049734636871507</v>
      </c>
      <c r="N414" s="20">
        <f>Table3[[#This Row],[Total_Amt]]-Table3[[#This Row],[TCG Fees]]-0.0225 - (0.088 *Table3[[#This Row],[Shipping Shields]])- (0.02442 * Table3[[#This Row],[Quantity_Ordered]])</f>
        <v>0.51458265363128508</v>
      </c>
      <c r="O414" s="2"/>
      <c r="P414" s="2"/>
      <c r="Q414" s="6"/>
    </row>
    <row r="415" spans="1:17" x14ac:dyDescent="0.25">
      <c r="A415" s="1" t="s">
        <v>305</v>
      </c>
      <c r="B415" s="2" t="s">
        <v>306</v>
      </c>
      <c r="C415" s="3">
        <v>45285</v>
      </c>
      <c r="D415" s="4" t="str">
        <f ca="1">IF(C415&gt;=TODAY()-7,"Shipped","Completed")</f>
        <v>Completed</v>
      </c>
      <c r="E415" s="4" t="s">
        <v>3</v>
      </c>
      <c r="F415" s="4" t="s">
        <v>1534</v>
      </c>
      <c r="G415" s="5">
        <v>1.34</v>
      </c>
      <c r="H415" s="37">
        <f>IF(J415&gt;=7,2,IF(J415&lt;7,1))</f>
        <v>1</v>
      </c>
      <c r="I415" s="37" t="str">
        <f>IF(H415 &gt; 1, "Large", "Small")</f>
        <v>Small</v>
      </c>
      <c r="J415" s="4">
        <v>3</v>
      </c>
      <c r="K415" s="20">
        <v>0.99</v>
      </c>
      <c r="L415" s="5">
        <f>Table3[[#This Row],[Product_Amt]]+Table3[[#This Row],[Shipping_Amt]]</f>
        <v>2.33</v>
      </c>
      <c r="M415" s="5">
        <f>(((Table3[[#This Row],[Total_Amt]] * 0.0558659217877095) + (Table3[[#This Row],[Total_Amt]])) *0.025 +0.3) + Table3[[#This Row],[Total_Amt]] * 0.1025</f>
        <v>0.60032918994413409</v>
      </c>
      <c r="N415" s="20">
        <f>Table3[[#This Row],[Total_Amt]]-Table3[[#This Row],[TCG Fees]]-0.0225 - (0.088 *Table3[[#This Row],[Shipping Shields]])- (0.02442 * Table3[[#This Row],[Quantity_Ordered]])</f>
        <v>1.5459108100558658</v>
      </c>
      <c r="O415" s="2"/>
      <c r="P415" s="2"/>
      <c r="Q415" s="6"/>
    </row>
    <row r="416" spans="1:17" x14ac:dyDescent="0.25">
      <c r="A416" s="1" t="s">
        <v>265</v>
      </c>
      <c r="B416" s="2" t="s">
        <v>266</v>
      </c>
      <c r="C416" s="3">
        <v>45285</v>
      </c>
      <c r="D416" s="4" t="str">
        <f ca="1">IF(C416&gt;=TODAY()-7,"Shipped","Completed")</f>
        <v>Completed</v>
      </c>
      <c r="E416" s="4" t="s">
        <v>3</v>
      </c>
      <c r="F416" s="4" t="s">
        <v>1534</v>
      </c>
      <c r="G416" s="5">
        <v>1.58</v>
      </c>
      <c r="H416" s="37">
        <f>IF(J416&gt;=7,2,IF(J416&lt;7,1))</f>
        <v>1</v>
      </c>
      <c r="I416" s="37" t="str">
        <f>IF(H416 &gt; 1, "Large", "Small")</f>
        <v>Small</v>
      </c>
      <c r="J416" s="4">
        <v>2</v>
      </c>
      <c r="K416" s="20">
        <v>0.99</v>
      </c>
      <c r="L416" s="5">
        <f>Table3[[#This Row],[Product_Amt]]+Table3[[#This Row],[Shipping_Amt]]</f>
        <v>2.5700000000000003</v>
      </c>
      <c r="M416" s="5">
        <f>(((Table3[[#This Row],[Total_Amt]] * 0.0558659217877095) + (Table3[[#This Row],[Total_Amt]])) *0.025 +0.3) + Table3[[#This Row],[Total_Amt]] * 0.1025</f>
        <v>0.6312643854748603</v>
      </c>
      <c r="N416" s="20">
        <f>Table3[[#This Row],[Total_Amt]]-Table3[[#This Row],[TCG Fees]]-0.0225 - (0.088 *Table3[[#This Row],[Shipping Shields]])- (0.02442 * Table3[[#This Row],[Quantity_Ordered]])</f>
        <v>1.7793956145251399</v>
      </c>
      <c r="O416" s="2"/>
      <c r="P416" s="2"/>
      <c r="Q416" s="6"/>
    </row>
    <row r="417" spans="1:17" x14ac:dyDescent="0.25">
      <c r="A417" s="1" t="s">
        <v>287</v>
      </c>
      <c r="B417" s="2" t="s">
        <v>288</v>
      </c>
      <c r="C417" s="3">
        <v>45285</v>
      </c>
      <c r="D417" s="4" t="str">
        <f ca="1">IF(C417&gt;=TODAY()-7,"Shipped","Completed")</f>
        <v>Completed</v>
      </c>
      <c r="E417" s="4" t="s">
        <v>3</v>
      </c>
      <c r="F417" s="4" t="s">
        <v>1534</v>
      </c>
      <c r="G417" s="5">
        <v>1.21</v>
      </c>
      <c r="H417" s="37">
        <f>IF(J417&gt;=7,2,IF(J417&lt;7,1))</f>
        <v>1</v>
      </c>
      <c r="I417" s="37" t="str">
        <f>IF(H417 &gt; 1, "Large", "Small")</f>
        <v>Small</v>
      </c>
      <c r="J417" s="4">
        <v>5</v>
      </c>
      <c r="K417" s="20">
        <v>0.99</v>
      </c>
      <c r="L417" s="5">
        <f>Table3[[#This Row],[Product_Amt]]+Table3[[#This Row],[Shipping_Amt]]</f>
        <v>2.2000000000000002</v>
      </c>
      <c r="M417" s="5">
        <f>(((Table3[[#This Row],[Total_Amt]] * 0.0558659217877095) + (Table3[[#This Row],[Total_Amt]])) *0.025 +0.3) + Table3[[#This Row],[Total_Amt]] * 0.1025</f>
        <v>0.58357262569832402</v>
      </c>
      <c r="N417" s="20">
        <f>Table3[[#This Row],[Total_Amt]]-Table3[[#This Row],[TCG Fees]]-0.0225 - (0.088 *Table3[[#This Row],[Shipping Shields]])- (0.02442 * Table3[[#This Row],[Quantity_Ordered]])</f>
        <v>1.383827374301676</v>
      </c>
      <c r="O417" s="2"/>
      <c r="P417" s="2"/>
      <c r="Q417" s="6"/>
    </row>
    <row r="418" spans="1:17" x14ac:dyDescent="0.25">
      <c r="A418" s="1" t="s">
        <v>273</v>
      </c>
      <c r="B418" s="2" t="s">
        <v>274</v>
      </c>
      <c r="C418" s="3">
        <v>45285</v>
      </c>
      <c r="D418" s="4" t="str">
        <f ca="1">IF(C418&gt;=TODAY()-7,"Shipped","Completed")</f>
        <v>Completed</v>
      </c>
      <c r="E418" s="4" t="s">
        <v>3</v>
      </c>
      <c r="F418" s="4" t="s">
        <v>1534</v>
      </c>
      <c r="G418" s="5">
        <v>0.48</v>
      </c>
      <c r="H418" s="37">
        <f>IF(J418&gt;=7,2,IF(J418&lt;7,1))</f>
        <v>1</v>
      </c>
      <c r="I418" s="37" t="str">
        <f>IF(H418 &gt; 1, "Large", "Small")</f>
        <v>Small</v>
      </c>
      <c r="J418" s="4">
        <v>1</v>
      </c>
      <c r="K418" s="20">
        <v>0.99</v>
      </c>
      <c r="L418" s="5">
        <f>Table3[[#This Row],[Product_Amt]]+Table3[[#This Row],[Shipping_Amt]]</f>
        <v>1.47</v>
      </c>
      <c r="M418" s="5">
        <f>(((Table3[[#This Row],[Total_Amt]] * 0.0558659217877095) + (Table3[[#This Row],[Total_Amt]])) *0.025 +0.3) + Table3[[#This Row],[Total_Amt]] * 0.1025</f>
        <v>0.48947807262569831</v>
      </c>
      <c r="N418" s="20">
        <f>Table3[[#This Row],[Total_Amt]]-Table3[[#This Row],[TCG Fees]]-0.0225 - (0.088 *Table3[[#This Row],[Shipping Shields]])- (0.02442 * Table3[[#This Row],[Quantity_Ordered]])</f>
        <v>0.84560192737430173</v>
      </c>
      <c r="O418" s="2"/>
      <c r="P418" s="2"/>
      <c r="Q418" s="6"/>
    </row>
    <row r="419" spans="1:17" x14ac:dyDescent="0.25">
      <c r="A419" s="1" t="s">
        <v>291</v>
      </c>
      <c r="B419" s="2" t="s">
        <v>292</v>
      </c>
      <c r="C419" s="3">
        <v>45285</v>
      </c>
      <c r="D419" s="4" t="str">
        <f ca="1">IF(C419&gt;=TODAY()-7,"Shipped","Completed")</f>
        <v>Completed</v>
      </c>
      <c r="E419" s="4" t="s">
        <v>3</v>
      </c>
      <c r="F419" s="4" t="s">
        <v>1534</v>
      </c>
      <c r="G419" s="5">
        <v>0.68</v>
      </c>
      <c r="H419" s="37">
        <f>IF(J419&gt;=7,2,IF(J419&lt;7,1))</f>
        <v>1</v>
      </c>
      <c r="I419" s="37" t="str">
        <f>IF(H419 &gt; 1, "Large", "Small")</f>
        <v>Small</v>
      </c>
      <c r="J419" s="4">
        <v>1</v>
      </c>
      <c r="K419" s="20">
        <v>0.99</v>
      </c>
      <c r="L419" s="5">
        <f>Table3[[#This Row],[Product_Amt]]+Table3[[#This Row],[Shipping_Amt]]</f>
        <v>1.67</v>
      </c>
      <c r="M419" s="5">
        <f>(((Table3[[#This Row],[Total_Amt]] * 0.0558659217877095) + (Table3[[#This Row],[Total_Amt]])) *0.025 +0.3) + Table3[[#This Row],[Total_Amt]] * 0.1025</f>
        <v>0.5152574022346369</v>
      </c>
      <c r="N419" s="20">
        <f>Table3[[#This Row],[Total_Amt]]-Table3[[#This Row],[TCG Fees]]-0.0225 - (0.088 *Table3[[#This Row],[Shipping Shields]])- (0.02442 * Table3[[#This Row],[Quantity_Ordered]])</f>
        <v>1.019822597765363</v>
      </c>
      <c r="O419" s="2"/>
      <c r="P419" s="2"/>
      <c r="Q419" s="6"/>
    </row>
    <row r="420" spans="1:17" x14ac:dyDescent="0.25">
      <c r="A420" s="1" t="s">
        <v>319</v>
      </c>
      <c r="B420" s="2" t="s">
        <v>320</v>
      </c>
      <c r="C420" s="3">
        <v>45285</v>
      </c>
      <c r="D420" s="4" t="str">
        <f ca="1">IF(C420&gt;=TODAY()-7,"Shipped","Completed")</f>
        <v>Completed</v>
      </c>
      <c r="E420" s="4" t="s">
        <v>3</v>
      </c>
      <c r="F420" s="4" t="s">
        <v>1534</v>
      </c>
      <c r="G420" s="5">
        <v>0.45</v>
      </c>
      <c r="H420" s="37">
        <f>IF(J420&gt;=7,2,IF(J420&lt;7,1))</f>
        <v>1</v>
      </c>
      <c r="I420" s="37" t="str">
        <f>IF(H420 &gt; 1, "Large", "Small")</f>
        <v>Small</v>
      </c>
      <c r="J420" s="4">
        <v>1</v>
      </c>
      <c r="K420" s="20">
        <v>0.99</v>
      </c>
      <c r="L420" s="5">
        <f>Table3[[#This Row],[Product_Amt]]+Table3[[#This Row],[Shipping_Amt]]</f>
        <v>1.44</v>
      </c>
      <c r="M420" s="5">
        <f>(((Table3[[#This Row],[Total_Amt]] * 0.0558659217877095) + (Table3[[#This Row],[Total_Amt]])) *0.025 +0.3) + Table3[[#This Row],[Total_Amt]] * 0.1025</f>
        <v>0.48561117318435754</v>
      </c>
      <c r="N420" s="20">
        <f>Table3[[#This Row],[Total_Amt]]-Table3[[#This Row],[TCG Fees]]-0.0225 - (0.088 *Table3[[#This Row],[Shipping Shields]])- (0.02442 * Table3[[#This Row],[Quantity_Ordered]])</f>
        <v>0.81946882681564248</v>
      </c>
      <c r="O420" s="2"/>
      <c r="P420" s="2"/>
      <c r="Q420" s="6"/>
    </row>
    <row r="421" spans="1:17" x14ac:dyDescent="0.25">
      <c r="A421" s="1" t="s">
        <v>277</v>
      </c>
      <c r="B421" s="2" t="s">
        <v>278</v>
      </c>
      <c r="C421" s="3">
        <v>45285</v>
      </c>
      <c r="D421" s="4" t="str">
        <f ca="1">IF(C421&gt;=TODAY()-7,"Shipped","Completed")</f>
        <v>Completed</v>
      </c>
      <c r="E421" s="4" t="s">
        <v>3</v>
      </c>
      <c r="F421" s="4" t="s">
        <v>1534</v>
      </c>
      <c r="G421" s="5">
        <v>1.57</v>
      </c>
      <c r="H421" s="37">
        <f>IF(J421&gt;=7,2,IF(J421&lt;7,1))</f>
        <v>1</v>
      </c>
      <c r="I421" s="37" t="str">
        <f>IF(H421 &gt; 1, "Large", "Small")</f>
        <v>Small</v>
      </c>
      <c r="J421" s="4">
        <v>4</v>
      </c>
      <c r="K421" s="20">
        <v>0.99</v>
      </c>
      <c r="L421" s="5">
        <f>Table3[[#This Row],[Product_Amt]]+Table3[[#This Row],[Shipping_Amt]]</f>
        <v>2.56</v>
      </c>
      <c r="M421" s="5">
        <f>(((Table3[[#This Row],[Total_Amt]] * 0.0558659217877095) + (Table3[[#This Row],[Total_Amt]])) *0.025 +0.3) + Table3[[#This Row],[Total_Amt]] * 0.1025</f>
        <v>0.62997541899441334</v>
      </c>
      <c r="N421" s="20">
        <f>Table3[[#This Row],[Total_Amt]]-Table3[[#This Row],[TCG Fees]]-0.0225 - (0.088 *Table3[[#This Row],[Shipping Shields]])- (0.02442 * Table3[[#This Row],[Quantity_Ordered]])</f>
        <v>1.7218445810055867</v>
      </c>
      <c r="O421" s="2"/>
      <c r="P421" s="2"/>
      <c r="Q421" s="6"/>
    </row>
    <row r="422" spans="1:17" x14ac:dyDescent="0.25">
      <c r="A422" s="1" t="s">
        <v>317</v>
      </c>
      <c r="B422" s="2" t="s">
        <v>318</v>
      </c>
      <c r="C422" s="3">
        <v>45285</v>
      </c>
      <c r="D422" s="4" t="str">
        <f ca="1">IF(C422&gt;=TODAY()-7,"Shipped","Completed")</f>
        <v>Completed</v>
      </c>
      <c r="E422" s="4" t="s">
        <v>3</v>
      </c>
      <c r="F422" s="4" t="s">
        <v>1534</v>
      </c>
      <c r="G422" s="5">
        <v>0.53</v>
      </c>
      <c r="H422" s="37">
        <f>IF(J422&gt;=7,2,IF(J422&lt;7,1))</f>
        <v>1</v>
      </c>
      <c r="I422" s="37" t="str">
        <f>IF(H422 &gt; 1, "Large", "Small")</f>
        <v>Small</v>
      </c>
      <c r="J422" s="4">
        <v>1</v>
      </c>
      <c r="K422" s="20">
        <v>0.99</v>
      </c>
      <c r="L422" s="5">
        <f>Table3[[#This Row],[Product_Amt]]+Table3[[#This Row],[Shipping_Amt]]</f>
        <v>1.52</v>
      </c>
      <c r="M422" s="5">
        <f>(((Table3[[#This Row],[Total_Amt]] * 0.0558659217877095) + (Table3[[#This Row],[Total_Amt]])) *0.025 +0.3) + Table3[[#This Row],[Total_Amt]] * 0.1025</f>
        <v>0.49592290502793296</v>
      </c>
      <c r="N422" s="20">
        <f>Table3[[#This Row],[Total_Amt]]-Table3[[#This Row],[TCG Fees]]-0.0225 - (0.088 *Table3[[#This Row],[Shipping Shields]])- (0.02442 * Table3[[#This Row],[Quantity_Ordered]])</f>
        <v>0.88915709497206707</v>
      </c>
      <c r="O422" s="2"/>
      <c r="P422" s="2"/>
      <c r="Q422" s="6"/>
    </row>
    <row r="423" spans="1:17" x14ac:dyDescent="0.25">
      <c r="A423" s="1" t="s">
        <v>325</v>
      </c>
      <c r="B423" s="2" t="s">
        <v>326</v>
      </c>
      <c r="C423" s="3">
        <v>45285</v>
      </c>
      <c r="D423" s="4" t="str">
        <f ca="1">IF(C423&gt;=TODAY()-7,"Shipped","Completed")</f>
        <v>Completed</v>
      </c>
      <c r="E423" s="4" t="s">
        <v>3</v>
      </c>
      <c r="F423" s="4" t="s">
        <v>1534</v>
      </c>
      <c r="G423" s="5">
        <v>0.52</v>
      </c>
      <c r="H423" s="37">
        <f>IF(J423&gt;=7,2,IF(J423&lt;7,1))</f>
        <v>1</v>
      </c>
      <c r="I423" s="37" t="str">
        <f>IF(H423 &gt; 1, "Large", "Small")</f>
        <v>Small</v>
      </c>
      <c r="J423" s="4">
        <v>2</v>
      </c>
      <c r="K423" s="20">
        <v>0.99</v>
      </c>
      <c r="L423" s="5">
        <f>Table3[[#This Row],[Product_Amt]]+Table3[[#This Row],[Shipping_Amt]]</f>
        <v>1.51</v>
      </c>
      <c r="M423" s="5">
        <f>(((Table3[[#This Row],[Total_Amt]] * 0.0558659217877095) + (Table3[[#This Row],[Total_Amt]])) *0.025 +0.3) + Table3[[#This Row],[Total_Amt]] * 0.1025</f>
        <v>0.49463393854748605</v>
      </c>
      <c r="N423" s="20">
        <f>Table3[[#This Row],[Total_Amt]]-Table3[[#This Row],[TCG Fees]]-0.0225 - (0.088 *Table3[[#This Row],[Shipping Shields]])- (0.02442 * Table3[[#This Row],[Quantity_Ordered]])</f>
        <v>0.85602606145251403</v>
      </c>
      <c r="O423" s="2"/>
      <c r="P423" s="2"/>
      <c r="Q423" s="6"/>
    </row>
    <row r="424" spans="1:17" x14ac:dyDescent="0.25">
      <c r="A424" s="1" t="s">
        <v>281</v>
      </c>
      <c r="B424" s="2" t="s">
        <v>282</v>
      </c>
      <c r="C424" s="3">
        <v>45285</v>
      </c>
      <c r="D424" s="4" t="str">
        <f ca="1">IF(C424&gt;=TODAY()-7,"Shipped","Completed")</f>
        <v>Completed</v>
      </c>
      <c r="E424" s="4" t="s">
        <v>3</v>
      </c>
      <c r="F424" s="4" t="s">
        <v>1534</v>
      </c>
      <c r="G424" s="5">
        <v>2.25</v>
      </c>
      <c r="H424" s="37">
        <f>IF(J424&gt;=7,2,IF(J424&lt;7,1))</f>
        <v>1</v>
      </c>
      <c r="I424" s="37" t="str">
        <f>IF(H424 &gt; 1, "Large", "Small")</f>
        <v>Small</v>
      </c>
      <c r="J424" s="4">
        <v>1</v>
      </c>
      <c r="K424" s="20">
        <v>0.99</v>
      </c>
      <c r="L424" s="5">
        <f>Table3[[#This Row],[Product_Amt]]+Table3[[#This Row],[Shipping_Amt]]</f>
        <v>3.24</v>
      </c>
      <c r="M424" s="5">
        <f>(((Table3[[#This Row],[Total_Amt]] * 0.0558659217877095) + (Table3[[#This Row],[Total_Amt]])) *0.025 +0.3) + Table3[[#This Row],[Total_Amt]] * 0.1025</f>
        <v>0.71762513966480446</v>
      </c>
      <c r="N424" s="20">
        <f>Table3[[#This Row],[Total_Amt]]-Table3[[#This Row],[TCG Fees]]-0.0225 - (0.088 *Table3[[#This Row],[Shipping Shields]])- (0.02442 * Table3[[#This Row],[Quantity_Ordered]])</f>
        <v>2.3874548603351955</v>
      </c>
      <c r="O424" s="2"/>
      <c r="P424" s="2"/>
      <c r="Q424" s="6"/>
    </row>
    <row r="425" spans="1:17" x14ac:dyDescent="0.25">
      <c r="A425" s="1" t="s">
        <v>313</v>
      </c>
      <c r="B425" s="2" t="s">
        <v>314</v>
      </c>
      <c r="C425" s="3">
        <v>45285</v>
      </c>
      <c r="D425" s="4" t="str">
        <f ca="1">IF(C425&gt;=TODAY()-7,"Shipped","Completed")</f>
        <v>Completed</v>
      </c>
      <c r="E425" s="4" t="s">
        <v>3</v>
      </c>
      <c r="F425" s="4" t="s">
        <v>1534</v>
      </c>
      <c r="G425" s="5">
        <v>0.83</v>
      </c>
      <c r="H425" s="37">
        <f>IF(J425&gt;=7,2,IF(J425&lt;7,1))</f>
        <v>1</v>
      </c>
      <c r="I425" s="37" t="str">
        <f>IF(H425 &gt; 1, "Large", "Small")</f>
        <v>Small</v>
      </c>
      <c r="J425" s="4">
        <v>2</v>
      </c>
      <c r="K425" s="20">
        <v>0.99</v>
      </c>
      <c r="L425" s="5">
        <f>Table3[[#This Row],[Product_Amt]]+Table3[[#This Row],[Shipping_Amt]]</f>
        <v>1.8199999999999998</v>
      </c>
      <c r="M425" s="5">
        <f>(((Table3[[#This Row],[Total_Amt]] * 0.0558659217877095) + (Table3[[#This Row],[Total_Amt]])) *0.025 +0.3) + Table3[[#This Row],[Total_Amt]] * 0.1025</f>
        <v>0.53459189944134078</v>
      </c>
      <c r="N425" s="20">
        <f>Table3[[#This Row],[Total_Amt]]-Table3[[#This Row],[TCG Fees]]-0.0225 - (0.088 *Table3[[#This Row],[Shipping Shields]])- (0.02442 * Table3[[#This Row],[Quantity_Ordered]])</f>
        <v>1.126068100558659</v>
      </c>
      <c r="O425" s="2"/>
      <c r="P425" s="2"/>
      <c r="Q425" s="6"/>
    </row>
    <row r="426" spans="1:17" x14ac:dyDescent="0.25">
      <c r="A426" s="1" t="s">
        <v>267</v>
      </c>
      <c r="B426" s="2" t="s">
        <v>268</v>
      </c>
      <c r="C426" s="3">
        <v>45285</v>
      </c>
      <c r="D426" s="4" t="str">
        <f ca="1">IF(C426&gt;=TODAY()-7,"Shipped","Completed")</f>
        <v>Completed</v>
      </c>
      <c r="E426" s="4" t="s">
        <v>3</v>
      </c>
      <c r="F426" s="4" t="s">
        <v>1534</v>
      </c>
      <c r="G426" s="5">
        <v>0.2</v>
      </c>
      <c r="H426" s="37">
        <f>IF(J426&gt;=7,2,IF(J426&lt;7,1))</f>
        <v>1</v>
      </c>
      <c r="I426" s="37" t="str">
        <f>IF(H426 &gt; 1, "Large", "Small")</f>
        <v>Small</v>
      </c>
      <c r="J426" s="4">
        <v>2</v>
      </c>
      <c r="K426" s="20">
        <v>0.99</v>
      </c>
      <c r="L426" s="5">
        <f>Table3[[#This Row],[Product_Amt]]+Table3[[#This Row],[Shipping_Amt]]</f>
        <v>1.19</v>
      </c>
      <c r="M426" s="5">
        <f>(((Table3[[#This Row],[Total_Amt]] * 0.0558659217877095) + (Table3[[#This Row],[Total_Amt]])) *0.025 +0.3) + Table3[[#This Row],[Total_Amt]] * 0.1025</f>
        <v>0.45338701117318436</v>
      </c>
      <c r="N426" s="20">
        <f>Table3[[#This Row],[Total_Amt]]-Table3[[#This Row],[TCG Fees]]-0.0225 - (0.088 *Table3[[#This Row],[Shipping Shields]])- (0.02442 * Table3[[#This Row],[Quantity_Ordered]])</f>
        <v>0.57727298882681566</v>
      </c>
      <c r="O426" s="2"/>
      <c r="P426" s="2"/>
      <c r="Q426" s="6"/>
    </row>
    <row r="427" spans="1:17" x14ac:dyDescent="0.25">
      <c r="A427" s="1" t="s">
        <v>295</v>
      </c>
      <c r="B427" s="2" t="s">
        <v>296</v>
      </c>
      <c r="C427" s="3">
        <v>45285</v>
      </c>
      <c r="D427" s="4" t="str">
        <f ca="1">IF(C427&gt;=TODAY()-7,"Shipped","Completed")</f>
        <v>Completed</v>
      </c>
      <c r="E427" s="4" t="s">
        <v>3</v>
      </c>
      <c r="F427" s="4" t="s">
        <v>1534</v>
      </c>
      <c r="G427" s="5">
        <v>0.51</v>
      </c>
      <c r="H427" s="37">
        <f>IF(J427&gt;=7,2,IF(J427&lt;7,1))</f>
        <v>1</v>
      </c>
      <c r="I427" s="37" t="str">
        <f>IF(H427 &gt; 1, "Large", "Small")</f>
        <v>Small</v>
      </c>
      <c r="J427" s="4">
        <v>2</v>
      </c>
      <c r="K427" s="20">
        <v>0.99</v>
      </c>
      <c r="L427" s="5">
        <f>Table3[[#This Row],[Product_Amt]]+Table3[[#This Row],[Shipping_Amt]]</f>
        <v>1.5</v>
      </c>
      <c r="M427" s="5">
        <f>(((Table3[[#This Row],[Total_Amt]] * 0.0558659217877095) + (Table3[[#This Row],[Total_Amt]])) *0.025 +0.3) + Table3[[#This Row],[Total_Amt]] * 0.1025</f>
        <v>0.49334497206703909</v>
      </c>
      <c r="N427" s="20">
        <f>Table3[[#This Row],[Total_Amt]]-Table3[[#This Row],[TCG Fees]]-0.0225 - (0.088 *Table3[[#This Row],[Shipping Shields]])- (0.02442 * Table3[[#This Row],[Quantity_Ordered]])</f>
        <v>0.84731502793296098</v>
      </c>
      <c r="O427" s="2"/>
      <c r="P427" s="2"/>
      <c r="Q427" s="6"/>
    </row>
    <row r="428" spans="1:17" x14ac:dyDescent="0.25">
      <c r="A428" s="1" t="s">
        <v>261</v>
      </c>
      <c r="B428" s="2" t="s">
        <v>262</v>
      </c>
      <c r="C428" s="3">
        <v>45285</v>
      </c>
      <c r="D428" s="4" t="str">
        <f ca="1">IF(C428&gt;=TODAY()-7,"Shipped","Completed")</f>
        <v>Completed</v>
      </c>
      <c r="E428" s="4" t="s">
        <v>3</v>
      </c>
      <c r="F428" s="4" t="s">
        <v>1534</v>
      </c>
      <c r="G428" s="5">
        <v>0.37</v>
      </c>
      <c r="H428" s="37">
        <f>IF(J428&gt;=7,2,IF(J428&lt;7,1))</f>
        <v>1</v>
      </c>
      <c r="I428" s="37" t="str">
        <f>IF(H428 &gt; 1, "Large", "Small")</f>
        <v>Small</v>
      </c>
      <c r="J428" s="4">
        <v>1</v>
      </c>
      <c r="K428" s="20">
        <v>0.99</v>
      </c>
      <c r="L428" s="5">
        <f>Table3[[#This Row],[Product_Amt]]+Table3[[#This Row],[Shipping_Amt]]</f>
        <v>1.3599999999999999</v>
      </c>
      <c r="M428" s="5">
        <f>(((Table3[[#This Row],[Total_Amt]] * 0.0558659217877095) + (Table3[[#This Row],[Total_Amt]])) *0.025 +0.3) + Table3[[#This Row],[Total_Amt]] * 0.1025</f>
        <v>0.47529944134078206</v>
      </c>
      <c r="N428" s="20">
        <f>Table3[[#This Row],[Total_Amt]]-Table3[[#This Row],[TCG Fees]]-0.0225 - (0.088 *Table3[[#This Row],[Shipping Shields]])- (0.02442 * Table3[[#This Row],[Quantity_Ordered]])</f>
        <v>0.74978055865921789</v>
      </c>
      <c r="O428" s="2"/>
      <c r="P428" s="2"/>
      <c r="Q428" s="6"/>
    </row>
    <row r="429" spans="1:17" x14ac:dyDescent="0.25">
      <c r="A429" s="1" t="s">
        <v>307</v>
      </c>
      <c r="B429" s="2" t="s">
        <v>308</v>
      </c>
      <c r="C429" s="3">
        <v>45285</v>
      </c>
      <c r="D429" s="4" t="str">
        <f ca="1">IF(C429&gt;=TODAY()-7,"Shipped","Completed")</f>
        <v>Completed</v>
      </c>
      <c r="E429" s="4" t="s">
        <v>3</v>
      </c>
      <c r="F429" s="4" t="s">
        <v>1534</v>
      </c>
      <c r="G429" s="5">
        <v>0.19</v>
      </c>
      <c r="H429" s="37">
        <f>IF(J429&gt;=7,2,IF(J429&lt;7,1))</f>
        <v>1</v>
      </c>
      <c r="I429" s="37" t="str">
        <f>IF(H429 &gt; 1, "Large", "Small")</f>
        <v>Small</v>
      </c>
      <c r="J429" s="4">
        <v>1</v>
      </c>
      <c r="K429" s="20">
        <v>0.99</v>
      </c>
      <c r="L429" s="5">
        <f>Table3[[#This Row],[Product_Amt]]+Table3[[#This Row],[Shipping_Amt]]</f>
        <v>1.18</v>
      </c>
      <c r="M429" s="5">
        <f>(((Table3[[#This Row],[Total_Amt]] * 0.0558659217877095) + (Table3[[#This Row],[Total_Amt]])) *0.025 +0.3) + Table3[[#This Row],[Total_Amt]] * 0.1025</f>
        <v>0.4520980446927374</v>
      </c>
      <c r="N429" s="20">
        <f>Table3[[#This Row],[Total_Amt]]-Table3[[#This Row],[TCG Fees]]-0.0225 - (0.088 *Table3[[#This Row],[Shipping Shields]])- (0.02442 * Table3[[#This Row],[Quantity_Ordered]])</f>
        <v>0.59298195530726261</v>
      </c>
      <c r="O429" s="2"/>
      <c r="P429" s="2"/>
      <c r="Q429" s="6"/>
    </row>
    <row r="430" spans="1:17" x14ac:dyDescent="0.25">
      <c r="A430" s="1" t="s">
        <v>299</v>
      </c>
      <c r="B430" s="2" t="s">
        <v>300</v>
      </c>
      <c r="C430" s="3">
        <v>45285</v>
      </c>
      <c r="D430" s="4" t="str">
        <f ca="1">IF(C430&gt;=TODAY()-7,"Shipped","Completed")</f>
        <v>Completed</v>
      </c>
      <c r="E430" s="4" t="s">
        <v>3</v>
      </c>
      <c r="F430" s="4" t="s">
        <v>1534</v>
      </c>
      <c r="G430" s="5">
        <v>1.06</v>
      </c>
      <c r="H430" s="37">
        <f>IF(J430&gt;=7,2,IF(J430&lt;7,1))</f>
        <v>1</v>
      </c>
      <c r="I430" s="37" t="str">
        <f>IF(H430 &gt; 1, "Large", "Small")</f>
        <v>Small</v>
      </c>
      <c r="J430" s="4">
        <v>4</v>
      </c>
      <c r="K430" s="20">
        <v>0.99</v>
      </c>
      <c r="L430" s="5">
        <f>Table3[[#This Row],[Product_Amt]]+Table3[[#This Row],[Shipping_Amt]]</f>
        <v>2.0499999999999998</v>
      </c>
      <c r="M430" s="5">
        <f>(((Table3[[#This Row],[Total_Amt]] * 0.0558659217877095) + (Table3[[#This Row],[Total_Amt]])) *0.025 +0.3) + Table3[[#This Row],[Total_Amt]] * 0.1025</f>
        <v>0.56423812849162014</v>
      </c>
      <c r="N430" s="20">
        <f>Table3[[#This Row],[Total_Amt]]-Table3[[#This Row],[TCG Fees]]-0.0225 - (0.088 *Table3[[#This Row],[Shipping Shields]])- (0.02442 * Table3[[#This Row],[Quantity_Ordered]])</f>
        <v>1.2775818715083798</v>
      </c>
      <c r="O430" s="2"/>
      <c r="P430" s="2"/>
      <c r="Q430" s="6"/>
    </row>
    <row r="431" spans="1:17" x14ac:dyDescent="0.25">
      <c r="A431" s="1" t="s">
        <v>269</v>
      </c>
      <c r="B431" s="2" t="s">
        <v>270</v>
      </c>
      <c r="C431" s="3">
        <v>45285</v>
      </c>
      <c r="D431" s="4" t="str">
        <f ca="1">IF(C431&gt;=TODAY()-7,"Shipped","Completed")</f>
        <v>Completed</v>
      </c>
      <c r="E431" s="4" t="s">
        <v>3</v>
      </c>
      <c r="F431" s="4" t="s">
        <v>1534</v>
      </c>
      <c r="G431" s="5">
        <v>4.25</v>
      </c>
      <c r="H431" s="37">
        <f>IF(J431&gt;=7,2,IF(J431&lt;7,1))</f>
        <v>1</v>
      </c>
      <c r="I431" s="37" t="str">
        <f>IF(H431 &gt; 1, "Large", "Small")</f>
        <v>Small</v>
      </c>
      <c r="J431" s="4">
        <v>1</v>
      </c>
      <c r="K431" s="20">
        <v>0.99</v>
      </c>
      <c r="L431" s="5">
        <f>Table3[[#This Row],[Product_Amt]]+Table3[[#This Row],[Shipping_Amt]]</f>
        <v>5.24</v>
      </c>
      <c r="M431" s="5">
        <f>(((Table3[[#This Row],[Total_Amt]] * 0.0558659217877095) + (Table3[[#This Row],[Total_Amt]])) *0.025 +0.3) + Table3[[#This Row],[Total_Amt]] * 0.1025</f>
        <v>0.97541843575418996</v>
      </c>
      <c r="N431" s="20">
        <f>Table3[[#This Row],[Total_Amt]]-Table3[[#This Row],[TCG Fees]]-0.0225 - (0.088 *Table3[[#This Row],[Shipping Shields]])- (0.02442 * Table3[[#This Row],[Quantity_Ordered]])</f>
        <v>4.1296615642458105</v>
      </c>
      <c r="O431" s="2"/>
      <c r="P431" s="2"/>
      <c r="Q431" s="6"/>
    </row>
    <row r="432" spans="1:17" x14ac:dyDescent="0.25">
      <c r="A432" s="1" t="s">
        <v>285</v>
      </c>
      <c r="B432" s="2" t="s">
        <v>286</v>
      </c>
      <c r="C432" s="3">
        <v>45285</v>
      </c>
      <c r="D432" s="4" t="str">
        <f ca="1">IF(C432&gt;=TODAY()-7,"Shipped","Completed")</f>
        <v>Completed</v>
      </c>
      <c r="E432" s="4" t="s">
        <v>3</v>
      </c>
      <c r="F432" s="4" t="s">
        <v>1534</v>
      </c>
      <c r="G432" s="5">
        <v>0.42</v>
      </c>
      <c r="H432" s="37">
        <f>IF(J432&gt;=7,2,IF(J432&lt;7,1))</f>
        <v>1</v>
      </c>
      <c r="I432" s="37" t="str">
        <f>IF(H432 &gt; 1, "Large", "Small")</f>
        <v>Small</v>
      </c>
      <c r="J432" s="4">
        <v>1</v>
      </c>
      <c r="K432" s="20">
        <v>0.99</v>
      </c>
      <c r="L432" s="5">
        <f>Table3[[#This Row],[Product_Amt]]+Table3[[#This Row],[Shipping_Amt]]</f>
        <v>1.41</v>
      </c>
      <c r="M432" s="5">
        <f>(((Table3[[#This Row],[Total_Amt]] * 0.0558659217877095) + (Table3[[#This Row],[Total_Amt]])) *0.025 +0.3) + Table3[[#This Row],[Total_Amt]] * 0.1025</f>
        <v>0.48174427374301676</v>
      </c>
      <c r="N432" s="20">
        <f>Table3[[#This Row],[Total_Amt]]-Table3[[#This Row],[TCG Fees]]-0.0225 - (0.088 *Table3[[#This Row],[Shipping Shields]])- (0.02442 * Table3[[#This Row],[Quantity_Ordered]])</f>
        <v>0.79333572625698323</v>
      </c>
      <c r="O432" s="2"/>
      <c r="P432" s="2"/>
      <c r="Q432" s="6"/>
    </row>
    <row r="433" spans="1:17" x14ac:dyDescent="0.25">
      <c r="A433" s="1" t="s">
        <v>263</v>
      </c>
      <c r="B433" s="2" t="s">
        <v>264</v>
      </c>
      <c r="C433" s="3">
        <v>45285</v>
      </c>
      <c r="D433" s="4" t="str">
        <f ca="1">IF(C433&gt;=TODAY()-7,"Shipped","Completed")</f>
        <v>Completed</v>
      </c>
      <c r="E433" s="4" t="s">
        <v>3</v>
      </c>
      <c r="F433" s="4" t="s">
        <v>1534</v>
      </c>
      <c r="G433" s="5">
        <v>0.46</v>
      </c>
      <c r="H433" s="37">
        <f>IF(J433&gt;=7,2,IF(J433&lt;7,1))</f>
        <v>1</v>
      </c>
      <c r="I433" s="37" t="str">
        <f>IF(H433 &gt; 1, "Large", "Small")</f>
        <v>Small</v>
      </c>
      <c r="J433" s="4">
        <v>2</v>
      </c>
      <c r="K433" s="20">
        <v>0.99</v>
      </c>
      <c r="L433" s="5">
        <f>Table3[[#This Row],[Product_Amt]]+Table3[[#This Row],[Shipping_Amt]]</f>
        <v>1.45</v>
      </c>
      <c r="M433" s="5">
        <f>(((Table3[[#This Row],[Total_Amt]] * 0.0558659217877095) + (Table3[[#This Row],[Total_Amt]])) *0.025 +0.3) + Table3[[#This Row],[Total_Amt]] * 0.1025</f>
        <v>0.4869001396648045</v>
      </c>
      <c r="N433" s="20">
        <f>Table3[[#This Row],[Total_Amt]]-Table3[[#This Row],[TCG Fees]]-0.0225 - (0.088 *Table3[[#This Row],[Shipping Shields]])- (0.02442 * Table3[[#This Row],[Quantity_Ordered]])</f>
        <v>0.80375986033519553</v>
      </c>
      <c r="O433" s="2"/>
      <c r="P433" s="2"/>
      <c r="Q433" s="6"/>
    </row>
    <row r="434" spans="1:17" x14ac:dyDescent="0.25">
      <c r="A434" s="1" t="s">
        <v>303</v>
      </c>
      <c r="B434" s="2" t="s">
        <v>304</v>
      </c>
      <c r="C434" s="3">
        <v>45285</v>
      </c>
      <c r="D434" s="4" t="str">
        <f ca="1">IF(C434&gt;=TODAY()-7,"Shipped","Completed")</f>
        <v>Completed</v>
      </c>
      <c r="E434" s="4" t="s">
        <v>3</v>
      </c>
      <c r="F434" s="4" t="s">
        <v>1534</v>
      </c>
      <c r="G434" s="5">
        <v>0.47</v>
      </c>
      <c r="H434" s="37">
        <f>IF(J434&gt;=7,2,IF(J434&lt;7,1))</f>
        <v>1</v>
      </c>
      <c r="I434" s="37" t="str">
        <f>IF(H434 &gt; 1, "Large", "Small")</f>
        <v>Small</v>
      </c>
      <c r="J434" s="4">
        <v>2</v>
      </c>
      <c r="K434" s="20">
        <v>0.99</v>
      </c>
      <c r="L434" s="5">
        <f>Table3[[#This Row],[Product_Amt]]+Table3[[#This Row],[Shipping_Amt]]</f>
        <v>1.46</v>
      </c>
      <c r="M434" s="5">
        <f>(((Table3[[#This Row],[Total_Amt]] * 0.0558659217877095) + (Table3[[#This Row],[Total_Amt]])) *0.025 +0.3) + Table3[[#This Row],[Total_Amt]] * 0.1025</f>
        <v>0.48818910614525135</v>
      </c>
      <c r="N434" s="20">
        <f>Table3[[#This Row],[Total_Amt]]-Table3[[#This Row],[TCG Fees]]-0.0225 - (0.088 *Table3[[#This Row],[Shipping Shields]])- (0.02442 * Table3[[#This Row],[Quantity_Ordered]])</f>
        <v>0.81247089385474869</v>
      </c>
      <c r="O434" s="2"/>
      <c r="P434" s="2"/>
      <c r="Q434" s="6"/>
    </row>
    <row r="435" spans="1:17" x14ac:dyDescent="0.25">
      <c r="A435" s="1" t="s">
        <v>309</v>
      </c>
      <c r="B435" s="2" t="s">
        <v>310</v>
      </c>
      <c r="C435" s="3">
        <v>45285</v>
      </c>
      <c r="D435" s="4" t="str">
        <f ca="1">IF(C435&gt;=TODAY()-7,"Shipped","Completed")</f>
        <v>Completed</v>
      </c>
      <c r="E435" s="4" t="s">
        <v>3</v>
      </c>
      <c r="F435" s="4" t="s">
        <v>1534</v>
      </c>
      <c r="G435" s="5">
        <v>0.65</v>
      </c>
      <c r="H435" s="37">
        <f>IF(J435&gt;=7,2,IF(J435&lt;7,1))</f>
        <v>1</v>
      </c>
      <c r="I435" s="37" t="str">
        <f>IF(H435 &gt; 1, "Large", "Small")</f>
        <v>Small</v>
      </c>
      <c r="J435" s="4">
        <v>4</v>
      </c>
      <c r="K435" s="20">
        <v>0.99</v>
      </c>
      <c r="L435" s="5">
        <f>Table3[[#This Row],[Product_Amt]]+Table3[[#This Row],[Shipping_Amt]]</f>
        <v>1.6400000000000001</v>
      </c>
      <c r="M435" s="5">
        <f>(((Table3[[#This Row],[Total_Amt]] * 0.0558659217877095) + (Table3[[#This Row],[Total_Amt]])) *0.025 +0.3) + Table3[[#This Row],[Total_Amt]] * 0.1025</f>
        <v>0.51139050279329612</v>
      </c>
      <c r="N435" s="20">
        <f>Table3[[#This Row],[Total_Amt]]-Table3[[#This Row],[TCG Fees]]-0.0225 - (0.088 *Table3[[#This Row],[Shipping Shields]])- (0.02442 * Table3[[#This Row],[Quantity_Ordered]])</f>
        <v>0.92042949720670397</v>
      </c>
      <c r="O435" s="2"/>
      <c r="P435" s="2"/>
      <c r="Q435" s="6"/>
    </row>
    <row r="436" spans="1:17" x14ac:dyDescent="0.25">
      <c r="A436" s="1" t="s">
        <v>301</v>
      </c>
      <c r="B436" s="2" t="s">
        <v>302</v>
      </c>
      <c r="C436" s="3">
        <v>45285</v>
      </c>
      <c r="D436" s="4" t="str">
        <f ca="1">IF(C436&gt;=TODAY()-7,"Shipped","Completed")</f>
        <v>Completed</v>
      </c>
      <c r="E436" s="4" t="s">
        <v>3</v>
      </c>
      <c r="F436" s="4" t="s">
        <v>1534</v>
      </c>
      <c r="G436" s="5">
        <v>4</v>
      </c>
      <c r="H436" s="37">
        <f>IF(J436&gt;=7,2,IF(J436&lt;7,1))</f>
        <v>1</v>
      </c>
      <c r="I436" s="37" t="str">
        <f>IF(H436 &gt; 1, "Large", "Small")</f>
        <v>Small</v>
      </c>
      <c r="J436" s="4">
        <v>1</v>
      </c>
      <c r="K436" s="20">
        <v>0.99</v>
      </c>
      <c r="L436" s="5">
        <f>Table3[[#This Row],[Product_Amt]]+Table3[[#This Row],[Shipping_Amt]]</f>
        <v>4.99</v>
      </c>
      <c r="M436" s="5">
        <f>(((Table3[[#This Row],[Total_Amt]] * 0.0558659217877095) + (Table3[[#This Row],[Total_Amt]])) *0.025 +0.3) + Table3[[#This Row],[Total_Amt]] * 0.1025</f>
        <v>0.94319427374301679</v>
      </c>
      <c r="N436" s="20">
        <f>Table3[[#This Row],[Total_Amt]]-Table3[[#This Row],[TCG Fees]]-0.0225 - (0.088 *Table3[[#This Row],[Shipping Shields]])- (0.02442 * Table3[[#This Row],[Quantity_Ordered]])</f>
        <v>3.9118857262569833</v>
      </c>
      <c r="O436" s="2"/>
      <c r="P436" s="2"/>
      <c r="Q436" s="6"/>
    </row>
    <row r="437" spans="1:17" x14ac:dyDescent="0.25">
      <c r="A437" s="1" t="s">
        <v>271</v>
      </c>
      <c r="B437" s="2" t="s">
        <v>272</v>
      </c>
      <c r="C437" s="3">
        <v>45285</v>
      </c>
      <c r="D437" s="4" t="str">
        <f ca="1">IF(C437&gt;=TODAY()-7,"Shipped","Completed")</f>
        <v>Completed</v>
      </c>
      <c r="E437" s="4" t="s">
        <v>3</v>
      </c>
      <c r="F437" s="4" t="s">
        <v>1534</v>
      </c>
      <c r="G437" s="5">
        <v>0.56999999999999995</v>
      </c>
      <c r="H437" s="37">
        <f>IF(J437&gt;=7,2,IF(J437&lt;7,1))</f>
        <v>1</v>
      </c>
      <c r="I437" s="37" t="str">
        <f>IF(H437 &gt; 1, "Large", "Small")</f>
        <v>Small</v>
      </c>
      <c r="J437" s="4">
        <v>3</v>
      </c>
      <c r="K437" s="20">
        <v>0.99</v>
      </c>
      <c r="L437" s="5">
        <f>Table3[[#This Row],[Product_Amt]]+Table3[[#This Row],[Shipping_Amt]]</f>
        <v>1.56</v>
      </c>
      <c r="M437" s="5">
        <f>(((Table3[[#This Row],[Total_Amt]] * 0.0558659217877095) + (Table3[[#This Row],[Total_Amt]])) *0.025 +0.3) + Table3[[#This Row],[Total_Amt]] * 0.1025</f>
        <v>0.50107877094972064</v>
      </c>
      <c r="N437" s="20">
        <f>Table3[[#This Row],[Total_Amt]]-Table3[[#This Row],[TCG Fees]]-0.0225 - (0.088 *Table3[[#This Row],[Shipping Shields]])- (0.02442 * Table3[[#This Row],[Quantity_Ordered]])</f>
        <v>0.87516122905027949</v>
      </c>
      <c r="O437" s="2"/>
      <c r="P437" s="2"/>
      <c r="Q437" s="6"/>
    </row>
    <row r="438" spans="1:17" x14ac:dyDescent="0.25">
      <c r="A438" s="1" t="s">
        <v>289</v>
      </c>
      <c r="B438" s="2" t="s">
        <v>290</v>
      </c>
      <c r="C438" s="3">
        <v>45285</v>
      </c>
      <c r="D438" s="4" t="str">
        <f ca="1">IF(C438&gt;=TODAY()-7,"Shipped","Completed")</f>
        <v>Completed</v>
      </c>
      <c r="E438" s="4" t="s">
        <v>3</v>
      </c>
      <c r="F438" s="4" t="s">
        <v>1534</v>
      </c>
      <c r="G438" s="5">
        <v>0.06</v>
      </c>
      <c r="H438" s="37">
        <f>IF(J438&gt;=7,2,IF(J438&lt;7,1))</f>
        <v>1</v>
      </c>
      <c r="I438" s="37" t="str">
        <f>IF(H438 &gt; 1, "Large", "Small")</f>
        <v>Small</v>
      </c>
      <c r="J438" s="4">
        <v>1</v>
      </c>
      <c r="K438" s="20">
        <v>0.99</v>
      </c>
      <c r="L438" s="5">
        <f>Table3[[#This Row],[Product_Amt]]+Table3[[#This Row],[Shipping_Amt]]</f>
        <v>1.05</v>
      </c>
      <c r="M438" s="5">
        <f>(((Table3[[#This Row],[Total_Amt]] * 0.0558659217877095) + (Table3[[#This Row],[Total_Amt]])) *0.025 +0.3) + Table3[[#This Row],[Total_Amt]] * 0.1025</f>
        <v>0.43534148044692733</v>
      </c>
      <c r="N438" s="20">
        <f>Table3[[#This Row],[Total_Amt]]-Table3[[#This Row],[TCG Fees]]-0.0225 - (0.088 *Table3[[#This Row],[Shipping Shields]])- (0.02442 * Table3[[#This Row],[Quantity_Ordered]])</f>
        <v>0.47973851955307278</v>
      </c>
      <c r="O438" s="2"/>
      <c r="P438" s="2"/>
      <c r="Q438" s="6"/>
    </row>
    <row r="439" spans="1:17" x14ac:dyDescent="0.25">
      <c r="A439" s="1" t="s">
        <v>293</v>
      </c>
      <c r="B439" s="2" t="s">
        <v>294</v>
      </c>
      <c r="C439" s="3">
        <v>45285</v>
      </c>
      <c r="D439" s="4" t="str">
        <f ca="1">IF(C439&gt;=TODAY()-7,"Shipped","Completed")</f>
        <v>Completed</v>
      </c>
      <c r="E439" s="4" t="s">
        <v>3</v>
      </c>
      <c r="F439" s="4" t="s">
        <v>1534</v>
      </c>
      <c r="G439" s="5">
        <v>1.39</v>
      </c>
      <c r="H439" s="37">
        <f>IF(J439&gt;=7,2,IF(J439&lt;7,1))</f>
        <v>1</v>
      </c>
      <c r="I439" s="37" t="str">
        <f>IF(H439 &gt; 1, "Large", "Small")</f>
        <v>Small</v>
      </c>
      <c r="J439" s="4">
        <v>3</v>
      </c>
      <c r="K439" s="20">
        <v>0.99</v>
      </c>
      <c r="L439" s="5">
        <f>Table3[[#This Row],[Product_Amt]]+Table3[[#This Row],[Shipping_Amt]]</f>
        <v>2.38</v>
      </c>
      <c r="M439" s="5">
        <f>(((Table3[[#This Row],[Total_Amt]] * 0.0558659217877095) + (Table3[[#This Row],[Total_Amt]])) *0.025 +0.3) + Table3[[#This Row],[Total_Amt]] * 0.1025</f>
        <v>0.60677402234636868</v>
      </c>
      <c r="N439" s="20">
        <f>Table3[[#This Row],[Total_Amt]]-Table3[[#This Row],[TCG Fees]]-0.0225 - (0.088 *Table3[[#This Row],[Shipping Shields]])- (0.02442 * Table3[[#This Row],[Quantity_Ordered]])</f>
        <v>1.5894659776536311</v>
      </c>
      <c r="O439" s="2"/>
      <c r="P439" s="2"/>
      <c r="Q439" s="6"/>
    </row>
    <row r="440" spans="1:17" x14ac:dyDescent="0.25">
      <c r="A440" s="1" t="s">
        <v>283</v>
      </c>
      <c r="B440" s="2" t="s">
        <v>284</v>
      </c>
      <c r="C440" s="3">
        <v>45285</v>
      </c>
      <c r="D440" s="4" t="str">
        <f ca="1">IF(C440&gt;=TODAY()-7,"Shipped","Completed")</f>
        <v>Completed</v>
      </c>
      <c r="E440" s="4" t="s">
        <v>3</v>
      </c>
      <c r="F440" s="4" t="s">
        <v>1534</v>
      </c>
      <c r="G440" s="5">
        <v>0.45</v>
      </c>
      <c r="H440" s="37">
        <f>IF(J440&gt;=7,2,IF(J440&lt;7,1))</f>
        <v>1</v>
      </c>
      <c r="I440" s="37" t="str">
        <f>IF(H440 &gt; 1, "Large", "Small")</f>
        <v>Small</v>
      </c>
      <c r="J440" s="4">
        <v>2</v>
      </c>
      <c r="K440" s="20">
        <v>0.99</v>
      </c>
      <c r="L440" s="5">
        <f>Table3[[#This Row],[Product_Amt]]+Table3[[#This Row],[Shipping_Amt]]</f>
        <v>1.44</v>
      </c>
      <c r="M440" s="5">
        <f>(((Table3[[#This Row],[Total_Amt]] * 0.0558659217877095) + (Table3[[#This Row],[Total_Amt]])) *0.025 +0.3) + Table3[[#This Row],[Total_Amt]] * 0.1025</f>
        <v>0.48561117318435754</v>
      </c>
      <c r="N440" s="20">
        <f>Table3[[#This Row],[Total_Amt]]-Table3[[#This Row],[TCG Fees]]-0.0225 - (0.088 *Table3[[#This Row],[Shipping Shields]])- (0.02442 * Table3[[#This Row],[Quantity_Ordered]])</f>
        <v>0.79504882681564248</v>
      </c>
      <c r="O440" s="2"/>
      <c r="P440" s="2"/>
      <c r="Q440" s="6"/>
    </row>
    <row r="441" spans="1:17" x14ac:dyDescent="0.25">
      <c r="A441" s="1" t="s">
        <v>323</v>
      </c>
      <c r="B441" s="2" t="s">
        <v>324</v>
      </c>
      <c r="C441" s="3">
        <v>45285</v>
      </c>
      <c r="D441" s="4" t="str">
        <f ca="1">IF(C441&gt;=TODAY()-7,"Shipped","Completed")</f>
        <v>Completed</v>
      </c>
      <c r="E441" s="4" t="s">
        <v>3</v>
      </c>
      <c r="F441" s="4" t="s">
        <v>1534</v>
      </c>
      <c r="G441" s="5">
        <v>0.8</v>
      </c>
      <c r="H441" s="37">
        <f>IF(J441&gt;=7,2,IF(J441&lt;7,1))</f>
        <v>1</v>
      </c>
      <c r="I441" s="37" t="str">
        <f>IF(H441 &gt; 1, "Large", "Small")</f>
        <v>Small</v>
      </c>
      <c r="J441" s="4">
        <v>4</v>
      </c>
      <c r="K441" s="20">
        <v>0.99</v>
      </c>
      <c r="L441" s="5">
        <f>Table3[[#This Row],[Product_Amt]]+Table3[[#This Row],[Shipping_Amt]]</f>
        <v>1.79</v>
      </c>
      <c r="M441" s="5">
        <f>(((Table3[[#This Row],[Total_Amt]] * 0.0558659217877095) + (Table3[[#This Row],[Total_Amt]])) *0.025 +0.3) + Table3[[#This Row],[Total_Amt]] * 0.1025</f>
        <v>0.530725</v>
      </c>
      <c r="N441" s="20">
        <f>Table3[[#This Row],[Total_Amt]]-Table3[[#This Row],[TCG Fees]]-0.0225 - (0.088 *Table3[[#This Row],[Shipping Shields]])- (0.02442 * Table3[[#This Row],[Quantity_Ordered]])</f>
        <v>1.0510950000000001</v>
      </c>
      <c r="O441" s="2"/>
      <c r="P441" s="2"/>
      <c r="Q441" s="6"/>
    </row>
    <row r="442" spans="1:17" x14ac:dyDescent="0.25">
      <c r="A442" s="1" t="s">
        <v>297</v>
      </c>
      <c r="B442" s="2" t="s">
        <v>298</v>
      </c>
      <c r="C442" s="3">
        <v>45285</v>
      </c>
      <c r="D442" s="4" t="str">
        <f ca="1">IF(C442&gt;=TODAY()-7,"Shipped","Completed")</f>
        <v>Completed</v>
      </c>
      <c r="E442" s="4" t="s">
        <v>3</v>
      </c>
      <c r="F442" s="4" t="s">
        <v>1534</v>
      </c>
      <c r="G442" s="5">
        <v>0.17</v>
      </c>
      <c r="H442" s="37">
        <f>IF(J442&gt;=7,2,IF(J442&lt;7,1))</f>
        <v>1</v>
      </c>
      <c r="I442" s="37" t="str">
        <f>IF(H442 &gt; 1, "Large", "Small")</f>
        <v>Small</v>
      </c>
      <c r="J442" s="4">
        <v>2</v>
      </c>
      <c r="K442" s="20">
        <v>0.99</v>
      </c>
      <c r="L442" s="5">
        <f>Table3[[#This Row],[Product_Amt]]+Table3[[#This Row],[Shipping_Amt]]</f>
        <v>1.1599999999999999</v>
      </c>
      <c r="M442" s="5">
        <f>(((Table3[[#This Row],[Total_Amt]] * 0.0558659217877095) + (Table3[[#This Row],[Total_Amt]])) *0.025 +0.3) + Table3[[#This Row],[Total_Amt]] * 0.1025</f>
        <v>0.44952011173184359</v>
      </c>
      <c r="N442" s="20">
        <f>Table3[[#This Row],[Total_Amt]]-Table3[[#This Row],[TCG Fees]]-0.0225 - (0.088 *Table3[[#This Row],[Shipping Shields]])- (0.02442 * Table3[[#This Row],[Quantity_Ordered]])</f>
        <v>0.55113988826815641</v>
      </c>
      <c r="O442" s="2"/>
      <c r="P442" s="2"/>
      <c r="Q442" s="6"/>
    </row>
    <row r="443" spans="1:17" x14ac:dyDescent="0.25">
      <c r="A443" s="1" t="s">
        <v>233</v>
      </c>
      <c r="B443" s="2" t="s">
        <v>234</v>
      </c>
      <c r="C443" s="3">
        <v>45284</v>
      </c>
      <c r="D443" s="4" t="str">
        <f ca="1">IF(C443&gt;=TODAY()-7,"Shipped","Completed")</f>
        <v>Completed</v>
      </c>
      <c r="E443" s="4" t="s">
        <v>3</v>
      </c>
      <c r="F443" s="4" t="s">
        <v>1534</v>
      </c>
      <c r="G443" s="5">
        <v>2.23</v>
      </c>
      <c r="H443" s="37">
        <f>IF(J443&gt;=7,2,IF(J443&lt;7,1))</f>
        <v>1</v>
      </c>
      <c r="I443" s="37" t="str">
        <f>IF(H443 &gt; 1, "Large", "Small")</f>
        <v>Small</v>
      </c>
      <c r="J443" s="4">
        <v>6</v>
      </c>
      <c r="K443" s="20">
        <v>0.99</v>
      </c>
      <c r="L443" s="5">
        <f>Table3[[#This Row],[Product_Amt]]+Table3[[#This Row],[Shipping_Amt]]</f>
        <v>3.2199999999999998</v>
      </c>
      <c r="M443" s="5">
        <f>(((Table3[[#This Row],[Total_Amt]] * 0.0558659217877095) + (Table3[[#This Row],[Total_Amt]])) *0.025 +0.3) + Table3[[#This Row],[Total_Amt]] * 0.1025</f>
        <v>0.71504720670391053</v>
      </c>
      <c r="N443" s="20">
        <f>Table3[[#This Row],[Total_Amt]]-Table3[[#This Row],[TCG Fees]]-0.0225 - (0.088 *Table3[[#This Row],[Shipping Shields]])- (0.02442 * Table3[[#This Row],[Quantity_Ordered]])</f>
        <v>2.2479327932960889</v>
      </c>
      <c r="O443" s="2"/>
      <c r="P443" s="2"/>
      <c r="Q443" s="6"/>
    </row>
    <row r="444" spans="1:17" x14ac:dyDescent="0.25">
      <c r="A444" s="1" t="s">
        <v>211</v>
      </c>
      <c r="B444" s="2" t="s">
        <v>212</v>
      </c>
      <c r="C444" s="3">
        <v>45284</v>
      </c>
      <c r="D444" s="4" t="str">
        <f ca="1">IF(C444&gt;=TODAY()-7,"Shipped","Completed")</f>
        <v>Completed</v>
      </c>
      <c r="E444" s="4" t="s">
        <v>3</v>
      </c>
      <c r="F444" s="4" t="s">
        <v>1534</v>
      </c>
      <c r="G444" s="5">
        <v>2.64</v>
      </c>
      <c r="H444" s="37">
        <f>IF(J444&gt;=7,2,IF(J444&lt;7,1))</f>
        <v>1</v>
      </c>
      <c r="I444" s="37" t="str">
        <f>IF(H444 &gt; 1, "Large", "Small")</f>
        <v>Small</v>
      </c>
      <c r="J444" s="4">
        <v>4</v>
      </c>
      <c r="K444" s="20">
        <v>0.99</v>
      </c>
      <c r="L444" s="5">
        <f>Table3[[#This Row],[Product_Amt]]+Table3[[#This Row],[Shipping_Amt]]</f>
        <v>3.63</v>
      </c>
      <c r="M444" s="5">
        <f>(((Table3[[#This Row],[Total_Amt]] * 0.0558659217877095) + (Table3[[#This Row],[Total_Amt]])) *0.025 +0.3) + Table3[[#This Row],[Total_Amt]] * 0.1025</f>
        <v>0.76789483240223455</v>
      </c>
      <c r="N444" s="20">
        <f>Table3[[#This Row],[Total_Amt]]-Table3[[#This Row],[TCG Fees]]-0.0225 - (0.088 *Table3[[#This Row],[Shipping Shields]])- (0.02442 * Table3[[#This Row],[Quantity_Ordered]])</f>
        <v>2.6539251675977655</v>
      </c>
      <c r="O444" s="2"/>
      <c r="P444" s="2"/>
      <c r="Q444" s="6"/>
    </row>
    <row r="445" spans="1:17" x14ac:dyDescent="0.25">
      <c r="A445" s="1" t="s">
        <v>227</v>
      </c>
      <c r="B445" s="2" t="s">
        <v>228</v>
      </c>
      <c r="C445" s="3">
        <v>45284</v>
      </c>
      <c r="D445" s="4" t="str">
        <f ca="1">IF(C445&gt;=TODAY()-7,"Shipped","Completed")</f>
        <v>Completed</v>
      </c>
      <c r="E445" s="4" t="s">
        <v>3</v>
      </c>
      <c r="F445" s="4" t="s">
        <v>1534</v>
      </c>
      <c r="G445" s="5">
        <v>0.35</v>
      </c>
      <c r="H445" s="37">
        <f>IF(J445&gt;=7,2,IF(J445&lt;7,1))</f>
        <v>1</v>
      </c>
      <c r="I445" s="37" t="str">
        <f>IF(H445 &gt; 1, "Large", "Small")</f>
        <v>Small</v>
      </c>
      <c r="J445" s="4">
        <v>3</v>
      </c>
      <c r="K445" s="20">
        <v>0.99</v>
      </c>
      <c r="L445" s="5">
        <f>Table3[[#This Row],[Product_Amt]]+Table3[[#This Row],[Shipping_Amt]]</f>
        <v>1.3399999999999999</v>
      </c>
      <c r="M445" s="5">
        <f>(((Table3[[#This Row],[Total_Amt]] * 0.0558659217877095) + (Table3[[#This Row],[Total_Amt]])) *0.025 +0.3) + Table3[[#This Row],[Total_Amt]] * 0.1025</f>
        <v>0.47272150837988824</v>
      </c>
      <c r="N445" s="20">
        <f>Table3[[#This Row],[Total_Amt]]-Table3[[#This Row],[TCG Fees]]-0.0225 - (0.088 *Table3[[#This Row],[Shipping Shields]])- (0.02442 * Table3[[#This Row],[Quantity_Ordered]])</f>
        <v>0.68351849162011169</v>
      </c>
      <c r="O445" s="2"/>
      <c r="P445" s="2"/>
      <c r="Q445" s="6"/>
    </row>
    <row r="446" spans="1:17" x14ac:dyDescent="0.25">
      <c r="A446" s="1" t="s">
        <v>249</v>
      </c>
      <c r="B446" s="2" t="s">
        <v>250</v>
      </c>
      <c r="C446" s="3">
        <v>45284</v>
      </c>
      <c r="D446" s="4" t="str">
        <f ca="1">IF(C446&gt;=TODAY()-7,"Shipped","Completed")</f>
        <v>Completed</v>
      </c>
      <c r="E446" s="4" t="s">
        <v>3</v>
      </c>
      <c r="F446" s="4" t="s">
        <v>1534</v>
      </c>
      <c r="G446" s="5">
        <v>0.23</v>
      </c>
      <c r="H446" s="37">
        <f>IF(J446&gt;=7,2,IF(J446&lt;7,1))</f>
        <v>1</v>
      </c>
      <c r="I446" s="37" t="str">
        <f>IF(H446 &gt; 1, "Large", "Small")</f>
        <v>Small</v>
      </c>
      <c r="J446" s="4">
        <v>2</v>
      </c>
      <c r="K446" s="20">
        <v>0.99</v>
      </c>
      <c r="L446" s="5">
        <f>Table3[[#This Row],[Product_Amt]]+Table3[[#This Row],[Shipping_Amt]]</f>
        <v>1.22</v>
      </c>
      <c r="M446" s="5">
        <f>(((Table3[[#This Row],[Total_Amt]] * 0.0558659217877095) + (Table3[[#This Row],[Total_Amt]])) *0.025 +0.3) + Table3[[#This Row],[Total_Amt]] * 0.1025</f>
        <v>0.45725391061452514</v>
      </c>
      <c r="N446" s="20">
        <f>Table3[[#This Row],[Total_Amt]]-Table3[[#This Row],[TCG Fees]]-0.0225 - (0.088 *Table3[[#This Row],[Shipping Shields]])- (0.02442 * Table3[[#This Row],[Quantity_Ordered]])</f>
        <v>0.60340608938547491</v>
      </c>
      <c r="O446" s="2"/>
      <c r="P446" s="2"/>
      <c r="Q446" s="6"/>
    </row>
    <row r="447" spans="1:17" x14ac:dyDescent="0.25">
      <c r="A447" s="1" t="s">
        <v>259</v>
      </c>
      <c r="B447" s="2" t="s">
        <v>260</v>
      </c>
      <c r="C447" s="3">
        <v>45284</v>
      </c>
      <c r="D447" s="4" t="str">
        <f ca="1">IF(C447&gt;=TODAY()-7,"Shipped","Completed")</f>
        <v>Completed</v>
      </c>
      <c r="E447" s="4" t="s">
        <v>3</v>
      </c>
      <c r="F447" s="4" t="s">
        <v>1534</v>
      </c>
      <c r="G447" s="5">
        <v>0.75</v>
      </c>
      <c r="H447" s="37">
        <f>IF(J447&gt;=7,2,IF(J447&lt;7,1))</f>
        <v>1</v>
      </c>
      <c r="I447" s="37" t="str">
        <f>IF(H447 &gt; 1, "Large", "Small")</f>
        <v>Small</v>
      </c>
      <c r="J447" s="4">
        <v>1</v>
      </c>
      <c r="K447" s="20">
        <v>0.99</v>
      </c>
      <c r="L447" s="5">
        <f>Table3[[#This Row],[Product_Amt]]+Table3[[#This Row],[Shipping_Amt]]</f>
        <v>1.74</v>
      </c>
      <c r="M447" s="5">
        <f>(((Table3[[#This Row],[Total_Amt]] * 0.0558659217877095) + (Table3[[#This Row],[Total_Amt]])) *0.025 +0.3) + Table3[[#This Row],[Total_Amt]] * 0.1025</f>
        <v>0.5242801675977653</v>
      </c>
      <c r="N447" s="20">
        <f>Table3[[#This Row],[Total_Amt]]-Table3[[#This Row],[TCG Fees]]-0.0225 - (0.088 *Table3[[#This Row],[Shipping Shields]])- (0.02442 * Table3[[#This Row],[Quantity_Ordered]])</f>
        <v>1.0807998324022345</v>
      </c>
      <c r="O447" s="2"/>
      <c r="P447" s="2"/>
      <c r="Q447" s="6"/>
    </row>
    <row r="448" spans="1:17" x14ac:dyDescent="0.25">
      <c r="A448" s="1" t="s">
        <v>203</v>
      </c>
      <c r="B448" s="2" t="s">
        <v>204</v>
      </c>
      <c r="C448" s="3">
        <v>45284</v>
      </c>
      <c r="D448" s="4" t="str">
        <f ca="1">IF(C448&gt;=TODAY()-7,"Shipped","Completed")</f>
        <v>Completed</v>
      </c>
      <c r="E448" s="4" t="s">
        <v>3</v>
      </c>
      <c r="F448" s="4" t="s">
        <v>1534</v>
      </c>
      <c r="G448" s="5">
        <v>0.23</v>
      </c>
      <c r="H448" s="37">
        <f>IF(J448&gt;=7,2,IF(J448&lt;7,1))</f>
        <v>1</v>
      </c>
      <c r="I448" s="37" t="str">
        <f>IF(H448 &gt; 1, "Large", "Small")</f>
        <v>Small</v>
      </c>
      <c r="J448" s="4">
        <v>1</v>
      </c>
      <c r="K448" s="20">
        <v>0.99</v>
      </c>
      <c r="L448" s="5">
        <f>Table3[[#This Row],[Product_Amt]]+Table3[[#This Row],[Shipping_Amt]]</f>
        <v>1.22</v>
      </c>
      <c r="M448" s="5">
        <f>(((Table3[[#This Row],[Total_Amt]] * 0.0558659217877095) + (Table3[[#This Row],[Total_Amt]])) *0.025 +0.3) + Table3[[#This Row],[Total_Amt]] * 0.1025</f>
        <v>0.45725391061452514</v>
      </c>
      <c r="N448" s="20">
        <f>Table3[[#This Row],[Total_Amt]]-Table3[[#This Row],[TCG Fees]]-0.0225 - (0.088 *Table3[[#This Row],[Shipping Shields]])- (0.02442 * Table3[[#This Row],[Quantity_Ordered]])</f>
        <v>0.62782608938547491</v>
      </c>
      <c r="O448" s="2"/>
      <c r="P448" s="2"/>
      <c r="Q448" s="6"/>
    </row>
    <row r="449" spans="1:17" x14ac:dyDescent="0.25">
      <c r="A449" s="1" t="s">
        <v>205</v>
      </c>
      <c r="B449" s="2" t="s">
        <v>206</v>
      </c>
      <c r="C449" s="3">
        <v>45284</v>
      </c>
      <c r="D449" s="4" t="str">
        <f ca="1">IF(C449&gt;=TODAY()-7,"Shipped","Completed")</f>
        <v>Completed</v>
      </c>
      <c r="E449" s="4" t="s">
        <v>3</v>
      </c>
      <c r="F449" s="4" t="s">
        <v>1534</v>
      </c>
      <c r="G449" s="5">
        <v>0.1</v>
      </c>
      <c r="H449" s="37">
        <f>IF(J449&gt;=7,2,IF(J449&lt;7,1))</f>
        <v>1</v>
      </c>
      <c r="I449" s="37" t="str">
        <f>IF(H449 &gt; 1, "Large", "Small")</f>
        <v>Small</v>
      </c>
      <c r="J449" s="4">
        <v>1</v>
      </c>
      <c r="K449" s="20">
        <v>0.99</v>
      </c>
      <c r="L449" s="5">
        <f>Table3[[#This Row],[Product_Amt]]+Table3[[#This Row],[Shipping_Amt]]</f>
        <v>1.0900000000000001</v>
      </c>
      <c r="M449" s="5">
        <f>(((Table3[[#This Row],[Total_Amt]] * 0.0558659217877095) + (Table3[[#This Row],[Total_Amt]])) *0.025 +0.3) + Table3[[#This Row],[Total_Amt]] * 0.1025</f>
        <v>0.44049734636871507</v>
      </c>
      <c r="N449" s="20">
        <f>Table3[[#This Row],[Total_Amt]]-Table3[[#This Row],[TCG Fees]]-0.0225 - (0.088 *Table3[[#This Row],[Shipping Shields]])- (0.02442 * Table3[[#This Row],[Quantity_Ordered]])</f>
        <v>0.51458265363128508</v>
      </c>
      <c r="O449" s="2"/>
      <c r="P449" s="2"/>
      <c r="Q449" s="6"/>
    </row>
    <row r="450" spans="1:17" x14ac:dyDescent="0.25">
      <c r="A450" s="1" t="s">
        <v>223</v>
      </c>
      <c r="B450" s="2" t="s">
        <v>224</v>
      </c>
      <c r="C450" s="3">
        <v>45284</v>
      </c>
      <c r="D450" s="4" t="str">
        <f ca="1">IF(C450&gt;=TODAY()-7,"Shipped","Completed")</f>
        <v>Completed</v>
      </c>
      <c r="E450" s="4" t="s">
        <v>3</v>
      </c>
      <c r="F450" s="4" t="s">
        <v>1534</v>
      </c>
      <c r="G450" s="5">
        <v>0.2</v>
      </c>
      <c r="H450" s="37">
        <f>IF(J450&gt;=7,2,IF(J450&lt;7,1))</f>
        <v>1</v>
      </c>
      <c r="I450" s="37" t="str">
        <f>IF(H450 &gt; 1, "Large", "Small")</f>
        <v>Small</v>
      </c>
      <c r="J450" s="4">
        <v>1</v>
      </c>
      <c r="K450" s="20">
        <v>0.99</v>
      </c>
      <c r="L450" s="5">
        <f>Table3[[#This Row],[Product_Amt]]+Table3[[#This Row],[Shipping_Amt]]</f>
        <v>1.19</v>
      </c>
      <c r="M450" s="5">
        <f>(((Table3[[#This Row],[Total_Amt]] * 0.0558659217877095) + (Table3[[#This Row],[Total_Amt]])) *0.025 +0.3) + Table3[[#This Row],[Total_Amt]] * 0.1025</f>
        <v>0.45338701117318436</v>
      </c>
      <c r="N450" s="20">
        <f>Table3[[#This Row],[Total_Amt]]-Table3[[#This Row],[TCG Fees]]-0.0225 - (0.088 *Table3[[#This Row],[Shipping Shields]])- (0.02442 * Table3[[#This Row],[Quantity_Ordered]])</f>
        <v>0.60169298882681566</v>
      </c>
      <c r="O450" s="2"/>
      <c r="P450" s="2"/>
      <c r="Q450" s="6"/>
    </row>
    <row r="451" spans="1:17" x14ac:dyDescent="0.25">
      <c r="A451" s="1" t="s">
        <v>255</v>
      </c>
      <c r="B451" s="2" t="s">
        <v>256</v>
      </c>
      <c r="C451" s="3">
        <v>45284</v>
      </c>
      <c r="D451" s="4" t="str">
        <f ca="1">IF(C451&gt;=TODAY()-7,"Shipped","Completed")</f>
        <v>Completed</v>
      </c>
      <c r="E451" s="4" t="s">
        <v>3</v>
      </c>
      <c r="F451" s="4" t="s">
        <v>1534</v>
      </c>
      <c r="G451" s="5">
        <v>0.59</v>
      </c>
      <c r="H451" s="37">
        <f>IF(J451&gt;=7,2,IF(J451&lt;7,1))</f>
        <v>1</v>
      </c>
      <c r="I451" s="37" t="str">
        <f>IF(H451 &gt; 1, "Large", "Small")</f>
        <v>Small</v>
      </c>
      <c r="J451" s="4">
        <v>3</v>
      </c>
      <c r="K451" s="20">
        <v>0.99</v>
      </c>
      <c r="L451" s="5">
        <f>Table3[[#This Row],[Product_Amt]]+Table3[[#This Row],[Shipping_Amt]]</f>
        <v>1.58</v>
      </c>
      <c r="M451" s="5">
        <f>(((Table3[[#This Row],[Total_Amt]] * 0.0558659217877095) + (Table3[[#This Row],[Total_Amt]])) *0.025 +0.3) + Table3[[#This Row],[Total_Amt]] * 0.1025</f>
        <v>0.50365670391061457</v>
      </c>
      <c r="N451" s="20">
        <f>Table3[[#This Row],[Total_Amt]]-Table3[[#This Row],[TCG Fees]]-0.0225 - (0.088 *Table3[[#This Row],[Shipping Shields]])- (0.02442 * Table3[[#This Row],[Quantity_Ordered]])</f>
        <v>0.89258329608938558</v>
      </c>
      <c r="O451" s="2"/>
      <c r="P451" s="2"/>
      <c r="Q451" s="6"/>
    </row>
    <row r="452" spans="1:17" x14ac:dyDescent="0.25">
      <c r="A452" s="1" t="s">
        <v>207</v>
      </c>
      <c r="B452" s="2" t="s">
        <v>208</v>
      </c>
      <c r="C452" s="3">
        <v>45284</v>
      </c>
      <c r="D452" s="4" t="str">
        <f ca="1">IF(C452&gt;=TODAY()-7,"Shipped","Completed")</f>
        <v>Completed</v>
      </c>
      <c r="E452" s="4" t="s">
        <v>3</v>
      </c>
      <c r="F452" s="4" t="s">
        <v>1534</v>
      </c>
      <c r="G452" s="5">
        <v>0.42</v>
      </c>
      <c r="H452" s="37">
        <f>IF(J452&gt;=7,2,IF(J452&lt;7,1))</f>
        <v>1</v>
      </c>
      <c r="I452" s="37" t="str">
        <f>IF(H452 &gt; 1, "Large", "Small")</f>
        <v>Small</v>
      </c>
      <c r="J452" s="4">
        <v>1</v>
      </c>
      <c r="K452" s="20">
        <v>0.99</v>
      </c>
      <c r="L452" s="5">
        <f>Table3[[#This Row],[Product_Amt]]+Table3[[#This Row],[Shipping_Amt]]</f>
        <v>1.41</v>
      </c>
      <c r="M452" s="5">
        <f>(((Table3[[#This Row],[Total_Amt]] * 0.0558659217877095) + (Table3[[#This Row],[Total_Amt]])) *0.025 +0.3) + Table3[[#This Row],[Total_Amt]] * 0.1025</f>
        <v>0.48174427374301676</v>
      </c>
      <c r="N452" s="20">
        <f>Table3[[#This Row],[Total_Amt]]-Table3[[#This Row],[TCG Fees]]-0.0225 - (0.088 *Table3[[#This Row],[Shipping Shields]])- (0.02442 * Table3[[#This Row],[Quantity_Ordered]])</f>
        <v>0.79333572625698323</v>
      </c>
      <c r="O452" s="2"/>
      <c r="P452" s="2"/>
      <c r="Q452" s="6"/>
    </row>
    <row r="453" spans="1:17" x14ac:dyDescent="0.25">
      <c r="A453" s="1" t="s">
        <v>245</v>
      </c>
      <c r="B453" s="2" t="s">
        <v>246</v>
      </c>
      <c r="C453" s="3">
        <v>45284</v>
      </c>
      <c r="D453" s="4" t="str">
        <f ca="1">IF(C453&gt;=TODAY()-7,"Shipped","Completed")</f>
        <v>Completed</v>
      </c>
      <c r="E453" s="4" t="s">
        <v>3</v>
      </c>
      <c r="F453" s="4" t="s">
        <v>1534</v>
      </c>
      <c r="G453" s="5">
        <v>0.69</v>
      </c>
      <c r="H453" s="37">
        <f>IF(J453&gt;=7,2,IF(J453&lt;7,1))</f>
        <v>1</v>
      </c>
      <c r="I453" s="37" t="str">
        <f>IF(H453 &gt; 1, "Large", "Small")</f>
        <v>Small</v>
      </c>
      <c r="J453" s="4">
        <v>2</v>
      </c>
      <c r="K453" s="20">
        <v>0.99</v>
      </c>
      <c r="L453" s="5">
        <f>Table3[[#This Row],[Product_Amt]]+Table3[[#This Row],[Shipping_Amt]]</f>
        <v>1.68</v>
      </c>
      <c r="M453" s="5">
        <f>(((Table3[[#This Row],[Total_Amt]] * 0.0558659217877095) + (Table3[[#This Row],[Total_Amt]])) *0.025 +0.3) + Table3[[#This Row],[Total_Amt]] * 0.1025</f>
        <v>0.51654636871508375</v>
      </c>
      <c r="N453" s="20">
        <f>Table3[[#This Row],[Total_Amt]]-Table3[[#This Row],[TCG Fees]]-0.0225 - (0.088 *Table3[[#This Row],[Shipping Shields]])- (0.02442 * Table3[[#This Row],[Quantity_Ordered]])</f>
        <v>1.0041136312849162</v>
      </c>
      <c r="O453" s="2"/>
      <c r="P453" s="2"/>
      <c r="Q453" s="6"/>
    </row>
    <row r="454" spans="1:17" x14ac:dyDescent="0.25">
      <c r="A454" s="1" t="s">
        <v>239</v>
      </c>
      <c r="B454" s="2" t="s">
        <v>240</v>
      </c>
      <c r="C454" s="3">
        <v>45284</v>
      </c>
      <c r="D454" s="4" t="str">
        <f ca="1">IF(C454&gt;=TODAY()-7,"Shipped","Completed")</f>
        <v>Completed</v>
      </c>
      <c r="E454" s="4" t="s">
        <v>3</v>
      </c>
      <c r="F454" s="4" t="s">
        <v>1534</v>
      </c>
      <c r="G454" s="5">
        <v>0.49</v>
      </c>
      <c r="H454" s="37">
        <f>IF(J454&gt;=7,2,IF(J454&lt;7,1))</f>
        <v>1</v>
      </c>
      <c r="I454" s="37" t="str">
        <f>IF(H454 &gt; 1, "Large", "Small")</f>
        <v>Small</v>
      </c>
      <c r="J454" s="4">
        <v>1</v>
      </c>
      <c r="K454" s="20">
        <v>0.99</v>
      </c>
      <c r="L454" s="5">
        <f>Table3[[#This Row],[Product_Amt]]+Table3[[#This Row],[Shipping_Amt]]</f>
        <v>1.48</v>
      </c>
      <c r="M454" s="5">
        <f>(((Table3[[#This Row],[Total_Amt]] * 0.0558659217877095) + (Table3[[#This Row],[Total_Amt]])) *0.025 +0.3) + Table3[[#This Row],[Total_Amt]] * 0.1025</f>
        <v>0.49076703910614522</v>
      </c>
      <c r="N454" s="20">
        <f>Table3[[#This Row],[Total_Amt]]-Table3[[#This Row],[TCG Fees]]-0.0225 - (0.088 *Table3[[#This Row],[Shipping Shields]])- (0.02442 * Table3[[#This Row],[Quantity_Ordered]])</f>
        <v>0.85431296089385489</v>
      </c>
      <c r="O454" s="2"/>
      <c r="P454" s="2"/>
      <c r="Q454" s="6"/>
    </row>
    <row r="455" spans="1:17" x14ac:dyDescent="0.25">
      <c r="A455" s="1" t="s">
        <v>251</v>
      </c>
      <c r="B455" s="2" t="s">
        <v>252</v>
      </c>
      <c r="C455" s="3">
        <v>45284</v>
      </c>
      <c r="D455" s="4" t="str">
        <f ca="1">IF(C455&gt;=TODAY()-7,"Shipped","Completed")</f>
        <v>Completed</v>
      </c>
      <c r="E455" s="4" t="s">
        <v>3</v>
      </c>
      <c r="F455" s="4" t="s">
        <v>1534</v>
      </c>
      <c r="G455" s="5">
        <v>0.13</v>
      </c>
      <c r="H455" s="37">
        <f>IF(J455&gt;=7,2,IF(J455&lt;7,1))</f>
        <v>1</v>
      </c>
      <c r="I455" s="37" t="str">
        <f>IF(H455 &gt; 1, "Large", "Small")</f>
        <v>Small</v>
      </c>
      <c r="J455" s="4">
        <v>1</v>
      </c>
      <c r="K455" s="20">
        <v>0.99</v>
      </c>
      <c r="L455" s="5">
        <f>Table3[[#This Row],[Product_Amt]]+Table3[[#This Row],[Shipping_Amt]]</f>
        <v>1.1200000000000001</v>
      </c>
      <c r="M455" s="5">
        <f>(((Table3[[#This Row],[Total_Amt]] * 0.0558659217877095) + (Table3[[#This Row],[Total_Amt]])) *0.025 +0.3) + Table3[[#This Row],[Total_Amt]] * 0.1025</f>
        <v>0.44436424581005585</v>
      </c>
      <c r="N455" s="20">
        <f>Table3[[#This Row],[Total_Amt]]-Table3[[#This Row],[TCG Fees]]-0.0225 - (0.088 *Table3[[#This Row],[Shipping Shields]])- (0.02442 * Table3[[#This Row],[Quantity_Ordered]])</f>
        <v>0.54071575418994433</v>
      </c>
      <c r="O455" s="2"/>
      <c r="P455" s="2"/>
      <c r="Q455" s="6"/>
    </row>
    <row r="456" spans="1:17" x14ac:dyDescent="0.25">
      <c r="A456" s="1" t="s">
        <v>201</v>
      </c>
      <c r="B456" s="2" t="s">
        <v>202</v>
      </c>
      <c r="C456" s="3">
        <v>45284</v>
      </c>
      <c r="D456" s="4" t="str">
        <f ca="1">IF(C456&gt;=TODAY()-7,"Shipped","Completed")</f>
        <v>Completed</v>
      </c>
      <c r="E456" s="4" t="s">
        <v>3</v>
      </c>
      <c r="F456" s="4" t="s">
        <v>1534</v>
      </c>
      <c r="G456" s="5">
        <v>2.1800000000000002</v>
      </c>
      <c r="H456" s="37">
        <f>IF(J456&gt;=7,2,IF(J456&lt;7,1))</f>
        <v>2</v>
      </c>
      <c r="I456" s="37" t="str">
        <f>IF(H456 &gt; 1, "Large", "Small")</f>
        <v>Large</v>
      </c>
      <c r="J456" s="4">
        <v>10</v>
      </c>
      <c r="K456" s="20">
        <v>0.99</v>
      </c>
      <c r="L456" s="5">
        <f>Table3[[#This Row],[Product_Amt]]+Table3[[#This Row],[Shipping_Amt]]</f>
        <v>3.17</v>
      </c>
      <c r="M456" s="5">
        <f>(((Table3[[#This Row],[Total_Amt]] * 0.0558659217877095) + (Table3[[#This Row],[Total_Amt]])) *0.025 +0.3) + Table3[[#This Row],[Total_Amt]] * 0.1025</f>
        <v>0.70860237430167594</v>
      </c>
      <c r="N456" s="20">
        <f>Table3[[#This Row],[Total_Amt]]-Table3[[#This Row],[TCG Fees]]-0.0225 - (0.088 *Table3[[#This Row],[Shipping Shields]])- (0.02442 * Table3[[#This Row],[Quantity_Ordered]])</f>
        <v>2.0186976256983238</v>
      </c>
      <c r="O456" s="2"/>
      <c r="P456" s="2"/>
      <c r="Q456" s="6"/>
    </row>
    <row r="457" spans="1:17" x14ac:dyDescent="0.25">
      <c r="A457" s="1" t="s">
        <v>231</v>
      </c>
      <c r="B457" s="2" t="s">
        <v>232</v>
      </c>
      <c r="C457" s="3">
        <v>45284</v>
      </c>
      <c r="D457" s="4" t="str">
        <f ca="1">IF(C457&gt;=TODAY()-7,"Shipped","Completed")</f>
        <v>Completed</v>
      </c>
      <c r="E457" s="4" t="s">
        <v>3</v>
      </c>
      <c r="F457" s="4" t="s">
        <v>1534</v>
      </c>
      <c r="G457" s="5">
        <v>2.4300000000000002</v>
      </c>
      <c r="H457" s="37">
        <f>IF(J457&gt;=7,2,IF(J457&lt;7,1))</f>
        <v>1</v>
      </c>
      <c r="I457" s="37" t="str">
        <f>IF(H457 &gt; 1, "Large", "Small")</f>
        <v>Small</v>
      </c>
      <c r="J457" s="4">
        <v>4</v>
      </c>
      <c r="K457" s="20">
        <v>0.99</v>
      </c>
      <c r="L457" s="5">
        <f>Table3[[#This Row],[Product_Amt]]+Table3[[#This Row],[Shipping_Amt]]</f>
        <v>3.42</v>
      </c>
      <c r="M457" s="5">
        <f>(((Table3[[#This Row],[Total_Amt]] * 0.0558659217877095) + (Table3[[#This Row],[Total_Amt]])) *0.025 +0.3) + Table3[[#This Row],[Total_Amt]] * 0.1025</f>
        <v>0.74082653631284912</v>
      </c>
      <c r="N457" s="20">
        <f>Table3[[#This Row],[Total_Amt]]-Table3[[#This Row],[TCG Fees]]-0.0225 - (0.088 *Table3[[#This Row],[Shipping Shields]])- (0.02442 * Table3[[#This Row],[Quantity_Ordered]])</f>
        <v>2.4709934636871509</v>
      </c>
      <c r="O457" s="2"/>
      <c r="P457" s="2"/>
      <c r="Q457" s="6"/>
    </row>
    <row r="458" spans="1:17" x14ac:dyDescent="0.25">
      <c r="A458" s="1" t="s">
        <v>217</v>
      </c>
      <c r="B458" s="2" t="s">
        <v>218</v>
      </c>
      <c r="C458" s="3">
        <v>45284</v>
      </c>
      <c r="D458" s="4" t="str">
        <f ca="1">IF(C458&gt;=TODAY()-7,"Shipped","Completed")</f>
        <v>Completed</v>
      </c>
      <c r="E458" s="4" t="s">
        <v>3</v>
      </c>
      <c r="F458" s="4" t="s">
        <v>1534</v>
      </c>
      <c r="G458" s="5">
        <v>0.42</v>
      </c>
      <c r="H458" s="37">
        <f>IF(J458&gt;=7,2,IF(J458&lt;7,1))</f>
        <v>1</v>
      </c>
      <c r="I458" s="37" t="str">
        <f>IF(H458 &gt; 1, "Large", "Small")</f>
        <v>Small</v>
      </c>
      <c r="J458" s="4">
        <v>3</v>
      </c>
      <c r="K458" s="20">
        <v>0.99</v>
      </c>
      <c r="L458" s="5">
        <f>Table3[[#This Row],[Product_Amt]]+Table3[[#This Row],[Shipping_Amt]]</f>
        <v>1.41</v>
      </c>
      <c r="M458" s="5">
        <f>(((Table3[[#This Row],[Total_Amt]] * 0.0558659217877095) + (Table3[[#This Row],[Total_Amt]])) *0.025 +0.3) + Table3[[#This Row],[Total_Amt]] * 0.1025</f>
        <v>0.48174427374301676</v>
      </c>
      <c r="N458" s="20">
        <f>Table3[[#This Row],[Total_Amt]]-Table3[[#This Row],[TCG Fees]]-0.0225 - (0.088 *Table3[[#This Row],[Shipping Shields]])- (0.02442 * Table3[[#This Row],[Quantity_Ordered]])</f>
        <v>0.74449572625698324</v>
      </c>
      <c r="O458" s="2"/>
      <c r="P458" s="2"/>
      <c r="Q458" s="6"/>
    </row>
    <row r="459" spans="1:17" x14ac:dyDescent="0.25">
      <c r="A459" s="1" t="s">
        <v>209</v>
      </c>
      <c r="B459" s="2" t="s">
        <v>210</v>
      </c>
      <c r="C459" s="3">
        <v>45284</v>
      </c>
      <c r="D459" s="4" t="str">
        <f ca="1">IF(C459&gt;=TODAY()-7,"Shipped","Completed")</f>
        <v>Completed</v>
      </c>
      <c r="E459" s="4" t="s">
        <v>3</v>
      </c>
      <c r="F459" s="4" t="s">
        <v>1534</v>
      </c>
      <c r="G459" s="5">
        <v>0.35</v>
      </c>
      <c r="H459" s="37">
        <f>IF(J459&gt;=7,2,IF(J459&lt;7,1))</f>
        <v>1</v>
      </c>
      <c r="I459" s="37" t="str">
        <f>IF(H459 &gt; 1, "Large", "Small")</f>
        <v>Small</v>
      </c>
      <c r="J459" s="4">
        <v>1</v>
      </c>
      <c r="K459" s="20">
        <v>0.99</v>
      </c>
      <c r="L459" s="5">
        <f>Table3[[#This Row],[Product_Amt]]+Table3[[#This Row],[Shipping_Amt]]</f>
        <v>1.3399999999999999</v>
      </c>
      <c r="M459" s="5">
        <f>(((Table3[[#This Row],[Total_Amt]] * 0.0558659217877095) + (Table3[[#This Row],[Total_Amt]])) *0.025 +0.3) + Table3[[#This Row],[Total_Amt]] * 0.1025</f>
        <v>0.47272150837988824</v>
      </c>
      <c r="N459" s="20">
        <f>Table3[[#This Row],[Total_Amt]]-Table3[[#This Row],[TCG Fees]]-0.0225 - (0.088 *Table3[[#This Row],[Shipping Shields]])- (0.02442 * Table3[[#This Row],[Quantity_Ordered]])</f>
        <v>0.73235849162011168</v>
      </c>
      <c r="O459" s="2"/>
      <c r="P459" s="2"/>
      <c r="Q459" s="6"/>
    </row>
    <row r="460" spans="1:17" x14ac:dyDescent="0.25">
      <c r="A460" s="1" t="s">
        <v>253</v>
      </c>
      <c r="B460" s="2" t="s">
        <v>254</v>
      </c>
      <c r="C460" s="3">
        <v>45284</v>
      </c>
      <c r="D460" s="4" t="str">
        <f ca="1">IF(C460&gt;=TODAY()-7,"Shipped","Completed")</f>
        <v>Completed</v>
      </c>
      <c r="E460" s="4" t="s">
        <v>3</v>
      </c>
      <c r="F460" s="4" t="s">
        <v>1534</v>
      </c>
      <c r="G460" s="5">
        <v>4.4800000000000004</v>
      </c>
      <c r="H460" s="37">
        <f>IF(J460&gt;=7,2,IF(J460&lt;7,1))</f>
        <v>1</v>
      </c>
      <c r="I460" s="37" t="str">
        <f>IF(H460 &gt; 1, "Large", "Small")</f>
        <v>Small</v>
      </c>
      <c r="J460" s="4">
        <v>3</v>
      </c>
      <c r="K460" s="20">
        <v>0.99</v>
      </c>
      <c r="L460" s="5">
        <f>Table3[[#This Row],[Product_Amt]]+Table3[[#This Row],[Shipping_Amt]]</f>
        <v>5.4700000000000006</v>
      </c>
      <c r="M460" s="5">
        <f>(((Table3[[#This Row],[Total_Amt]] * 0.0558659217877095) + (Table3[[#This Row],[Total_Amt]])) *0.025 +0.3) + Table3[[#This Row],[Total_Amt]] * 0.1025</f>
        <v>1.0050646648044692</v>
      </c>
      <c r="N460" s="20">
        <f>Table3[[#This Row],[Total_Amt]]-Table3[[#This Row],[TCG Fees]]-0.0225 - (0.088 *Table3[[#This Row],[Shipping Shields]])- (0.02442 * Table3[[#This Row],[Quantity_Ordered]])</f>
        <v>4.2811753351955311</v>
      </c>
      <c r="O460" s="2"/>
      <c r="P460" s="2"/>
      <c r="Q460" s="6"/>
    </row>
    <row r="461" spans="1:17" x14ac:dyDescent="0.25">
      <c r="A461" s="1" t="s">
        <v>225</v>
      </c>
      <c r="B461" s="2" t="s">
        <v>226</v>
      </c>
      <c r="C461" s="3">
        <v>45284</v>
      </c>
      <c r="D461" s="4" t="str">
        <f ca="1">IF(C461&gt;=TODAY()-7,"Shipped","Completed")</f>
        <v>Completed</v>
      </c>
      <c r="E461" s="4" t="s">
        <v>3</v>
      </c>
      <c r="F461" s="4" t="s">
        <v>1534</v>
      </c>
      <c r="G461" s="5">
        <v>0.14000000000000001</v>
      </c>
      <c r="H461" s="37">
        <f>IF(J461&gt;=7,2,IF(J461&lt;7,1))</f>
        <v>1</v>
      </c>
      <c r="I461" s="37" t="str">
        <f>IF(H461 &gt; 1, "Large", "Small")</f>
        <v>Small</v>
      </c>
      <c r="J461" s="4">
        <v>2</v>
      </c>
      <c r="K461" s="20">
        <v>0.99</v>
      </c>
      <c r="L461" s="5">
        <f>Table3[[#This Row],[Product_Amt]]+Table3[[#This Row],[Shipping_Amt]]</f>
        <v>1.1299999999999999</v>
      </c>
      <c r="M461" s="5">
        <f>(((Table3[[#This Row],[Total_Amt]] * 0.0558659217877095) + (Table3[[#This Row],[Total_Amt]])) *0.025 +0.3) + Table3[[#This Row],[Total_Amt]] * 0.1025</f>
        <v>0.44565321229050281</v>
      </c>
      <c r="N461" s="20">
        <f>Table3[[#This Row],[Total_Amt]]-Table3[[#This Row],[TCG Fees]]-0.0225 - (0.088 *Table3[[#This Row],[Shipping Shields]])- (0.02442 * Table3[[#This Row],[Quantity_Ordered]])</f>
        <v>0.52500678770949716</v>
      </c>
      <c r="O461" s="2"/>
      <c r="P461" s="2"/>
      <c r="Q461" s="6"/>
    </row>
    <row r="462" spans="1:17" x14ac:dyDescent="0.25">
      <c r="A462" s="1" t="s">
        <v>257</v>
      </c>
      <c r="B462" s="2" t="s">
        <v>258</v>
      </c>
      <c r="C462" s="3">
        <v>45284</v>
      </c>
      <c r="D462" s="4" t="str">
        <f ca="1">IF(C462&gt;=TODAY()-7,"Shipped","Completed")</f>
        <v>Completed</v>
      </c>
      <c r="E462" s="4" t="s">
        <v>3</v>
      </c>
      <c r="F462" s="4" t="s">
        <v>1534</v>
      </c>
      <c r="G462" s="5">
        <v>3.38</v>
      </c>
      <c r="H462" s="37">
        <f>IF(J462&gt;=7,2,IF(J462&lt;7,1))</f>
        <v>1</v>
      </c>
      <c r="I462" s="37" t="str">
        <f>IF(H462 &gt; 1, "Large", "Small")</f>
        <v>Small</v>
      </c>
      <c r="J462" s="4">
        <v>4</v>
      </c>
      <c r="K462" s="20">
        <v>0.99</v>
      </c>
      <c r="L462" s="5">
        <f>Table3[[#This Row],[Product_Amt]]+Table3[[#This Row],[Shipping_Amt]]</f>
        <v>4.37</v>
      </c>
      <c r="M462" s="5">
        <f>(((Table3[[#This Row],[Total_Amt]] * 0.0558659217877095) + (Table3[[#This Row],[Total_Amt]])) *0.025 +0.3) + Table3[[#This Row],[Total_Amt]] * 0.1025</f>
        <v>0.86327835195530722</v>
      </c>
      <c r="N462" s="20">
        <f>Table3[[#This Row],[Total_Amt]]-Table3[[#This Row],[TCG Fees]]-0.0225 - (0.088 *Table3[[#This Row],[Shipping Shields]])- (0.02442 * Table3[[#This Row],[Quantity_Ordered]])</f>
        <v>3.2985416480446927</v>
      </c>
      <c r="O462" s="2"/>
      <c r="P462" s="2"/>
      <c r="Q462" s="6"/>
    </row>
    <row r="463" spans="1:17" x14ac:dyDescent="0.25">
      <c r="A463" s="1" t="s">
        <v>213</v>
      </c>
      <c r="B463" s="2" t="s">
        <v>214</v>
      </c>
      <c r="C463" s="3">
        <v>45284</v>
      </c>
      <c r="D463" s="4" t="str">
        <f ca="1">IF(C463&gt;=TODAY()-7,"Shipped","Completed")</f>
        <v>Completed</v>
      </c>
      <c r="E463" s="4" t="s">
        <v>3</v>
      </c>
      <c r="F463" s="4" t="s">
        <v>1534</v>
      </c>
      <c r="G463" s="5">
        <v>2.0699999999999998</v>
      </c>
      <c r="H463" s="37">
        <f>IF(J463&gt;=7,2,IF(J463&lt;7,1))</f>
        <v>1</v>
      </c>
      <c r="I463" s="37" t="str">
        <f>IF(H463 &gt; 1, "Large", "Small")</f>
        <v>Small</v>
      </c>
      <c r="J463" s="4">
        <v>2</v>
      </c>
      <c r="K463" s="20">
        <v>0.99</v>
      </c>
      <c r="L463" s="5">
        <f>Table3[[#This Row],[Product_Amt]]+Table3[[#This Row],[Shipping_Amt]]</f>
        <v>3.0599999999999996</v>
      </c>
      <c r="M463" s="5">
        <f>(((Table3[[#This Row],[Total_Amt]] * 0.0558659217877095) + (Table3[[#This Row],[Total_Amt]])) *0.025 +0.3) + Table3[[#This Row],[Total_Amt]] * 0.1025</f>
        <v>0.69442374301675969</v>
      </c>
      <c r="N463" s="20">
        <f>Table3[[#This Row],[Total_Amt]]-Table3[[#This Row],[TCG Fees]]-0.0225 - (0.088 *Table3[[#This Row],[Shipping Shields]])- (0.02442 * Table3[[#This Row],[Quantity_Ordered]])</f>
        <v>2.2062362569832397</v>
      </c>
      <c r="O463" s="2"/>
      <c r="P463" s="2"/>
      <c r="Q463" s="6"/>
    </row>
    <row r="464" spans="1:17" x14ac:dyDescent="0.25">
      <c r="A464" s="1" t="s">
        <v>221</v>
      </c>
      <c r="B464" s="2" t="s">
        <v>222</v>
      </c>
      <c r="C464" s="3">
        <v>45284</v>
      </c>
      <c r="D464" s="4" t="str">
        <f ca="1">IF(C464&gt;=TODAY()-7,"Shipped","Completed")</f>
        <v>Completed</v>
      </c>
      <c r="E464" s="4" t="s">
        <v>3</v>
      </c>
      <c r="F464" s="4" t="s">
        <v>1534</v>
      </c>
      <c r="G464" s="5">
        <v>0.23</v>
      </c>
      <c r="H464" s="37">
        <f>IF(J464&gt;=7,2,IF(J464&lt;7,1))</f>
        <v>1</v>
      </c>
      <c r="I464" s="37" t="str">
        <f>IF(H464 &gt; 1, "Large", "Small")</f>
        <v>Small</v>
      </c>
      <c r="J464" s="4">
        <v>1</v>
      </c>
      <c r="K464" s="20">
        <v>0.99</v>
      </c>
      <c r="L464" s="5">
        <f>Table3[[#This Row],[Product_Amt]]+Table3[[#This Row],[Shipping_Amt]]</f>
        <v>1.22</v>
      </c>
      <c r="M464" s="5">
        <f>(((Table3[[#This Row],[Total_Amt]] * 0.0558659217877095) + (Table3[[#This Row],[Total_Amt]])) *0.025 +0.3) + Table3[[#This Row],[Total_Amt]] * 0.1025</f>
        <v>0.45725391061452514</v>
      </c>
      <c r="N464" s="20">
        <f>Table3[[#This Row],[Total_Amt]]-Table3[[#This Row],[TCG Fees]]-0.0225 - (0.088 *Table3[[#This Row],[Shipping Shields]])- (0.02442 * Table3[[#This Row],[Quantity_Ordered]])</f>
        <v>0.62782608938547491</v>
      </c>
      <c r="O464" s="2"/>
      <c r="P464" s="2"/>
      <c r="Q464" s="6"/>
    </row>
    <row r="465" spans="1:17" x14ac:dyDescent="0.25">
      <c r="A465" s="1" t="s">
        <v>247</v>
      </c>
      <c r="B465" s="2" t="s">
        <v>248</v>
      </c>
      <c r="C465" s="3">
        <v>45284</v>
      </c>
      <c r="D465" s="4" t="str">
        <f ca="1">IF(C465&gt;=TODAY()-7,"Shipped","Completed")</f>
        <v>Completed</v>
      </c>
      <c r="E465" s="4" t="s">
        <v>3</v>
      </c>
      <c r="F465" s="4" t="s">
        <v>1534</v>
      </c>
      <c r="G465" s="5">
        <v>0.56999999999999995</v>
      </c>
      <c r="H465" s="37">
        <f>IF(J465&gt;=7,2,IF(J465&lt;7,1))</f>
        <v>1</v>
      </c>
      <c r="I465" s="37" t="str">
        <f>IF(H465 &gt; 1, "Large", "Small")</f>
        <v>Small</v>
      </c>
      <c r="J465" s="4">
        <v>2</v>
      </c>
      <c r="K465" s="20">
        <v>0.99</v>
      </c>
      <c r="L465" s="5">
        <f>Table3[[#This Row],[Product_Amt]]+Table3[[#This Row],[Shipping_Amt]]</f>
        <v>1.56</v>
      </c>
      <c r="M465" s="5">
        <f>(((Table3[[#This Row],[Total_Amt]] * 0.0558659217877095) + (Table3[[#This Row],[Total_Amt]])) *0.025 +0.3) + Table3[[#This Row],[Total_Amt]] * 0.1025</f>
        <v>0.50107877094972064</v>
      </c>
      <c r="N465" s="20">
        <f>Table3[[#This Row],[Total_Amt]]-Table3[[#This Row],[TCG Fees]]-0.0225 - (0.088 *Table3[[#This Row],[Shipping Shields]])- (0.02442 * Table3[[#This Row],[Quantity_Ordered]])</f>
        <v>0.89958122905027949</v>
      </c>
      <c r="O465" s="2"/>
      <c r="P465" s="2"/>
      <c r="Q465" s="6"/>
    </row>
    <row r="466" spans="1:17" x14ac:dyDescent="0.25">
      <c r="A466" s="1" t="s">
        <v>215</v>
      </c>
      <c r="B466" s="2" t="s">
        <v>216</v>
      </c>
      <c r="C466" s="3">
        <v>45284</v>
      </c>
      <c r="D466" s="4" t="str">
        <f ca="1">IF(C466&gt;=TODAY()-7,"Shipped","Completed")</f>
        <v>Completed</v>
      </c>
      <c r="E466" s="4" t="s">
        <v>3</v>
      </c>
      <c r="F466" s="4" t="s">
        <v>1534</v>
      </c>
      <c r="G466" s="5">
        <v>0.53</v>
      </c>
      <c r="H466" s="37">
        <f>IF(J466&gt;=7,2,IF(J466&lt;7,1))</f>
        <v>1</v>
      </c>
      <c r="I466" s="37" t="str">
        <f>IF(H466 &gt; 1, "Large", "Small")</f>
        <v>Small</v>
      </c>
      <c r="J466" s="4">
        <v>1</v>
      </c>
      <c r="K466" s="20">
        <v>0.99</v>
      </c>
      <c r="L466" s="5">
        <f>Table3[[#This Row],[Product_Amt]]+Table3[[#This Row],[Shipping_Amt]]</f>
        <v>1.52</v>
      </c>
      <c r="M466" s="5">
        <f>(((Table3[[#This Row],[Total_Amt]] * 0.0558659217877095) + (Table3[[#This Row],[Total_Amt]])) *0.025 +0.3) + Table3[[#This Row],[Total_Amt]] * 0.1025</f>
        <v>0.49592290502793296</v>
      </c>
      <c r="N466" s="20">
        <f>Table3[[#This Row],[Total_Amt]]-Table3[[#This Row],[TCG Fees]]-0.0225 - (0.088 *Table3[[#This Row],[Shipping Shields]])- (0.02442 * Table3[[#This Row],[Quantity_Ordered]])</f>
        <v>0.88915709497206707</v>
      </c>
      <c r="O466" s="2"/>
      <c r="P466" s="2"/>
      <c r="Q466" s="6"/>
    </row>
    <row r="467" spans="1:17" x14ac:dyDescent="0.25">
      <c r="A467" s="1" t="s">
        <v>235</v>
      </c>
      <c r="B467" s="2" t="s">
        <v>236</v>
      </c>
      <c r="C467" s="3">
        <v>45284</v>
      </c>
      <c r="D467" s="4" t="str">
        <f ca="1">IF(C467&gt;=TODAY()-7,"Shipped","Completed")</f>
        <v>Completed</v>
      </c>
      <c r="E467" s="4" t="s">
        <v>3</v>
      </c>
      <c r="F467" s="4" t="s">
        <v>1534</v>
      </c>
      <c r="G467" s="5">
        <v>2.37</v>
      </c>
      <c r="H467" s="37">
        <f>IF(J467&gt;=7,2,IF(J467&lt;7,1))</f>
        <v>1</v>
      </c>
      <c r="I467" s="37" t="str">
        <f>IF(H467 &gt; 1, "Large", "Small")</f>
        <v>Small</v>
      </c>
      <c r="J467" s="4">
        <v>6</v>
      </c>
      <c r="K467" s="20">
        <v>0.99</v>
      </c>
      <c r="L467" s="5">
        <f>Table3[[#This Row],[Product_Amt]]+Table3[[#This Row],[Shipping_Amt]]</f>
        <v>3.3600000000000003</v>
      </c>
      <c r="M467" s="5">
        <f>(((Table3[[#This Row],[Total_Amt]] * 0.0558659217877095) + (Table3[[#This Row],[Total_Amt]])) *0.025 +0.3) + Table3[[#This Row],[Total_Amt]] * 0.1025</f>
        <v>0.73309273743016767</v>
      </c>
      <c r="N467" s="20">
        <f>Table3[[#This Row],[Total_Amt]]-Table3[[#This Row],[TCG Fees]]-0.0225 - (0.088 *Table3[[#This Row],[Shipping Shields]])- (0.02442 * Table3[[#This Row],[Quantity_Ordered]])</f>
        <v>2.3698872625698324</v>
      </c>
      <c r="O467" s="2"/>
      <c r="P467" s="2"/>
      <c r="Q467" s="6"/>
    </row>
    <row r="468" spans="1:17" x14ac:dyDescent="0.25">
      <c r="A468" s="1" t="s">
        <v>219</v>
      </c>
      <c r="B468" s="2" t="s">
        <v>220</v>
      </c>
      <c r="C468" s="3">
        <v>45284</v>
      </c>
      <c r="D468" s="4" t="str">
        <f ca="1">IF(C468&gt;=TODAY()-7,"Shipped","Completed")</f>
        <v>Completed</v>
      </c>
      <c r="E468" s="4" t="s">
        <v>3</v>
      </c>
      <c r="F468" s="4" t="s">
        <v>1534</v>
      </c>
      <c r="G468" s="5">
        <v>4.8499999999999996</v>
      </c>
      <c r="H468" s="37">
        <f>IF(J468&gt;=7,2,IF(J468&lt;7,1))</f>
        <v>2</v>
      </c>
      <c r="I468" s="37" t="str">
        <f>IF(H468 &gt; 1, "Large", "Small")</f>
        <v>Large</v>
      </c>
      <c r="J468" s="4">
        <v>7</v>
      </c>
      <c r="K468" s="20">
        <v>0.99</v>
      </c>
      <c r="L468" s="5">
        <f>Table3[[#This Row],[Product_Amt]]+Table3[[#This Row],[Shipping_Amt]]</f>
        <v>5.84</v>
      </c>
      <c r="M468" s="5">
        <f>(((Table3[[#This Row],[Total_Amt]] * 0.0558659217877095) + (Table3[[#This Row],[Total_Amt]])) *0.025 +0.3) + Table3[[#This Row],[Total_Amt]] * 0.1025</f>
        <v>1.0527564245810055</v>
      </c>
      <c r="N468" s="20">
        <f>Table3[[#This Row],[Total_Amt]]-Table3[[#This Row],[TCG Fees]]-0.0225 - (0.088 *Table3[[#This Row],[Shipping Shields]])- (0.02442 * Table3[[#This Row],[Quantity_Ordered]])</f>
        <v>4.4178035754189944</v>
      </c>
      <c r="O468" s="2"/>
      <c r="P468" s="2"/>
      <c r="Q468" s="6"/>
    </row>
    <row r="469" spans="1:17" x14ac:dyDescent="0.25">
      <c r="A469" s="1" t="s">
        <v>241</v>
      </c>
      <c r="B469" s="2" t="s">
        <v>242</v>
      </c>
      <c r="C469" s="3">
        <v>45284</v>
      </c>
      <c r="D469" s="4" t="str">
        <f ca="1">IF(C469&gt;=TODAY()-7,"Shipped","Completed")</f>
        <v>Completed</v>
      </c>
      <c r="E469" s="4" t="s">
        <v>3</v>
      </c>
      <c r="F469" s="4" t="s">
        <v>1534</v>
      </c>
      <c r="G469" s="5">
        <v>0.8</v>
      </c>
      <c r="H469" s="37">
        <f>IF(J469&gt;=7,2,IF(J469&lt;7,1))</f>
        <v>1</v>
      </c>
      <c r="I469" s="37" t="str">
        <f>IF(H469 &gt; 1, "Large", "Small")</f>
        <v>Small</v>
      </c>
      <c r="J469" s="4">
        <v>6</v>
      </c>
      <c r="K469" s="20">
        <v>0.99</v>
      </c>
      <c r="L469" s="5">
        <f>Table3[[#This Row],[Product_Amt]]+Table3[[#This Row],[Shipping_Amt]]</f>
        <v>1.79</v>
      </c>
      <c r="M469" s="5">
        <f>(((Table3[[#This Row],[Total_Amt]] * 0.0558659217877095) + (Table3[[#This Row],[Total_Amt]])) *0.025 +0.3) + Table3[[#This Row],[Total_Amt]] * 0.1025</f>
        <v>0.530725</v>
      </c>
      <c r="N469" s="20">
        <f>Table3[[#This Row],[Total_Amt]]-Table3[[#This Row],[TCG Fees]]-0.0225 - (0.088 *Table3[[#This Row],[Shipping Shields]])- (0.02442 * Table3[[#This Row],[Quantity_Ordered]])</f>
        <v>1.0022550000000001</v>
      </c>
      <c r="O469" s="2"/>
      <c r="P469" s="2"/>
      <c r="Q469" s="6"/>
    </row>
    <row r="470" spans="1:17" x14ac:dyDescent="0.25">
      <c r="A470" s="1" t="s">
        <v>243</v>
      </c>
      <c r="B470" s="2" t="s">
        <v>244</v>
      </c>
      <c r="C470" s="3">
        <v>45284</v>
      </c>
      <c r="D470" s="4" t="str">
        <f ca="1">IF(C470&gt;=TODAY()-7,"Shipped","Completed")</f>
        <v>Completed</v>
      </c>
      <c r="E470" s="4" t="s">
        <v>3</v>
      </c>
      <c r="F470" s="4" t="s">
        <v>1534</v>
      </c>
      <c r="G470" s="5">
        <v>0.35</v>
      </c>
      <c r="H470" s="37">
        <f>IF(J470&gt;=7,2,IF(J470&lt;7,1))</f>
        <v>1</v>
      </c>
      <c r="I470" s="37" t="str">
        <f>IF(H470 &gt; 1, "Large", "Small")</f>
        <v>Small</v>
      </c>
      <c r="J470" s="4">
        <v>1</v>
      </c>
      <c r="K470" s="20">
        <v>0.99</v>
      </c>
      <c r="L470" s="5">
        <f>Table3[[#This Row],[Product_Amt]]+Table3[[#This Row],[Shipping_Amt]]</f>
        <v>1.3399999999999999</v>
      </c>
      <c r="M470" s="5">
        <f>(((Table3[[#This Row],[Total_Amt]] * 0.0558659217877095) + (Table3[[#This Row],[Total_Amt]])) *0.025 +0.3) + Table3[[#This Row],[Total_Amt]] * 0.1025</f>
        <v>0.47272150837988824</v>
      </c>
      <c r="N470" s="20">
        <f>Table3[[#This Row],[Total_Amt]]-Table3[[#This Row],[TCG Fees]]-0.0225 - (0.088 *Table3[[#This Row],[Shipping Shields]])- (0.02442 * Table3[[#This Row],[Quantity_Ordered]])</f>
        <v>0.73235849162011168</v>
      </c>
      <c r="O470" s="2"/>
      <c r="P470" s="2"/>
      <c r="Q470" s="6"/>
    </row>
    <row r="471" spans="1:17" x14ac:dyDescent="0.25">
      <c r="A471" s="1" t="s">
        <v>229</v>
      </c>
      <c r="B471" s="2" t="s">
        <v>230</v>
      </c>
      <c r="C471" s="3">
        <v>45284</v>
      </c>
      <c r="D471" s="4" t="str">
        <f ca="1">IF(C471&gt;=TODAY()-7,"Shipped","Completed")</f>
        <v>Completed</v>
      </c>
      <c r="E471" s="4" t="s">
        <v>3</v>
      </c>
      <c r="F471" s="4" t="s">
        <v>1534</v>
      </c>
      <c r="G471" s="5">
        <v>1.37</v>
      </c>
      <c r="H471" s="37">
        <f>IF(J471&gt;=7,2,IF(J471&lt;7,1))</f>
        <v>1</v>
      </c>
      <c r="I471" s="37" t="str">
        <f>IF(H471 &gt; 1, "Large", "Small")</f>
        <v>Small</v>
      </c>
      <c r="J471" s="4">
        <v>5</v>
      </c>
      <c r="K471" s="20">
        <v>0.99</v>
      </c>
      <c r="L471" s="5">
        <f>Table3[[#This Row],[Product_Amt]]+Table3[[#This Row],[Shipping_Amt]]</f>
        <v>2.3600000000000003</v>
      </c>
      <c r="M471" s="5">
        <f>(((Table3[[#This Row],[Total_Amt]] * 0.0558659217877095) + (Table3[[#This Row],[Total_Amt]])) *0.025 +0.3) + Table3[[#This Row],[Total_Amt]] * 0.1025</f>
        <v>0.60419608938547487</v>
      </c>
      <c r="N471" s="20">
        <f>Table3[[#This Row],[Total_Amt]]-Table3[[#This Row],[TCG Fees]]-0.0225 - (0.088 *Table3[[#This Row],[Shipping Shields]])- (0.02442 * Table3[[#This Row],[Quantity_Ordered]])</f>
        <v>1.5232039106145252</v>
      </c>
      <c r="O471" s="2"/>
      <c r="P471" s="2"/>
      <c r="Q471" s="6"/>
    </row>
    <row r="472" spans="1:17" x14ac:dyDescent="0.25">
      <c r="A472" s="1" t="s">
        <v>237</v>
      </c>
      <c r="B472" s="2" t="s">
        <v>238</v>
      </c>
      <c r="C472" s="3">
        <v>45284</v>
      </c>
      <c r="D472" s="4" t="str">
        <f ca="1">IF(C472&gt;=TODAY()-7,"Shipped","Completed")</f>
        <v>Completed</v>
      </c>
      <c r="E472" s="4" t="s">
        <v>3</v>
      </c>
      <c r="F472" s="4" t="s">
        <v>1534</v>
      </c>
      <c r="G472" s="5">
        <v>0.2</v>
      </c>
      <c r="H472" s="37">
        <f>IF(J472&gt;=7,2,IF(J472&lt;7,1))</f>
        <v>1</v>
      </c>
      <c r="I472" s="37" t="str">
        <f>IF(H472 &gt; 1, "Large", "Small")</f>
        <v>Small</v>
      </c>
      <c r="J472" s="4">
        <v>1</v>
      </c>
      <c r="K472" s="20">
        <v>0.99</v>
      </c>
      <c r="L472" s="5">
        <f>Table3[[#This Row],[Product_Amt]]+Table3[[#This Row],[Shipping_Amt]]</f>
        <v>1.19</v>
      </c>
      <c r="M472" s="5">
        <f>(((Table3[[#This Row],[Total_Amt]] * 0.0558659217877095) + (Table3[[#This Row],[Total_Amt]])) *0.025 +0.3) + Table3[[#This Row],[Total_Amt]] * 0.1025</f>
        <v>0.45338701117318436</v>
      </c>
      <c r="N472" s="20">
        <f>Table3[[#This Row],[Total_Amt]]-Table3[[#This Row],[TCG Fees]]-0.0225 - (0.088 *Table3[[#This Row],[Shipping Shields]])- (0.02442 * Table3[[#This Row],[Quantity_Ordered]])</f>
        <v>0.60169298882681566</v>
      </c>
      <c r="O472" s="2"/>
      <c r="P472" s="2"/>
      <c r="Q472" s="6"/>
    </row>
    <row r="473" spans="1:17" x14ac:dyDescent="0.25">
      <c r="A473" s="1" t="s">
        <v>1655</v>
      </c>
      <c r="B473" s="2" t="s">
        <v>170</v>
      </c>
      <c r="C473" s="3">
        <v>45283</v>
      </c>
      <c r="D473" s="4" t="str">
        <f ca="1">IF(C473&gt;=TODAY()-7,"Shipped","Completed")</f>
        <v>Completed</v>
      </c>
      <c r="E473" s="4" t="s">
        <v>3</v>
      </c>
      <c r="F473" s="4" t="s">
        <v>1534</v>
      </c>
      <c r="G473" s="5">
        <v>0.62</v>
      </c>
      <c r="H473" s="37">
        <f>IF(J473&gt;=7,2,IF(J473&lt;7,1))</f>
        <v>1</v>
      </c>
      <c r="I473" s="37" t="str">
        <f>IF(H473 &gt; 1, "Large", "Small")</f>
        <v>Small</v>
      </c>
      <c r="J473" s="4">
        <v>2</v>
      </c>
      <c r="K473" s="20">
        <v>0.99</v>
      </c>
      <c r="L473" s="5">
        <f>Table3[[#This Row],[Product_Amt]]+Table3[[#This Row],[Shipping_Amt]]</f>
        <v>1.6099999999999999</v>
      </c>
      <c r="M473" s="5">
        <f>(((Table3[[#This Row],[Total_Amt]] * 0.0558659217877095) + (Table3[[#This Row],[Total_Amt]])) *0.025 +0.3) + Table3[[#This Row],[Total_Amt]] * 0.1025</f>
        <v>0.50752360335195523</v>
      </c>
      <c r="N473" s="20">
        <f>Table3[[#This Row],[Total_Amt]]-Table3[[#This Row],[TCG Fees]]-0.0225 - (0.088 *Table3[[#This Row],[Shipping Shields]])- (0.02442 * Table3[[#This Row],[Quantity_Ordered]])</f>
        <v>0.94313639664804472</v>
      </c>
      <c r="O473" s="2"/>
      <c r="P473" s="2"/>
      <c r="Q473" s="6"/>
    </row>
    <row r="474" spans="1:17" x14ac:dyDescent="0.25">
      <c r="A474" s="1" t="s">
        <v>189</v>
      </c>
      <c r="B474" s="2" t="s">
        <v>190</v>
      </c>
      <c r="C474" s="3">
        <v>45283</v>
      </c>
      <c r="D474" s="4" t="str">
        <f ca="1">IF(C474&gt;=TODAY()-7,"Shipped","Completed")</f>
        <v>Completed</v>
      </c>
      <c r="E474" s="4" t="s">
        <v>3</v>
      </c>
      <c r="F474" s="4" t="s">
        <v>1534</v>
      </c>
      <c r="G474" s="5">
        <v>0.2</v>
      </c>
      <c r="H474" s="37">
        <f>IF(J474&gt;=7,2,IF(J474&lt;7,1))</f>
        <v>1</v>
      </c>
      <c r="I474" s="37" t="str">
        <f>IF(H474 &gt; 1, "Large", "Small")</f>
        <v>Small</v>
      </c>
      <c r="J474" s="4">
        <v>1</v>
      </c>
      <c r="K474" s="20">
        <v>0.99</v>
      </c>
      <c r="L474" s="5">
        <f>Table3[[#This Row],[Product_Amt]]+Table3[[#This Row],[Shipping_Amt]]</f>
        <v>1.19</v>
      </c>
      <c r="M474" s="5">
        <f>(((Table3[[#This Row],[Total_Amt]] * 0.0558659217877095) + (Table3[[#This Row],[Total_Amt]])) *0.025 +0.3) + Table3[[#This Row],[Total_Amt]] * 0.1025</f>
        <v>0.45338701117318436</v>
      </c>
      <c r="N474" s="20">
        <f>Table3[[#This Row],[Total_Amt]]-Table3[[#This Row],[TCG Fees]]-0.0225 - (0.088 *Table3[[#This Row],[Shipping Shields]])- (0.02442 * Table3[[#This Row],[Quantity_Ordered]])</f>
        <v>0.60169298882681566</v>
      </c>
      <c r="O474" s="2"/>
      <c r="P474" s="2"/>
      <c r="Q474" s="6"/>
    </row>
    <row r="475" spans="1:17" x14ac:dyDescent="0.25">
      <c r="A475" s="1" t="s">
        <v>166</v>
      </c>
      <c r="B475" s="2" t="s">
        <v>167</v>
      </c>
      <c r="C475" s="3">
        <v>45283</v>
      </c>
      <c r="D475" s="4" t="str">
        <f ca="1">IF(C475&gt;=TODAY()-7,"Shipped","Completed")</f>
        <v>Completed</v>
      </c>
      <c r="E475" s="4" t="s">
        <v>3</v>
      </c>
      <c r="F475" s="4" t="s">
        <v>1534</v>
      </c>
      <c r="G475" s="5">
        <v>0.7</v>
      </c>
      <c r="H475" s="37">
        <f>IF(J475&gt;=7,2,IF(J475&lt;7,1))</f>
        <v>1</v>
      </c>
      <c r="I475" s="37" t="str">
        <f>IF(H475 &gt; 1, "Large", "Small")</f>
        <v>Small</v>
      </c>
      <c r="J475" s="4">
        <v>2</v>
      </c>
      <c r="K475" s="20">
        <v>0.99</v>
      </c>
      <c r="L475" s="5">
        <f>Table3[[#This Row],[Product_Amt]]+Table3[[#This Row],[Shipping_Amt]]</f>
        <v>1.69</v>
      </c>
      <c r="M475" s="5">
        <f>(((Table3[[#This Row],[Total_Amt]] * 0.0558659217877095) + (Table3[[#This Row],[Total_Amt]])) *0.025 +0.3) + Table3[[#This Row],[Total_Amt]] * 0.1025</f>
        <v>0.51783533519553071</v>
      </c>
      <c r="N475" s="20">
        <f>Table3[[#This Row],[Total_Amt]]-Table3[[#This Row],[TCG Fees]]-0.0225 - (0.088 *Table3[[#This Row],[Shipping Shields]])- (0.02442 * Table3[[#This Row],[Quantity_Ordered]])</f>
        <v>1.0128246648044692</v>
      </c>
      <c r="O475" s="2"/>
      <c r="P475" s="2"/>
      <c r="Q475" s="6"/>
    </row>
    <row r="476" spans="1:17" x14ac:dyDescent="0.25">
      <c r="A476" s="1" t="s">
        <v>199</v>
      </c>
      <c r="B476" s="2" t="s">
        <v>200</v>
      </c>
      <c r="C476" s="3">
        <v>45283</v>
      </c>
      <c r="D476" s="4" t="str">
        <f ca="1">IF(C476&gt;=TODAY()-7,"Shipped","Completed")</f>
        <v>Completed</v>
      </c>
      <c r="E476" s="4" t="s">
        <v>3</v>
      </c>
      <c r="F476" s="4" t="s">
        <v>1534</v>
      </c>
      <c r="G476" s="5">
        <v>1.49</v>
      </c>
      <c r="H476" s="37">
        <f>IF(J476&gt;=7,2,IF(J476&lt;7,1))</f>
        <v>1</v>
      </c>
      <c r="I476" s="37" t="str">
        <f>IF(H476 &gt; 1, "Large", "Small")</f>
        <v>Small</v>
      </c>
      <c r="J476" s="4">
        <v>5</v>
      </c>
      <c r="K476" s="20">
        <v>0.99</v>
      </c>
      <c r="L476" s="5">
        <f>Table3[[#This Row],[Product_Amt]]+Table3[[#This Row],[Shipping_Amt]]</f>
        <v>2.48</v>
      </c>
      <c r="M476" s="5">
        <f>(((Table3[[#This Row],[Total_Amt]] * 0.0558659217877095) + (Table3[[#This Row],[Total_Amt]])) *0.025 +0.3) + Table3[[#This Row],[Total_Amt]] * 0.1025</f>
        <v>0.61966368715083797</v>
      </c>
      <c r="N476" s="20">
        <f>Table3[[#This Row],[Total_Amt]]-Table3[[#This Row],[TCG Fees]]-0.0225 - (0.088 *Table3[[#This Row],[Shipping Shields]])- (0.02442 * Table3[[#This Row],[Quantity_Ordered]])</f>
        <v>1.6277363128491618</v>
      </c>
      <c r="O476" s="2"/>
      <c r="P476" s="2"/>
      <c r="Q476" s="6"/>
    </row>
    <row r="477" spans="1:17" x14ac:dyDescent="0.25">
      <c r="A477" s="1" t="s">
        <v>193</v>
      </c>
      <c r="B477" s="2" t="s">
        <v>194</v>
      </c>
      <c r="C477" s="3">
        <v>45283</v>
      </c>
      <c r="D477" s="4" t="str">
        <f ca="1">IF(C477&gt;=TODAY()-7,"Shipped","Completed")</f>
        <v>Completed</v>
      </c>
      <c r="E477" s="4" t="s">
        <v>3</v>
      </c>
      <c r="F477" s="4" t="s">
        <v>1534</v>
      </c>
      <c r="G477" s="5">
        <v>0.21</v>
      </c>
      <c r="H477" s="37">
        <f>IF(J477&gt;=7,2,IF(J477&lt;7,1))</f>
        <v>1</v>
      </c>
      <c r="I477" s="37" t="str">
        <f>IF(H477 &gt; 1, "Large", "Small")</f>
        <v>Small</v>
      </c>
      <c r="J477" s="4">
        <v>2</v>
      </c>
      <c r="K477" s="20">
        <v>0.99</v>
      </c>
      <c r="L477" s="5">
        <f>Table3[[#This Row],[Product_Amt]]+Table3[[#This Row],[Shipping_Amt]]</f>
        <v>1.2</v>
      </c>
      <c r="M477" s="5">
        <f>(((Table3[[#This Row],[Total_Amt]] * 0.0558659217877095) + (Table3[[#This Row],[Total_Amt]])) *0.025 +0.3) + Table3[[#This Row],[Total_Amt]] * 0.1025</f>
        <v>0.45467597765363127</v>
      </c>
      <c r="N477" s="20">
        <f>Table3[[#This Row],[Total_Amt]]-Table3[[#This Row],[TCG Fees]]-0.0225 - (0.088 *Table3[[#This Row],[Shipping Shields]])- (0.02442 * Table3[[#This Row],[Quantity_Ordered]])</f>
        <v>0.5859840223463687</v>
      </c>
      <c r="O477" s="2"/>
      <c r="P477" s="2"/>
      <c r="Q477" s="6"/>
    </row>
    <row r="478" spans="1:17" x14ac:dyDescent="0.25">
      <c r="A478" s="1" t="s">
        <v>171</v>
      </c>
      <c r="B478" s="2" t="s">
        <v>172</v>
      </c>
      <c r="C478" s="3">
        <v>45283</v>
      </c>
      <c r="D478" s="4" t="str">
        <f ca="1">IF(C478&gt;=TODAY()-7,"Shipped","Completed")</f>
        <v>Completed</v>
      </c>
      <c r="E478" s="4" t="s">
        <v>3</v>
      </c>
      <c r="F478" s="4" t="s">
        <v>1534</v>
      </c>
      <c r="G478" s="5">
        <v>1.39</v>
      </c>
      <c r="H478" s="37">
        <f>IF(J478&gt;=7,2,IF(J478&lt;7,1))</f>
        <v>1</v>
      </c>
      <c r="I478" s="37" t="str">
        <f>IF(H478 &gt; 1, "Large", "Small")</f>
        <v>Small</v>
      </c>
      <c r="J478" s="4">
        <v>4</v>
      </c>
      <c r="K478" s="20">
        <v>0.99</v>
      </c>
      <c r="L478" s="5">
        <f>Table3[[#This Row],[Product_Amt]]+Table3[[#This Row],[Shipping_Amt]]</f>
        <v>2.38</v>
      </c>
      <c r="M478" s="5">
        <f>(((Table3[[#This Row],[Total_Amt]] * 0.0558659217877095) + (Table3[[#This Row],[Total_Amt]])) *0.025 +0.3) + Table3[[#This Row],[Total_Amt]] * 0.1025</f>
        <v>0.60677402234636868</v>
      </c>
      <c r="N478" s="20">
        <f>Table3[[#This Row],[Total_Amt]]-Table3[[#This Row],[TCG Fees]]-0.0225 - (0.088 *Table3[[#This Row],[Shipping Shields]])- (0.02442 * Table3[[#This Row],[Quantity_Ordered]])</f>
        <v>1.5650459776536312</v>
      </c>
      <c r="O478" s="2"/>
      <c r="P478" s="2"/>
      <c r="Q478" s="6"/>
    </row>
    <row r="479" spans="1:17" x14ac:dyDescent="0.25">
      <c r="A479" s="1" t="s">
        <v>156</v>
      </c>
      <c r="B479" s="2" t="s">
        <v>157</v>
      </c>
      <c r="C479" s="3">
        <v>45283</v>
      </c>
      <c r="D479" s="4" t="str">
        <f ca="1">IF(C479&gt;=TODAY()-7,"Shipped","Completed")</f>
        <v>Completed</v>
      </c>
      <c r="E479" s="4" t="s">
        <v>3</v>
      </c>
      <c r="F479" s="4" t="s">
        <v>1534</v>
      </c>
      <c r="G479" s="5">
        <v>0.91</v>
      </c>
      <c r="H479" s="37">
        <f>IF(J479&gt;=7,2,IF(J479&lt;7,1))</f>
        <v>1</v>
      </c>
      <c r="I479" s="37" t="str">
        <f>IF(H479 &gt; 1, "Large", "Small")</f>
        <v>Small</v>
      </c>
      <c r="J479" s="4">
        <v>3</v>
      </c>
      <c r="K479" s="20">
        <v>0.99</v>
      </c>
      <c r="L479" s="5">
        <f>Table3[[#This Row],[Product_Amt]]+Table3[[#This Row],[Shipping_Amt]]</f>
        <v>1.9</v>
      </c>
      <c r="M479" s="5">
        <f>(((Table3[[#This Row],[Total_Amt]] * 0.0558659217877095) + (Table3[[#This Row],[Total_Amt]])) *0.025 +0.3) + Table3[[#This Row],[Total_Amt]] * 0.1025</f>
        <v>0.54490363128491615</v>
      </c>
      <c r="N479" s="20">
        <f>Table3[[#This Row],[Total_Amt]]-Table3[[#This Row],[TCG Fees]]-0.0225 - (0.088 *Table3[[#This Row],[Shipping Shields]])- (0.02442 * Table3[[#This Row],[Quantity_Ordered]])</f>
        <v>1.1713363687150837</v>
      </c>
      <c r="O479" s="2"/>
      <c r="P479" s="2"/>
      <c r="Q479" s="6"/>
    </row>
    <row r="480" spans="1:17" x14ac:dyDescent="0.25">
      <c r="A480" s="1" t="s">
        <v>158</v>
      </c>
      <c r="B480" s="2" t="s">
        <v>159</v>
      </c>
      <c r="C480" s="3">
        <v>45283</v>
      </c>
      <c r="D480" s="4" t="str">
        <f ca="1">IF(C480&gt;=TODAY()-7,"Shipped","Completed")</f>
        <v>Completed</v>
      </c>
      <c r="E480" s="4" t="s">
        <v>3</v>
      </c>
      <c r="F480" s="4" t="s">
        <v>1534</v>
      </c>
      <c r="G480" s="5">
        <v>1.93</v>
      </c>
      <c r="H480" s="37">
        <f>IF(J480&gt;=7,2,IF(J480&lt;7,1))</f>
        <v>1</v>
      </c>
      <c r="I480" s="37" t="str">
        <f>IF(H480 &gt; 1, "Large", "Small")</f>
        <v>Small</v>
      </c>
      <c r="J480" s="4">
        <v>4</v>
      </c>
      <c r="K480" s="20">
        <v>0.99</v>
      </c>
      <c r="L480" s="5">
        <f>Table3[[#This Row],[Product_Amt]]+Table3[[#This Row],[Shipping_Amt]]</f>
        <v>2.92</v>
      </c>
      <c r="M480" s="5">
        <f>(((Table3[[#This Row],[Total_Amt]] * 0.0558659217877095) + (Table3[[#This Row],[Total_Amt]])) *0.025 +0.3) + Table3[[#This Row],[Total_Amt]] * 0.1025</f>
        <v>0.67637821229050266</v>
      </c>
      <c r="N480" s="20">
        <f>Table3[[#This Row],[Total_Amt]]-Table3[[#This Row],[TCG Fees]]-0.0225 - (0.088 *Table3[[#This Row],[Shipping Shields]])- (0.02442 * Table3[[#This Row],[Quantity_Ordered]])</f>
        <v>2.0354417877094972</v>
      </c>
      <c r="O480" s="2"/>
      <c r="P480" s="2"/>
      <c r="Q480" s="6"/>
    </row>
    <row r="481" spans="1:17" x14ac:dyDescent="0.25">
      <c r="A481" s="1" t="s">
        <v>179</v>
      </c>
      <c r="B481" s="2" t="s">
        <v>180</v>
      </c>
      <c r="C481" s="3">
        <v>45283</v>
      </c>
      <c r="D481" s="4" t="str">
        <f ca="1">IF(C481&gt;=TODAY()-7,"Shipped","Completed")</f>
        <v>Completed</v>
      </c>
      <c r="E481" s="4" t="s">
        <v>3</v>
      </c>
      <c r="F481" s="4" t="s">
        <v>1534</v>
      </c>
      <c r="G481" s="5">
        <v>0.8</v>
      </c>
      <c r="H481" s="37">
        <f>IF(J481&gt;=7,2,IF(J481&lt;7,1))</f>
        <v>1</v>
      </c>
      <c r="I481" s="37" t="str">
        <f>IF(H481 &gt; 1, "Large", "Small")</f>
        <v>Small</v>
      </c>
      <c r="J481" s="4">
        <v>2</v>
      </c>
      <c r="K481" s="20">
        <v>0.99</v>
      </c>
      <c r="L481" s="5">
        <f>Table3[[#This Row],[Product_Amt]]+Table3[[#This Row],[Shipping_Amt]]</f>
        <v>1.79</v>
      </c>
      <c r="M481" s="5">
        <f>(((Table3[[#This Row],[Total_Amt]] * 0.0558659217877095) + (Table3[[#This Row],[Total_Amt]])) *0.025 +0.3) + Table3[[#This Row],[Total_Amt]] * 0.1025</f>
        <v>0.530725</v>
      </c>
      <c r="N481" s="20">
        <f>Table3[[#This Row],[Total_Amt]]-Table3[[#This Row],[TCG Fees]]-0.0225 - (0.088 *Table3[[#This Row],[Shipping Shields]])- (0.02442 * Table3[[#This Row],[Quantity_Ordered]])</f>
        <v>1.0999350000000001</v>
      </c>
      <c r="O481" s="2"/>
      <c r="P481" s="2"/>
      <c r="Q481" s="6"/>
    </row>
    <row r="482" spans="1:17" x14ac:dyDescent="0.25">
      <c r="A482" s="1" t="s">
        <v>173</v>
      </c>
      <c r="B482" s="2" t="s">
        <v>174</v>
      </c>
      <c r="C482" s="3">
        <v>45283</v>
      </c>
      <c r="D482" s="4" t="str">
        <f ca="1">IF(C482&gt;=TODAY()-7,"Shipped","Completed")</f>
        <v>Completed</v>
      </c>
      <c r="E482" s="4" t="s">
        <v>3</v>
      </c>
      <c r="F482" s="4" t="s">
        <v>1534</v>
      </c>
      <c r="G482" s="5">
        <v>0.38</v>
      </c>
      <c r="H482" s="37">
        <f>IF(J482&gt;=7,2,IF(J482&lt;7,1))</f>
        <v>1</v>
      </c>
      <c r="I482" s="37" t="str">
        <f>IF(H482 &gt; 1, "Large", "Small")</f>
        <v>Small</v>
      </c>
      <c r="J482" s="4">
        <v>2</v>
      </c>
      <c r="K482" s="20">
        <v>0.99</v>
      </c>
      <c r="L482" s="5">
        <f>Table3[[#This Row],[Product_Amt]]+Table3[[#This Row],[Shipping_Amt]]</f>
        <v>1.37</v>
      </c>
      <c r="M482" s="5">
        <f>(((Table3[[#This Row],[Total_Amt]] * 0.0558659217877095) + (Table3[[#This Row],[Total_Amt]])) *0.025 +0.3) + Table3[[#This Row],[Total_Amt]] * 0.1025</f>
        <v>0.47658840782122902</v>
      </c>
      <c r="N482" s="20">
        <f>Table3[[#This Row],[Total_Amt]]-Table3[[#This Row],[TCG Fees]]-0.0225 - (0.088 *Table3[[#This Row],[Shipping Shields]])- (0.02442 * Table3[[#This Row],[Quantity_Ordered]])</f>
        <v>0.73407159217877116</v>
      </c>
      <c r="O482" s="2"/>
      <c r="P482" s="2"/>
      <c r="Q482" s="6"/>
    </row>
    <row r="483" spans="1:17" x14ac:dyDescent="0.25">
      <c r="A483" s="1" t="s">
        <v>185</v>
      </c>
      <c r="B483" s="2" t="s">
        <v>186</v>
      </c>
      <c r="C483" s="3">
        <v>45283</v>
      </c>
      <c r="D483" s="4" t="str">
        <f ca="1">IF(C483&gt;=TODAY()-7,"Shipped","Completed")</f>
        <v>Completed</v>
      </c>
      <c r="E483" s="4" t="s">
        <v>3</v>
      </c>
      <c r="F483" s="4" t="s">
        <v>1534</v>
      </c>
      <c r="G483" s="5">
        <v>1.41</v>
      </c>
      <c r="H483" s="37">
        <f>IF(J483&gt;=7,2,IF(J483&lt;7,1))</f>
        <v>1</v>
      </c>
      <c r="I483" s="37" t="str">
        <f>IF(H483 &gt; 1, "Large", "Small")</f>
        <v>Small</v>
      </c>
      <c r="J483" s="4">
        <v>6</v>
      </c>
      <c r="K483" s="20">
        <v>0.99</v>
      </c>
      <c r="L483" s="5">
        <f>Table3[[#This Row],[Product_Amt]]+Table3[[#This Row],[Shipping_Amt]]</f>
        <v>2.4</v>
      </c>
      <c r="M483" s="5">
        <f>(((Table3[[#This Row],[Total_Amt]] * 0.0558659217877095) + (Table3[[#This Row],[Total_Amt]])) *0.025 +0.3) + Table3[[#This Row],[Total_Amt]] * 0.1025</f>
        <v>0.60935195530726249</v>
      </c>
      <c r="N483" s="20">
        <f>Table3[[#This Row],[Total_Amt]]-Table3[[#This Row],[TCG Fees]]-0.0225 - (0.088 *Table3[[#This Row],[Shipping Shields]])- (0.02442 * Table3[[#This Row],[Quantity_Ordered]])</f>
        <v>1.5336280446927375</v>
      </c>
      <c r="O483" s="2"/>
      <c r="P483" s="2"/>
      <c r="Q483" s="6"/>
    </row>
    <row r="484" spans="1:17" x14ac:dyDescent="0.25">
      <c r="A484" s="1" t="s">
        <v>181</v>
      </c>
      <c r="B484" s="2" t="s">
        <v>182</v>
      </c>
      <c r="C484" s="3">
        <v>45283</v>
      </c>
      <c r="D484" s="4" t="str">
        <f ca="1">IF(C484&gt;=TODAY()-7,"Shipped","Completed")</f>
        <v>Completed</v>
      </c>
      <c r="E484" s="4" t="s">
        <v>3</v>
      </c>
      <c r="F484" s="4" t="s">
        <v>1534</v>
      </c>
      <c r="G484" s="5">
        <v>0.62</v>
      </c>
      <c r="H484" s="37">
        <f>IF(J484&gt;=7,2,IF(J484&lt;7,1))</f>
        <v>1</v>
      </c>
      <c r="I484" s="37" t="str">
        <f>IF(H484 &gt; 1, "Large", "Small")</f>
        <v>Small</v>
      </c>
      <c r="J484" s="4">
        <v>2</v>
      </c>
      <c r="K484" s="20">
        <v>0.99</v>
      </c>
      <c r="L484" s="5">
        <f>Table3[[#This Row],[Product_Amt]]+Table3[[#This Row],[Shipping_Amt]]</f>
        <v>1.6099999999999999</v>
      </c>
      <c r="M484" s="5">
        <f>(((Table3[[#This Row],[Total_Amt]] * 0.0558659217877095) + (Table3[[#This Row],[Total_Amt]])) *0.025 +0.3) + Table3[[#This Row],[Total_Amt]] * 0.1025</f>
        <v>0.50752360335195523</v>
      </c>
      <c r="N484" s="20">
        <f>Table3[[#This Row],[Total_Amt]]-Table3[[#This Row],[TCG Fees]]-0.0225 - (0.088 *Table3[[#This Row],[Shipping Shields]])- (0.02442 * Table3[[#This Row],[Quantity_Ordered]])</f>
        <v>0.94313639664804472</v>
      </c>
      <c r="O484" s="2"/>
      <c r="P484" s="2"/>
      <c r="Q484" s="6"/>
    </row>
    <row r="485" spans="1:17" x14ac:dyDescent="0.25">
      <c r="A485" s="1" t="s">
        <v>183</v>
      </c>
      <c r="B485" s="2" t="s">
        <v>184</v>
      </c>
      <c r="C485" s="3">
        <v>45283</v>
      </c>
      <c r="D485" s="4" t="str">
        <f ca="1">IF(C485&gt;=TODAY()-7,"Shipped","Completed")</f>
        <v>Completed</v>
      </c>
      <c r="E485" s="4" t="s">
        <v>3</v>
      </c>
      <c r="F485" s="4" t="s">
        <v>1534</v>
      </c>
      <c r="G485" s="5">
        <v>0.64</v>
      </c>
      <c r="H485" s="37">
        <f>IF(J485&gt;=7,2,IF(J485&lt;7,1))</f>
        <v>1</v>
      </c>
      <c r="I485" s="37" t="str">
        <f>IF(H485 &gt; 1, "Large", "Small")</f>
        <v>Small</v>
      </c>
      <c r="J485" s="4">
        <v>3</v>
      </c>
      <c r="K485" s="20">
        <v>0.99</v>
      </c>
      <c r="L485" s="5">
        <f>Table3[[#This Row],[Product_Amt]]+Table3[[#This Row],[Shipping_Amt]]</f>
        <v>1.63</v>
      </c>
      <c r="M485" s="5">
        <f>(((Table3[[#This Row],[Total_Amt]] * 0.0558659217877095) + (Table3[[#This Row],[Total_Amt]])) *0.025 +0.3) + Table3[[#This Row],[Total_Amt]] * 0.1025</f>
        <v>0.51010153631284916</v>
      </c>
      <c r="N485" s="20">
        <f>Table3[[#This Row],[Total_Amt]]-Table3[[#This Row],[TCG Fees]]-0.0225 - (0.088 *Table3[[#This Row],[Shipping Shields]])- (0.02442 * Table3[[#This Row],[Quantity_Ordered]])</f>
        <v>0.9361384636871507</v>
      </c>
      <c r="O485" s="2"/>
      <c r="P485" s="2"/>
      <c r="Q485" s="6"/>
    </row>
    <row r="486" spans="1:17" x14ac:dyDescent="0.25">
      <c r="A486" s="1" t="s">
        <v>164</v>
      </c>
      <c r="B486" s="2" t="s">
        <v>165</v>
      </c>
      <c r="C486" s="3">
        <v>45283</v>
      </c>
      <c r="D486" s="4" t="str">
        <f ca="1">IF(C486&gt;=TODAY()-7,"Shipped","Completed")</f>
        <v>Completed</v>
      </c>
      <c r="E486" s="4" t="s">
        <v>3</v>
      </c>
      <c r="F486" s="4" t="s">
        <v>1534</v>
      </c>
      <c r="G486" s="5">
        <v>0.62</v>
      </c>
      <c r="H486" s="37">
        <f>IF(J486&gt;=7,2,IF(J486&lt;7,1))</f>
        <v>1</v>
      </c>
      <c r="I486" s="37" t="str">
        <f>IF(H486 &gt; 1, "Large", "Small")</f>
        <v>Small</v>
      </c>
      <c r="J486" s="4">
        <v>3</v>
      </c>
      <c r="K486" s="20">
        <v>0.99</v>
      </c>
      <c r="L486" s="5">
        <f>Table3[[#This Row],[Product_Amt]]+Table3[[#This Row],[Shipping_Amt]]</f>
        <v>1.6099999999999999</v>
      </c>
      <c r="M486" s="5">
        <f>(((Table3[[#This Row],[Total_Amt]] * 0.0558659217877095) + (Table3[[#This Row],[Total_Amt]])) *0.025 +0.3) + Table3[[#This Row],[Total_Amt]] * 0.1025</f>
        <v>0.50752360335195523</v>
      </c>
      <c r="N486" s="20">
        <f>Table3[[#This Row],[Total_Amt]]-Table3[[#This Row],[TCG Fees]]-0.0225 - (0.088 *Table3[[#This Row],[Shipping Shields]])- (0.02442 * Table3[[#This Row],[Quantity_Ordered]])</f>
        <v>0.91871639664804472</v>
      </c>
      <c r="O486" s="2"/>
      <c r="P486" s="2"/>
      <c r="Q486" s="6"/>
    </row>
    <row r="487" spans="1:17" x14ac:dyDescent="0.25">
      <c r="A487" s="1" t="s">
        <v>175</v>
      </c>
      <c r="B487" s="2" t="s">
        <v>176</v>
      </c>
      <c r="C487" s="3">
        <v>45283</v>
      </c>
      <c r="D487" s="4" t="str">
        <f ca="1">IF(C487&gt;=TODAY()-7,"Shipped","Completed")</f>
        <v>Completed</v>
      </c>
      <c r="E487" s="4" t="s">
        <v>3</v>
      </c>
      <c r="F487" s="4" t="s">
        <v>1534</v>
      </c>
      <c r="G487" s="5">
        <v>2.31</v>
      </c>
      <c r="H487" s="37">
        <f>IF(J487&gt;=7,2,IF(J487&lt;7,1))</f>
        <v>2</v>
      </c>
      <c r="I487" s="37" t="str">
        <f>IF(H487 &gt; 1, "Large", "Small")</f>
        <v>Large</v>
      </c>
      <c r="J487" s="4">
        <v>7</v>
      </c>
      <c r="K487" s="20">
        <v>0.99</v>
      </c>
      <c r="L487" s="5">
        <f>Table3[[#This Row],[Product_Amt]]+Table3[[#This Row],[Shipping_Amt]]</f>
        <v>3.3</v>
      </c>
      <c r="M487" s="5">
        <f>(((Table3[[#This Row],[Total_Amt]] * 0.0558659217877095) + (Table3[[#This Row],[Total_Amt]])) *0.025 +0.3) + Table3[[#This Row],[Total_Amt]] * 0.1025</f>
        <v>0.7253589385474859</v>
      </c>
      <c r="N487" s="20">
        <f>Table3[[#This Row],[Total_Amt]]-Table3[[#This Row],[TCG Fees]]-0.0225 - (0.088 *Table3[[#This Row],[Shipping Shields]])- (0.02442 * Table3[[#This Row],[Quantity_Ordered]])</f>
        <v>2.2052010614525139</v>
      </c>
      <c r="O487" s="2"/>
      <c r="P487" s="2"/>
      <c r="Q487" s="6"/>
    </row>
    <row r="488" spans="1:17" x14ac:dyDescent="0.25">
      <c r="A488" s="1" t="s">
        <v>197</v>
      </c>
      <c r="B488" s="2" t="s">
        <v>198</v>
      </c>
      <c r="C488" s="3">
        <v>45283</v>
      </c>
      <c r="D488" s="4" t="str">
        <f ca="1">IF(C488&gt;=TODAY()-7,"Shipped","Completed")</f>
        <v>Completed</v>
      </c>
      <c r="E488" s="4" t="s">
        <v>3</v>
      </c>
      <c r="F488" s="4" t="s">
        <v>1534</v>
      </c>
      <c r="G488" s="5">
        <v>0.23</v>
      </c>
      <c r="H488" s="37">
        <f>IF(J488&gt;=7,2,IF(J488&lt;7,1))</f>
        <v>1</v>
      </c>
      <c r="I488" s="37" t="str">
        <f>IF(H488 &gt; 1, "Large", "Small")</f>
        <v>Small</v>
      </c>
      <c r="J488" s="4">
        <v>1</v>
      </c>
      <c r="K488" s="20">
        <v>0.99</v>
      </c>
      <c r="L488" s="5">
        <f>Table3[[#This Row],[Product_Amt]]+Table3[[#This Row],[Shipping_Amt]]</f>
        <v>1.22</v>
      </c>
      <c r="M488" s="5">
        <f>(((Table3[[#This Row],[Total_Amt]] * 0.0558659217877095) + (Table3[[#This Row],[Total_Amt]])) *0.025 +0.3) + Table3[[#This Row],[Total_Amt]] * 0.1025</f>
        <v>0.45725391061452514</v>
      </c>
      <c r="N488" s="20">
        <f>Table3[[#This Row],[Total_Amt]]-Table3[[#This Row],[TCG Fees]]-0.0225 - (0.088 *Table3[[#This Row],[Shipping Shields]])- (0.02442 * Table3[[#This Row],[Quantity_Ordered]])</f>
        <v>0.62782608938547491</v>
      </c>
      <c r="O488" s="2"/>
      <c r="P488" s="2"/>
      <c r="Q488" s="6"/>
    </row>
    <row r="489" spans="1:17" x14ac:dyDescent="0.25">
      <c r="A489" s="1" t="s">
        <v>195</v>
      </c>
      <c r="B489" s="2" t="s">
        <v>196</v>
      </c>
      <c r="C489" s="3">
        <v>45283</v>
      </c>
      <c r="D489" s="4" t="str">
        <f ca="1">IF(C489&gt;=TODAY()-7,"Shipped","Completed")</f>
        <v>Completed</v>
      </c>
      <c r="E489" s="4" t="s">
        <v>3</v>
      </c>
      <c r="F489" s="4" t="s">
        <v>1534</v>
      </c>
      <c r="G489" s="5">
        <v>0.4</v>
      </c>
      <c r="H489" s="37">
        <f>IF(J489&gt;=7,2,IF(J489&lt;7,1))</f>
        <v>1</v>
      </c>
      <c r="I489" s="37" t="str">
        <f>IF(H489 &gt; 1, "Large", "Small")</f>
        <v>Small</v>
      </c>
      <c r="J489" s="4">
        <v>2</v>
      </c>
      <c r="K489" s="20">
        <v>0.99</v>
      </c>
      <c r="L489" s="5">
        <f>Table3[[#This Row],[Product_Amt]]+Table3[[#This Row],[Shipping_Amt]]</f>
        <v>1.3900000000000001</v>
      </c>
      <c r="M489" s="5">
        <f>(((Table3[[#This Row],[Total_Amt]] * 0.0558659217877095) + (Table3[[#This Row],[Total_Amt]])) *0.025 +0.3) + Table3[[#This Row],[Total_Amt]] * 0.1025</f>
        <v>0.47916634078212295</v>
      </c>
      <c r="N489" s="20">
        <f>Table3[[#This Row],[Total_Amt]]-Table3[[#This Row],[TCG Fees]]-0.0225 - (0.088 *Table3[[#This Row],[Shipping Shields]])- (0.02442 * Table3[[#This Row],[Quantity_Ordered]])</f>
        <v>0.75149365921787725</v>
      </c>
      <c r="O489" s="2"/>
      <c r="P489" s="2"/>
      <c r="Q489" s="6"/>
    </row>
    <row r="490" spans="1:17" x14ac:dyDescent="0.25">
      <c r="A490" s="1" t="s">
        <v>160</v>
      </c>
      <c r="B490" s="2" t="s">
        <v>161</v>
      </c>
      <c r="C490" s="3">
        <v>45283</v>
      </c>
      <c r="D490" s="4" t="str">
        <f ca="1">IF(C490&gt;=TODAY()-7,"Shipped","Completed")</f>
        <v>Completed</v>
      </c>
      <c r="E490" s="4" t="s">
        <v>3</v>
      </c>
      <c r="F490" s="4" t="s">
        <v>1534</v>
      </c>
      <c r="G490" s="5">
        <v>1.61</v>
      </c>
      <c r="H490" s="37">
        <f>IF(J490&gt;=7,2,IF(J490&lt;7,1))</f>
        <v>1</v>
      </c>
      <c r="I490" s="37" t="str">
        <f>IF(H490 &gt; 1, "Large", "Small")</f>
        <v>Small</v>
      </c>
      <c r="J490" s="4">
        <v>3</v>
      </c>
      <c r="K490" s="20">
        <v>0.99</v>
      </c>
      <c r="L490" s="5">
        <f>Table3[[#This Row],[Product_Amt]]+Table3[[#This Row],[Shipping_Amt]]</f>
        <v>2.6</v>
      </c>
      <c r="M490" s="5">
        <f>(((Table3[[#This Row],[Total_Amt]] * 0.0558659217877095) + (Table3[[#This Row],[Total_Amt]])) *0.025 +0.3) + Table3[[#This Row],[Total_Amt]] * 0.1025</f>
        <v>0.63513128491620119</v>
      </c>
      <c r="N490" s="20">
        <f>Table3[[#This Row],[Total_Amt]]-Table3[[#This Row],[TCG Fees]]-0.0225 - (0.088 *Table3[[#This Row],[Shipping Shields]])- (0.02442 * Table3[[#This Row],[Quantity_Ordered]])</f>
        <v>1.7811087150837988</v>
      </c>
      <c r="O490" s="2"/>
      <c r="P490" s="2"/>
      <c r="Q490" s="6"/>
    </row>
    <row r="491" spans="1:17" x14ac:dyDescent="0.25">
      <c r="A491" s="1" t="s">
        <v>177</v>
      </c>
      <c r="B491" s="2" t="s">
        <v>178</v>
      </c>
      <c r="C491" s="3">
        <v>45283</v>
      </c>
      <c r="D491" s="4" t="str">
        <f ca="1">IF(C491&gt;=TODAY()-7,"Shipped","Completed")</f>
        <v>Completed</v>
      </c>
      <c r="E491" s="4" t="s">
        <v>3</v>
      </c>
      <c r="F491" s="4" t="s">
        <v>1534</v>
      </c>
      <c r="G491" s="5">
        <v>0.57999999999999996</v>
      </c>
      <c r="H491" s="37">
        <f>IF(J491&gt;=7,2,IF(J491&lt;7,1))</f>
        <v>1</v>
      </c>
      <c r="I491" s="37" t="str">
        <f>IF(H491 &gt; 1, "Large", "Small")</f>
        <v>Small</v>
      </c>
      <c r="J491" s="4">
        <v>2</v>
      </c>
      <c r="K491" s="20">
        <v>0.99</v>
      </c>
      <c r="L491" s="5">
        <f>Table3[[#This Row],[Product_Amt]]+Table3[[#This Row],[Shipping_Amt]]</f>
        <v>1.5699999999999998</v>
      </c>
      <c r="M491" s="5">
        <f>(((Table3[[#This Row],[Total_Amt]] * 0.0558659217877095) + (Table3[[#This Row],[Total_Amt]])) *0.025 +0.3) + Table3[[#This Row],[Total_Amt]] * 0.1025</f>
        <v>0.5023677374301676</v>
      </c>
      <c r="N491" s="20">
        <f>Table3[[#This Row],[Total_Amt]]-Table3[[#This Row],[TCG Fees]]-0.0225 - (0.088 *Table3[[#This Row],[Shipping Shields]])- (0.02442 * Table3[[#This Row],[Quantity_Ordered]])</f>
        <v>0.90829226256983231</v>
      </c>
      <c r="O491" s="2"/>
      <c r="P491" s="2"/>
      <c r="Q491" s="6"/>
    </row>
    <row r="492" spans="1:17" x14ac:dyDescent="0.25">
      <c r="A492" s="1" t="s">
        <v>162</v>
      </c>
      <c r="B492" s="2" t="s">
        <v>163</v>
      </c>
      <c r="C492" s="3">
        <v>45283</v>
      </c>
      <c r="D492" s="4" t="str">
        <f ca="1">IF(C492&gt;=TODAY()-7,"Shipped","Completed")</f>
        <v>Completed</v>
      </c>
      <c r="E492" s="4" t="s">
        <v>3</v>
      </c>
      <c r="F492" s="4" t="s">
        <v>1534</v>
      </c>
      <c r="G492" s="5">
        <v>0.28999999999999998</v>
      </c>
      <c r="H492" s="37">
        <f>IF(J492&gt;=7,2,IF(J492&lt;7,1))</f>
        <v>1</v>
      </c>
      <c r="I492" s="37" t="str">
        <f>IF(H492 &gt; 1, "Large", "Small")</f>
        <v>Small</v>
      </c>
      <c r="J492" s="4">
        <v>1</v>
      </c>
      <c r="K492" s="20">
        <v>0.99</v>
      </c>
      <c r="L492" s="5">
        <f>Table3[[#This Row],[Product_Amt]]+Table3[[#This Row],[Shipping_Amt]]</f>
        <v>1.28</v>
      </c>
      <c r="M492" s="5">
        <f>(((Table3[[#This Row],[Total_Amt]] * 0.0558659217877095) + (Table3[[#This Row],[Total_Amt]])) *0.025 +0.3) + Table3[[#This Row],[Total_Amt]] * 0.1025</f>
        <v>0.46498770949720669</v>
      </c>
      <c r="N492" s="20">
        <f>Table3[[#This Row],[Total_Amt]]-Table3[[#This Row],[TCG Fees]]-0.0225 - (0.088 *Table3[[#This Row],[Shipping Shields]])- (0.02442 * Table3[[#This Row],[Quantity_Ordered]])</f>
        <v>0.68009229050279341</v>
      </c>
      <c r="O492" s="2"/>
      <c r="P492" s="2"/>
      <c r="Q492" s="6"/>
    </row>
    <row r="493" spans="1:17" x14ac:dyDescent="0.25">
      <c r="A493" s="1" t="s">
        <v>191</v>
      </c>
      <c r="B493" s="2" t="s">
        <v>192</v>
      </c>
      <c r="C493" s="3">
        <v>45283</v>
      </c>
      <c r="D493" s="4" t="str">
        <f ca="1">IF(C493&gt;=TODAY()-7,"Shipped","Completed")</f>
        <v>Completed</v>
      </c>
      <c r="E493" s="4" t="s">
        <v>3</v>
      </c>
      <c r="F493" s="4" t="s">
        <v>1534</v>
      </c>
      <c r="G493" s="5">
        <v>2.2999999999999998</v>
      </c>
      <c r="H493" s="37">
        <f>IF(J493&gt;=7,2,IF(J493&lt;7,1))</f>
        <v>1</v>
      </c>
      <c r="I493" s="37" t="str">
        <f>IF(H493 &gt; 1, "Large", "Small")</f>
        <v>Small</v>
      </c>
      <c r="J493" s="4">
        <v>1</v>
      </c>
      <c r="K493" s="20">
        <v>0.99</v>
      </c>
      <c r="L493" s="5">
        <f>Table3[[#This Row],[Product_Amt]]+Table3[[#This Row],[Shipping_Amt]]</f>
        <v>3.29</v>
      </c>
      <c r="M493" s="5">
        <f>(((Table3[[#This Row],[Total_Amt]] * 0.0558659217877095) + (Table3[[#This Row],[Total_Amt]])) *0.025 +0.3) + Table3[[#This Row],[Total_Amt]] * 0.1025</f>
        <v>0.72406997206703916</v>
      </c>
      <c r="N493" s="20">
        <f>Table3[[#This Row],[Total_Amt]]-Table3[[#This Row],[TCG Fees]]-0.0225 - (0.088 *Table3[[#This Row],[Shipping Shields]])- (0.02442 * Table3[[#This Row],[Quantity_Ordered]])</f>
        <v>2.4310100279329605</v>
      </c>
      <c r="O493" s="2"/>
      <c r="P493" s="2"/>
      <c r="Q493" s="6"/>
    </row>
    <row r="494" spans="1:17" x14ac:dyDescent="0.25">
      <c r="A494" s="1" t="s">
        <v>187</v>
      </c>
      <c r="B494" s="2" t="s">
        <v>188</v>
      </c>
      <c r="C494" s="3">
        <v>45283</v>
      </c>
      <c r="D494" s="4" t="str">
        <f ca="1">IF(C494&gt;=TODAY()-7,"Shipped","Completed")</f>
        <v>Completed</v>
      </c>
      <c r="E494" s="4" t="s">
        <v>3</v>
      </c>
      <c r="F494" s="4" t="s">
        <v>1534</v>
      </c>
      <c r="G494" s="5">
        <v>2.2000000000000002</v>
      </c>
      <c r="H494" s="37">
        <f>IF(J494&gt;=7,2,IF(J494&lt;7,1))</f>
        <v>1</v>
      </c>
      <c r="I494" s="37" t="str">
        <f>IF(H494 &gt; 1, "Large", "Small")</f>
        <v>Small</v>
      </c>
      <c r="J494" s="4">
        <v>1</v>
      </c>
      <c r="K494" s="20">
        <v>0.99</v>
      </c>
      <c r="L494" s="5">
        <f>Table3[[#This Row],[Product_Amt]]+Table3[[#This Row],[Shipping_Amt]]</f>
        <v>3.1900000000000004</v>
      </c>
      <c r="M494" s="5">
        <f>(((Table3[[#This Row],[Total_Amt]] * 0.0558659217877095) + (Table3[[#This Row],[Total_Amt]])) *0.025 +0.3) + Table3[[#This Row],[Total_Amt]] * 0.1025</f>
        <v>0.71118030726256987</v>
      </c>
      <c r="N494" s="20">
        <f>Table3[[#This Row],[Total_Amt]]-Table3[[#This Row],[TCG Fees]]-0.0225 - (0.088 *Table3[[#This Row],[Shipping Shields]])- (0.02442 * Table3[[#This Row],[Quantity_Ordered]])</f>
        <v>2.3438996927374305</v>
      </c>
      <c r="O494" s="2"/>
      <c r="P494" s="2"/>
      <c r="Q494" s="6"/>
    </row>
    <row r="495" spans="1:17" x14ac:dyDescent="0.25">
      <c r="A495" s="1" t="s">
        <v>168</v>
      </c>
      <c r="B495" s="2" t="s">
        <v>169</v>
      </c>
      <c r="C495" s="3">
        <v>45283</v>
      </c>
      <c r="D495" s="4" t="str">
        <f ca="1">IF(C495&gt;=TODAY()-7,"Shipped","Completed")</f>
        <v>Completed</v>
      </c>
      <c r="E495" s="4" t="s">
        <v>3</v>
      </c>
      <c r="F495" s="4" t="s">
        <v>1534</v>
      </c>
      <c r="G495" s="5">
        <v>0.2</v>
      </c>
      <c r="H495" s="37">
        <f>IF(J495&gt;=7,2,IF(J495&lt;7,1))</f>
        <v>1</v>
      </c>
      <c r="I495" s="37" t="str">
        <f>IF(H495 &gt; 1, "Large", "Small")</f>
        <v>Small</v>
      </c>
      <c r="J495" s="4">
        <v>1</v>
      </c>
      <c r="K495" s="20">
        <v>0.99</v>
      </c>
      <c r="L495" s="5">
        <f>Table3[[#This Row],[Product_Amt]]+Table3[[#This Row],[Shipping_Amt]]</f>
        <v>1.19</v>
      </c>
      <c r="M495" s="5">
        <f>(((Table3[[#This Row],[Total_Amt]] * 0.0558659217877095) + (Table3[[#This Row],[Total_Amt]])) *0.025 +0.3) + Table3[[#This Row],[Total_Amt]] * 0.1025</f>
        <v>0.45338701117318436</v>
      </c>
      <c r="N495" s="20">
        <f>Table3[[#This Row],[Total_Amt]]-Table3[[#This Row],[TCG Fees]]-0.0225 - (0.088 *Table3[[#This Row],[Shipping Shields]])- (0.02442 * Table3[[#This Row],[Quantity_Ordered]])</f>
        <v>0.60169298882681566</v>
      </c>
      <c r="O495" s="2"/>
      <c r="P495" s="2"/>
      <c r="Q495" s="6"/>
    </row>
    <row r="496" spans="1:17" x14ac:dyDescent="0.25">
      <c r="A496" s="1" t="s">
        <v>110</v>
      </c>
      <c r="B496" s="2" t="s">
        <v>111</v>
      </c>
      <c r="C496" s="3">
        <v>45282</v>
      </c>
      <c r="D496" s="4" t="str">
        <f ca="1">IF(C496&gt;=TODAY()-7,"Shipped","Completed")</f>
        <v>Completed</v>
      </c>
      <c r="E496" s="4" t="s">
        <v>3</v>
      </c>
      <c r="F496" s="4" t="s">
        <v>1534</v>
      </c>
      <c r="G496" s="5">
        <v>3.93</v>
      </c>
      <c r="H496" s="37">
        <f>IF(J496&gt;=7,2,IF(J496&lt;7,1))</f>
        <v>1</v>
      </c>
      <c r="I496" s="37" t="str">
        <f>IF(H496 &gt; 1, "Large", "Small")</f>
        <v>Small</v>
      </c>
      <c r="J496" s="4">
        <v>6</v>
      </c>
      <c r="K496" s="20">
        <v>0.99</v>
      </c>
      <c r="L496" s="5">
        <f>Table3[[#This Row],[Product_Amt]]+Table3[[#This Row],[Shipping_Amt]]</f>
        <v>4.92</v>
      </c>
      <c r="M496" s="5">
        <f>(((Table3[[#This Row],[Total_Amt]] * 0.0558659217877095) + (Table3[[#This Row],[Total_Amt]])) *0.025 +0.3) + Table3[[#This Row],[Total_Amt]] * 0.1025</f>
        <v>0.93417150837988827</v>
      </c>
      <c r="N496" s="20">
        <f>Table3[[#This Row],[Total_Amt]]-Table3[[#This Row],[TCG Fees]]-0.0225 - (0.088 *Table3[[#This Row],[Shipping Shields]])- (0.02442 * Table3[[#This Row],[Quantity_Ordered]])</f>
        <v>3.7288084916201112</v>
      </c>
      <c r="O496" s="2"/>
      <c r="P496" s="2"/>
      <c r="Q496" s="6"/>
    </row>
    <row r="497" spans="1:17" x14ac:dyDescent="0.25">
      <c r="A497" s="1" t="s">
        <v>104</v>
      </c>
      <c r="B497" s="2" t="s">
        <v>105</v>
      </c>
      <c r="C497" s="3">
        <v>45282</v>
      </c>
      <c r="D497" s="4" t="str">
        <f ca="1">IF(C497&gt;=TODAY()-7,"Shipped","Completed")</f>
        <v>Completed</v>
      </c>
      <c r="E497" s="4" t="s">
        <v>3</v>
      </c>
      <c r="F497" s="4" t="s">
        <v>1534</v>
      </c>
      <c r="G497" s="5">
        <v>0.48</v>
      </c>
      <c r="H497" s="37">
        <f>IF(J497&gt;=7,2,IF(J497&lt;7,1))</f>
        <v>1</v>
      </c>
      <c r="I497" s="37" t="str">
        <f>IF(H497 &gt; 1, "Large", "Small")</f>
        <v>Small</v>
      </c>
      <c r="J497" s="4">
        <v>1</v>
      </c>
      <c r="K497" s="20">
        <v>0.99</v>
      </c>
      <c r="L497" s="5">
        <f>Table3[[#This Row],[Product_Amt]]+Table3[[#This Row],[Shipping_Amt]]</f>
        <v>1.47</v>
      </c>
      <c r="M497" s="5">
        <f>(((Table3[[#This Row],[Total_Amt]] * 0.0558659217877095) + (Table3[[#This Row],[Total_Amt]])) *0.025 +0.3) + Table3[[#This Row],[Total_Amt]] * 0.1025</f>
        <v>0.48947807262569831</v>
      </c>
      <c r="N497" s="20">
        <f>Table3[[#This Row],[Total_Amt]]-Table3[[#This Row],[TCG Fees]]-0.0225 - (0.088 *Table3[[#This Row],[Shipping Shields]])- (0.02442 * Table3[[#This Row],[Quantity_Ordered]])</f>
        <v>0.84560192737430173</v>
      </c>
      <c r="O497" s="2"/>
      <c r="P497" s="2"/>
      <c r="Q497" s="6"/>
    </row>
    <row r="498" spans="1:17" x14ac:dyDescent="0.25">
      <c r="A498" s="1" t="s">
        <v>132</v>
      </c>
      <c r="B498" s="2" t="s">
        <v>133</v>
      </c>
      <c r="C498" s="3">
        <v>45282</v>
      </c>
      <c r="D498" s="4" t="str">
        <f ca="1">IF(C498&gt;=TODAY()-7,"Shipped","Completed")</f>
        <v>Completed</v>
      </c>
      <c r="E498" s="4" t="s">
        <v>3</v>
      </c>
      <c r="F498" s="4" t="s">
        <v>1534</v>
      </c>
      <c r="G498" s="5">
        <v>1.05</v>
      </c>
      <c r="H498" s="37">
        <f>IF(J498&gt;=7,2,IF(J498&lt;7,1))</f>
        <v>1</v>
      </c>
      <c r="I498" s="37" t="str">
        <f>IF(H498 &gt; 1, "Large", "Small")</f>
        <v>Small</v>
      </c>
      <c r="J498" s="4">
        <v>1</v>
      </c>
      <c r="K498" s="20">
        <v>0.99</v>
      </c>
      <c r="L498" s="5">
        <f>Table3[[#This Row],[Product_Amt]]+Table3[[#This Row],[Shipping_Amt]]</f>
        <v>2.04</v>
      </c>
      <c r="M498" s="5">
        <f>(((Table3[[#This Row],[Total_Amt]] * 0.0558659217877095) + (Table3[[#This Row],[Total_Amt]])) *0.025 +0.3) + Table3[[#This Row],[Total_Amt]] * 0.1025</f>
        <v>0.56294916201117318</v>
      </c>
      <c r="N498" s="20">
        <f>Table3[[#This Row],[Total_Amt]]-Table3[[#This Row],[TCG Fees]]-0.0225 - (0.088 *Table3[[#This Row],[Shipping Shields]])- (0.02442 * Table3[[#This Row],[Quantity_Ordered]])</f>
        <v>1.3421308379888268</v>
      </c>
      <c r="O498" s="2"/>
      <c r="P498" s="2"/>
      <c r="Q498" s="6"/>
    </row>
    <row r="499" spans="1:17" x14ac:dyDescent="0.25">
      <c r="A499" s="1" t="s">
        <v>142</v>
      </c>
      <c r="B499" s="2" t="s">
        <v>143</v>
      </c>
      <c r="C499" s="3">
        <v>45282</v>
      </c>
      <c r="D499" s="4" t="str">
        <f ca="1">IF(C499&gt;=TODAY()-7,"Shipped","Completed")</f>
        <v>Completed</v>
      </c>
      <c r="E499" s="4" t="s">
        <v>3</v>
      </c>
      <c r="F499" s="4" t="s">
        <v>1534</v>
      </c>
      <c r="G499" s="5">
        <v>4</v>
      </c>
      <c r="H499" s="37">
        <f>IF(J499&gt;=7,2,IF(J499&lt;7,1))</f>
        <v>1</v>
      </c>
      <c r="I499" s="37" t="str">
        <f>IF(H499 &gt; 1, "Large", "Small")</f>
        <v>Small</v>
      </c>
      <c r="J499" s="4">
        <v>2</v>
      </c>
      <c r="K499" s="20">
        <v>0.99</v>
      </c>
      <c r="L499" s="5">
        <f>Table3[[#This Row],[Product_Amt]]+Table3[[#This Row],[Shipping_Amt]]</f>
        <v>4.99</v>
      </c>
      <c r="M499" s="5">
        <f>(((Table3[[#This Row],[Total_Amt]] * 0.0558659217877095) + (Table3[[#This Row],[Total_Amt]])) *0.025 +0.3) + Table3[[#This Row],[Total_Amt]] * 0.1025</f>
        <v>0.94319427374301679</v>
      </c>
      <c r="N499" s="20">
        <f>Table3[[#This Row],[Total_Amt]]-Table3[[#This Row],[TCG Fees]]-0.0225 - (0.088 *Table3[[#This Row],[Shipping Shields]])- (0.02442 * Table3[[#This Row],[Quantity_Ordered]])</f>
        <v>3.8874657262569832</v>
      </c>
      <c r="O499" s="2"/>
      <c r="P499" s="2"/>
      <c r="Q499" s="6"/>
    </row>
    <row r="500" spans="1:17" x14ac:dyDescent="0.25">
      <c r="A500" s="1" t="s">
        <v>136</v>
      </c>
      <c r="B500" s="2" t="s">
        <v>137</v>
      </c>
      <c r="C500" s="3">
        <v>45282</v>
      </c>
      <c r="D500" s="4" t="str">
        <f ca="1">IF(C500&gt;=TODAY()-7,"Shipped","Completed")</f>
        <v>Completed</v>
      </c>
      <c r="E500" s="4" t="s">
        <v>3</v>
      </c>
      <c r="F500" s="4" t="s">
        <v>1534</v>
      </c>
      <c r="G500" s="5">
        <v>0.43</v>
      </c>
      <c r="H500" s="37">
        <f>IF(J500&gt;=7,2,IF(J500&lt;7,1))</f>
        <v>1</v>
      </c>
      <c r="I500" s="37" t="str">
        <f>IF(H500 &gt; 1, "Large", "Small")</f>
        <v>Small</v>
      </c>
      <c r="J500" s="4">
        <v>3</v>
      </c>
      <c r="K500" s="20">
        <v>0.99</v>
      </c>
      <c r="L500" s="5">
        <f>Table3[[#This Row],[Product_Amt]]+Table3[[#This Row],[Shipping_Amt]]</f>
        <v>1.42</v>
      </c>
      <c r="M500" s="5">
        <f>(((Table3[[#This Row],[Total_Amt]] * 0.0558659217877095) + (Table3[[#This Row],[Total_Amt]])) *0.025 +0.3) + Table3[[#This Row],[Total_Amt]] * 0.1025</f>
        <v>0.48303324022346361</v>
      </c>
      <c r="N500" s="20">
        <f>Table3[[#This Row],[Total_Amt]]-Table3[[#This Row],[TCG Fees]]-0.0225 - (0.088 *Table3[[#This Row],[Shipping Shields]])- (0.02442 * Table3[[#This Row],[Quantity_Ordered]])</f>
        <v>0.75320675977653639</v>
      </c>
      <c r="O500" s="2"/>
      <c r="P500" s="2"/>
      <c r="Q500" s="6"/>
    </row>
    <row r="501" spans="1:17" x14ac:dyDescent="0.25">
      <c r="A501" s="1" t="s">
        <v>154</v>
      </c>
      <c r="B501" s="2" t="s">
        <v>155</v>
      </c>
      <c r="C501" s="3">
        <v>45282</v>
      </c>
      <c r="D501" s="4" t="str">
        <f ca="1">IF(C501&gt;=TODAY()-7,"Shipped","Completed")</f>
        <v>Completed</v>
      </c>
      <c r="E501" s="4" t="s">
        <v>3</v>
      </c>
      <c r="F501" s="4" t="s">
        <v>1534</v>
      </c>
      <c r="G501" s="5">
        <v>0.47</v>
      </c>
      <c r="H501" s="37">
        <f>IF(J501&gt;=7,2,IF(J501&lt;7,1))</f>
        <v>1</v>
      </c>
      <c r="I501" s="37" t="str">
        <f>IF(H501 &gt; 1, "Large", "Small")</f>
        <v>Small</v>
      </c>
      <c r="J501" s="4">
        <v>2</v>
      </c>
      <c r="K501" s="20">
        <v>0.99</v>
      </c>
      <c r="L501" s="5">
        <f>Table3[[#This Row],[Product_Amt]]+Table3[[#This Row],[Shipping_Amt]]</f>
        <v>1.46</v>
      </c>
      <c r="M501" s="5">
        <f>(((Table3[[#This Row],[Total_Amt]] * 0.0558659217877095) + (Table3[[#This Row],[Total_Amt]])) *0.025 +0.3) + Table3[[#This Row],[Total_Amt]] * 0.1025</f>
        <v>0.48818910614525135</v>
      </c>
      <c r="N501" s="20">
        <f>Table3[[#This Row],[Total_Amt]]-Table3[[#This Row],[TCG Fees]]-0.0225 - (0.088 *Table3[[#This Row],[Shipping Shields]])- (0.02442 * Table3[[#This Row],[Quantity_Ordered]])</f>
        <v>0.81247089385474869</v>
      </c>
      <c r="O501" s="2"/>
      <c r="P501" s="2"/>
      <c r="Q501" s="6"/>
    </row>
    <row r="502" spans="1:17" x14ac:dyDescent="0.25">
      <c r="A502" s="1" t="s">
        <v>102</v>
      </c>
      <c r="B502" s="2" t="s">
        <v>103</v>
      </c>
      <c r="C502" s="3">
        <v>45282</v>
      </c>
      <c r="D502" s="4" t="str">
        <f ca="1">IF(C502&gt;=TODAY()-7,"Shipped","Completed")</f>
        <v>Completed</v>
      </c>
      <c r="E502" s="4" t="s">
        <v>3</v>
      </c>
      <c r="F502" s="4" t="s">
        <v>1534</v>
      </c>
      <c r="G502" s="5">
        <v>0.87</v>
      </c>
      <c r="H502" s="37">
        <f>IF(J502&gt;=7,2,IF(J502&lt;7,1))</f>
        <v>1</v>
      </c>
      <c r="I502" s="37" t="str">
        <f>IF(H502 &gt; 1, "Large", "Small")</f>
        <v>Small</v>
      </c>
      <c r="J502" s="4">
        <v>2</v>
      </c>
      <c r="K502" s="20">
        <v>0.99</v>
      </c>
      <c r="L502" s="5">
        <f>Table3[[#This Row],[Product_Amt]]+Table3[[#This Row],[Shipping_Amt]]</f>
        <v>1.8599999999999999</v>
      </c>
      <c r="M502" s="5">
        <f>(((Table3[[#This Row],[Total_Amt]] * 0.0558659217877095) + (Table3[[#This Row],[Total_Amt]])) *0.025 +0.3) + Table3[[#This Row],[Total_Amt]] * 0.1025</f>
        <v>0.53974776536312841</v>
      </c>
      <c r="N502" s="20">
        <f>Table3[[#This Row],[Total_Amt]]-Table3[[#This Row],[TCG Fees]]-0.0225 - (0.088 *Table3[[#This Row],[Shipping Shields]])- (0.02442 * Table3[[#This Row],[Quantity_Ordered]])</f>
        <v>1.1609122346368714</v>
      </c>
      <c r="O502" s="2"/>
      <c r="P502" s="2"/>
      <c r="Q502" s="6"/>
    </row>
    <row r="503" spans="1:17" x14ac:dyDescent="0.25">
      <c r="A503" s="1" t="s">
        <v>106</v>
      </c>
      <c r="B503" s="2" t="s">
        <v>107</v>
      </c>
      <c r="C503" s="3">
        <v>45282</v>
      </c>
      <c r="D503" s="4" t="str">
        <f ca="1">IF(C503&gt;=TODAY()-7,"Shipped","Completed")</f>
        <v>Completed</v>
      </c>
      <c r="E503" s="4" t="s">
        <v>3</v>
      </c>
      <c r="F503" s="4" t="s">
        <v>1534</v>
      </c>
      <c r="G503" s="5">
        <v>1.5</v>
      </c>
      <c r="H503" s="37">
        <f>IF(J503&gt;=7,2,IF(J503&lt;7,1))</f>
        <v>1</v>
      </c>
      <c r="I503" s="37" t="str">
        <f>IF(H503 &gt; 1, "Large", "Small")</f>
        <v>Small</v>
      </c>
      <c r="J503" s="4">
        <v>1</v>
      </c>
      <c r="K503" s="20">
        <v>0.99</v>
      </c>
      <c r="L503" s="5">
        <f>Table3[[#This Row],[Product_Amt]]+Table3[[#This Row],[Shipping_Amt]]</f>
        <v>2.4900000000000002</v>
      </c>
      <c r="M503" s="5">
        <f>(((Table3[[#This Row],[Total_Amt]] * 0.0558659217877095) + (Table3[[#This Row],[Total_Amt]])) *0.025 +0.3) + Table3[[#This Row],[Total_Amt]] * 0.1025</f>
        <v>0.62095265363128482</v>
      </c>
      <c r="N503" s="20">
        <f>Table3[[#This Row],[Total_Amt]]-Table3[[#This Row],[TCG Fees]]-0.0225 - (0.088 *Table3[[#This Row],[Shipping Shields]])- (0.02442 * Table3[[#This Row],[Quantity_Ordered]])</f>
        <v>1.7341273463687152</v>
      </c>
      <c r="O503" s="2"/>
      <c r="P503" s="2"/>
      <c r="Q503" s="6"/>
    </row>
    <row r="504" spans="1:17" x14ac:dyDescent="0.25">
      <c r="A504" s="1" t="s">
        <v>118</v>
      </c>
      <c r="B504" s="2" t="s">
        <v>119</v>
      </c>
      <c r="C504" s="3">
        <v>45282</v>
      </c>
      <c r="D504" s="4" t="str">
        <f ca="1">IF(C504&gt;=TODAY()-7,"Shipped","Completed")</f>
        <v>Completed</v>
      </c>
      <c r="E504" s="4" t="s">
        <v>3</v>
      </c>
      <c r="F504" s="4" t="s">
        <v>1534</v>
      </c>
      <c r="G504" s="5">
        <v>0.98</v>
      </c>
      <c r="H504" s="37">
        <f>IF(J504&gt;=7,2,IF(J504&lt;7,1))</f>
        <v>1</v>
      </c>
      <c r="I504" s="37" t="str">
        <f>IF(H504 &gt; 1, "Large", "Small")</f>
        <v>Small</v>
      </c>
      <c r="J504" s="4">
        <v>2</v>
      </c>
      <c r="K504" s="20">
        <v>0.99</v>
      </c>
      <c r="L504" s="5">
        <f>Table3[[#This Row],[Product_Amt]]+Table3[[#This Row],[Shipping_Amt]]</f>
        <v>1.97</v>
      </c>
      <c r="M504" s="5">
        <f>(((Table3[[#This Row],[Total_Amt]] * 0.0558659217877095) + (Table3[[#This Row],[Total_Amt]])) *0.025 +0.3) + Table3[[#This Row],[Total_Amt]] * 0.1025</f>
        <v>0.55392639664804466</v>
      </c>
      <c r="N504" s="20">
        <f>Table3[[#This Row],[Total_Amt]]-Table3[[#This Row],[TCG Fees]]-0.0225 - (0.088 *Table3[[#This Row],[Shipping Shields]])- (0.02442 * Table3[[#This Row],[Quantity_Ordered]])</f>
        <v>1.2567336033519554</v>
      </c>
      <c r="O504" s="2"/>
      <c r="P504" s="2"/>
      <c r="Q504" s="6"/>
    </row>
    <row r="505" spans="1:17" x14ac:dyDescent="0.25">
      <c r="A505" s="1" t="s">
        <v>128</v>
      </c>
      <c r="B505" s="2" t="s">
        <v>129</v>
      </c>
      <c r="C505" s="3">
        <v>45282</v>
      </c>
      <c r="D505" s="4" t="str">
        <f ca="1">IF(C505&gt;=TODAY()-7,"Shipped","Completed")</f>
        <v>Completed</v>
      </c>
      <c r="E505" s="4" t="s">
        <v>3</v>
      </c>
      <c r="F505" s="4" t="s">
        <v>1534</v>
      </c>
      <c r="G505" s="5">
        <v>0.4</v>
      </c>
      <c r="H505" s="37">
        <f>IF(J505&gt;=7,2,IF(J505&lt;7,1))</f>
        <v>1</v>
      </c>
      <c r="I505" s="37" t="str">
        <f>IF(H505 &gt; 1, "Large", "Small")</f>
        <v>Small</v>
      </c>
      <c r="J505" s="4">
        <v>4</v>
      </c>
      <c r="K505" s="20">
        <v>0.99</v>
      </c>
      <c r="L505" s="5">
        <f>Table3[[#This Row],[Product_Amt]]+Table3[[#This Row],[Shipping_Amt]]</f>
        <v>1.3900000000000001</v>
      </c>
      <c r="M505" s="5">
        <f>(((Table3[[#This Row],[Total_Amt]] * 0.0558659217877095) + (Table3[[#This Row],[Total_Amt]])) *0.025 +0.3) + Table3[[#This Row],[Total_Amt]] * 0.1025</f>
        <v>0.47916634078212295</v>
      </c>
      <c r="N505" s="20">
        <f>Table3[[#This Row],[Total_Amt]]-Table3[[#This Row],[TCG Fees]]-0.0225 - (0.088 *Table3[[#This Row],[Shipping Shields]])- (0.02442 * Table3[[#This Row],[Quantity_Ordered]])</f>
        <v>0.70265365921787726</v>
      </c>
      <c r="O505" s="2"/>
      <c r="P505" s="2"/>
      <c r="Q505" s="6"/>
    </row>
    <row r="506" spans="1:17" x14ac:dyDescent="0.25">
      <c r="A506" s="1" t="s">
        <v>124</v>
      </c>
      <c r="B506" s="2" t="s">
        <v>125</v>
      </c>
      <c r="C506" s="3">
        <v>45282</v>
      </c>
      <c r="D506" s="4" t="str">
        <f ca="1">IF(C506&gt;=TODAY()-7,"Shipped","Completed")</f>
        <v>Completed</v>
      </c>
      <c r="E506" s="4" t="s">
        <v>3</v>
      </c>
      <c r="F506" s="4" t="s">
        <v>1534</v>
      </c>
      <c r="G506" s="5">
        <v>0.48</v>
      </c>
      <c r="H506" s="37">
        <f>IF(J506&gt;=7,2,IF(J506&lt;7,1))</f>
        <v>1</v>
      </c>
      <c r="I506" s="37" t="str">
        <f>IF(H506 &gt; 1, "Large", "Small")</f>
        <v>Small</v>
      </c>
      <c r="J506" s="4">
        <v>2</v>
      </c>
      <c r="K506" s="20">
        <v>0.99</v>
      </c>
      <c r="L506" s="5">
        <f>Table3[[#This Row],[Product_Amt]]+Table3[[#This Row],[Shipping_Amt]]</f>
        <v>1.47</v>
      </c>
      <c r="M506" s="5">
        <f>(((Table3[[#This Row],[Total_Amt]] * 0.0558659217877095) + (Table3[[#This Row],[Total_Amt]])) *0.025 +0.3) + Table3[[#This Row],[Total_Amt]] * 0.1025</f>
        <v>0.48947807262569831</v>
      </c>
      <c r="N506" s="20">
        <f>Table3[[#This Row],[Total_Amt]]-Table3[[#This Row],[TCG Fees]]-0.0225 - (0.088 *Table3[[#This Row],[Shipping Shields]])- (0.02442 * Table3[[#This Row],[Quantity_Ordered]])</f>
        <v>0.82118192737430173</v>
      </c>
      <c r="O506" s="2"/>
      <c r="P506" s="2"/>
      <c r="Q506" s="6"/>
    </row>
    <row r="507" spans="1:17" x14ac:dyDescent="0.25">
      <c r="A507" s="1" t="s">
        <v>150</v>
      </c>
      <c r="B507" s="2" t="s">
        <v>151</v>
      </c>
      <c r="C507" s="3">
        <v>45282</v>
      </c>
      <c r="D507" s="4" t="str">
        <f ca="1">IF(C507&gt;=TODAY()-7,"Shipped","Completed")</f>
        <v>Completed</v>
      </c>
      <c r="E507" s="4" t="s">
        <v>3</v>
      </c>
      <c r="F507" s="4" t="s">
        <v>1534</v>
      </c>
      <c r="G507" s="5">
        <v>2.0099999999999998</v>
      </c>
      <c r="H507" s="37">
        <f>IF(J507&gt;=7,2,IF(J507&lt;7,1))</f>
        <v>1</v>
      </c>
      <c r="I507" s="37" t="str">
        <f>IF(H507 &gt; 1, "Large", "Small")</f>
        <v>Small</v>
      </c>
      <c r="J507" s="4">
        <v>4</v>
      </c>
      <c r="K507" s="20">
        <v>0.99</v>
      </c>
      <c r="L507" s="5">
        <f>Table3[[#This Row],[Product_Amt]]+Table3[[#This Row],[Shipping_Amt]]</f>
        <v>3</v>
      </c>
      <c r="M507" s="5">
        <f>(((Table3[[#This Row],[Total_Amt]] * 0.0558659217877095) + (Table3[[#This Row],[Total_Amt]])) *0.025 +0.3) + Table3[[#This Row],[Total_Amt]] * 0.1025</f>
        <v>0.68668994413407813</v>
      </c>
      <c r="N507" s="20">
        <f>Table3[[#This Row],[Total_Amt]]-Table3[[#This Row],[TCG Fees]]-0.0225 - (0.088 *Table3[[#This Row],[Shipping Shields]])- (0.02442 * Table3[[#This Row],[Quantity_Ordered]])</f>
        <v>2.1051300558659221</v>
      </c>
      <c r="O507" s="2"/>
      <c r="P507" s="2"/>
      <c r="Q507" s="8"/>
    </row>
    <row r="508" spans="1:17" x14ac:dyDescent="0.25">
      <c r="A508" s="1" t="s">
        <v>126</v>
      </c>
      <c r="B508" s="2" t="s">
        <v>127</v>
      </c>
      <c r="C508" s="3">
        <v>45282</v>
      </c>
      <c r="D508" s="4" t="str">
        <f ca="1">IF(C508&gt;=TODAY()-7,"Shipped","Completed")</f>
        <v>Completed</v>
      </c>
      <c r="E508" s="4" t="s">
        <v>3</v>
      </c>
      <c r="F508" s="4" t="s">
        <v>1534</v>
      </c>
      <c r="G508" s="5">
        <v>0.1</v>
      </c>
      <c r="H508" s="37">
        <f>IF(J508&gt;=7,2,IF(J508&lt;7,1))</f>
        <v>1</v>
      </c>
      <c r="I508" s="37" t="str">
        <f>IF(H508 &gt; 1, "Large", "Small")</f>
        <v>Small</v>
      </c>
      <c r="J508" s="4">
        <v>1</v>
      </c>
      <c r="K508" s="20">
        <v>0.99</v>
      </c>
      <c r="L508" s="5">
        <f>Table3[[#This Row],[Product_Amt]]+Table3[[#This Row],[Shipping_Amt]]</f>
        <v>1.0900000000000001</v>
      </c>
      <c r="M508" s="5">
        <f>(((Table3[[#This Row],[Total_Amt]] * 0.0558659217877095) + (Table3[[#This Row],[Total_Amt]])) *0.025 +0.3) + Table3[[#This Row],[Total_Amt]] * 0.1025</f>
        <v>0.44049734636871507</v>
      </c>
      <c r="N508" s="20">
        <f>Table3[[#This Row],[Total_Amt]]-Table3[[#This Row],[TCG Fees]]-0.0225 - (0.088 *Table3[[#This Row],[Shipping Shields]])- (0.02442 * Table3[[#This Row],[Quantity_Ordered]])</f>
        <v>0.51458265363128508</v>
      </c>
      <c r="O508" s="2"/>
      <c r="P508" s="2"/>
      <c r="Q508" s="6"/>
    </row>
    <row r="509" spans="1:17" x14ac:dyDescent="0.25">
      <c r="A509" s="1" t="s">
        <v>114</v>
      </c>
      <c r="B509" s="2" t="s">
        <v>115</v>
      </c>
      <c r="C509" s="3">
        <v>45282</v>
      </c>
      <c r="D509" s="4" t="str">
        <f ca="1">IF(C509&gt;=TODAY()-7,"Shipped","Completed")</f>
        <v>Completed</v>
      </c>
      <c r="E509" s="4" t="s">
        <v>3</v>
      </c>
      <c r="F509" s="4" t="s">
        <v>1534</v>
      </c>
      <c r="G509" s="5">
        <v>2.65</v>
      </c>
      <c r="H509" s="37">
        <f>IF(J509&gt;=7,2,IF(J509&lt;7,1))</f>
        <v>1</v>
      </c>
      <c r="I509" s="37" t="str">
        <f>IF(H509 &gt; 1, "Large", "Small")</f>
        <v>Small</v>
      </c>
      <c r="J509" s="4">
        <v>1</v>
      </c>
      <c r="K509" s="20">
        <v>0.99</v>
      </c>
      <c r="L509" s="5">
        <f>Table3[[#This Row],[Product_Amt]]+Table3[[#This Row],[Shipping_Amt]]</f>
        <v>3.6399999999999997</v>
      </c>
      <c r="M509" s="5">
        <f>(((Table3[[#This Row],[Total_Amt]] * 0.0558659217877095) + (Table3[[#This Row],[Total_Amt]])) *0.025 +0.3) + Table3[[#This Row],[Total_Amt]] * 0.1025</f>
        <v>0.76918379888268151</v>
      </c>
      <c r="N509" s="20">
        <f>Table3[[#This Row],[Total_Amt]]-Table3[[#This Row],[TCG Fees]]-0.0225 - (0.088 *Table3[[#This Row],[Shipping Shields]])- (0.02442 * Table3[[#This Row],[Quantity_Ordered]])</f>
        <v>2.7358962011173178</v>
      </c>
      <c r="O509" s="2"/>
      <c r="P509" s="2"/>
      <c r="Q509" s="6"/>
    </row>
    <row r="510" spans="1:17" x14ac:dyDescent="0.25">
      <c r="A510" s="1" t="s">
        <v>108</v>
      </c>
      <c r="B510" s="2" t="s">
        <v>109</v>
      </c>
      <c r="C510" s="3">
        <v>45282</v>
      </c>
      <c r="D510" s="4" t="str">
        <f ca="1">IF(C510&gt;=TODAY()-7,"Shipped","Completed")</f>
        <v>Completed</v>
      </c>
      <c r="E510" s="4" t="s">
        <v>3</v>
      </c>
      <c r="F510" s="4" t="s">
        <v>1534</v>
      </c>
      <c r="G510" s="5">
        <v>0.27</v>
      </c>
      <c r="H510" s="37">
        <f>IF(J510&gt;=7,2,IF(J510&lt;7,1))</f>
        <v>1</v>
      </c>
      <c r="I510" s="37" t="str">
        <f>IF(H510 &gt; 1, "Large", "Small")</f>
        <v>Small</v>
      </c>
      <c r="J510" s="4">
        <v>3</v>
      </c>
      <c r="K510" s="20">
        <v>0.99</v>
      </c>
      <c r="L510" s="5">
        <f>Table3[[#This Row],[Product_Amt]]+Table3[[#This Row],[Shipping_Amt]]</f>
        <v>1.26</v>
      </c>
      <c r="M510" s="5">
        <f>(((Table3[[#This Row],[Total_Amt]] * 0.0558659217877095) + (Table3[[#This Row],[Total_Amt]])) *0.025 +0.3) + Table3[[#This Row],[Total_Amt]] * 0.1025</f>
        <v>0.46240977653631282</v>
      </c>
      <c r="N510" s="20">
        <f>Table3[[#This Row],[Total_Amt]]-Table3[[#This Row],[TCG Fees]]-0.0225 - (0.088 *Table3[[#This Row],[Shipping Shields]])- (0.02442 * Table3[[#This Row],[Quantity_Ordered]])</f>
        <v>0.61383022346368721</v>
      </c>
      <c r="O510" s="2"/>
      <c r="P510" s="2"/>
      <c r="Q510" s="6"/>
    </row>
    <row r="511" spans="1:17" x14ac:dyDescent="0.25">
      <c r="A511" s="1" t="s">
        <v>144</v>
      </c>
      <c r="B511" s="2" t="s">
        <v>145</v>
      </c>
      <c r="C511" s="3">
        <v>45282</v>
      </c>
      <c r="D511" s="4" t="str">
        <f ca="1">IF(C511&gt;=TODAY()-7,"Shipped","Completed")</f>
        <v>Completed</v>
      </c>
      <c r="E511" s="4" t="s">
        <v>3</v>
      </c>
      <c r="F511" s="4" t="s">
        <v>1534</v>
      </c>
      <c r="G511" s="5">
        <v>0.77</v>
      </c>
      <c r="H511" s="37">
        <f>IF(J511&gt;=7,2,IF(J511&lt;7,1))</f>
        <v>1</v>
      </c>
      <c r="I511" s="37" t="str">
        <f>IF(H511 &gt; 1, "Large", "Small")</f>
        <v>Small</v>
      </c>
      <c r="J511" s="4">
        <v>1</v>
      </c>
      <c r="K511" s="20">
        <v>0.99</v>
      </c>
      <c r="L511" s="5">
        <f>Table3[[#This Row],[Product_Amt]]+Table3[[#This Row],[Shipping_Amt]]</f>
        <v>1.76</v>
      </c>
      <c r="M511" s="5">
        <f>(((Table3[[#This Row],[Total_Amt]] * 0.0558659217877095) + (Table3[[#This Row],[Total_Amt]])) *0.025 +0.3) + Table3[[#This Row],[Total_Amt]] * 0.1025</f>
        <v>0.52685810055865923</v>
      </c>
      <c r="N511" s="20">
        <f>Table3[[#This Row],[Total_Amt]]-Table3[[#This Row],[TCG Fees]]-0.0225 - (0.088 *Table3[[#This Row],[Shipping Shields]])- (0.02442 * Table3[[#This Row],[Quantity_Ordered]])</f>
        <v>1.0982218994413406</v>
      </c>
      <c r="O511" s="2"/>
      <c r="P511" s="2"/>
      <c r="Q511" s="6"/>
    </row>
    <row r="512" spans="1:17" x14ac:dyDescent="0.25">
      <c r="A512" s="1" t="s">
        <v>122</v>
      </c>
      <c r="B512" s="2" t="s">
        <v>123</v>
      </c>
      <c r="C512" s="3">
        <v>45282</v>
      </c>
      <c r="D512" s="4" t="str">
        <f ca="1">IF(C512&gt;=TODAY()-7,"Shipped","Completed")</f>
        <v>Completed</v>
      </c>
      <c r="E512" s="4" t="s">
        <v>3</v>
      </c>
      <c r="F512" s="4" t="s">
        <v>1534</v>
      </c>
      <c r="G512" s="5">
        <v>5.04</v>
      </c>
      <c r="H512" s="37">
        <f>IF(J512&gt;=7,2,IF(J512&lt;7,1))</f>
        <v>2</v>
      </c>
      <c r="I512" s="37" t="str">
        <f>IF(H512 &gt; 1, "Large", "Small")</f>
        <v>Large</v>
      </c>
      <c r="J512" s="4">
        <v>8</v>
      </c>
      <c r="K512" s="20">
        <v>0.99</v>
      </c>
      <c r="L512" s="5">
        <f>Table3[[#This Row],[Product_Amt]]+Table3[[#This Row],[Shipping_Amt]]</f>
        <v>6.03</v>
      </c>
      <c r="M512" s="5">
        <f>(((Table3[[#This Row],[Total_Amt]] * 0.0558659217877095) + (Table3[[#This Row],[Total_Amt]])) *0.025 +0.3) + Table3[[#This Row],[Total_Amt]] * 0.1025</f>
        <v>1.0772467877094973</v>
      </c>
      <c r="N512" s="20">
        <f>Table3[[#This Row],[Total_Amt]]-Table3[[#This Row],[TCG Fees]]-0.0225 - (0.088 *Table3[[#This Row],[Shipping Shields]])- (0.02442 * Table3[[#This Row],[Quantity_Ordered]])</f>
        <v>4.5588932122905028</v>
      </c>
      <c r="O512" s="2"/>
      <c r="P512" s="2"/>
      <c r="Q512" s="6"/>
    </row>
    <row r="513" spans="1:17" x14ac:dyDescent="0.25">
      <c r="A513" s="1" t="s">
        <v>120</v>
      </c>
      <c r="B513" s="2" t="s">
        <v>121</v>
      </c>
      <c r="C513" s="3">
        <v>45282</v>
      </c>
      <c r="D513" s="4" t="str">
        <f ca="1">IF(C513&gt;=TODAY()-7,"Shipped","Completed")</f>
        <v>Completed</v>
      </c>
      <c r="E513" s="4" t="s">
        <v>3</v>
      </c>
      <c r="F513" s="4" t="s">
        <v>1534</v>
      </c>
      <c r="G513" s="5">
        <v>2.65</v>
      </c>
      <c r="H513" s="37">
        <f>IF(J513&gt;=7,2,IF(J513&lt;7,1))</f>
        <v>1</v>
      </c>
      <c r="I513" s="37" t="str">
        <f>IF(H513 &gt; 1, "Large", "Small")</f>
        <v>Small</v>
      </c>
      <c r="J513" s="4">
        <v>4</v>
      </c>
      <c r="K513" s="20">
        <v>0.99</v>
      </c>
      <c r="L513" s="5">
        <f>Table3[[#This Row],[Product_Amt]]+Table3[[#This Row],[Shipping_Amt]]</f>
        <v>3.6399999999999997</v>
      </c>
      <c r="M513" s="5">
        <f>(((Table3[[#This Row],[Total_Amt]] * 0.0558659217877095) + (Table3[[#This Row],[Total_Amt]])) *0.025 +0.3) + Table3[[#This Row],[Total_Amt]] * 0.1025</f>
        <v>0.76918379888268151</v>
      </c>
      <c r="N513" s="20">
        <f>Table3[[#This Row],[Total_Amt]]-Table3[[#This Row],[TCG Fees]]-0.0225 - (0.088 *Table3[[#This Row],[Shipping Shields]])- (0.02442 * Table3[[#This Row],[Quantity_Ordered]])</f>
        <v>2.6626362011173179</v>
      </c>
      <c r="O513" s="2"/>
      <c r="P513" s="2"/>
      <c r="Q513" s="6"/>
    </row>
    <row r="514" spans="1:17" x14ac:dyDescent="0.25">
      <c r="A514" s="1" t="s">
        <v>116</v>
      </c>
      <c r="B514" s="2" t="s">
        <v>117</v>
      </c>
      <c r="C514" s="3">
        <v>45282</v>
      </c>
      <c r="D514" s="4" t="str">
        <f ca="1">IF(C514&gt;=TODAY()-7,"Shipped","Completed")</f>
        <v>Completed</v>
      </c>
      <c r="E514" s="4" t="s">
        <v>3</v>
      </c>
      <c r="F514" s="4" t="s">
        <v>1534</v>
      </c>
      <c r="G514" s="5">
        <v>1.1399999999999999</v>
      </c>
      <c r="H514" s="37">
        <f>IF(J514&gt;=7,2,IF(J514&lt;7,1))</f>
        <v>1</v>
      </c>
      <c r="I514" s="37" t="str">
        <f>IF(H514 &gt; 1, "Large", "Small")</f>
        <v>Small</v>
      </c>
      <c r="J514" s="4">
        <v>5</v>
      </c>
      <c r="K514" s="20">
        <v>0.99</v>
      </c>
      <c r="L514" s="5">
        <f>Table3[[#This Row],[Product_Amt]]+Table3[[#This Row],[Shipping_Amt]]</f>
        <v>2.13</v>
      </c>
      <c r="M514" s="5">
        <f>(((Table3[[#This Row],[Total_Amt]] * 0.0558659217877095) + (Table3[[#This Row],[Total_Amt]])) *0.025 +0.3) + Table3[[#This Row],[Total_Amt]] * 0.1025</f>
        <v>0.57454986033519551</v>
      </c>
      <c r="N514" s="20">
        <f>Table3[[#This Row],[Total_Amt]]-Table3[[#This Row],[TCG Fees]]-0.0225 - (0.088 *Table3[[#This Row],[Shipping Shields]])- (0.02442 * Table3[[#This Row],[Quantity_Ordered]])</f>
        <v>1.3228501396648042</v>
      </c>
      <c r="O514" s="2"/>
      <c r="P514" s="2"/>
      <c r="Q514" s="6"/>
    </row>
    <row r="515" spans="1:17" x14ac:dyDescent="0.25">
      <c r="A515" s="1" t="s">
        <v>134</v>
      </c>
      <c r="B515" s="2" t="s">
        <v>135</v>
      </c>
      <c r="C515" s="3">
        <v>45282</v>
      </c>
      <c r="D515" s="4" t="str">
        <f ca="1">IF(C515&gt;=TODAY()-7,"Shipped","Completed")</f>
        <v>Completed</v>
      </c>
      <c r="E515" s="4" t="s">
        <v>3</v>
      </c>
      <c r="F515" s="4" t="s">
        <v>1534</v>
      </c>
      <c r="G515" s="5">
        <v>1.1200000000000001</v>
      </c>
      <c r="H515" s="37">
        <f>IF(J515&gt;=7,2,IF(J515&lt;7,1))</f>
        <v>1</v>
      </c>
      <c r="I515" s="37" t="str">
        <f>IF(H515 &gt; 1, "Large", "Small")</f>
        <v>Small</v>
      </c>
      <c r="J515" s="4">
        <v>5</v>
      </c>
      <c r="K515" s="20">
        <v>0.99</v>
      </c>
      <c r="L515" s="5">
        <f>Table3[[#This Row],[Product_Amt]]+Table3[[#This Row],[Shipping_Amt]]</f>
        <v>2.1100000000000003</v>
      </c>
      <c r="M515" s="5">
        <f>(((Table3[[#This Row],[Total_Amt]] * 0.0558659217877095) + (Table3[[#This Row],[Total_Amt]])) *0.025 +0.3) + Table3[[#This Row],[Total_Amt]] * 0.1025</f>
        <v>0.57197192737430169</v>
      </c>
      <c r="N515" s="20">
        <f>Table3[[#This Row],[Total_Amt]]-Table3[[#This Row],[TCG Fees]]-0.0225 - (0.088 *Table3[[#This Row],[Shipping Shields]])- (0.02442 * Table3[[#This Row],[Quantity_Ordered]])</f>
        <v>1.3054280726256984</v>
      </c>
      <c r="O515" s="2"/>
      <c r="P515" s="2"/>
      <c r="Q515" s="6"/>
    </row>
    <row r="516" spans="1:17" x14ac:dyDescent="0.25">
      <c r="A516" s="1" t="s">
        <v>148</v>
      </c>
      <c r="B516" s="2" t="s">
        <v>149</v>
      </c>
      <c r="C516" s="3">
        <v>45282</v>
      </c>
      <c r="D516" s="4" t="str">
        <f ca="1">IF(C516&gt;=TODAY()-7,"Shipped","Completed")</f>
        <v>Completed</v>
      </c>
      <c r="E516" s="4" t="s">
        <v>3</v>
      </c>
      <c r="F516" s="4" t="s">
        <v>1534</v>
      </c>
      <c r="G516" s="5">
        <v>1.19</v>
      </c>
      <c r="H516" s="37">
        <f>IF(J516&gt;=7,2,IF(J516&lt;7,1))</f>
        <v>1</v>
      </c>
      <c r="I516" s="37" t="str">
        <f>IF(H516 &gt; 1, "Large", "Small")</f>
        <v>Small</v>
      </c>
      <c r="J516" s="4">
        <v>5</v>
      </c>
      <c r="K516" s="20">
        <v>0.99</v>
      </c>
      <c r="L516" s="5">
        <f>Table3[[#This Row],[Product_Amt]]+Table3[[#This Row],[Shipping_Amt]]</f>
        <v>2.1799999999999997</v>
      </c>
      <c r="M516" s="5">
        <f>(((Table3[[#This Row],[Total_Amt]] * 0.0558659217877095) + (Table3[[#This Row],[Total_Amt]])) *0.025 +0.3) + Table3[[#This Row],[Total_Amt]] * 0.1025</f>
        <v>0.5809946927374301</v>
      </c>
      <c r="N516" s="20">
        <f>Table3[[#This Row],[Total_Amt]]-Table3[[#This Row],[TCG Fees]]-0.0225 - (0.088 *Table3[[#This Row],[Shipping Shields]])- (0.02442 * Table3[[#This Row],[Quantity_Ordered]])</f>
        <v>1.3664053072625695</v>
      </c>
      <c r="O516" s="2"/>
      <c r="P516" s="2"/>
      <c r="Q516" s="6"/>
    </row>
    <row r="517" spans="1:17" x14ac:dyDescent="0.25">
      <c r="A517" s="1" t="s">
        <v>112</v>
      </c>
      <c r="B517" s="2" t="s">
        <v>113</v>
      </c>
      <c r="C517" s="3">
        <v>45282</v>
      </c>
      <c r="D517" s="4" t="str">
        <f ca="1">IF(C517&gt;=TODAY()-7,"Shipped","Completed")</f>
        <v>Completed</v>
      </c>
      <c r="E517" s="4" t="s">
        <v>3</v>
      </c>
      <c r="F517" s="4" t="s">
        <v>1534</v>
      </c>
      <c r="G517" s="5">
        <v>1.1200000000000001</v>
      </c>
      <c r="H517" s="37">
        <f>IF(J517&gt;=7,2,IF(J517&lt;7,1))</f>
        <v>1</v>
      </c>
      <c r="I517" s="37" t="str">
        <f>IF(H517 &gt; 1, "Large", "Small")</f>
        <v>Small</v>
      </c>
      <c r="J517" s="4">
        <v>5</v>
      </c>
      <c r="K517" s="20">
        <v>0.99</v>
      </c>
      <c r="L517" s="5">
        <f>Table3[[#This Row],[Product_Amt]]+Table3[[#This Row],[Shipping_Amt]]</f>
        <v>2.1100000000000003</v>
      </c>
      <c r="M517" s="5">
        <f>(((Table3[[#This Row],[Total_Amt]] * 0.0558659217877095) + (Table3[[#This Row],[Total_Amt]])) *0.025 +0.3) + Table3[[#This Row],[Total_Amt]] * 0.1025</f>
        <v>0.57197192737430169</v>
      </c>
      <c r="N517" s="20">
        <f>Table3[[#This Row],[Total_Amt]]-Table3[[#This Row],[TCG Fees]]-0.0225 - (0.088 *Table3[[#This Row],[Shipping Shields]])- (0.02442 * Table3[[#This Row],[Quantity_Ordered]])</f>
        <v>1.3054280726256984</v>
      </c>
      <c r="O517" s="2"/>
      <c r="P517" s="2"/>
      <c r="Q517" s="6"/>
    </row>
    <row r="518" spans="1:17" x14ac:dyDescent="0.25">
      <c r="A518" s="1" t="s">
        <v>152</v>
      </c>
      <c r="B518" s="2" t="s">
        <v>153</v>
      </c>
      <c r="C518" s="3">
        <v>45282</v>
      </c>
      <c r="D518" s="4" t="str">
        <f ca="1">IF(C518&gt;=TODAY()-7,"Shipped","Completed")</f>
        <v>Completed</v>
      </c>
      <c r="E518" s="4" t="s">
        <v>3</v>
      </c>
      <c r="F518" s="4" t="s">
        <v>1534</v>
      </c>
      <c r="G518" s="5">
        <v>1.78</v>
      </c>
      <c r="H518" s="37">
        <f>IF(J518&gt;=7,2,IF(J518&lt;7,1))</f>
        <v>1</v>
      </c>
      <c r="I518" s="37" t="str">
        <f>IF(H518 &gt; 1, "Large", "Small")</f>
        <v>Small</v>
      </c>
      <c r="J518" s="4">
        <v>3</v>
      </c>
      <c r="K518" s="20">
        <v>0.99</v>
      </c>
      <c r="L518" s="5">
        <f>Table3[[#This Row],[Product_Amt]]+Table3[[#This Row],[Shipping_Amt]]</f>
        <v>2.77</v>
      </c>
      <c r="M518" s="5">
        <f>(((Table3[[#This Row],[Total_Amt]] * 0.0558659217877095) + (Table3[[#This Row],[Total_Amt]])) *0.025 +0.3) + Table3[[#This Row],[Total_Amt]] * 0.1025</f>
        <v>0.65704371508379888</v>
      </c>
      <c r="N518" s="20">
        <f>Table3[[#This Row],[Total_Amt]]-Table3[[#This Row],[TCG Fees]]-0.0225 - (0.088 *Table3[[#This Row],[Shipping Shields]])- (0.02442 * Table3[[#This Row],[Quantity_Ordered]])</f>
        <v>1.9291962849162012</v>
      </c>
      <c r="O518" s="2"/>
      <c r="P518" s="2"/>
      <c r="Q518" s="6"/>
    </row>
    <row r="519" spans="1:17" x14ac:dyDescent="0.25">
      <c r="A519" s="1" t="s">
        <v>130</v>
      </c>
      <c r="B519" s="2" t="s">
        <v>131</v>
      </c>
      <c r="C519" s="3">
        <v>45282</v>
      </c>
      <c r="D519" s="4" t="str">
        <f ca="1">IF(C519&gt;=TODAY()-7,"Shipped","Completed")</f>
        <v>Completed</v>
      </c>
      <c r="E519" s="4" t="s">
        <v>3</v>
      </c>
      <c r="F519" s="4" t="s">
        <v>1534</v>
      </c>
      <c r="G519" s="5">
        <v>0.24</v>
      </c>
      <c r="H519" s="37">
        <f>IF(J519&gt;=7,2,IF(J519&lt;7,1))</f>
        <v>1</v>
      </c>
      <c r="I519" s="37" t="str">
        <f>IF(H519 &gt; 1, "Large", "Small")</f>
        <v>Small</v>
      </c>
      <c r="J519" s="4">
        <v>1</v>
      </c>
      <c r="K519" s="20">
        <v>0.99</v>
      </c>
      <c r="L519" s="5">
        <f>Table3[[#This Row],[Product_Amt]]+Table3[[#This Row],[Shipping_Amt]]</f>
        <v>1.23</v>
      </c>
      <c r="M519" s="5">
        <f>(((Table3[[#This Row],[Total_Amt]] * 0.0558659217877095) + (Table3[[#This Row],[Total_Amt]])) *0.025 +0.3) + Table3[[#This Row],[Total_Amt]] * 0.1025</f>
        <v>0.45854287709497205</v>
      </c>
      <c r="N519" s="20">
        <f>Table3[[#This Row],[Total_Amt]]-Table3[[#This Row],[TCG Fees]]-0.0225 - (0.088 *Table3[[#This Row],[Shipping Shields]])- (0.02442 * Table3[[#This Row],[Quantity_Ordered]])</f>
        <v>0.63653712290502806</v>
      </c>
      <c r="O519" s="2"/>
      <c r="P519" s="2"/>
      <c r="Q519" s="6"/>
    </row>
    <row r="520" spans="1:17" x14ac:dyDescent="0.25">
      <c r="A520" s="1" t="s">
        <v>146</v>
      </c>
      <c r="B520" s="2" t="s">
        <v>147</v>
      </c>
      <c r="C520" s="3">
        <v>45282</v>
      </c>
      <c r="D520" s="4" t="str">
        <f ca="1">IF(C520&gt;=TODAY()-7,"Shipped","Completed")</f>
        <v>Completed</v>
      </c>
      <c r="E520" s="4" t="s">
        <v>3</v>
      </c>
      <c r="F520" s="4" t="s">
        <v>1534</v>
      </c>
      <c r="G520" s="5">
        <v>0.78</v>
      </c>
      <c r="H520" s="37">
        <f>IF(J520&gt;=7,2,IF(J520&lt;7,1))</f>
        <v>1</v>
      </c>
      <c r="I520" s="37" t="str">
        <f>IF(H520 &gt; 1, "Large", "Small")</f>
        <v>Small</v>
      </c>
      <c r="J520" s="4">
        <v>3</v>
      </c>
      <c r="K520" s="20">
        <v>0.99</v>
      </c>
      <c r="L520" s="5">
        <f>Table3[[#This Row],[Product_Amt]]+Table3[[#This Row],[Shipping_Amt]]</f>
        <v>1.77</v>
      </c>
      <c r="M520" s="5">
        <f>(((Table3[[#This Row],[Total_Amt]] * 0.0558659217877095) + (Table3[[#This Row],[Total_Amt]])) *0.025 +0.3) + Table3[[#This Row],[Total_Amt]] * 0.1025</f>
        <v>0.52814706703910619</v>
      </c>
      <c r="N520" s="20">
        <f>Table3[[#This Row],[Total_Amt]]-Table3[[#This Row],[TCG Fees]]-0.0225 - (0.088 *Table3[[#This Row],[Shipping Shields]])- (0.02442 * Table3[[#This Row],[Quantity_Ordered]])</f>
        <v>1.0580929329608937</v>
      </c>
      <c r="O520" s="2"/>
      <c r="P520" s="2"/>
      <c r="Q520" s="6"/>
    </row>
    <row r="521" spans="1:17" x14ac:dyDescent="0.25">
      <c r="A521" s="1" t="s">
        <v>138</v>
      </c>
      <c r="B521" s="2" t="s">
        <v>139</v>
      </c>
      <c r="C521" s="3">
        <v>45282</v>
      </c>
      <c r="D521" s="4" t="str">
        <f ca="1">IF(C521&gt;=TODAY()-7,"Shipped","Completed")</f>
        <v>Completed</v>
      </c>
      <c r="E521" s="4" t="s">
        <v>3</v>
      </c>
      <c r="F521" s="4" t="s">
        <v>1534</v>
      </c>
      <c r="G521" s="5">
        <v>0.21</v>
      </c>
      <c r="H521" s="37">
        <f>IF(J521&gt;=7,2,IF(J521&lt;7,1))</f>
        <v>1</v>
      </c>
      <c r="I521" s="37" t="str">
        <f>IF(H521 &gt; 1, "Large", "Small")</f>
        <v>Small</v>
      </c>
      <c r="J521" s="4">
        <v>1</v>
      </c>
      <c r="K521" s="20">
        <v>0.99</v>
      </c>
      <c r="L521" s="5">
        <f>Table3[[#This Row],[Product_Amt]]+Table3[[#This Row],[Shipping_Amt]]</f>
        <v>1.2</v>
      </c>
      <c r="M521" s="5">
        <f>(((Table3[[#This Row],[Total_Amt]] * 0.0558659217877095) + (Table3[[#This Row],[Total_Amt]])) *0.025 +0.3) + Table3[[#This Row],[Total_Amt]] * 0.1025</f>
        <v>0.45467597765363127</v>
      </c>
      <c r="N521" s="20">
        <f>Table3[[#This Row],[Total_Amt]]-Table3[[#This Row],[TCG Fees]]-0.0225 - (0.088 *Table3[[#This Row],[Shipping Shields]])- (0.02442 * Table3[[#This Row],[Quantity_Ordered]])</f>
        <v>0.6104040223463687</v>
      </c>
      <c r="O521" s="2"/>
      <c r="P521" s="2"/>
      <c r="Q521" s="6"/>
    </row>
    <row r="522" spans="1:17" x14ac:dyDescent="0.25">
      <c r="A522" s="1" t="s">
        <v>140</v>
      </c>
      <c r="B522" s="2" t="s">
        <v>141</v>
      </c>
      <c r="C522" s="3">
        <v>45282</v>
      </c>
      <c r="D522" s="4" t="str">
        <f ca="1">IF(C522&gt;=TODAY()-7,"Shipped","Completed")</f>
        <v>Completed</v>
      </c>
      <c r="E522" s="4" t="s">
        <v>3</v>
      </c>
      <c r="F522" s="4" t="s">
        <v>1534</v>
      </c>
      <c r="G522" s="5">
        <v>1.86</v>
      </c>
      <c r="H522" s="37">
        <f>IF(J522&gt;=7,2,IF(J522&lt;7,1))</f>
        <v>1</v>
      </c>
      <c r="I522" s="37" t="str">
        <f>IF(H522 &gt; 1, "Large", "Small")</f>
        <v>Small</v>
      </c>
      <c r="J522" s="4">
        <v>3</v>
      </c>
      <c r="K522" s="20">
        <v>0.99</v>
      </c>
      <c r="L522" s="5">
        <f>Table3[[#This Row],[Product_Amt]]+Table3[[#This Row],[Shipping_Amt]]</f>
        <v>2.85</v>
      </c>
      <c r="M522" s="5">
        <f>(((Table3[[#This Row],[Total_Amt]] * 0.0558659217877095) + (Table3[[#This Row],[Total_Amt]])) *0.025 +0.3) + Table3[[#This Row],[Total_Amt]] * 0.1025</f>
        <v>0.66735544692737425</v>
      </c>
      <c r="N522" s="20">
        <f>Table3[[#This Row],[Total_Amt]]-Table3[[#This Row],[TCG Fees]]-0.0225 - (0.088 *Table3[[#This Row],[Shipping Shields]])- (0.02442 * Table3[[#This Row],[Quantity_Ordered]])</f>
        <v>1.9988845530726256</v>
      </c>
      <c r="O522" s="2"/>
      <c r="P522" s="2"/>
      <c r="Q522" s="6"/>
    </row>
    <row r="523" spans="1:17" x14ac:dyDescent="0.25">
      <c r="A523" s="1" t="s">
        <v>86</v>
      </c>
      <c r="B523" s="2" t="s">
        <v>87</v>
      </c>
      <c r="C523" s="3">
        <v>45281</v>
      </c>
      <c r="D523" s="4" t="str">
        <f ca="1">IF(C523&gt;=TODAY()-7,"Shipped","Completed")</f>
        <v>Completed</v>
      </c>
      <c r="E523" s="4" t="s">
        <v>3</v>
      </c>
      <c r="F523" s="4" t="s">
        <v>1534</v>
      </c>
      <c r="G523" s="5">
        <v>0.7</v>
      </c>
      <c r="H523" s="37">
        <f>IF(J523&gt;=7,2,IF(J523&lt;7,1))</f>
        <v>1</v>
      </c>
      <c r="I523" s="37" t="str">
        <f>IF(H523 &gt; 1, "Large", "Small")</f>
        <v>Small</v>
      </c>
      <c r="J523" s="4">
        <v>2</v>
      </c>
      <c r="K523" s="20">
        <v>0.99</v>
      </c>
      <c r="L523" s="5">
        <f>Table3[[#This Row],[Product_Amt]]+Table3[[#This Row],[Shipping_Amt]]</f>
        <v>1.69</v>
      </c>
      <c r="M523" s="5">
        <f>(((Table3[[#This Row],[Total_Amt]] * 0.0558659217877095) + (Table3[[#This Row],[Total_Amt]])) *0.025 +0.3) + Table3[[#This Row],[Total_Amt]] * 0.1025</f>
        <v>0.51783533519553071</v>
      </c>
      <c r="N523" s="20">
        <f>Table3[[#This Row],[Total_Amt]]-Table3[[#This Row],[TCG Fees]]-0.0225 - (0.088 *Table3[[#This Row],[Shipping Shields]])- (0.02442 * Table3[[#This Row],[Quantity_Ordered]])</f>
        <v>1.0128246648044692</v>
      </c>
      <c r="O523" s="2"/>
      <c r="P523" s="2"/>
      <c r="Q523" s="6"/>
    </row>
    <row r="524" spans="1:17" x14ac:dyDescent="0.25">
      <c r="A524" s="1" t="s">
        <v>34</v>
      </c>
      <c r="B524" s="2" t="s">
        <v>35</v>
      </c>
      <c r="C524" s="3">
        <v>45281</v>
      </c>
      <c r="D524" s="4" t="str">
        <f ca="1">IF(C524&gt;=TODAY()-7,"Shipped","Completed")</f>
        <v>Completed</v>
      </c>
      <c r="E524" s="4" t="s">
        <v>3</v>
      </c>
      <c r="F524" s="4" t="s">
        <v>1534</v>
      </c>
      <c r="G524" s="5">
        <v>1.66</v>
      </c>
      <c r="H524" s="37">
        <f>IF(J524&gt;=7,2,IF(J524&lt;7,1))</f>
        <v>1</v>
      </c>
      <c r="I524" s="37" t="str">
        <f>IF(H524 &gt; 1, "Large", "Small")</f>
        <v>Small</v>
      </c>
      <c r="J524" s="4">
        <v>2</v>
      </c>
      <c r="K524" s="20">
        <v>0.99</v>
      </c>
      <c r="L524" s="5">
        <f>Table3[[#This Row],[Product_Amt]]+Table3[[#This Row],[Shipping_Amt]]</f>
        <v>2.65</v>
      </c>
      <c r="M524" s="5">
        <f>(((Table3[[#This Row],[Total_Amt]] * 0.0558659217877095) + (Table3[[#This Row],[Total_Amt]])) *0.025 +0.3) + Table3[[#This Row],[Total_Amt]] * 0.1025</f>
        <v>0.64157611731843578</v>
      </c>
      <c r="N524" s="20">
        <f>Table3[[#This Row],[Total_Amt]]-Table3[[#This Row],[TCG Fees]]-0.0225 - (0.088 *Table3[[#This Row],[Shipping Shields]])- (0.02442 * Table3[[#This Row],[Quantity_Ordered]])</f>
        <v>1.8490838826815639</v>
      </c>
      <c r="O524" s="2"/>
      <c r="P524" s="2"/>
      <c r="Q524" s="6"/>
    </row>
    <row r="525" spans="1:17" x14ac:dyDescent="0.25">
      <c r="A525" s="1" t="s">
        <v>84</v>
      </c>
      <c r="B525" s="2" t="s">
        <v>85</v>
      </c>
      <c r="C525" s="3">
        <v>45281</v>
      </c>
      <c r="D525" s="4" t="str">
        <f ca="1">IF(C525&gt;=TODAY()-7,"Shipped","Completed")</f>
        <v>Completed</v>
      </c>
      <c r="E525" s="4" t="s">
        <v>3</v>
      </c>
      <c r="F525" s="4" t="s">
        <v>1534</v>
      </c>
      <c r="G525" s="5">
        <v>0.73</v>
      </c>
      <c r="H525" s="37">
        <f>IF(J525&gt;=7,2,IF(J525&lt;7,1))</f>
        <v>1</v>
      </c>
      <c r="I525" s="37" t="str">
        <f>IF(H525 &gt; 1, "Large", "Small")</f>
        <v>Small</v>
      </c>
      <c r="J525" s="4">
        <v>1</v>
      </c>
      <c r="K525" s="20">
        <v>0.99</v>
      </c>
      <c r="L525" s="5">
        <f>Table3[[#This Row],[Product_Amt]]+Table3[[#This Row],[Shipping_Amt]]</f>
        <v>1.72</v>
      </c>
      <c r="M525" s="5">
        <f>(((Table3[[#This Row],[Total_Amt]] * 0.0558659217877095) + (Table3[[#This Row],[Total_Amt]])) *0.025 +0.3) + Table3[[#This Row],[Total_Amt]] * 0.1025</f>
        <v>0.52170223463687149</v>
      </c>
      <c r="N525" s="20">
        <f>Table3[[#This Row],[Total_Amt]]-Table3[[#This Row],[TCG Fees]]-0.0225 - (0.088 *Table3[[#This Row],[Shipping Shields]])- (0.02442 * Table3[[#This Row],[Quantity_Ordered]])</f>
        <v>1.0633777653631284</v>
      </c>
      <c r="O525" s="2"/>
      <c r="P525" s="2"/>
      <c r="Q525" s="6"/>
    </row>
    <row r="526" spans="1:17" x14ac:dyDescent="0.25">
      <c r="A526" s="1" t="s">
        <v>98</v>
      </c>
      <c r="B526" s="2" t="s">
        <v>99</v>
      </c>
      <c r="C526" s="3">
        <v>45281</v>
      </c>
      <c r="D526" s="4" t="str">
        <f ca="1">IF(C526&gt;=TODAY()-7,"Shipped","Completed")</f>
        <v>Completed</v>
      </c>
      <c r="E526" s="4" t="s">
        <v>3</v>
      </c>
      <c r="F526" s="4" t="s">
        <v>1534</v>
      </c>
      <c r="G526" s="5">
        <v>2.2799999999999998</v>
      </c>
      <c r="H526" s="37">
        <f>IF(J526&gt;=7,2,IF(J526&lt;7,1))</f>
        <v>1</v>
      </c>
      <c r="I526" s="37" t="str">
        <f>IF(H526 &gt; 1, "Large", "Small")</f>
        <v>Small</v>
      </c>
      <c r="J526" s="4">
        <v>4</v>
      </c>
      <c r="K526" s="20">
        <v>0.99</v>
      </c>
      <c r="L526" s="5">
        <f>Table3[[#This Row],[Product_Amt]]+Table3[[#This Row],[Shipping_Amt]]</f>
        <v>3.2699999999999996</v>
      </c>
      <c r="M526" s="5">
        <f>(((Table3[[#This Row],[Total_Amt]] * 0.0558659217877095) + (Table3[[#This Row],[Total_Amt]])) *0.025 +0.3) + Table3[[#This Row],[Total_Amt]] * 0.1025</f>
        <v>0.72149203910614523</v>
      </c>
      <c r="N526" s="20">
        <f>Table3[[#This Row],[Total_Amt]]-Table3[[#This Row],[TCG Fees]]-0.0225 - (0.088 *Table3[[#This Row],[Shipping Shields]])- (0.02442 * Table3[[#This Row],[Quantity_Ordered]])</f>
        <v>2.3403279608938541</v>
      </c>
      <c r="O526" s="2"/>
      <c r="P526" s="2"/>
      <c r="Q526" s="6"/>
    </row>
    <row r="527" spans="1:17" x14ac:dyDescent="0.25">
      <c r="A527" s="1" t="s">
        <v>38</v>
      </c>
      <c r="B527" s="2" t="s">
        <v>39</v>
      </c>
      <c r="C527" s="3">
        <v>45281</v>
      </c>
      <c r="D527" s="4" t="str">
        <f ca="1">IF(C527&gt;=TODAY()-7,"Shipped","Completed")</f>
        <v>Completed</v>
      </c>
      <c r="E527" s="4" t="s">
        <v>3</v>
      </c>
      <c r="F527" s="4" t="s">
        <v>1534</v>
      </c>
      <c r="G527" s="5">
        <v>1.55</v>
      </c>
      <c r="H527" s="37">
        <f>IF(J527&gt;=7,2,IF(J527&lt;7,1))</f>
        <v>1</v>
      </c>
      <c r="I527" s="37" t="str">
        <f>IF(H527 &gt; 1, "Large", "Small")</f>
        <v>Small</v>
      </c>
      <c r="J527" s="4">
        <v>2</v>
      </c>
      <c r="K527" s="20">
        <v>0.99</v>
      </c>
      <c r="L527" s="5">
        <f>Table3[[#This Row],[Product_Amt]]+Table3[[#This Row],[Shipping_Amt]]</f>
        <v>2.54</v>
      </c>
      <c r="M527" s="5">
        <f>(((Table3[[#This Row],[Total_Amt]] * 0.0558659217877095) + (Table3[[#This Row],[Total_Amt]])) *0.025 +0.3) + Table3[[#This Row],[Total_Amt]] * 0.1025</f>
        <v>0.62739748603351952</v>
      </c>
      <c r="N527" s="20">
        <f>Table3[[#This Row],[Total_Amt]]-Table3[[#This Row],[TCG Fees]]-0.0225 - (0.088 *Table3[[#This Row],[Shipping Shields]])- (0.02442 * Table3[[#This Row],[Quantity_Ordered]])</f>
        <v>1.7532625139664806</v>
      </c>
      <c r="O527" s="2"/>
      <c r="P527" s="2"/>
      <c r="Q527" s="6"/>
    </row>
    <row r="528" spans="1:17" x14ac:dyDescent="0.25">
      <c r="A528" s="1" t="s">
        <v>40</v>
      </c>
      <c r="B528" s="2" t="s">
        <v>41</v>
      </c>
      <c r="C528" s="3">
        <v>45281</v>
      </c>
      <c r="D528" s="4" t="str">
        <f ca="1">IF(C528&gt;=TODAY()-7,"Shipped","Completed")</f>
        <v>Completed</v>
      </c>
      <c r="E528" s="4" t="s">
        <v>3</v>
      </c>
      <c r="F528" s="4" t="s">
        <v>1534</v>
      </c>
      <c r="G528" s="5">
        <v>1.9</v>
      </c>
      <c r="H528" s="37">
        <f>IF(J528&gt;=7,2,IF(J528&lt;7,1))</f>
        <v>1</v>
      </c>
      <c r="I528" s="37" t="str">
        <f>IF(H528 &gt; 1, "Large", "Small")</f>
        <v>Small</v>
      </c>
      <c r="J528" s="4">
        <v>1</v>
      </c>
      <c r="K528" s="20">
        <v>0.99</v>
      </c>
      <c r="L528" s="5">
        <f>Table3[[#This Row],[Product_Amt]]+Table3[[#This Row],[Shipping_Amt]]</f>
        <v>2.8899999999999997</v>
      </c>
      <c r="M528" s="5">
        <f>(((Table3[[#This Row],[Total_Amt]] * 0.0558659217877095) + (Table3[[#This Row],[Total_Amt]])) *0.025 +0.3) + Table3[[#This Row],[Total_Amt]] * 0.1025</f>
        <v>0.67251131284916199</v>
      </c>
      <c r="N528" s="20">
        <f>Table3[[#This Row],[Total_Amt]]-Table3[[#This Row],[TCG Fees]]-0.0225 - (0.088 *Table3[[#This Row],[Shipping Shields]])- (0.02442 * Table3[[#This Row],[Quantity_Ordered]])</f>
        <v>2.0825686871508378</v>
      </c>
      <c r="O528" s="2"/>
      <c r="P528" s="2"/>
      <c r="Q528" s="6"/>
    </row>
    <row r="529" spans="1:17" x14ac:dyDescent="0.25">
      <c r="A529" s="1" t="s">
        <v>100</v>
      </c>
      <c r="B529" s="2" t="s">
        <v>101</v>
      </c>
      <c r="C529" s="3">
        <v>45281</v>
      </c>
      <c r="D529" s="4" t="str">
        <f ca="1">IF(C529&gt;=TODAY()-7,"Shipped","Completed")</f>
        <v>Completed</v>
      </c>
      <c r="E529" s="4" t="s">
        <v>3</v>
      </c>
      <c r="F529" s="4" t="s">
        <v>1534</v>
      </c>
      <c r="G529" s="5">
        <v>0.47</v>
      </c>
      <c r="H529" s="37">
        <f>IF(J529&gt;=7,2,IF(J529&lt;7,1))</f>
        <v>1</v>
      </c>
      <c r="I529" s="37" t="str">
        <f>IF(H529 &gt; 1, "Large", "Small")</f>
        <v>Small</v>
      </c>
      <c r="J529" s="4">
        <v>1</v>
      </c>
      <c r="K529" s="20">
        <v>0.99</v>
      </c>
      <c r="L529" s="5">
        <f>Table3[[#This Row],[Product_Amt]]+Table3[[#This Row],[Shipping_Amt]]</f>
        <v>1.46</v>
      </c>
      <c r="M529" s="5">
        <f>(((Table3[[#This Row],[Total_Amt]] * 0.0558659217877095) + (Table3[[#This Row],[Total_Amt]])) *0.025 +0.3) + Table3[[#This Row],[Total_Amt]] * 0.1025</f>
        <v>0.48818910614525135</v>
      </c>
      <c r="N529" s="20">
        <f>Table3[[#This Row],[Total_Amt]]-Table3[[#This Row],[TCG Fees]]-0.0225 - (0.088 *Table3[[#This Row],[Shipping Shields]])- (0.02442 * Table3[[#This Row],[Quantity_Ordered]])</f>
        <v>0.83689089385474869</v>
      </c>
      <c r="O529" s="2"/>
      <c r="P529" s="2"/>
      <c r="Q529" s="6"/>
    </row>
    <row r="530" spans="1:17" x14ac:dyDescent="0.25">
      <c r="A530" s="1" t="s">
        <v>96</v>
      </c>
      <c r="B530" s="2" t="s">
        <v>97</v>
      </c>
      <c r="C530" s="3">
        <v>45281</v>
      </c>
      <c r="D530" s="4" t="str">
        <f ca="1">IF(C530&gt;=TODAY()-7,"Shipped","Completed")</f>
        <v>Completed</v>
      </c>
      <c r="E530" s="4" t="s">
        <v>3</v>
      </c>
      <c r="F530" s="4" t="s">
        <v>1534</v>
      </c>
      <c r="G530" s="5">
        <v>0.18</v>
      </c>
      <c r="H530" s="37">
        <f>IF(J530&gt;=7,2,IF(J530&lt;7,1))</f>
        <v>1</v>
      </c>
      <c r="I530" s="37" t="str">
        <f>IF(H530 &gt; 1, "Large", "Small")</f>
        <v>Small</v>
      </c>
      <c r="J530" s="4">
        <v>1</v>
      </c>
      <c r="K530" s="20">
        <v>0.99</v>
      </c>
      <c r="L530" s="5">
        <f>Table3[[#This Row],[Product_Amt]]+Table3[[#This Row],[Shipping_Amt]]</f>
        <v>1.17</v>
      </c>
      <c r="M530" s="5">
        <f>(((Table3[[#This Row],[Total_Amt]] * 0.0558659217877095) + (Table3[[#This Row],[Total_Amt]])) *0.025 +0.3) + Table3[[#This Row],[Total_Amt]] * 0.1025</f>
        <v>0.45080907821229049</v>
      </c>
      <c r="N530" s="20">
        <f>Table3[[#This Row],[Total_Amt]]-Table3[[#This Row],[TCG Fees]]-0.0225 - (0.088 *Table3[[#This Row],[Shipping Shields]])- (0.02442 * Table3[[#This Row],[Quantity_Ordered]])</f>
        <v>0.58427092178770956</v>
      </c>
      <c r="O530" s="2"/>
      <c r="P530" s="2"/>
      <c r="Q530" s="6"/>
    </row>
    <row r="531" spans="1:17" x14ac:dyDescent="0.25">
      <c r="A531" s="1" t="s">
        <v>42</v>
      </c>
      <c r="B531" s="2" t="s">
        <v>43</v>
      </c>
      <c r="C531" s="3">
        <v>45281</v>
      </c>
      <c r="D531" s="4" t="str">
        <f ca="1">IF(C531&gt;=TODAY()-7,"Shipped","Completed")</f>
        <v>Completed</v>
      </c>
      <c r="E531" s="4" t="s">
        <v>3</v>
      </c>
      <c r="F531" s="4" t="s">
        <v>1534</v>
      </c>
      <c r="G531" s="5">
        <v>0.98</v>
      </c>
      <c r="H531" s="37">
        <f>IF(J531&gt;=7,2,IF(J531&lt;7,1))</f>
        <v>1</v>
      </c>
      <c r="I531" s="37" t="str">
        <f>IF(H531 &gt; 1, "Large", "Small")</f>
        <v>Small</v>
      </c>
      <c r="J531" s="4">
        <v>2</v>
      </c>
      <c r="K531" s="20">
        <v>0.99</v>
      </c>
      <c r="L531" s="5">
        <f>Table3[[#This Row],[Product_Amt]]+Table3[[#This Row],[Shipping_Amt]]</f>
        <v>1.97</v>
      </c>
      <c r="M531" s="5">
        <f>(((Table3[[#This Row],[Total_Amt]] * 0.0558659217877095) + (Table3[[#This Row],[Total_Amt]])) *0.025 +0.3) + Table3[[#This Row],[Total_Amt]] * 0.1025</f>
        <v>0.55392639664804466</v>
      </c>
      <c r="N531" s="20">
        <f>Table3[[#This Row],[Total_Amt]]-Table3[[#This Row],[TCG Fees]]-0.0225 - (0.088 *Table3[[#This Row],[Shipping Shields]])- (0.02442 * Table3[[#This Row],[Quantity_Ordered]])</f>
        <v>1.2567336033519554</v>
      </c>
      <c r="O531" s="2"/>
      <c r="P531" s="2"/>
      <c r="Q531" s="6"/>
    </row>
    <row r="532" spans="1:17" x14ac:dyDescent="0.25">
      <c r="A532" s="1" t="s">
        <v>78</v>
      </c>
      <c r="B532" s="2" t="s">
        <v>79</v>
      </c>
      <c r="C532" s="3">
        <v>45281</v>
      </c>
      <c r="D532" s="4" t="str">
        <f ca="1">IF(C532&gt;=TODAY()-7,"Shipped","Completed")</f>
        <v>Completed</v>
      </c>
      <c r="E532" s="4" t="s">
        <v>3</v>
      </c>
      <c r="F532" s="4" t="s">
        <v>1534</v>
      </c>
      <c r="G532" s="5">
        <v>1.51</v>
      </c>
      <c r="H532" s="37">
        <f>IF(J532&gt;=7,2,IF(J532&lt;7,1))</f>
        <v>1</v>
      </c>
      <c r="I532" s="37" t="str">
        <f>IF(H532 &gt; 1, "Large", "Small")</f>
        <v>Small</v>
      </c>
      <c r="J532" s="4">
        <v>4</v>
      </c>
      <c r="K532" s="20">
        <v>0.99</v>
      </c>
      <c r="L532" s="5">
        <f>Table3[[#This Row],[Product_Amt]]+Table3[[#This Row],[Shipping_Amt]]</f>
        <v>2.5</v>
      </c>
      <c r="M532" s="5">
        <f>(((Table3[[#This Row],[Total_Amt]] * 0.0558659217877095) + (Table3[[#This Row],[Total_Amt]])) *0.025 +0.3) + Table3[[#This Row],[Total_Amt]] * 0.1025</f>
        <v>0.62224162011173179</v>
      </c>
      <c r="N532" s="20">
        <f>Table3[[#This Row],[Total_Amt]]-Table3[[#This Row],[TCG Fees]]-0.0225 - (0.088 *Table3[[#This Row],[Shipping Shields]])- (0.02442 * Table3[[#This Row],[Quantity_Ordered]])</f>
        <v>1.6695783798882682</v>
      </c>
      <c r="O532" s="2"/>
      <c r="P532" s="2"/>
      <c r="Q532" s="8"/>
    </row>
    <row r="533" spans="1:17" x14ac:dyDescent="0.25">
      <c r="A533" s="1" t="s">
        <v>905</v>
      </c>
      <c r="B533" s="2" t="s">
        <v>906</v>
      </c>
      <c r="C533" s="3">
        <v>45281</v>
      </c>
      <c r="D533" s="4" t="str">
        <f ca="1">IF(C533&gt;=TODAY()-7,"Shipped","Completed")</f>
        <v>Completed</v>
      </c>
      <c r="E533" s="4" t="s">
        <v>3</v>
      </c>
      <c r="F533" s="4" t="s">
        <v>1534</v>
      </c>
      <c r="G533" s="5">
        <v>5.0199999999999996</v>
      </c>
      <c r="H533" s="37">
        <f>IF(J533&gt;=7,2,IF(J533&lt;7,1))</f>
        <v>1</v>
      </c>
      <c r="I533" s="37" t="str">
        <f>IF(H533 &gt; 1, "Large", "Small")</f>
        <v>Small</v>
      </c>
      <c r="J533" s="4">
        <v>3</v>
      </c>
      <c r="K533" s="20">
        <v>0.99</v>
      </c>
      <c r="L533" s="5">
        <f>Table3[[#This Row],[Product_Amt]]+Table3[[#This Row],[Shipping_Amt]]</f>
        <v>6.01</v>
      </c>
      <c r="M533" s="5">
        <f>(((Table3[[#This Row],[Total_Amt]] * 0.0558659217877095) + (Table3[[#This Row],[Total_Amt]])) *0.025 +0.3) + Table3[[#This Row],[Total_Amt]] * 0.1025</f>
        <v>1.0746688547486034</v>
      </c>
      <c r="N533" s="20">
        <f>Table3[[#This Row],[Total_Amt]]-Table3[[#This Row],[TCG Fees]]-0.0225 - (0.088 *Table3[[#This Row],[Shipping Shields]])- (0.02442 * Table3[[#This Row],[Quantity_Ordered]])</f>
        <v>4.751571145251396</v>
      </c>
      <c r="O533" s="2"/>
      <c r="P533" s="2"/>
      <c r="Q533" s="6"/>
    </row>
    <row r="534" spans="1:17" x14ac:dyDescent="0.25">
      <c r="A534" s="1" t="s">
        <v>46</v>
      </c>
      <c r="B534" s="2" t="s">
        <v>47</v>
      </c>
      <c r="C534" s="3">
        <v>45281</v>
      </c>
      <c r="D534" s="4" t="str">
        <f ca="1">IF(C534&gt;=TODAY()-7,"Shipped","Completed")</f>
        <v>Completed</v>
      </c>
      <c r="E534" s="4" t="s">
        <v>3</v>
      </c>
      <c r="F534" s="4" t="s">
        <v>1534</v>
      </c>
      <c r="G534" s="5">
        <v>2.2599999999999998</v>
      </c>
      <c r="H534" s="37">
        <f>IF(J534&gt;=7,2,IF(J534&lt;7,1))</f>
        <v>1</v>
      </c>
      <c r="I534" s="37" t="str">
        <f>IF(H534 &gt; 1, "Large", "Small")</f>
        <v>Small</v>
      </c>
      <c r="J534" s="4">
        <v>5</v>
      </c>
      <c r="K534" s="20">
        <v>0.99</v>
      </c>
      <c r="L534" s="5">
        <f>Table3[[#This Row],[Product_Amt]]+Table3[[#This Row],[Shipping_Amt]]</f>
        <v>3.25</v>
      </c>
      <c r="M534" s="5">
        <f>(((Table3[[#This Row],[Total_Amt]] * 0.0558659217877095) + (Table3[[#This Row],[Total_Amt]])) *0.025 +0.3) + Table3[[#This Row],[Total_Amt]] * 0.1025</f>
        <v>0.71891410614525142</v>
      </c>
      <c r="N534" s="20">
        <f>Table3[[#This Row],[Total_Amt]]-Table3[[#This Row],[TCG Fees]]-0.0225 - (0.088 *Table3[[#This Row],[Shipping Shields]])- (0.02442 * Table3[[#This Row],[Quantity_Ordered]])</f>
        <v>2.2984858938547483</v>
      </c>
      <c r="O534" s="2"/>
      <c r="P534" s="2"/>
      <c r="Q534" s="6"/>
    </row>
    <row r="535" spans="1:17" x14ac:dyDescent="0.25">
      <c r="A535" s="1" t="s">
        <v>36</v>
      </c>
      <c r="B535" s="2" t="s">
        <v>37</v>
      </c>
      <c r="C535" s="3">
        <v>45281</v>
      </c>
      <c r="D535" s="4" t="str">
        <f ca="1">IF(C535&gt;=TODAY()-7,"Shipped","Completed")</f>
        <v>Completed</v>
      </c>
      <c r="E535" s="4" t="s">
        <v>3</v>
      </c>
      <c r="F535" s="4" t="s">
        <v>1534</v>
      </c>
      <c r="G535" s="5">
        <v>0.35</v>
      </c>
      <c r="H535" s="37">
        <f>IF(J535&gt;=7,2,IF(J535&lt;7,1))</f>
        <v>1</v>
      </c>
      <c r="I535" s="37" t="str">
        <f>IF(H535 &gt; 1, "Large", "Small")</f>
        <v>Small</v>
      </c>
      <c r="J535" s="4">
        <v>1</v>
      </c>
      <c r="K535" s="20">
        <v>0.99</v>
      </c>
      <c r="L535" s="5">
        <f>Table3[[#This Row],[Product_Amt]]+Table3[[#This Row],[Shipping_Amt]]</f>
        <v>1.3399999999999999</v>
      </c>
      <c r="M535" s="5">
        <f>(((Table3[[#This Row],[Total_Amt]] * 0.0558659217877095) + (Table3[[#This Row],[Total_Amt]])) *0.025 +0.3) + Table3[[#This Row],[Total_Amt]] * 0.1025</f>
        <v>0.47272150837988824</v>
      </c>
      <c r="N535" s="20">
        <f>Table3[[#This Row],[Total_Amt]]-Table3[[#This Row],[TCG Fees]]-0.0225 - (0.088 *Table3[[#This Row],[Shipping Shields]])- (0.02442 * Table3[[#This Row],[Quantity_Ordered]])</f>
        <v>0.73235849162011168</v>
      </c>
      <c r="O535" s="2"/>
      <c r="P535" s="2"/>
      <c r="Q535" s="6"/>
    </row>
    <row r="536" spans="1:17" x14ac:dyDescent="0.25">
      <c r="A536" s="1" t="s">
        <v>70</v>
      </c>
      <c r="B536" s="2" t="s">
        <v>71</v>
      </c>
      <c r="C536" s="3">
        <v>45281</v>
      </c>
      <c r="D536" s="4" t="str">
        <f ca="1">IF(C536&gt;=TODAY()-7,"Shipped","Completed")</f>
        <v>Completed</v>
      </c>
      <c r="E536" s="4" t="s">
        <v>3</v>
      </c>
      <c r="F536" s="4" t="s">
        <v>1534</v>
      </c>
      <c r="G536" s="5">
        <v>0.24</v>
      </c>
      <c r="H536" s="37">
        <f>IF(J536&gt;=7,2,IF(J536&lt;7,1))</f>
        <v>1</v>
      </c>
      <c r="I536" s="37" t="str">
        <f>IF(H536 &gt; 1, "Large", "Small")</f>
        <v>Small</v>
      </c>
      <c r="J536" s="4">
        <v>1</v>
      </c>
      <c r="K536" s="20">
        <v>0.99</v>
      </c>
      <c r="L536" s="5">
        <f>Table3[[#This Row],[Product_Amt]]+Table3[[#This Row],[Shipping_Amt]]</f>
        <v>1.23</v>
      </c>
      <c r="M536" s="5">
        <f>(((Table3[[#This Row],[Total_Amt]] * 0.0558659217877095) + (Table3[[#This Row],[Total_Amt]])) *0.025 +0.3) + Table3[[#This Row],[Total_Amt]] * 0.1025</f>
        <v>0.45854287709497205</v>
      </c>
      <c r="N536" s="20">
        <f>Table3[[#This Row],[Total_Amt]]-Table3[[#This Row],[TCG Fees]]-0.0225 - (0.088 *Table3[[#This Row],[Shipping Shields]])- (0.02442 * Table3[[#This Row],[Quantity_Ordered]])</f>
        <v>0.63653712290502806</v>
      </c>
      <c r="O536" s="2"/>
      <c r="P536" s="2"/>
      <c r="Q536" s="6"/>
    </row>
    <row r="537" spans="1:17" x14ac:dyDescent="0.25">
      <c r="A537" s="1" t="s">
        <v>76</v>
      </c>
      <c r="B537" s="2" t="s">
        <v>77</v>
      </c>
      <c r="C537" s="3">
        <v>45281</v>
      </c>
      <c r="D537" s="4" t="str">
        <f ca="1">IF(C537&gt;=TODAY()-7,"Shipped","Completed")</f>
        <v>Completed</v>
      </c>
      <c r="E537" s="4" t="s">
        <v>3</v>
      </c>
      <c r="F537" s="4" t="s">
        <v>1534</v>
      </c>
      <c r="G537" s="5">
        <v>0.23</v>
      </c>
      <c r="H537" s="37">
        <f>IF(J537&gt;=7,2,IF(J537&lt;7,1))</f>
        <v>1</v>
      </c>
      <c r="I537" s="37" t="str">
        <f>IF(H537 &gt; 1, "Large", "Small")</f>
        <v>Small</v>
      </c>
      <c r="J537" s="4">
        <v>1</v>
      </c>
      <c r="K537" s="20">
        <v>0.99</v>
      </c>
      <c r="L537" s="5">
        <f>Table3[[#This Row],[Product_Amt]]+Table3[[#This Row],[Shipping_Amt]]</f>
        <v>1.22</v>
      </c>
      <c r="M537" s="5">
        <f>(((Table3[[#This Row],[Total_Amt]] * 0.0558659217877095) + (Table3[[#This Row],[Total_Amt]])) *0.025 +0.3) + Table3[[#This Row],[Total_Amt]] * 0.1025</f>
        <v>0.45725391061452514</v>
      </c>
      <c r="N537" s="20">
        <f>Table3[[#This Row],[Total_Amt]]-Table3[[#This Row],[TCG Fees]]-0.0225 - (0.088 *Table3[[#This Row],[Shipping Shields]])- (0.02442 * Table3[[#This Row],[Quantity_Ordered]])</f>
        <v>0.62782608938547491</v>
      </c>
      <c r="O537" s="2"/>
      <c r="P537" s="2"/>
      <c r="Q537" s="6"/>
    </row>
    <row r="538" spans="1:17" x14ac:dyDescent="0.25">
      <c r="A538" s="1" t="s">
        <v>80</v>
      </c>
      <c r="B538" s="2" t="s">
        <v>81</v>
      </c>
      <c r="C538" s="3">
        <v>45281</v>
      </c>
      <c r="D538" s="4" t="str">
        <f ca="1">IF(C538&gt;=TODAY()-7,"Shipped","Completed")</f>
        <v>Completed</v>
      </c>
      <c r="E538" s="4" t="s">
        <v>3</v>
      </c>
      <c r="F538" s="4" t="s">
        <v>1534</v>
      </c>
      <c r="G538" s="5">
        <v>2.64</v>
      </c>
      <c r="H538" s="37">
        <f>IF(J538&gt;=7,2,IF(J538&lt;7,1))</f>
        <v>1</v>
      </c>
      <c r="I538" s="37" t="str">
        <f>IF(H538 &gt; 1, "Large", "Small")</f>
        <v>Small</v>
      </c>
      <c r="J538" s="4">
        <v>5</v>
      </c>
      <c r="K538" s="20">
        <v>0.99</v>
      </c>
      <c r="L538" s="5">
        <f>Table3[[#This Row],[Product_Amt]]+Table3[[#This Row],[Shipping_Amt]]</f>
        <v>3.63</v>
      </c>
      <c r="M538" s="5">
        <f>(((Table3[[#This Row],[Total_Amt]] * 0.0558659217877095) + (Table3[[#This Row],[Total_Amt]])) *0.025 +0.3) + Table3[[#This Row],[Total_Amt]] * 0.1025</f>
        <v>0.76789483240223455</v>
      </c>
      <c r="N538" s="20">
        <f>Table3[[#This Row],[Total_Amt]]-Table3[[#This Row],[TCG Fees]]-0.0225 - (0.088 *Table3[[#This Row],[Shipping Shields]])- (0.02442 * Table3[[#This Row],[Quantity_Ordered]])</f>
        <v>2.6295051675977654</v>
      </c>
      <c r="O538" s="2"/>
      <c r="P538" s="2"/>
      <c r="Q538" s="6"/>
    </row>
    <row r="539" spans="1:17" x14ac:dyDescent="0.25">
      <c r="A539" s="1" t="s">
        <v>907</v>
      </c>
      <c r="B539" s="2" t="s">
        <v>908</v>
      </c>
      <c r="C539" s="3">
        <v>45281</v>
      </c>
      <c r="D539" s="4" t="str">
        <f ca="1">IF(C539&gt;=TODAY()-7,"Shipped","Completed")</f>
        <v>Completed</v>
      </c>
      <c r="E539" s="4" t="s">
        <v>3</v>
      </c>
      <c r="F539" s="4" t="s">
        <v>1534</v>
      </c>
      <c r="G539" s="5">
        <v>1.98</v>
      </c>
      <c r="H539" s="37">
        <f>IF(J539&gt;=7,2,IF(J539&lt;7,1))</f>
        <v>1</v>
      </c>
      <c r="I539" s="37" t="str">
        <f>IF(H539 &gt; 1, "Large", "Small")</f>
        <v>Small</v>
      </c>
      <c r="J539" s="4">
        <v>5</v>
      </c>
      <c r="K539" s="20">
        <v>0.99</v>
      </c>
      <c r="L539" s="5">
        <f>Table3[[#This Row],[Product_Amt]]+Table3[[#This Row],[Shipping_Amt]]</f>
        <v>2.9699999999999998</v>
      </c>
      <c r="M539" s="5">
        <f>(((Table3[[#This Row],[Total_Amt]] * 0.0558659217877095) + (Table3[[#This Row],[Total_Amt]])) *0.025 +0.3) + Table3[[#This Row],[Total_Amt]] * 0.1025</f>
        <v>0.68282304469273736</v>
      </c>
      <c r="N539" s="20">
        <f>Table3[[#This Row],[Total_Amt]]-Table3[[#This Row],[TCG Fees]]-0.0225 - (0.088 *Table3[[#This Row],[Shipping Shields]])- (0.02442 * Table3[[#This Row],[Quantity_Ordered]])</f>
        <v>2.0545769553072621</v>
      </c>
      <c r="O539" s="2"/>
      <c r="P539" s="2"/>
      <c r="Q539" s="6"/>
    </row>
    <row r="540" spans="1:17" x14ac:dyDescent="0.25">
      <c r="A540" s="1" t="s">
        <v>74</v>
      </c>
      <c r="B540" s="2" t="s">
        <v>75</v>
      </c>
      <c r="C540" s="3">
        <v>45281</v>
      </c>
      <c r="D540" s="4" t="str">
        <f ca="1">IF(C540&gt;=TODAY()-7,"Shipped","Completed")</f>
        <v>Completed</v>
      </c>
      <c r="E540" s="4" t="s">
        <v>3</v>
      </c>
      <c r="F540" s="4" t="s">
        <v>1534</v>
      </c>
      <c r="G540" s="5">
        <v>0.1</v>
      </c>
      <c r="H540" s="37">
        <f>IF(J540&gt;=7,2,IF(J540&lt;7,1))</f>
        <v>1</v>
      </c>
      <c r="I540" s="37" t="str">
        <f>IF(H540 &gt; 1, "Large", "Small")</f>
        <v>Small</v>
      </c>
      <c r="J540" s="4">
        <v>1</v>
      </c>
      <c r="K540" s="20">
        <v>0.99</v>
      </c>
      <c r="L540" s="5">
        <f>Table3[[#This Row],[Product_Amt]]+Table3[[#This Row],[Shipping_Amt]]</f>
        <v>1.0900000000000001</v>
      </c>
      <c r="M540" s="5">
        <f>(((Table3[[#This Row],[Total_Amt]] * 0.0558659217877095) + (Table3[[#This Row],[Total_Amt]])) *0.025 +0.3) + Table3[[#This Row],[Total_Amt]] * 0.1025</f>
        <v>0.44049734636871507</v>
      </c>
      <c r="N540" s="20">
        <f>Table3[[#This Row],[Total_Amt]]-Table3[[#This Row],[TCG Fees]]-0.0225 - (0.088 *Table3[[#This Row],[Shipping Shields]])- (0.02442 * Table3[[#This Row],[Quantity_Ordered]])</f>
        <v>0.51458265363128508</v>
      </c>
      <c r="O540" s="2"/>
      <c r="P540" s="2"/>
      <c r="Q540" s="6"/>
    </row>
    <row r="541" spans="1:17" x14ac:dyDescent="0.25">
      <c r="A541" s="1" t="s">
        <v>903</v>
      </c>
      <c r="B541" s="2" t="s">
        <v>904</v>
      </c>
      <c r="C541" s="3">
        <v>45281</v>
      </c>
      <c r="D541" s="4" t="str">
        <f ca="1">IF(C541&gt;=TODAY()-7,"Shipped","Completed")</f>
        <v>Completed</v>
      </c>
      <c r="E541" s="4" t="s">
        <v>3</v>
      </c>
      <c r="F541" s="4" t="s">
        <v>1534</v>
      </c>
      <c r="G541" s="5">
        <v>1.29</v>
      </c>
      <c r="H541" s="37">
        <f>IF(J541&gt;=7,2,IF(J541&lt;7,1))</f>
        <v>1</v>
      </c>
      <c r="I541" s="37" t="str">
        <f>IF(H541 &gt; 1, "Large", "Small")</f>
        <v>Small</v>
      </c>
      <c r="J541" s="4">
        <v>3</v>
      </c>
      <c r="K541" s="20">
        <v>0.99</v>
      </c>
      <c r="L541" s="5">
        <f>Table3[[#This Row],[Product_Amt]]+Table3[[#This Row],[Shipping_Amt]]</f>
        <v>2.2800000000000002</v>
      </c>
      <c r="M541" s="5">
        <f>(((Table3[[#This Row],[Total_Amt]] * 0.0558659217877095) + (Table3[[#This Row],[Total_Amt]])) *0.025 +0.3) + Table3[[#This Row],[Total_Amt]] * 0.1025</f>
        <v>0.5938843575418995</v>
      </c>
      <c r="N541" s="20">
        <f>Table3[[#This Row],[Total_Amt]]-Table3[[#This Row],[TCG Fees]]-0.0225 - (0.088 *Table3[[#This Row],[Shipping Shields]])- (0.02442 * Table3[[#This Row],[Quantity_Ordered]])</f>
        <v>1.5023556424581006</v>
      </c>
      <c r="O541" s="2"/>
      <c r="P541" s="2"/>
      <c r="Q541" s="6"/>
    </row>
    <row r="542" spans="1:17" x14ac:dyDescent="0.25">
      <c r="A542" s="1" t="s">
        <v>68</v>
      </c>
      <c r="B542" s="2" t="s">
        <v>69</v>
      </c>
      <c r="C542" s="3">
        <v>45281</v>
      </c>
      <c r="D542" s="4" t="str">
        <f ca="1">IF(C542&gt;=TODAY()-7,"Shipped","Completed")</f>
        <v>Completed</v>
      </c>
      <c r="E542" s="4" t="s">
        <v>3</v>
      </c>
      <c r="F542" s="4" t="s">
        <v>1534</v>
      </c>
      <c r="G542" s="5">
        <v>0.63</v>
      </c>
      <c r="H542" s="37">
        <f>IF(J542&gt;=7,2,IF(J542&lt;7,1))</f>
        <v>1</v>
      </c>
      <c r="I542" s="37" t="str">
        <f>IF(H542 &gt; 1, "Large", "Small")</f>
        <v>Small</v>
      </c>
      <c r="J542" s="4">
        <v>1</v>
      </c>
      <c r="K542" s="20">
        <v>0.99</v>
      </c>
      <c r="L542" s="5">
        <f>Table3[[#This Row],[Product_Amt]]+Table3[[#This Row],[Shipping_Amt]]</f>
        <v>1.62</v>
      </c>
      <c r="M542" s="5">
        <f>(((Table3[[#This Row],[Total_Amt]] * 0.0558659217877095) + (Table3[[#This Row],[Total_Amt]])) *0.025 +0.3) + Table3[[#This Row],[Total_Amt]] * 0.1025</f>
        <v>0.5088125698324022</v>
      </c>
      <c r="N542" s="20">
        <f>Table3[[#This Row],[Total_Amt]]-Table3[[#This Row],[TCG Fees]]-0.0225 - (0.088 *Table3[[#This Row],[Shipping Shields]])- (0.02442 * Table3[[#This Row],[Quantity_Ordered]])</f>
        <v>0.97626743016759787</v>
      </c>
      <c r="O542" s="2"/>
      <c r="P542" s="2"/>
      <c r="Q542" s="6"/>
    </row>
    <row r="543" spans="1:17" x14ac:dyDescent="0.25">
      <c r="A543" s="1" t="s">
        <v>62</v>
      </c>
      <c r="B543" s="2" t="s">
        <v>63</v>
      </c>
      <c r="C543" s="3">
        <v>45281</v>
      </c>
      <c r="D543" s="4" t="str">
        <f ca="1">IF(C543&gt;=TODAY()-7,"Shipped","Completed")</f>
        <v>Completed</v>
      </c>
      <c r="E543" s="4" t="s">
        <v>3</v>
      </c>
      <c r="F543" s="4" t="s">
        <v>1534</v>
      </c>
      <c r="G543" s="5">
        <v>0.48</v>
      </c>
      <c r="H543" s="37">
        <f>IF(J543&gt;=7,2,IF(J543&lt;7,1))</f>
        <v>1</v>
      </c>
      <c r="I543" s="37" t="str">
        <f>IF(H543 &gt; 1, "Large", "Small")</f>
        <v>Small</v>
      </c>
      <c r="J543" s="4">
        <v>1</v>
      </c>
      <c r="K543" s="20">
        <v>0.99</v>
      </c>
      <c r="L543" s="5">
        <f>Table3[[#This Row],[Product_Amt]]+Table3[[#This Row],[Shipping_Amt]]</f>
        <v>1.47</v>
      </c>
      <c r="M543" s="5">
        <f>(((Table3[[#This Row],[Total_Amt]] * 0.0558659217877095) + (Table3[[#This Row],[Total_Amt]])) *0.025 +0.3) + Table3[[#This Row],[Total_Amt]] * 0.1025</f>
        <v>0.48947807262569831</v>
      </c>
      <c r="N543" s="20">
        <f>Table3[[#This Row],[Total_Amt]]-Table3[[#This Row],[TCG Fees]]-0.0225 - (0.088 *Table3[[#This Row],[Shipping Shields]])- (0.02442 * Table3[[#This Row],[Quantity_Ordered]])</f>
        <v>0.84560192737430173</v>
      </c>
      <c r="O543" s="2"/>
      <c r="P543" s="2"/>
      <c r="Q543" s="6"/>
    </row>
    <row r="544" spans="1:17" x14ac:dyDescent="0.25">
      <c r="A544" s="1" t="s">
        <v>48</v>
      </c>
      <c r="B544" s="2" t="s">
        <v>49</v>
      </c>
      <c r="C544" s="3">
        <v>45281</v>
      </c>
      <c r="D544" s="4" t="str">
        <f ca="1">IF(C544&gt;=TODAY()-7,"Shipped","Completed")</f>
        <v>Completed</v>
      </c>
      <c r="E544" s="4" t="s">
        <v>3</v>
      </c>
      <c r="F544" s="4" t="s">
        <v>1534</v>
      </c>
      <c r="G544" s="5">
        <v>0.13</v>
      </c>
      <c r="H544" s="37">
        <f>IF(J544&gt;=7,2,IF(J544&lt;7,1))</f>
        <v>1</v>
      </c>
      <c r="I544" s="37" t="str">
        <f>IF(H544 &gt; 1, "Large", "Small")</f>
        <v>Small</v>
      </c>
      <c r="J544" s="4">
        <v>1</v>
      </c>
      <c r="K544" s="20">
        <v>0.99</v>
      </c>
      <c r="L544" s="5">
        <f>Table3[[#This Row],[Product_Amt]]+Table3[[#This Row],[Shipping_Amt]]</f>
        <v>1.1200000000000001</v>
      </c>
      <c r="M544" s="5">
        <f>(((Table3[[#This Row],[Total_Amt]] * 0.0558659217877095) + (Table3[[#This Row],[Total_Amt]])) *0.025 +0.3) + Table3[[#This Row],[Total_Amt]] * 0.1025</f>
        <v>0.44436424581005585</v>
      </c>
      <c r="N544" s="20">
        <f>Table3[[#This Row],[Total_Amt]]-Table3[[#This Row],[TCG Fees]]-0.0225 - (0.088 *Table3[[#This Row],[Shipping Shields]])- (0.02442 * Table3[[#This Row],[Quantity_Ordered]])</f>
        <v>0.54071575418994433</v>
      </c>
      <c r="O544" s="2"/>
      <c r="P544" s="2"/>
      <c r="Q544" s="6"/>
    </row>
    <row r="545" spans="1:17" x14ac:dyDescent="0.25">
      <c r="A545" s="1" t="s">
        <v>64</v>
      </c>
      <c r="B545" s="2" t="s">
        <v>65</v>
      </c>
      <c r="C545" s="3">
        <v>45281</v>
      </c>
      <c r="D545" s="4" t="str">
        <f ca="1">IF(C545&gt;=TODAY()-7,"Shipped","Completed")</f>
        <v>Completed</v>
      </c>
      <c r="E545" s="4" t="s">
        <v>3</v>
      </c>
      <c r="F545" s="4" t="s">
        <v>1534</v>
      </c>
      <c r="G545" s="5">
        <v>2.58</v>
      </c>
      <c r="H545" s="37">
        <f>IF(J545&gt;=7,2,IF(J545&lt;7,1))</f>
        <v>2</v>
      </c>
      <c r="I545" s="37" t="str">
        <f>IF(H545 &gt; 1, "Large", "Small")</f>
        <v>Large</v>
      </c>
      <c r="J545" s="4">
        <v>7</v>
      </c>
      <c r="K545" s="20">
        <v>0.99</v>
      </c>
      <c r="L545" s="5">
        <f>Table3[[#This Row],[Product_Amt]]+Table3[[#This Row],[Shipping_Amt]]</f>
        <v>3.5700000000000003</v>
      </c>
      <c r="M545" s="5">
        <f>(((Table3[[#This Row],[Total_Amt]] * 0.0558659217877095) + (Table3[[#This Row],[Total_Amt]])) *0.025 +0.3) + Table3[[#This Row],[Total_Amt]] * 0.1025</f>
        <v>0.760161033519553</v>
      </c>
      <c r="N545" s="20">
        <f>Table3[[#This Row],[Total_Amt]]-Table3[[#This Row],[TCG Fees]]-0.0225 - (0.088 *Table3[[#This Row],[Shipping Shields]])- (0.02442 * Table3[[#This Row],[Quantity_Ordered]])</f>
        <v>2.4403989664804473</v>
      </c>
      <c r="O545" s="2"/>
      <c r="P545" s="2"/>
      <c r="Q545" s="6"/>
    </row>
    <row r="546" spans="1:17" x14ac:dyDescent="0.25">
      <c r="A546" s="1" t="s">
        <v>54</v>
      </c>
      <c r="B546" s="2" t="s">
        <v>55</v>
      </c>
      <c r="C546" s="3">
        <v>45281</v>
      </c>
      <c r="D546" s="4" t="str">
        <f ca="1">IF(C546&gt;=TODAY()-7,"Shipped","Completed")</f>
        <v>Completed</v>
      </c>
      <c r="E546" s="4" t="s">
        <v>3</v>
      </c>
      <c r="F546" s="4" t="s">
        <v>1534</v>
      </c>
      <c r="G546" s="5">
        <v>0.19</v>
      </c>
      <c r="H546" s="37">
        <f>IF(J546&gt;=7,2,IF(J546&lt;7,1))</f>
        <v>1</v>
      </c>
      <c r="I546" s="37" t="str">
        <f>IF(H546 &gt; 1, "Large", "Small")</f>
        <v>Small</v>
      </c>
      <c r="J546" s="4">
        <v>1</v>
      </c>
      <c r="K546" s="20">
        <v>0.99</v>
      </c>
      <c r="L546" s="5">
        <f>Table3[[#This Row],[Product_Amt]]+Table3[[#This Row],[Shipping_Amt]]</f>
        <v>1.18</v>
      </c>
      <c r="M546" s="5">
        <f>(((Table3[[#This Row],[Total_Amt]] * 0.0558659217877095) + (Table3[[#This Row],[Total_Amt]])) *0.025 +0.3) + Table3[[#This Row],[Total_Amt]] * 0.1025</f>
        <v>0.4520980446927374</v>
      </c>
      <c r="N546" s="20">
        <f>Table3[[#This Row],[Total_Amt]]-Table3[[#This Row],[TCG Fees]]-0.0225 - (0.088 *Table3[[#This Row],[Shipping Shields]])- (0.02442 * Table3[[#This Row],[Quantity_Ordered]])</f>
        <v>0.59298195530726261</v>
      </c>
      <c r="O546" s="2"/>
      <c r="P546" s="2"/>
      <c r="Q546" s="6"/>
    </row>
    <row r="547" spans="1:17" x14ac:dyDescent="0.25">
      <c r="A547" s="1" t="s">
        <v>60</v>
      </c>
      <c r="B547" s="2" t="s">
        <v>61</v>
      </c>
      <c r="C547" s="3">
        <v>45281</v>
      </c>
      <c r="D547" s="4" t="str">
        <f ca="1">IF(C547&gt;=TODAY()-7,"Shipped","Completed")</f>
        <v>Completed</v>
      </c>
      <c r="E547" s="4" t="s">
        <v>3</v>
      </c>
      <c r="F547" s="4" t="s">
        <v>1534</v>
      </c>
      <c r="G547" s="5">
        <v>0.48</v>
      </c>
      <c r="H547" s="37">
        <f>IF(J547&gt;=7,2,IF(J547&lt;7,1))</f>
        <v>1</v>
      </c>
      <c r="I547" s="37" t="str">
        <f>IF(H547 &gt; 1, "Large", "Small")</f>
        <v>Small</v>
      </c>
      <c r="J547" s="4">
        <v>1</v>
      </c>
      <c r="K547" s="20">
        <v>0.99</v>
      </c>
      <c r="L547" s="5">
        <f>Table3[[#This Row],[Product_Amt]]+Table3[[#This Row],[Shipping_Amt]]</f>
        <v>1.47</v>
      </c>
      <c r="M547" s="5">
        <f>(((Table3[[#This Row],[Total_Amt]] * 0.0558659217877095) + (Table3[[#This Row],[Total_Amt]])) *0.025 +0.3) + Table3[[#This Row],[Total_Amt]] * 0.1025</f>
        <v>0.48947807262569831</v>
      </c>
      <c r="N547" s="20">
        <f>Table3[[#This Row],[Total_Amt]]-Table3[[#This Row],[TCG Fees]]-0.0225 - (0.088 *Table3[[#This Row],[Shipping Shields]])- (0.02442 * Table3[[#This Row],[Quantity_Ordered]])</f>
        <v>0.84560192737430173</v>
      </c>
      <c r="O547" s="2"/>
      <c r="P547" s="2"/>
      <c r="Q547" s="6"/>
    </row>
    <row r="548" spans="1:17" x14ac:dyDescent="0.25">
      <c r="A548" s="1" t="s">
        <v>72</v>
      </c>
      <c r="B548" s="2" t="s">
        <v>73</v>
      </c>
      <c r="C548" s="3">
        <v>45281</v>
      </c>
      <c r="D548" s="4" t="str">
        <f ca="1">IF(C548&gt;=TODAY()-7,"Shipped","Completed")</f>
        <v>Completed</v>
      </c>
      <c r="E548" s="4" t="s">
        <v>3</v>
      </c>
      <c r="F548" s="4" t="s">
        <v>1534</v>
      </c>
      <c r="G548" s="5">
        <v>1.46</v>
      </c>
      <c r="H548" s="37">
        <f>IF(J548&gt;=7,2,IF(J548&lt;7,1))</f>
        <v>1</v>
      </c>
      <c r="I548" s="37" t="str">
        <f>IF(H548 &gt; 1, "Large", "Small")</f>
        <v>Small</v>
      </c>
      <c r="J548" s="4">
        <v>2</v>
      </c>
      <c r="K548" s="20">
        <v>0.99</v>
      </c>
      <c r="L548" s="5">
        <f>Table3[[#This Row],[Product_Amt]]+Table3[[#This Row],[Shipping_Amt]]</f>
        <v>2.4500000000000002</v>
      </c>
      <c r="M548" s="5">
        <f>(((Table3[[#This Row],[Total_Amt]] * 0.0558659217877095) + (Table3[[#This Row],[Total_Amt]])) *0.025 +0.3) + Table3[[#This Row],[Total_Amt]] * 0.1025</f>
        <v>0.6157967877094972</v>
      </c>
      <c r="N548" s="20">
        <f>Table3[[#This Row],[Total_Amt]]-Table3[[#This Row],[TCG Fees]]-0.0225 - (0.088 *Table3[[#This Row],[Shipping Shields]])- (0.02442 * Table3[[#This Row],[Quantity_Ordered]])</f>
        <v>1.6748632122905029</v>
      </c>
      <c r="O548" s="2"/>
      <c r="P548" s="2"/>
      <c r="Q548" s="6"/>
    </row>
    <row r="549" spans="1:17" x14ac:dyDescent="0.25">
      <c r="A549" s="1" t="s">
        <v>82</v>
      </c>
      <c r="B549" s="2" t="s">
        <v>83</v>
      </c>
      <c r="C549" s="3">
        <v>45281</v>
      </c>
      <c r="D549" s="4" t="str">
        <f ca="1">IF(C549&gt;=TODAY()-7,"Shipped","Completed")</f>
        <v>Completed</v>
      </c>
      <c r="E549" s="4" t="s">
        <v>3</v>
      </c>
      <c r="F549" s="4" t="s">
        <v>1534</v>
      </c>
      <c r="G549" s="5">
        <v>1.01</v>
      </c>
      <c r="H549" s="37">
        <f>IF(J549&gt;=7,2,IF(J549&lt;7,1))</f>
        <v>1</v>
      </c>
      <c r="I549" s="37" t="str">
        <f>IF(H549 &gt; 1, "Large", "Small")</f>
        <v>Small</v>
      </c>
      <c r="J549" s="4">
        <v>3</v>
      </c>
      <c r="K549" s="20">
        <v>0.99</v>
      </c>
      <c r="L549" s="5">
        <f>Table3[[#This Row],[Product_Amt]]+Table3[[#This Row],[Shipping_Amt]]</f>
        <v>2</v>
      </c>
      <c r="M549" s="5">
        <f>(((Table3[[#This Row],[Total_Amt]] * 0.0558659217877095) + (Table3[[#This Row],[Total_Amt]])) *0.025 +0.3) + Table3[[#This Row],[Total_Amt]] * 0.1025</f>
        <v>0.55779329608938544</v>
      </c>
      <c r="N549" s="20">
        <f>Table3[[#This Row],[Total_Amt]]-Table3[[#This Row],[TCG Fees]]-0.0225 - (0.088 *Table3[[#This Row],[Shipping Shields]])- (0.02442 * Table3[[#This Row],[Quantity_Ordered]])</f>
        <v>1.2584467039106144</v>
      </c>
      <c r="O549" s="2"/>
      <c r="P549" s="2"/>
      <c r="Q549" s="6"/>
    </row>
    <row r="550" spans="1:17" x14ac:dyDescent="0.25">
      <c r="A550" s="1" t="s">
        <v>56</v>
      </c>
      <c r="B550" s="2" t="s">
        <v>57</v>
      </c>
      <c r="C550" s="3">
        <v>45281</v>
      </c>
      <c r="D550" s="4" t="str">
        <f ca="1">IF(C550&gt;=TODAY()-7,"Shipped","Completed")</f>
        <v>Completed</v>
      </c>
      <c r="E550" s="4" t="s">
        <v>3</v>
      </c>
      <c r="F550" s="4" t="s">
        <v>1534</v>
      </c>
      <c r="G550" s="5">
        <v>0.43</v>
      </c>
      <c r="H550" s="37">
        <f>IF(J550&gt;=7,2,IF(J550&lt;7,1))</f>
        <v>1</v>
      </c>
      <c r="I550" s="37" t="str">
        <f>IF(H550 &gt; 1, "Large", "Small")</f>
        <v>Small</v>
      </c>
      <c r="J550" s="4">
        <v>2</v>
      </c>
      <c r="K550" s="20">
        <v>0.99</v>
      </c>
      <c r="L550" s="5">
        <f>Table3[[#This Row],[Product_Amt]]+Table3[[#This Row],[Shipping_Amt]]</f>
        <v>1.42</v>
      </c>
      <c r="M550" s="5">
        <f>(((Table3[[#This Row],[Total_Amt]] * 0.0558659217877095) + (Table3[[#This Row],[Total_Amt]])) *0.025 +0.3) + Table3[[#This Row],[Total_Amt]] * 0.1025</f>
        <v>0.48303324022346361</v>
      </c>
      <c r="N550" s="20">
        <f>Table3[[#This Row],[Total_Amt]]-Table3[[#This Row],[TCG Fees]]-0.0225 - (0.088 *Table3[[#This Row],[Shipping Shields]])- (0.02442 * Table3[[#This Row],[Quantity_Ordered]])</f>
        <v>0.77762675977653639</v>
      </c>
      <c r="O550" s="2"/>
      <c r="P550" s="2"/>
      <c r="Q550" s="6"/>
    </row>
    <row r="551" spans="1:17" x14ac:dyDescent="0.25">
      <c r="A551" s="1" t="s">
        <v>92</v>
      </c>
      <c r="B551" s="2" t="s">
        <v>93</v>
      </c>
      <c r="C551" s="3">
        <v>45281</v>
      </c>
      <c r="D551" s="4" t="str">
        <f ca="1">IF(C551&gt;=TODAY()-7,"Shipped","Completed")</f>
        <v>Completed</v>
      </c>
      <c r="E551" s="4" t="s">
        <v>3</v>
      </c>
      <c r="F551" s="4" t="s">
        <v>1534</v>
      </c>
      <c r="G551" s="5">
        <v>0.78</v>
      </c>
      <c r="H551" s="37">
        <f>IF(J551&gt;=7,2,IF(J551&lt;7,1))</f>
        <v>1</v>
      </c>
      <c r="I551" s="37" t="str">
        <f>IF(H551 &gt; 1, "Large", "Small")</f>
        <v>Small</v>
      </c>
      <c r="J551" s="4">
        <v>4</v>
      </c>
      <c r="K551" s="20">
        <v>0.99</v>
      </c>
      <c r="L551" s="5">
        <f>Table3[[#This Row],[Product_Amt]]+Table3[[#This Row],[Shipping_Amt]]</f>
        <v>1.77</v>
      </c>
      <c r="M551" s="5">
        <f>(((Table3[[#This Row],[Total_Amt]] * 0.0558659217877095) + (Table3[[#This Row],[Total_Amt]])) *0.025 +0.3) + Table3[[#This Row],[Total_Amt]] * 0.1025</f>
        <v>0.52814706703910619</v>
      </c>
      <c r="N551" s="20">
        <f>Table3[[#This Row],[Total_Amt]]-Table3[[#This Row],[TCG Fees]]-0.0225 - (0.088 *Table3[[#This Row],[Shipping Shields]])- (0.02442 * Table3[[#This Row],[Quantity_Ordered]])</f>
        <v>1.0336729329608938</v>
      </c>
      <c r="O551" s="2"/>
      <c r="P551" s="2"/>
      <c r="Q551" s="6"/>
    </row>
    <row r="552" spans="1:17" x14ac:dyDescent="0.25">
      <c r="A552" s="1" t="s">
        <v>52</v>
      </c>
      <c r="B552" s="2" t="s">
        <v>53</v>
      </c>
      <c r="C552" s="3">
        <v>45281</v>
      </c>
      <c r="D552" s="4" t="str">
        <f ca="1">IF(C552&gt;=TODAY()-7,"Shipped","Completed")</f>
        <v>Completed</v>
      </c>
      <c r="E552" s="4" t="s">
        <v>3</v>
      </c>
      <c r="F552" s="4" t="s">
        <v>1534</v>
      </c>
      <c r="G552" s="5">
        <v>3.67</v>
      </c>
      <c r="H552" s="37">
        <f>IF(J552&gt;=7,2,IF(J552&lt;7,1))</f>
        <v>1</v>
      </c>
      <c r="I552" s="37" t="str">
        <f>IF(H552 &gt; 1, "Large", "Small")</f>
        <v>Small</v>
      </c>
      <c r="J552" s="4">
        <v>5</v>
      </c>
      <c r="K552" s="20">
        <v>0.99</v>
      </c>
      <c r="L552" s="5">
        <f>Table3[[#This Row],[Product_Amt]]+Table3[[#This Row],[Shipping_Amt]]</f>
        <v>4.66</v>
      </c>
      <c r="M552" s="5">
        <f>(((Table3[[#This Row],[Total_Amt]] * 0.0558659217877095) + (Table3[[#This Row],[Total_Amt]])) *0.025 +0.3) + Table3[[#This Row],[Total_Amt]] * 0.1025</f>
        <v>0.90065837988826813</v>
      </c>
      <c r="N552" s="20">
        <f>Table3[[#This Row],[Total_Amt]]-Table3[[#This Row],[TCG Fees]]-0.0225 - (0.088 *Table3[[#This Row],[Shipping Shields]])- (0.02442 * Table3[[#This Row],[Quantity_Ordered]])</f>
        <v>3.5267416201117316</v>
      </c>
      <c r="O552" s="2"/>
      <c r="P552" s="2"/>
      <c r="Q552" s="6"/>
    </row>
    <row r="553" spans="1:17" x14ac:dyDescent="0.25">
      <c r="A553" s="1" t="s">
        <v>88</v>
      </c>
      <c r="B553" s="2" t="s">
        <v>89</v>
      </c>
      <c r="C553" s="3">
        <v>45281</v>
      </c>
      <c r="D553" s="4" t="str">
        <f ca="1">IF(C553&gt;=TODAY()-7,"Shipped","Completed")</f>
        <v>Completed</v>
      </c>
      <c r="E553" s="4" t="s">
        <v>3</v>
      </c>
      <c r="F553" s="4" t="s">
        <v>1534</v>
      </c>
      <c r="G553" s="5">
        <v>2.17</v>
      </c>
      <c r="H553" s="37">
        <f>IF(J553&gt;=7,2,IF(J553&lt;7,1))</f>
        <v>1</v>
      </c>
      <c r="I553" s="37" t="str">
        <f>IF(H553 &gt; 1, "Large", "Small")</f>
        <v>Small</v>
      </c>
      <c r="J553" s="4">
        <v>3</v>
      </c>
      <c r="K553" s="20">
        <v>0.99</v>
      </c>
      <c r="L553" s="5">
        <f>Table3[[#This Row],[Product_Amt]]+Table3[[#This Row],[Shipping_Amt]]</f>
        <v>3.16</v>
      </c>
      <c r="M553" s="5">
        <f>(((Table3[[#This Row],[Total_Amt]] * 0.0558659217877095) + (Table3[[#This Row],[Total_Amt]])) *0.025 +0.3) + Table3[[#This Row],[Total_Amt]] * 0.1025</f>
        <v>0.70731340782122909</v>
      </c>
      <c r="N553" s="20">
        <f>Table3[[#This Row],[Total_Amt]]-Table3[[#This Row],[TCG Fees]]-0.0225 - (0.088 *Table3[[#This Row],[Shipping Shields]])- (0.02442 * Table3[[#This Row],[Quantity_Ordered]])</f>
        <v>2.2689265921787709</v>
      </c>
      <c r="O553" s="2"/>
      <c r="P553" s="2"/>
      <c r="Q553" s="6"/>
    </row>
    <row r="554" spans="1:17" x14ac:dyDescent="0.25">
      <c r="A554" s="1" t="s">
        <v>66</v>
      </c>
      <c r="B554" s="2" t="s">
        <v>67</v>
      </c>
      <c r="C554" s="3">
        <v>45281</v>
      </c>
      <c r="D554" s="4" t="str">
        <f ca="1">IF(C554&gt;=TODAY()-7,"Shipped","Completed")</f>
        <v>Completed</v>
      </c>
      <c r="E554" s="4" t="s">
        <v>3</v>
      </c>
      <c r="F554" s="4" t="s">
        <v>1534</v>
      </c>
      <c r="G554" s="5">
        <v>2.2400000000000002</v>
      </c>
      <c r="H554" s="37">
        <f>IF(J554&gt;=7,2,IF(J554&lt;7,1))</f>
        <v>1</v>
      </c>
      <c r="I554" s="37" t="str">
        <f>IF(H554 &gt; 1, "Large", "Small")</f>
        <v>Small</v>
      </c>
      <c r="J554" s="4">
        <v>2</v>
      </c>
      <c r="K554" s="20">
        <v>0.99</v>
      </c>
      <c r="L554" s="5">
        <f>Table3[[#This Row],[Product_Amt]]+Table3[[#This Row],[Shipping_Amt]]</f>
        <v>3.2300000000000004</v>
      </c>
      <c r="M554" s="5">
        <f>(((Table3[[#This Row],[Total_Amt]] * 0.0558659217877095) + (Table3[[#This Row],[Total_Amt]])) *0.025 +0.3) + Table3[[#This Row],[Total_Amt]] * 0.1025</f>
        <v>0.71633617318435761</v>
      </c>
      <c r="N554" s="20">
        <f>Table3[[#This Row],[Total_Amt]]-Table3[[#This Row],[TCG Fees]]-0.0225 - (0.088 *Table3[[#This Row],[Shipping Shields]])- (0.02442 * Table3[[#This Row],[Quantity_Ordered]])</f>
        <v>2.3543238268156426</v>
      </c>
      <c r="O554" s="2"/>
      <c r="P554" s="2"/>
      <c r="Q554" s="6"/>
    </row>
    <row r="555" spans="1:17" x14ac:dyDescent="0.25">
      <c r="A555" s="1" t="s">
        <v>50</v>
      </c>
      <c r="B555" s="2" t="s">
        <v>51</v>
      </c>
      <c r="C555" s="3">
        <v>45281</v>
      </c>
      <c r="D555" s="4" t="str">
        <f ca="1">IF(C555&gt;=TODAY()-7,"Shipped","Completed")</f>
        <v>Completed</v>
      </c>
      <c r="E555" s="4" t="s">
        <v>3</v>
      </c>
      <c r="F555" s="4" t="s">
        <v>1534</v>
      </c>
      <c r="G555" s="5">
        <v>0.31</v>
      </c>
      <c r="H555" s="37">
        <f>IF(J555&gt;=7,2,IF(J555&lt;7,1))</f>
        <v>1</v>
      </c>
      <c r="I555" s="37" t="str">
        <f>IF(H555 &gt; 1, "Large", "Small")</f>
        <v>Small</v>
      </c>
      <c r="J555" s="4">
        <v>1</v>
      </c>
      <c r="K555" s="20">
        <v>0.99</v>
      </c>
      <c r="L555" s="5">
        <f>Table3[[#This Row],[Product_Amt]]+Table3[[#This Row],[Shipping_Amt]]</f>
        <v>1.3</v>
      </c>
      <c r="M555" s="5">
        <f>(((Table3[[#This Row],[Total_Amt]] * 0.0558659217877095) + (Table3[[#This Row],[Total_Amt]])) *0.025 +0.3) + Table3[[#This Row],[Total_Amt]] * 0.1025</f>
        <v>0.46756564245810051</v>
      </c>
      <c r="N555" s="20">
        <f>Table3[[#This Row],[Total_Amt]]-Table3[[#This Row],[TCG Fees]]-0.0225 - (0.088 *Table3[[#This Row],[Shipping Shields]])- (0.02442 * Table3[[#This Row],[Quantity_Ordered]])</f>
        <v>0.69751435754189961</v>
      </c>
      <c r="O555" s="2"/>
      <c r="P555" s="2"/>
      <c r="Q555" s="6"/>
    </row>
    <row r="556" spans="1:17" x14ac:dyDescent="0.25">
      <c r="A556" s="1" t="s">
        <v>44</v>
      </c>
      <c r="B556" s="2" t="s">
        <v>45</v>
      </c>
      <c r="C556" s="3">
        <v>45281</v>
      </c>
      <c r="D556" s="4" t="str">
        <f ca="1">IF(C556&gt;=TODAY()-7,"Shipped","Completed")</f>
        <v>Completed</v>
      </c>
      <c r="E556" s="4" t="s">
        <v>3</v>
      </c>
      <c r="F556" s="4" t="s">
        <v>1534</v>
      </c>
      <c r="G556" s="5">
        <v>2.36</v>
      </c>
      <c r="H556" s="37">
        <f>IF(J556&gt;=7,2,IF(J556&lt;7,1))</f>
        <v>1</v>
      </c>
      <c r="I556" s="37" t="str">
        <f>IF(H556 &gt; 1, "Large", "Small")</f>
        <v>Small</v>
      </c>
      <c r="J556" s="4">
        <v>4</v>
      </c>
      <c r="K556" s="20">
        <v>0.99</v>
      </c>
      <c r="L556" s="5">
        <f>Table3[[#This Row],[Product_Amt]]+Table3[[#This Row],[Shipping_Amt]]</f>
        <v>3.3499999999999996</v>
      </c>
      <c r="M556" s="5">
        <f>(((Table3[[#This Row],[Total_Amt]] * 0.0558659217877095) + (Table3[[#This Row],[Total_Amt]])) *0.025 +0.3) + Table3[[#This Row],[Total_Amt]] * 0.1025</f>
        <v>0.7318037709497206</v>
      </c>
      <c r="N556" s="20">
        <f>Table3[[#This Row],[Total_Amt]]-Table3[[#This Row],[TCG Fees]]-0.0225 - (0.088 *Table3[[#This Row],[Shipping Shields]])- (0.02442 * Table3[[#This Row],[Quantity_Ordered]])</f>
        <v>2.4100162290502789</v>
      </c>
      <c r="O556" s="2"/>
      <c r="P556" s="2"/>
      <c r="Q556" s="6"/>
    </row>
    <row r="557" spans="1:17" x14ac:dyDescent="0.25">
      <c r="A557" s="1" t="s">
        <v>58</v>
      </c>
      <c r="B557" s="2" t="s">
        <v>59</v>
      </c>
      <c r="C557" s="3">
        <v>45281</v>
      </c>
      <c r="D557" s="4" t="str">
        <f ca="1">IF(C557&gt;=TODAY()-7,"Shipped","Completed")</f>
        <v>Completed</v>
      </c>
      <c r="E557" s="4" t="s">
        <v>3</v>
      </c>
      <c r="F557" s="4" t="s">
        <v>1534</v>
      </c>
      <c r="G557" s="5">
        <v>0.6</v>
      </c>
      <c r="H557" s="37">
        <f>IF(J557&gt;=7,2,IF(J557&lt;7,1))</f>
        <v>1</v>
      </c>
      <c r="I557" s="37" t="str">
        <f>IF(H557 &gt; 1, "Large", "Small")</f>
        <v>Small</v>
      </c>
      <c r="J557" s="4">
        <v>1</v>
      </c>
      <c r="K557" s="20">
        <v>0.99</v>
      </c>
      <c r="L557" s="5">
        <f>Table3[[#This Row],[Product_Amt]]+Table3[[#This Row],[Shipping_Amt]]</f>
        <v>1.5899999999999999</v>
      </c>
      <c r="M557" s="5">
        <f>(((Table3[[#This Row],[Total_Amt]] * 0.0558659217877095) + (Table3[[#This Row],[Total_Amt]])) *0.025 +0.3) + Table3[[#This Row],[Total_Amt]] * 0.1025</f>
        <v>0.50494567039106142</v>
      </c>
      <c r="N557" s="20">
        <f>Table3[[#This Row],[Total_Amt]]-Table3[[#This Row],[TCG Fees]]-0.0225 - (0.088 *Table3[[#This Row],[Shipping Shields]])- (0.02442 * Table3[[#This Row],[Quantity_Ordered]])</f>
        <v>0.9501343296089384</v>
      </c>
      <c r="O557" s="2"/>
      <c r="P557" s="2"/>
      <c r="Q557" s="6"/>
    </row>
    <row r="558" spans="1:17" x14ac:dyDescent="0.25">
      <c r="A558" s="1" t="s">
        <v>90</v>
      </c>
      <c r="B558" s="2" t="s">
        <v>91</v>
      </c>
      <c r="C558" s="3">
        <v>45281</v>
      </c>
      <c r="D558" s="4" t="str">
        <f ca="1">IF(C558&gt;=TODAY()-7,"Shipped","Completed")</f>
        <v>Completed</v>
      </c>
      <c r="E558" s="4" t="s">
        <v>3</v>
      </c>
      <c r="F558" s="4" t="s">
        <v>1534</v>
      </c>
      <c r="G558" s="5">
        <v>1.3</v>
      </c>
      <c r="H558" s="37">
        <f>IF(J558&gt;=7,2,IF(J558&lt;7,1))</f>
        <v>1</v>
      </c>
      <c r="I558" s="37" t="str">
        <f>IF(H558 &gt; 1, "Large", "Small")</f>
        <v>Small</v>
      </c>
      <c r="J558" s="4">
        <v>3</v>
      </c>
      <c r="K558" s="20">
        <v>0.99</v>
      </c>
      <c r="L558" s="5">
        <f>Table3[[#This Row],[Product_Amt]]+Table3[[#This Row],[Shipping_Amt]]</f>
        <v>2.29</v>
      </c>
      <c r="M558" s="5">
        <f>(((Table3[[#This Row],[Total_Amt]] * 0.0558659217877095) + (Table3[[#This Row],[Total_Amt]])) *0.025 +0.3) + Table3[[#This Row],[Total_Amt]] * 0.1025</f>
        <v>0.59517332402234635</v>
      </c>
      <c r="N558" s="20">
        <f>Table3[[#This Row],[Total_Amt]]-Table3[[#This Row],[TCG Fees]]-0.0225 - (0.088 *Table3[[#This Row],[Shipping Shields]])- (0.02442 * Table3[[#This Row],[Quantity_Ordered]])</f>
        <v>1.5110666759776537</v>
      </c>
      <c r="O558" s="2"/>
      <c r="P558" s="2"/>
      <c r="Q558" s="6"/>
    </row>
    <row r="559" spans="1:17" x14ac:dyDescent="0.25">
      <c r="A559" s="1" t="s">
        <v>94</v>
      </c>
      <c r="B559" s="2" t="s">
        <v>95</v>
      </c>
      <c r="C559" s="3">
        <v>45281</v>
      </c>
      <c r="D559" s="4" t="str">
        <f ca="1">IF(C559&gt;=TODAY()-7,"Shipped","Completed")</f>
        <v>Completed</v>
      </c>
      <c r="E559" s="4" t="s">
        <v>3</v>
      </c>
      <c r="F559" s="4" t="s">
        <v>1534</v>
      </c>
      <c r="G559" s="5">
        <v>0.57999999999999996</v>
      </c>
      <c r="H559" s="37">
        <f>IF(J559&gt;=7,2,IF(J559&lt;7,1))</f>
        <v>1</v>
      </c>
      <c r="I559" s="37" t="str">
        <f>IF(H559 &gt; 1, "Large", "Small")</f>
        <v>Small</v>
      </c>
      <c r="J559" s="4">
        <v>2</v>
      </c>
      <c r="K559" s="20">
        <v>0.99</v>
      </c>
      <c r="L559" s="5">
        <f>Table3[[#This Row],[Product_Amt]]+Table3[[#This Row],[Shipping_Amt]]</f>
        <v>1.5699999999999998</v>
      </c>
      <c r="M559" s="5">
        <f>(((Table3[[#This Row],[Total_Amt]] * 0.0558659217877095) + (Table3[[#This Row],[Total_Amt]])) *0.025 +0.3) + Table3[[#This Row],[Total_Amt]] * 0.1025</f>
        <v>0.5023677374301676</v>
      </c>
      <c r="N559" s="20">
        <f>Table3[[#This Row],[Total_Amt]]-Table3[[#This Row],[TCG Fees]]-0.0225 - (0.088 *Table3[[#This Row],[Shipping Shields]])- (0.02442 * Table3[[#This Row],[Quantity_Ordered]])</f>
        <v>0.90829226256983231</v>
      </c>
      <c r="O559" s="2"/>
      <c r="P559" s="2"/>
      <c r="Q559" s="6"/>
    </row>
    <row r="560" spans="1:17" x14ac:dyDescent="0.25">
      <c r="A560" s="1" t="s">
        <v>32</v>
      </c>
      <c r="B560" s="2" t="s">
        <v>33</v>
      </c>
      <c r="C560" s="3">
        <v>45280</v>
      </c>
      <c r="D560" s="4" t="str">
        <f ca="1">IF(C560&gt;=TODAY()-7,"Shipped","Completed")</f>
        <v>Completed</v>
      </c>
      <c r="E560" s="4" t="s">
        <v>3</v>
      </c>
      <c r="F560" s="4" t="s">
        <v>1534</v>
      </c>
      <c r="G560" s="5">
        <v>3.09</v>
      </c>
      <c r="H560" s="37">
        <f>IF(J560&gt;=7,2,IF(J560&lt;7,1))</f>
        <v>2</v>
      </c>
      <c r="I560" s="37" t="str">
        <f>IF(H560 &gt; 1, "Large", "Small")</f>
        <v>Large</v>
      </c>
      <c r="J560" s="4">
        <v>8</v>
      </c>
      <c r="K560" s="20">
        <v>0.99</v>
      </c>
      <c r="L560" s="5">
        <f>Table3[[#This Row],[Product_Amt]]+Table3[[#This Row],[Shipping_Amt]]</f>
        <v>4.08</v>
      </c>
      <c r="M560" s="5">
        <f>(((Table3[[#This Row],[Total_Amt]] * 0.0558659217877095) + (Table3[[#This Row],[Total_Amt]])) *0.025 +0.3) + Table3[[#This Row],[Total_Amt]] * 0.1025</f>
        <v>0.82589832402234631</v>
      </c>
      <c r="N560" s="20">
        <f>Table3[[#This Row],[Total_Amt]]-Table3[[#This Row],[TCG Fees]]-0.0225 - (0.088 *Table3[[#This Row],[Shipping Shields]])- (0.02442 * Table3[[#This Row],[Quantity_Ordered]])</f>
        <v>2.8602416759776537</v>
      </c>
      <c r="O560" s="2"/>
      <c r="P560" s="2"/>
      <c r="Q560" s="6"/>
    </row>
    <row r="561" spans="1:17" x14ac:dyDescent="0.25">
      <c r="A561" s="1" t="s">
        <v>26</v>
      </c>
      <c r="B561" s="2" t="s">
        <v>27</v>
      </c>
      <c r="C561" s="3">
        <v>45280</v>
      </c>
      <c r="D561" s="4" t="str">
        <f ca="1">IF(C561&gt;=TODAY()-7,"Shipped","Completed")</f>
        <v>Completed</v>
      </c>
      <c r="E561" s="4" t="s">
        <v>3</v>
      </c>
      <c r="F561" s="4" t="s">
        <v>1534</v>
      </c>
      <c r="G561" s="5">
        <v>0.48</v>
      </c>
      <c r="H561" s="37">
        <f>IF(J561&gt;=7,2,IF(J561&lt;7,1))</f>
        <v>1</v>
      </c>
      <c r="I561" s="37" t="str">
        <f>IF(H561 &gt; 1, "Large", "Small")</f>
        <v>Small</v>
      </c>
      <c r="J561" s="4">
        <v>1</v>
      </c>
      <c r="K561" s="20">
        <v>0.99</v>
      </c>
      <c r="L561" s="5">
        <f>Table3[[#This Row],[Product_Amt]]+Table3[[#This Row],[Shipping_Amt]]</f>
        <v>1.47</v>
      </c>
      <c r="M561" s="5">
        <f>(((Table3[[#This Row],[Total_Amt]] * 0.0558659217877095) + (Table3[[#This Row],[Total_Amt]])) *0.025 +0.3) + Table3[[#This Row],[Total_Amt]] * 0.1025</f>
        <v>0.48947807262569831</v>
      </c>
      <c r="N561" s="20">
        <f>Table3[[#This Row],[Total_Amt]]-Table3[[#This Row],[TCG Fees]]-0.0225 - (0.088 *Table3[[#This Row],[Shipping Shields]])- (0.02442 * Table3[[#This Row],[Quantity_Ordered]])</f>
        <v>0.84560192737430173</v>
      </c>
      <c r="O561" s="2"/>
      <c r="P561" s="2"/>
      <c r="Q561" s="7"/>
    </row>
    <row r="562" spans="1:17" x14ac:dyDescent="0.25">
      <c r="A562" s="1" t="s">
        <v>22</v>
      </c>
      <c r="B562" s="2" t="s">
        <v>23</v>
      </c>
      <c r="C562" s="3">
        <v>45280</v>
      </c>
      <c r="D562" s="4" t="str">
        <f ca="1">IF(C562&gt;=TODAY()-7,"Shipped","Completed")</f>
        <v>Completed</v>
      </c>
      <c r="E562" s="4" t="s">
        <v>3</v>
      </c>
      <c r="F562" s="4" t="s">
        <v>1534</v>
      </c>
      <c r="G562" s="5">
        <v>1.66</v>
      </c>
      <c r="H562" s="37">
        <f>IF(J562&gt;=7,2,IF(J562&lt;7,1))</f>
        <v>1</v>
      </c>
      <c r="I562" s="37" t="str">
        <f>IF(H562 &gt; 1, "Large", "Small")</f>
        <v>Small</v>
      </c>
      <c r="J562" s="4">
        <v>5</v>
      </c>
      <c r="K562" s="20">
        <v>0.99</v>
      </c>
      <c r="L562" s="5">
        <f>Table3[[#This Row],[Product_Amt]]+Table3[[#This Row],[Shipping_Amt]]</f>
        <v>2.65</v>
      </c>
      <c r="M562" s="5">
        <f>(((Table3[[#This Row],[Total_Amt]] * 0.0558659217877095) + (Table3[[#This Row],[Total_Amt]])) *0.025 +0.3) + Table3[[#This Row],[Total_Amt]] * 0.1025</f>
        <v>0.64157611731843578</v>
      </c>
      <c r="N562" s="20">
        <f>Table3[[#This Row],[Total_Amt]]-Table3[[#This Row],[TCG Fees]]-0.0225 - (0.088 *Table3[[#This Row],[Shipping Shields]])- (0.02442 * Table3[[#This Row],[Quantity_Ordered]])</f>
        <v>1.7758238826815638</v>
      </c>
      <c r="O562" s="2"/>
      <c r="P562" s="2"/>
      <c r="Q562" s="6"/>
    </row>
    <row r="563" spans="1:17" x14ac:dyDescent="0.25">
      <c r="A563" s="1" t="s">
        <v>30</v>
      </c>
      <c r="B563" s="2" t="s">
        <v>31</v>
      </c>
      <c r="C563" s="3">
        <v>45280</v>
      </c>
      <c r="D563" s="4" t="str">
        <f ca="1">IF(C563&gt;=TODAY()-7,"Shipped","Completed")</f>
        <v>Completed</v>
      </c>
      <c r="E563" s="4" t="s">
        <v>3</v>
      </c>
      <c r="F563" s="4" t="s">
        <v>1534</v>
      </c>
      <c r="G563" s="5">
        <v>0.23</v>
      </c>
      <c r="H563" s="37">
        <f>IF(J563&gt;=7,2,IF(J563&lt;7,1))</f>
        <v>1</v>
      </c>
      <c r="I563" s="37" t="str">
        <f>IF(H563 &gt; 1, "Large", "Small")</f>
        <v>Small</v>
      </c>
      <c r="J563" s="4">
        <v>1</v>
      </c>
      <c r="K563" s="20">
        <v>0.99</v>
      </c>
      <c r="L563" s="5">
        <f>Table3[[#This Row],[Product_Amt]]+Table3[[#This Row],[Shipping_Amt]]</f>
        <v>1.22</v>
      </c>
      <c r="M563" s="5">
        <f>(((Table3[[#This Row],[Total_Amt]] * 0.0558659217877095) + (Table3[[#This Row],[Total_Amt]])) *0.025 +0.3) + Table3[[#This Row],[Total_Amt]] * 0.1025</f>
        <v>0.45725391061452514</v>
      </c>
      <c r="N563" s="20">
        <f>Table3[[#This Row],[Total_Amt]]-Table3[[#This Row],[TCG Fees]]-0.0225 - (0.088 *Table3[[#This Row],[Shipping Shields]])- (0.02442 * Table3[[#This Row],[Quantity_Ordered]])</f>
        <v>0.62782608938547491</v>
      </c>
      <c r="O563" s="2"/>
      <c r="P563" s="2"/>
      <c r="Q563" s="6"/>
    </row>
    <row r="564" spans="1:17" x14ac:dyDescent="0.25">
      <c r="A564" s="1" t="s">
        <v>24</v>
      </c>
      <c r="B564" s="2" t="s">
        <v>25</v>
      </c>
      <c r="C564" s="3">
        <v>45280</v>
      </c>
      <c r="D564" s="4" t="str">
        <f ca="1">IF(C564&gt;=TODAY()-7,"Shipped","Completed")</f>
        <v>Completed</v>
      </c>
      <c r="E564" s="4" t="s">
        <v>3</v>
      </c>
      <c r="F564" s="4" t="s">
        <v>1534</v>
      </c>
      <c r="G564" s="5">
        <v>2.63</v>
      </c>
      <c r="H564" s="37">
        <f>IF(J564&gt;=7,2,IF(J564&lt;7,1))</f>
        <v>1</v>
      </c>
      <c r="I564" s="37" t="str">
        <f>IF(H564 &gt; 1, "Large", "Small")</f>
        <v>Small</v>
      </c>
      <c r="J564" s="4">
        <v>5</v>
      </c>
      <c r="K564" s="20">
        <v>0.99</v>
      </c>
      <c r="L564" s="5">
        <f>Table3[[#This Row],[Product_Amt]]+Table3[[#This Row],[Shipping_Amt]]</f>
        <v>3.62</v>
      </c>
      <c r="M564" s="5">
        <f>(((Table3[[#This Row],[Total_Amt]] * 0.0558659217877095) + (Table3[[#This Row],[Total_Amt]])) *0.025 +0.3) + Table3[[#This Row],[Total_Amt]] * 0.1025</f>
        <v>0.7666058659217877</v>
      </c>
      <c r="N564" s="20">
        <f>Table3[[#This Row],[Total_Amt]]-Table3[[#This Row],[TCG Fees]]-0.0225 - (0.088 *Table3[[#This Row],[Shipping Shields]])- (0.02442 * Table3[[#This Row],[Quantity_Ordered]])</f>
        <v>2.6207941340782122</v>
      </c>
      <c r="O564" s="2"/>
      <c r="P564" s="2"/>
      <c r="Q564" s="6"/>
    </row>
    <row r="565" spans="1:17" x14ac:dyDescent="0.25">
      <c r="A565" s="1" t="s">
        <v>899</v>
      </c>
      <c r="B565" s="2" t="s">
        <v>900</v>
      </c>
      <c r="C565" s="3">
        <v>45280</v>
      </c>
      <c r="D565" s="4" t="str">
        <f ca="1">IF(C565&gt;=TODAY()-7,"Shipped","Completed")</f>
        <v>Completed</v>
      </c>
      <c r="E565" s="4" t="s">
        <v>3</v>
      </c>
      <c r="F565" s="4" t="s">
        <v>1534</v>
      </c>
      <c r="G565" s="5">
        <v>9.7100000000000009</v>
      </c>
      <c r="H565" s="37">
        <f>IF(J565&gt;=7,2,IF(J565&lt;7,1))</f>
        <v>2</v>
      </c>
      <c r="I565" s="37" t="str">
        <f>IF(H565 &gt; 1, "Large", "Small")</f>
        <v>Large</v>
      </c>
      <c r="J565" s="4">
        <v>19</v>
      </c>
      <c r="K565" s="20">
        <v>0.99</v>
      </c>
      <c r="L565" s="5">
        <f>Table3[[#This Row],[Product_Amt]]+Table3[[#This Row],[Shipping_Amt]]</f>
        <v>10.700000000000001</v>
      </c>
      <c r="M565" s="5">
        <f>(((Table3[[#This Row],[Total_Amt]] * 0.0558659217877095) + (Table3[[#This Row],[Total_Amt]])) *0.025 +0.3) + Table3[[#This Row],[Total_Amt]] * 0.1025</f>
        <v>1.6791941340782124</v>
      </c>
      <c r="N565" s="20">
        <f>Table3[[#This Row],[Total_Amt]]-Table3[[#This Row],[TCG Fees]]-0.0225 - (0.088 *Table3[[#This Row],[Shipping Shields]])- (0.02442 * Table3[[#This Row],[Quantity_Ordered]])</f>
        <v>8.3583258659217883</v>
      </c>
      <c r="O565" s="2"/>
      <c r="P565" s="2"/>
      <c r="Q565" s="6"/>
    </row>
    <row r="566" spans="1:17" x14ac:dyDescent="0.25">
      <c r="A566" s="1" t="s">
        <v>28</v>
      </c>
      <c r="B566" s="2" t="s">
        <v>29</v>
      </c>
      <c r="C566" s="3">
        <v>45280</v>
      </c>
      <c r="D566" s="4" t="str">
        <f ca="1">IF(C566&gt;=TODAY()-7,"Shipped","Completed")</f>
        <v>Completed</v>
      </c>
      <c r="E566" s="4" t="s">
        <v>3</v>
      </c>
      <c r="F566" s="4" t="s">
        <v>1534</v>
      </c>
      <c r="G566" s="5">
        <v>3</v>
      </c>
      <c r="H566" s="37">
        <f>IF(J566&gt;=7,2,IF(J566&lt;7,1))</f>
        <v>1</v>
      </c>
      <c r="I566" s="37" t="str">
        <f>IF(H566 &gt; 1, "Large", "Small")</f>
        <v>Small</v>
      </c>
      <c r="J566" s="4">
        <v>1</v>
      </c>
      <c r="K566" s="20">
        <v>0.99</v>
      </c>
      <c r="L566" s="5">
        <f>Table3[[#This Row],[Product_Amt]]+Table3[[#This Row],[Shipping_Amt]]</f>
        <v>3.99</v>
      </c>
      <c r="M566" s="5">
        <f>(((Table3[[#This Row],[Total_Amt]] * 0.0558659217877095) + (Table3[[#This Row],[Total_Amt]])) *0.025 +0.3) + Table3[[#This Row],[Total_Amt]] * 0.1025</f>
        <v>0.81429762569832398</v>
      </c>
      <c r="N566" s="20">
        <f>Table3[[#This Row],[Total_Amt]]-Table3[[#This Row],[TCG Fees]]-0.0225 - (0.088 *Table3[[#This Row],[Shipping Shields]])- (0.02442 * Table3[[#This Row],[Quantity_Ordered]])</f>
        <v>3.040782374301676</v>
      </c>
      <c r="O566" s="2"/>
      <c r="P566" s="2"/>
      <c r="Q566" s="6"/>
    </row>
    <row r="567" spans="1:17" x14ac:dyDescent="0.25">
      <c r="A567" s="1" t="s">
        <v>901</v>
      </c>
      <c r="B567" s="2" t="s">
        <v>902</v>
      </c>
      <c r="C567" s="3">
        <v>45280</v>
      </c>
      <c r="D567" s="4" t="str">
        <f ca="1">IF(C567&gt;=TODAY()-7,"Shipped","Completed")</f>
        <v>Completed</v>
      </c>
      <c r="E567" s="4" t="s">
        <v>3</v>
      </c>
      <c r="F567" s="4" t="s">
        <v>1534</v>
      </c>
      <c r="G567" s="5">
        <v>0.9</v>
      </c>
      <c r="H567" s="37">
        <f>IF(J567&gt;=7,2,IF(J567&lt;7,1))</f>
        <v>1</v>
      </c>
      <c r="I567" s="37" t="str">
        <f>IF(H567 &gt; 1, "Large", "Small")</f>
        <v>Small</v>
      </c>
      <c r="J567" s="4">
        <v>2</v>
      </c>
      <c r="K567" s="20">
        <v>0.99</v>
      </c>
      <c r="L567" s="5">
        <f>Table3[[#This Row],[Product_Amt]]+Table3[[#This Row],[Shipping_Amt]]</f>
        <v>1.8900000000000001</v>
      </c>
      <c r="M567" s="5">
        <f>(((Table3[[#This Row],[Total_Amt]] * 0.0558659217877095) + (Table3[[#This Row],[Total_Amt]])) *0.025 +0.3) + Table3[[#This Row],[Total_Amt]] * 0.1025</f>
        <v>0.54361466480446929</v>
      </c>
      <c r="N567" s="20">
        <f>Table3[[#This Row],[Total_Amt]]-Table3[[#This Row],[TCG Fees]]-0.0225 - (0.088 *Table3[[#This Row],[Shipping Shields]])- (0.02442 * Table3[[#This Row],[Quantity_Ordered]])</f>
        <v>1.1870453351955308</v>
      </c>
      <c r="O567" s="2"/>
      <c r="P567" s="2"/>
      <c r="Q567" s="6"/>
    </row>
    <row r="568" spans="1:17" x14ac:dyDescent="0.25">
      <c r="A568" s="1" t="s">
        <v>6</v>
      </c>
      <c r="B568" s="2" t="s">
        <v>7</v>
      </c>
      <c r="C568" s="3">
        <v>45279</v>
      </c>
      <c r="D568" s="4" t="str">
        <f ca="1">IF(C568&gt;=TODAY()-7,"Shipped","Completed")</f>
        <v>Completed</v>
      </c>
      <c r="E568" s="4" t="s">
        <v>3</v>
      </c>
      <c r="F568" s="4" t="s">
        <v>1534</v>
      </c>
      <c r="G568" s="5">
        <v>6.45</v>
      </c>
      <c r="H568" s="37">
        <f>IF(J568&gt;=7,2,IF(J568&lt;7,1))</f>
        <v>2</v>
      </c>
      <c r="I568" s="37" t="str">
        <f>IF(H568 &gt; 1, "Large", "Small")</f>
        <v>Large</v>
      </c>
      <c r="J568" s="4">
        <v>10</v>
      </c>
      <c r="K568" s="20">
        <v>0.99</v>
      </c>
      <c r="L568" s="5">
        <f>Table3[[#This Row],[Product_Amt]]+Table3[[#This Row],[Shipping_Amt]]</f>
        <v>7.44</v>
      </c>
      <c r="M568" s="5">
        <f>(((Table3[[#This Row],[Total_Amt]] * 0.0558659217877095) + (Table3[[#This Row],[Total_Amt]])) *0.025 +0.3) + Table3[[#This Row],[Total_Amt]] * 0.1025</f>
        <v>1.2589910614525139</v>
      </c>
      <c r="N568" s="20">
        <f>Table3[[#This Row],[Total_Amt]]-Table3[[#This Row],[TCG Fees]]-0.0225 - (0.088 *Table3[[#This Row],[Shipping Shields]])- (0.02442 * Table3[[#This Row],[Quantity_Ordered]])</f>
        <v>5.7383089385474859</v>
      </c>
      <c r="O568" s="2"/>
      <c r="P568" s="2"/>
      <c r="Q568" s="6"/>
    </row>
    <row r="569" spans="1:17" x14ac:dyDescent="0.25">
      <c r="A569" s="1" t="s">
        <v>18</v>
      </c>
      <c r="B569" s="2" t="s">
        <v>19</v>
      </c>
      <c r="C569" s="3">
        <v>45279</v>
      </c>
      <c r="D569" s="4" t="str">
        <f ca="1">IF(C569&gt;=TODAY()-7,"Shipped","Completed")</f>
        <v>Completed</v>
      </c>
      <c r="E569" s="4" t="s">
        <v>3</v>
      </c>
      <c r="F569" s="4" t="s">
        <v>1534</v>
      </c>
      <c r="G569" s="5">
        <v>0.47</v>
      </c>
      <c r="H569" s="37">
        <f>IF(J569&gt;=7,2,IF(J569&lt;7,1))</f>
        <v>1</v>
      </c>
      <c r="I569" s="37" t="str">
        <f>IF(H569 &gt; 1, "Large", "Small")</f>
        <v>Small</v>
      </c>
      <c r="J569" s="4">
        <v>2</v>
      </c>
      <c r="K569" s="20">
        <v>0.99</v>
      </c>
      <c r="L569" s="5">
        <f>Table3[[#This Row],[Product_Amt]]+Table3[[#This Row],[Shipping_Amt]]</f>
        <v>1.46</v>
      </c>
      <c r="M569" s="5">
        <f>(((Table3[[#This Row],[Total_Amt]] * 0.0558659217877095) + (Table3[[#This Row],[Total_Amt]])) *0.025 +0.3) + Table3[[#This Row],[Total_Amt]] * 0.1025</f>
        <v>0.48818910614525135</v>
      </c>
      <c r="N569" s="20">
        <f>Table3[[#This Row],[Total_Amt]]-Table3[[#This Row],[TCG Fees]]-0.0225 - (0.088 *Table3[[#This Row],[Shipping Shields]])- (0.02442 * Table3[[#This Row],[Quantity_Ordered]])</f>
        <v>0.81247089385474869</v>
      </c>
      <c r="O569" s="2"/>
      <c r="P569" s="2"/>
      <c r="Q569" s="6"/>
    </row>
    <row r="570" spans="1:17" x14ac:dyDescent="0.25">
      <c r="A570" s="1" t="s">
        <v>16</v>
      </c>
      <c r="B570" s="2" t="s">
        <v>17</v>
      </c>
      <c r="C570" s="3">
        <v>45279</v>
      </c>
      <c r="D570" s="4" t="str">
        <f ca="1">IF(C570&gt;=TODAY()-7,"Shipped","Completed")</f>
        <v>Completed</v>
      </c>
      <c r="E570" s="4" t="s">
        <v>3</v>
      </c>
      <c r="F570" s="4" t="s">
        <v>1534</v>
      </c>
      <c r="G570" s="5">
        <v>0.86</v>
      </c>
      <c r="H570" s="37">
        <f>IF(J570&gt;=7,2,IF(J570&lt;7,1))</f>
        <v>1</v>
      </c>
      <c r="I570" s="37" t="str">
        <f>IF(H570 &gt; 1, "Large", "Small")</f>
        <v>Small</v>
      </c>
      <c r="J570" s="4">
        <v>2</v>
      </c>
      <c r="K570" s="20">
        <v>0.99</v>
      </c>
      <c r="L570" s="5">
        <f>Table3[[#This Row],[Product_Amt]]+Table3[[#This Row],[Shipping_Amt]]</f>
        <v>1.85</v>
      </c>
      <c r="M570" s="5">
        <f>(((Table3[[#This Row],[Total_Amt]] * 0.0558659217877095) + (Table3[[#This Row],[Total_Amt]])) *0.025 +0.3) + Table3[[#This Row],[Total_Amt]] * 0.1025</f>
        <v>0.53845879888268156</v>
      </c>
      <c r="N570" s="20">
        <f>Table3[[#This Row],[Total_Amt]]-Table3[[#This Row],[TCG Fees]]-0.0225 - (0.088 *Table3[[#This Row],[Shipping Shields]])- (0.02442 * Table3[[#This Row],[Quantity_Ordered]])</f>
        <v>1.1522012011173184</v>
      </c>
      <c r="O570" s="2"/>
      <c r="P570" s="2"/>
      <c r="Q570" s="6"/>
    </row>
    <row r="571" spans="1:17" x14ac:dyDescent="0.25">
      <c r="A571" s="1" t="s">
        <v>14</v>
      </c>
      <c r="B571" s="2" t="s">
        <v>15</v>
      </c>
      <c r="C571" s="3">
        <v>45279</v>
      </c>
      <c r="D571" s="4" t="str">
        <f ca="1">IF(C571&gt;=TODAY()-7,"Shipped","Completed")</f>
        <v>Completed</v>
      </c>
      <c r="E571" s="4" t="s">
        <v>3</v>
      </c>
      <c r="F571" s="4" t="s">
        <v>1534</v>
      </c>
      <c r="G571" s="5">
        <v>6.54</v>
      </c>
      <c r="H571" s="37">
        <f>IF(J571&gt;=7,2,IF(J571&lt;7,1))</f>
        <v>2</v>
      </c>
      <c r="I571" s="37" t="str">
        <f>IF(H571 &gt; 1, "Large", "Small")</f>
        <v>Large</v>
      </c>
      <c r="J571" s="4">
        <v>9</v>
      </c>
      <c r="K571" s="20">
        <v>0.99</v>
      </c>
      <c r="L571" s="5">
        <f>Table3[[#This Row],[Product_Amt]]+Table3[[#This Row],[Shipping_Amt]]</f>
        <v>7.53</v>
      </c>
      <c r="M571" s="5">
        <f>(((Table3[[#This Row],[Total_Amt]] * 0.0558659217877095) + (Table3[[#This Row],[Total_Amt]])) *0.025 +0.3) + Table3[[#This Row],[Total_Amt]] * 0.1025</f>
        <v>1.2705917597765364</v>
      </c>
      <c r="N571" s="20">
        <f>Table3[[#This Row],[Total_Amt]]-Table3[[#This Row],[TCG Fees]]-0.0225 - (0.088 *Table3[[#This Row],[Shipping Shields]])- (0.02442 * Table3[[#This Row],[Quantity_Ordered]])</f>
        <v>5.8411282402234637</v>
      </c>
      <c r="O571" s="2"/>
      <c r="P571" s="2"/>
      <c r="Q571" s="6"/>
    </row>
    <row r="572" spans="1:17" x14ac:dyDescent="0.25">
      <c r="A572" s="1" t="s">
        <v>20</v>
      </c>
      <c r="B572" s="2" t="s">
        <v>21</v>
      </c>
      <c r="C572" s="3">
        <v>45279</v>
      </c>
      <c r="D572" s="4" t="str">
        <f ca="1">IF(C572&gt;=TODAY()-7,"Shipped","Completed")</f>
        <v>Completed</v>
      </c>
      <c r="E572" s="4" t="s">
        <v>3</v>
      </c>
      <c r="F572" s="4" t="s">
        <v>1534</v>
      </c>
      <c r="G572" s="5">
        <v>2.4900000000000002</v>
      </c>
      <c r="H572" s="37">
        <f>IF(J572&gt;=7,2,IF(J572&lt;7,1))</f>
        <v>1</v>
      </c>
      <c r="I572" s="37" t="str">
        <f>IF(H572 &gt; 1, "Large", "Small")</f>
        <v>Small</v>
      </c>
      <c r="J572" s="4">
        <v>4</v>
      </c>
      <c r="K572" s="20">
        <v>0.99</v>
      </c>
      <c r="L572" s="5">
        <f>Table3[[#This Row],[Product_Amt]]+Table3[[#This Row],[Shipping_Amt]]</f>
        <v>3.4800000000000004</v>
      </c>
      <c r="M572" s="5">
        <f>(((Table3[[#This Row],[Total_Amt]] * 0.0558659217877095) + (Table3[[#This Row],[Total_Amt]])) *0.025 +0.3) + Table3[[#This Row],[Total_Amt]] * 0.1025</f>
        <v>0.74856033519553078</v>
      </c>
      <c r="N572" s="20">
        <f>Table3[[#This Row],[Total_Amt]]-Table3[[#This Row],[TCG Fees]]-0.0225 - (0.088 *Table3[[#This Row],[Shipping Shields]])- (0.02442 * Table3[[#This Row],[Quantity_Ordered]])</f>
        <v>2.5232596648044696</v>
      </c>
      <c r="O572" s="2"/>
      <c r="P572" s="2"/>
      <c r="Q572" s="6"/>
    </row>
    <row r="573" spans="1:17" x14ac:dyDescent="0.25">
      <c r="A573" s="1" t="s">
        <v>10</v>
      </c>
      <c r="B573" s="2" t="s">
        <v>11</v>
      </c>
      <c r="C573" s="3">
        <v>45279</v>
      </c>
      <c r="D573" s="4" t="str">
        <f ca="1">IF(C573&gt;=TODAY()-7,"Shipped","Completed")</f>
        <v>Completed</v>
      </c>
      <c r="E573" s="4" t="s">
        <v>3</v>
      </c>
      <c r="F573" s="4" t="s">
        <v>1534</v>
      </c>
      <c r="G573" s="5">
        <v>2.2599999999999998</v>
      </c>
      <c r="H573" s="37">
        <f>IF(J573&gt;=7,2,IF(J573&lt;7,1))</f>
        <v>1</v>
      </c>
      <c r="I573" s="37" t="str">
        <f>IF(H573 &gt; 1, "Large", "Small")</f>
        <v>Small</v>
      </c>
      <c r="J573" s="4">
        <v>4</v>
      </c>
      <c r="K573" s="20">
        <v>0.99</v>
      </c>
      <c r="L573" s="5">
        <f>Table3[[#This Row],[Product_Amt]]+Table3[[#This Row],[Shipping_Amt]]</f>
        <v>3.25</v>
      </c>
      <c r="M573" s="5">
        <f>(((Table3[[#This Row],[Total_Amt]] * 0.0558659217877095) + (Table3[[#This Row],[Total_Amt]])) *0.025 +0.3) + Table3[[#This Row],[Total_Amt]] * 0.1025</f>
        <v>0.71891410614525142</v>
      </c>
      <c r="N573" s="20">
        <f>Table3[[#This Row],[Total_Amt]]-Table3[[#This Row],[TCG Fees]]-0.0225 - (0.088 *Table3[[#This Row],[Shipping Shields]])- (0.02442 * Table3[[#This Row],[Quantity_Ordered]])</f>
        <v>2.3229058938547484</v>
      </c>
      <c r="O573" s="2"/>
      <c r="P573" s="2"/>
      <c r="Q573" s="6"/>
    </row>
    <row r="574" spans="1:17" x14ac:dyDescent="0.25">
      <c r="A574" s="1" t="s">
        <v>12</v>
      </c>
      <c r="B574" s="2" t="s">
        <v>13</v>
      </c>
      <c r="C574" s="3">
        <v>45279</v>
      </c>
      <c r="D574" s="4" t="str">
        <f ca="1">IF(C574&gt;=TODAY()-7,"Shipped","Completed")</f>
        <v>Completed</v>
      </c>
      <c r="E574" s="4" t="s">
        <v>3</v>
      </c>
      <c r="F574" s="4" t="s">
        <v>1534</v>
      </c>
      <c r="G574" s="5">
        <v>1.1000000000000001</v>
      </c>
      <c r="H574" s="37">
        <f>IF(J574&gt;=7,2,IF(J574&lt;7,1))</f>
        <v>1</v>
      </c>
      <c r="I574" s="37" t="str">
        <f>IF(H574 &gt; 1, "Large", "Small")</f>
        <v>Small</v>
      </c>
      <c r="J574" s="4">
        <v>4</v>
      </c>
      <c r="K574" s="20">
        <v>0.99</v>
      </c>
      <c r="L574" s="5">
        <f>Table3[[#This Row],[Product_Amt]]+Table3[[#This Row],[Shipping_Amt]]</f>
        <v>2.09</v>
      </c>
      <c r="M574" s="5">
        <f>(((Table3[[#This Row],[Total_Amt]] * 0.0558659217877095) + (Table3[[#This Row],[Total_Amt]])) *0.025 +0.3) + Table3[[#This Row],[Total_Amt]] * 0.1025</f>
        <v>0.56939399441340777</v>
      </c>
      <c r="N574" s="20">
        <f>Table3[[#This Row],[Total_Amt]]-Table3[[#This Row],[TCG Fees]]-0.0225 - (0.088 *Table3[[#This Row],[Shipping Shields]])- (0.02442 * Table3[[#This Row],[Quantity_Ordered]])</f>
        <v>1.3124260055865919</v>
      </c>
      <c r="O574" s="2"/>
      <c r="P574" s="2"/>
      <c r="Q574" s="6"/>
    </row>
    <row r="575" spans="1:17" x14ac:dyDescent="0.25">
      <c r="A575" s="1" t="s">
        <v>4</v>
      </c>
      <c r="B575" s="2" t="s">
        <v>5</v>
      </c>
      <c r="C575" s="3">
        <v>45279</v>
      </c>
      <c r="D575" s="4" t="str">
        <f ca="1">IF(C575&gt;=TODAY()-7,"Shipped","Completed")</f>
        <v>Completed</v>
      </c>
      <c r="E575" s="4" t="s">
        <v>3</v>
      </c>
      <c r="F575" s="4" t="s">
        <v>1534</v>
      </c>
      <c r="G575" s="5">
        <v>0.93</v>
      </c>
      <c r="H575" s="37">
        <f>IF(J575&gt;=7,2,IF(J575&lt;7,1))</f>
        <v>1</v>
      </c>
      <c r="I575" s="37" t="str">
        <f>IF(H575 &gt; 1, "Large", "Small")</f>
        <v>Small</v>
      </c>
      <c r="J575" s="4">
        <v>1</v>
      </c>
      <c r="K575" s="20">
        <v>0.99</v>
      </c>
      <c r="L575" s="5">
        <f>Table3[[#This Row],[Product_Amt]]+Table3[[#This Row],[Shipping_Amt]]</f>
        <v>1.92</v>
      </c>
      <c r="M575" s="5">
        <f>(((Table3[[#This Row],[Total_Amt]] * 0.0558659217877095) + (Table3[[#This Row],[Total_Amt]])) *0.025 +0.3) + Table3[[#This Row],[Total_Amt]] * 0.1025</f>
        <v>0.54748156424580996</v>
      </c>
      <c r="N575" s="20">
        <f>Table3[[#This Row],[Total_Amt]]-Table3[[#This Row],[TCG Fees]]-0.0225 - (0.088 *Table3[[#This Row],[Shipping Shields]])- (0.02442 * Table3[[#This Row],[Quantity_Ordered]])</f>
        <v>1.2375984357541898</v>
      </c>
      <c r="O575" s="2"/>
      <c r="P575" s="2"/>
      <c r="Q575" s="6"/>
    </row>
    <row r="576" spans="1:17" x14ac:dyDescent="0.25">
      <c r="A576" s="1" t="s">
        <v>8</v>
      </c>
      <c r="B576" s="2" t="s">
        <v>9</v>
      </c>
      <c r="C576" s="3">
        <v>45279</v>
      </c>
      <c r="D576" s="4" t="str">
        <f ca="1">IF(C576&gt;=TODAY()-7,"Shipped","Completed")</f>
        <v>Completed</v>
      </c>
      <c r="E576" s="4" t="s">
        <v>3</v>
      </c>
      <c r="F576" s="4" t="s">
        <v>1534</v>
      </c>
      <c r="G576" s="5">
        <v>5.87</v>
      </c>
      <c r="H576" s="37">
        <f>IF(J576&gt;=7,2,IF(J576&lt;7,1))</f>
        <v>1</v>
      </c>
      <c r="I576" s="37" t="str">
        <f>IF(H576 &gt; 1, "Large", "Small")</f>
        <v>Small</v>
      </c>
      <c r="J576" s="4">
        <v>2</v>
      </c>
      <c r="K576" s="20">
        <v>0.99</v>
      </c>
      <c r="L576" s="5">
        <f>Table3[[#This Row],[Product_Amt]]+Table3[[#This Row],[Shipping_Amt]]</f>
        <v>6.86</v>
      </c>
      <c r="M576" s="5">
        <f>(((Table3[[#This Row],[Total_Amt]] * 0.0558659217877095) + (Table3[[#This Row],[Total_Amt]])) *0.025 +0.3) + Table3[[#This Row],[Total_Amt]] * 0.1025</f>
        <v>1.1842310055865921</v>
      </c>
      <c r="N576" s="20">
        <f>Table3[[#This Row],[Total_Amt]]-Table3[[#This Row],[TCG Fees]]-0.0225 - (0.088 *Table3[[#This Row],[Shipping Shields]])- (0.02442 * Table3[[#This Row],[Quantity_Ordered]])</f>
        <v>5.5164289944134079</v>
      </c>
      <c r="O576" s="2"/>
      <c r="P576" s="2"/>
      <c r="Q576" s="6"/>
    </row>
    <row r="577" spans="1:17" x14ac:dyDescent="0.25">
      <c r="A577" s="1" t="s">
        <v>887</v>
      </c>
      <c r="B577" s="2" t="s">
        <v>888</v>
      </c>
      <c r="C577" s="3">
        <v>45278</v>
      </c>
      <c r="D577" s="4" t="str">
        <f ca="1">IF(C577&gt;=TODAY()-7,"Shipped","Completed")</f>
        <v>Completed</v>
      </c>
      <c r="E577" s="4" t="s">
        <v>3</v>
      </c>
      <c r="F577" s="4" t="s">
        <v>1534</v>
      </c>
      <c r="G577" s="5">
        <v>0.26</v>
      </c>
      <c r="H577" s="37">
        <f>IF(J577&gt;=7,2,IF(J577&lt;7,1))</f>
        <v>1</v>
      </c>
      <c r="I577" s="37" t="str">
        <f>IF(H577 &gt; 1, "Large", "Small")</f>
        <v>Small</v>
      </c>
      <c r="J577" s="4">
        <v>1</v>
      </c>
      <c r="K577" s="20">
        <v>0.99</v>
      </c>
      <c r="L577" s="5">
        <f>Table3[[#This Row],[Product_Amt]]+Table3[[#This Row],[Shipping_Amt]]</f>
        <v>1.25</v>
      </c>
      <c r="M577" s="5">
        <f>(((Table3[[#This Row],[Total_Amt]] * 0.0558659217877095) + (Table3[[#This Row],[Total_Amt]])) *0.025 +0.3) + Table3[[#This Row],[Total_Amt]] * 0.1025</f>
        <v>0.46112081005586592</v>
      </c>
      <c r="N577" s="20">
        <f>Table3[[#This Row],[Total_Amt]]-Table3[[#This Row],[TCG Fees]]-0.0225 - (0.088 *Table3[[#This Row],[Shipping Shields]])- (0.02442 * Table3[[#This Row],[Quantity_Ordered]])</f>
        <v>0.65395918994413416</v>
      </c>
      <c r="O577" s="2"/>
      <c r="P577" s="2"/>
      <c r="Q577" s="6"/>
    </row>
    <row r="578" spans="1:17" x14ac:dyDescent="0.25">
      <c r="A578" s="1" t="s">
        <v>889</v>
      </c>
      <c r="B578" s="2" t="s">
        <v>890</v>
      </c>
      <c r="C578" s="3">
        <v>45278</v>
      </c>
      <c r="D578" s="4" t="str">
        <f ca="1">IF(C578&gt;=TODAY()-7,"Shipped","Completed")</f>
        <v>Completed</v>
      </c>
      <c r="E578" s="4" t="s">
        <v>3</v>
      </c>
      <c r="F578" s="4" t="s">
        <v>1534</v>
      </c>
      <c r="G578" s="5">
        <v>0.27</v>
      </c>
      <c r="H578" s="37">
        <f>IF(J578&gt;=7,2,IF(J578&lt;7,1))</f>
        <v>1</v>
      </c>
      <c r="I578" s="37" t="str">
        <f>IF(H578 &gt; 1, "Large", "Small")</f>
        <v>Small</v>
      </c>
      <c r="J578" s="4">
        <v>1</v>
      </c>
      <c r="K578" s="20">
        <v>0.99</v>
      </c>
      <c r="L578" s="5">
        <f>Table3[[#This Row],[Product_Amt]]+Table3[[#This Row],[Shipping_Amt]]</f>
        <v>1.26</v>
      </c>
      <c r="M578" s="5">
        <f>(((Table3[[#This Row],[Total_Amt]] * 0.0558659217877095) + (Table3[[#This Row],[Total_Amt]])) *0.025 +0.3) + Table3[[#This Row],[Total_Amt]] * 0.1025</f>
        <v>0.46240977653631282</v>
      </c>
      <c r="N578" s="20">
        <f>Table3[[#This Row],[Total_Amt]]-Table3[[#This Row],[TCG Fees]]-0.0225 - (0.088 *Table3[[#This Row],[Shipping Shields]])- (0.02442 * Table3[[#This Row],[Quantity_Ordered]])</f>
        <v>0.6626702234636872</v>
      </c>
      <c r="O578" s="2"/>
      <c r="P578" s="2"/>
      <c r="Q578" s="6"/>
    </row>
    <row r="579" spans="1:17" x14ac:dyDescent="0.25">
      <c r="A579" s="1" t="s">
        <v>897</v>
      </c>
      <c r="B579" s="2" t="s">
        <v>898</v>
      </c>
      <c r="C579" s="3">
        <v>45278</v>
      </c>
      <c r="D579" s="4" t="str">
        <f ca="1">IF(C579&gt;=TODAY()-7,"Shipped","Completed")</f>
        <v>Completed</v>
      </c>
      <c r="E579" s="4" t="s">
        <v>3</v>
      </c>
      <c r="F579" s="4" t="s">
        <v>1534</v>
      </c>
      <c r="G579" s="5">
        <v>3.3</v>
      </c>
      <c r="H579" s="37">
        <f>IF(J579&gt;=7,2,IF(J579&lt;7,1))</f>
        <v>1</v>
      </c>
      <c r="I579" s="37" t="str">
        <f>IF(H579 &gt; 1, "Large", "Small")</f>
        <v>Small</v>
      </c>
      <c r="J579" s="4">
        <v>1</v>
      </c>
      <c r="K579" s="20">
        <v>0.99</v>
      </c>
      <c r="L579" s="5">
        <f>Table3[[#This Row],[Product_Amt]]+Table3[[#This Row],[Shipping_Amt]]</f>
        <v>4.29</v>
      </c>
      <c r="M579" s="5">
        <f>(((Table3[[#This Row],[Total_Amt]] * 0.0558659217877095) + (Table3[[#This Row],[Total_Amt]])) *0.025 +0.3) + Table3[[#This Row],[Total_Amt]] * 0.1025</f>
        <v>0.85296662011173185</v>
      </c>
      <c r="N579" s="20">
        <f>Table3[[#This Row],[Total_Amt]]-Table3[[#This Row],[TCG Fees]]-0.0225 - (0.088 *Table3[[#This Row],[Shipping Shields]])- (0.02442 * Table3[[#This Row],[Quantity_Ordered]])</f>
        <v>3.3021133798882678</v>
      </c>
      <c r="O579" s="2"/>
      <c r="P579" s="2"/>
      <c r="Q579" s="6"/>
    </row>
    <row r="580" spans="1:17" x14ac:dyDescent="0.25">
      <c r="A580" s="1" t="s">
        <v>891</v>
      </c>
      <c r="B580" s="2" t="s">
        <v>892</v>
      </c>
      <c r="C580" s="3">
        <v>45278</v>
      </c>
      <c r="D580" s="4" t="str">
        <f ca="1">IF(C580&gt;=TODAY()-7,"Shipped","Completed")</f>
        <v>Completed</v>
      </c>
      <c r="E580" s="4" t="s">
        <v>3</v>
      </c>
      <c r="F580" s="4" t="s">
        <v>1534</v>
      </c>
      <c r="G580" s="5">
        <v>4.55</v>
      </c>
      <c r="H580" s="37">
        <f>IF(J580&gt;=7,2,IF(J580&lt;7,1))</f>
        <v>1</v>
      </c>
      <c r="I580" s="37" t="str">
        <f>IF(H580 &gt; 1, "Large", "Small")</f>
        <v>Small</v>
      </c>
      <c r="J580" s="4">
        <v>6</v>
      </c>
      <c r="K580" s="20">
        <v>0.99</v>
      </c>
      <c r="L580" s="5">
        <f>Table3[[#This Row],[Product_Amt]]+Table3[[#This Row],[Shipping_Amt]]</f>
        <v>5.54</v>
      </c>
      <c r="M580" s="5">
        <f>(((Table3[[#This Row],[Total_Amt]] * 0.0558659217877095) + (Table3[[#This Row],[Total_Amt]])) *0.025 +0.3) + Table3[[#This Row],[Total_Amt]] * 0.1025</f>
        <v>1.0140874301675977</v>
      </c>
      <c r="N580" s="20">
        <f>Table3[[#This Row],[Total_Amt]]-Table3[[#This Row],[TCG Fees]]-0.0225 - (0.088 *Table3[[#This Row],[Shipping Shields]])- (0.02442 * Table3[[#This Row],[Quantity_Ordered]])</f>
        <v>4.2688925698324027</v>
      </c>
      <c r="O580" s="2"/>
      <c r="P580" s="2"/>
      <c r="Q580" s="6"/>
    </row>
    <row r="581" spans="1:17" x14ac:dyDescent="0.25">
      <c r="A581" s="1" t="s">
        <v>895</v>
      </c>
      <c r="B581" s="2" t="s">
        <v>896</v>
      </c>
      <c r="C581" s="3">
        <v>45278</v>
      </c>
      <c r="D581" s="4" t="str">
        <f ca="1">IF(C581&gt;=TODAY()-7,"Shipped","Completed")</f>
        <v>Completed</v>
      </c>
      <c r="E581" s="4" t="s">
        <v>3</v>
      </c>
      <c r="F581" s="4" t="s">
        <v>1534</v>
      </c>
      <c r="G581" s="5">
        <v>1.45</v>
      </c>
      <c r="H581" s="37">
        <f>IF(J581&gt;=7,2,IF(J581&lt;7,1))</f>
        <v>1</v>
      </c>
      <c r="I581" s="37" t="str">
        <f>IF(H581 &gt; 1, "Large", "Small")</f>
        <v>Small</v>
      </c>
      <c r="J581" s="4">
        <v>1</v>
      </c>
      <c r="K581" s="20">
        <v>0.99</v>
      </c>
      <c r="L581" s="5">
        <f>Table3[[#This Row],[Product_Amt]]+Table3[[#This Row],[Shipping_Amt]]</f>
        <v>2.44</v>
      </c>
      <c r="M581" s="5">
        <f>(((Table3[[#This Row],[Total_Amt]] * 0.0558659217877095) + (Table3[[#This Row],[Total_Amt]])) *0.025 +0.3) + Table3[[#This Row],[Total_Amt]] * 0.1025</f>
        <v>0.61450782122905023</v>
      </c>
      <c r="N581" s="20">
        <f>Table3[[#This Row],[Total_Amt]]-Table3[[#This Row],[TCG Fees]]-0.0225 - (0.088 *Table3[[#This Row],[Shipping Shields]])- (0.02442 * Table3[[#This Row],[Quantity_Ordered]])</f>
        <v>1.6905721787709496</v>
      </c>
      <c r="O581" s="2"/>
      <c r="P581" s="2"/>
      <c r="Q581" s="6"/>
    </row>
    <row r="582" spans="1:17" x14ac:dyDescent="0.25">
      <c r="A582" s="1" t="s">
        <v>885</v>
      </c>
      <c r="B582" s="2" t="s">
        <v>886</v>
      </c>
      <c r="C582" s="3">
        <v>45278</v>
      </c>
      <c r="D582" s="4" t="str">
        <f ca="1">IF(C582&gt;=TODAY()-7,"Shipped","Completed")</f>
        <v>Completed</v>
      </c>
      <c r="E582" s="4" t="s">
        <v>3</v>
      </c>
      <c r="F582" s="4" t="s">
        <v>1534</v>
      </c>
      <c r="G582" s="5">
        <v>2</v>
      </c>
      <c r="H582" s="37">
        <f>IF(J582&gt;=7,2,IF(J582&lt;7,1))</f>
        <v>2</v>
      </c>
      <c r="I582" s="37" t="str">
        <f>IF(H582 &gt; 1, "Large", "Small")</f>
        <v>Large</v>
      </c>
      <c r="J582" s="4">
        <v>9</v>
      </c>
      <c r="K582" s="20">
        <v>0.99</v>
      </c>
      <c r="L582" s="5">
        <f>Table3[[#This Row],[Product_Amt]]+Table3[[#This Row],[Shipping_Amt]]</f>
        <v>2.99</v>
      </c>
      <c r="M582" s="5">
        <f>(((Table3[[#This Row],[Total_Amt]] * 0.0558659217877095) + (Table3[[#This Row],[Total_Amt]])) *0.025 +0.3) + Table3[[#This Row],[Total_Amt]] * 0.1025</f>
        <v>0.68540097765363128</v>
      </c>
      <c r="N582" s="20">
        <f>Table3[[#This Row],[Total_Amt]]-Table3[[#This Row],[TCG Fees]]-0.0225 - (0.088 *Table3[[#This Row],[Shipping Shields]])- (0.02442 * Table3[[#This Row],[Quantity_Ordered]])</f>
        <v>1.8863190223463686</v>
      </c>
      <c r="O582" s="2"/>
      <c r="P582" s="2"/>
      <c r="Q582" s="6"/>
    </row>
    <row r="583" spans="1:17" x14ac:dyDescent="0.25">
      <c r="A583" s="1" t="s">
        <v>893</v>
      </c>
      <c r="B583" s="2" t="s">
        <v>894</v>
      </c>
      <c r="C583" s="3">
        <v>45278</v>
      </c>
      <c r="D583" s="4" t="str">
        <f ca="1">IF(C583&gt;=TODAY()-7,"Shipped","Completed")</f>
        <v>Completed</v>
      </c>
      <c r="E583" s="4" t="s">
        <v>3</v>
      </c>
      <c r="F583" s="4" t="s">
        <v>1534</v>
      </c>
      <c r="G583" s="5">
        <v>1.62</v>
      </c>
      <c r="H583" s="37">
        <f>IF(J583&gt;=7,2,IF(J583&lt;7,1))</f>
        <v>1</v>
      </c>
      <c r="I583" s="37" t="str">
        <f>IF(H583 &gt; 1, "Large", "Small")</f>
        <v>Small</v>
      </c>
      <c r="J583" s="4">
        <v>4</v>
      </c>
      <c r="K583" s="20">
        <v>0.99</v>
      </c>
      <c r="L583" s="5">
        <f>Table3[[#This Row],[Product_Amt]]+Table3[[#This Row],[Shipping_Amt]]</f>
        <v>2.6100000000000003</v>
      </c>
      <c r="M583" s="5">
        <f>(((Table3[[#This Row],[Total_Amt]] * 0.0558659217877095) + (Table3[[#This Row],[Total_Amt]])) *0.025 +0.3) + Table3[[#This Row],[Total_Amt]] * 0.1025</f>
        <v>0.63642025139664804</v>
      </c>
      <c r="N583" s="20">
        <f>Table3[[#This Row],[Total_Amt]]-Table3[[#This Row],[TCG Fees]]-0.0225 - (0.088 *Table3[[#This Row],[Shipping Shields]])- (0.02442 * Table3[[#This Row],[Quantity_Ordered]])</f>
        <v>1.7653997486033521</v>
      </c>
      <c r="O583" s="2"/>
      <c r="P583" s="2"/>
      <c r="Q583" s="6"/>
    </row>
    <row r="584" spans="1:17" x14ac:dyDescent="0.25">
      <c r="A584" s="1" t="s">
        <v>1</v>
      </c>
      <c r="B584" s="2" t="s">
        <v>2</v>
      </c>
      <c r="C584" s="3">
        <v>45278</v>
      </c>
      <c r="D584" s="4" t="str">
        <f ca="1">IF(C584&gt;=TODAY()-7,"Shipped","Completed")</f>
        <v>Completed</v>
      </c>
      <c r="E584" s="4" t="s">
        <v>3</v>
      </c>
      <c r="F584" s="4" t="s">
        <v>1534</v>
      </c>
      <c r="G584" s="5">
        <v>0.6</v>
      </c>
      <c r="H584" s="37">
        <f>IF(J584&gt;=7,2,IF(J584&lt;7,1))</f>
        <v>1</v>
      </c>
      <c r="I584" s="37" t="str">
        <f>IF(H584 &gt; 1, "Large", "Small")</f>
        <v>Small</v>
      </c>
      <c r="J584" s="4">
        <v>1</v>
      </c>
      <c r="K584" s="20">
        <v>0.99</v>
      </c>
      <c r="L584" s="5">
        <f>Table3[[#This Row],[Product_Amt]]+Table3[[#This Row],[Shipping_Amt]]</f>
        <v>1.5899999999999999</v>
      </c>
      <c r="M584" s="5">
        <f>(((Table3[[#This Row],[Total_Amt]] * 0.0558659217877095) + (Table3[[#This Row],[Total_Amt]])) *0.025 +0.3) + Table3[[#This Row],[Total_Amt]] * 0.1025</f>
        <v>0.50494567039106142</v>
      </c>
      <c r="N584" s="20">
        <f>Table3[[#This Row],[Total_Amt]]-Table3[[#This Row],[TCG Fees]]-0.0225 - (0.088 *Table3[[#This Row],[Shipping Shields]])- (0.02442 * Table3[[#This Row],[Quantity_Ordered]])</f>
        <v>0.9501343296089384</v>
      </c>
      <c r="O584" s="2"/>
      <c r="P584" s="2"/>
      <c r="Q584" s="6"/>
    </row>
    <row r="585" spans="1:17" x14ac:dyDescent="0.25">
      <c r="A585" s="1" t="s">
        <v>875</v>
      </c>
      <c r="B585" s="2" t="s">
        <v>876</v>
      </c>
      <c r="C585" s="3">
        <v>45277</v>
      </c>
      <c r="D585" s="4" t="str">
        <f ca="1">IF(C585&gt;=TODAY()-7,"Shipped","Completed")</f>
        <v>Completed</v>
      </c>
      <c r="E585" s="4" t="s">
        <v>3</v>
      </c>
      <c r="F585" s="4" t="s">
        <v>1534</v>
      </c>
      <c r="G585" s="5">
        <v>1.06</v>
      </c>
      <c r="H585" s="37">
        <f>IF(J585&gt;=7,2,IF(J585&lt;7,1))</f>
        <v>1</v>
      </c>
      <c r="I585" s="37" t="str">
        <f>IF(H585 &gt; 1, "Large", "Small")</f>
        <v>Small</v>
      </c>
      <c r="J585" s="4">
        <v>3</v>
      </c>
      <c r="K585" s="20">
        <v>0.99</v>
      </c>
      <c r="L585" s="5">
        <f>Table3[[#This Row],[Product_Amt]]+Table3[[#This Row],[Shipping_Amt]]</f>
        <v>2.0499999999999998</v>
      </c>
      <c r="M585" s="5">
        <f>(((Table3[[#This Row],[Total_Amt]] * 0.0558659217877095) + (Table3[[#This Row],[Total_Amt]])) *0.025 +0.3) + Table3[[#This Row],[Total_Amt]] * 0.1025</f>
        <v>0.56423812849162014</v>
      </c>
      <c r="N585" s="20">
        <f>Table3[[#This Row],[Total_Amt]]-Table3[[#This Row],[TCG Fees]]-0.0225 - (0.088 *Table3[[#This Row],[Shipping Shields]])- (0.02442 * Table3[[#This Row],[Quantity_Ordered]])</f>
        <v>1.3020018715083796</v>
      </c>
      <c r="O585" s="2"/>
      <c r="P585" s="2"/>
      <c r="Q585" s="6"/>
    </row>
    <row r="586" spans="1:17" x14ac:dyDescent="0.25">
      <c r="A586" s="1" t="s">
        <v>857</v>
      </c>
      <c r="B586" s="2" t="s">
        <v>858</v>
      </c>
      <c r="C586" s="3">
        <v>45277</v>
      </c>
      <c r="D586" s="4" t="str">
        <f ca="1">IF(C586&gt;=TODAY()-7,"Shipped","Completed")</f>
        <v>Completed</v>
      </c>
      <c r="E586" s="4" t="s">
        <v>3</v>
      </c>
      <c r="F586" s="4" t="s">
        <v>1534</v>
      </c>
      <c r="G586" s="5">
        <v>1.8</v>
      </c>
      <c r="H586" s="37">
        <f>IF(J586&gt;=7,2,IF(J586&lt;7,1))</f>
        <v>1</v>
      </c>
      <c r="I586" s="37" t="str">
        <f>IF(H586 &gt; 1, "Large", "Small")</f>
        <v>Small</v>
      </c>
      <c r="J586" s="4">
        <v>4</v>
      </c>
      <c r="K586" s="20">
        <v>0.99</v>
      </c>
      <c r="L586" s="5">
        <f>Table3[[#This Row],[Product_Amt]]+Table3[[#This Row],[Shipping_Amt]]</f>
        <v>2.79</v>
      </c>
      <c r="M586" s="5">
        <f>(((Table3[[#This Row],[Total_Amt]] * 0.0558659217877095) + (Table3[[#This Row],[Total_Amt]])) *0.025 +0.3) + Table3[[#This Row],[Total_Amt]] * 0.1025</f>
        <v>0.6596216480446927</v>
      </c>
      <c r="N586" s="20">
        <f>Table3[[#This Row],[Total_Amt]]-Table3[[#This Row],[TCG Fees]]-0.0225 - (0.088 *Table3[[#This Row],[Shipping Shields]])- (0.02442 * Table3[[#This Row],[Quantity_Ordered]])</f>
        <v>1.9221983519553074</v>
      </c>
      <c r="O586" s="2"/>
      <c r="P586" s="2"/>
      <c r="Q586" s="6"/>
    </row>
    <row r="587" spans="1:17" x14ac:dyDescent="0.25">
      <c r="A587" s="1" t="s">
        <v>883</v>
      </c>
      <c r="B587" s="2" t="s">
        <v>884</v>
      </c>
      <c r="C587" s="3">
        <v>45277</v>
      </c>
      <c r="D587" s="4" t="str">
        <f ca="1">IF(C587&gt;=TODAY()-7,"Shipped","Completed")</f>
        <v>Completed</v>
      </c>
      <c r="E587" s="4" t="s">
        <v>3</v>
      </c>
      <c r="F587" s="4" t="s">
        <v>1534</v>
      </c>
      <c r="G587" s="5">
        <v>4.22</v>
      </c>
      <c r="H587" s="37">
        <f>IF(J587&gt;=7,2,IF(J587&lt;7,1))</f>
        <v>1</v>
      </c>
      <c r="I587" s="37" t="str">
        <f>IF(H587 &gt; 1, "Large", "Small")</f>
        <v>Small</v>
      </c>
      <c r="J587" s="4">
        <v>5</v>
      </c>
      <c r="K587" s="20">
        <v>0.99</v>
      </c>
      <c r="L587" s="5">
        <f>Table3[[#This Row],[Product_Amt]]+Table3[[#This Row],[Shipping_Amt]]</f>
        <v>5.21</v>
      </c>
      <c r="M587" s="5">
        <f>(((Table3[[#This Row],[Total_Amt]] * 0.0558659217877095) + (Table3[[#This Row],[Total_Amt]])) *0.025 +0.3) + Table3[[#This Row],[Total_Amt]] * 0.1025</f>
        <v>0.97155153631284907</v>
      </c>
      <c r="N587" s="20">
        <f>Table3[[#This Row],[Total_Amt]]-Table3[[#This Row],[TCG Fees]]-0.0225 - (0.088 *Table3[[#This Row],[Shipping Shields]])- (0.02442 * Table3[[#This Row],[Quantity_Ordered]])</f>
        <v>4.0058484636871512</v>
      </c>
      <c r="O587" s="2"/>
      <c r="P587" s="2"/>
      <c r="Q587" s="6"/>
    </row>
    <row r="588" spans="1:17" x14ac:dyDescent="0.25">
      <c r="A588" s="1" t="s">
        <v>881</v>
      </c>
      <c r="B588" s="2" t="s">
        <v>882</v>
      </c>
      <c r="C588" s="3">
        <v>45277</v>
      </c>
      <c r="D588" s="4" t="str">
        <f ca="1">IF(C588&gt;=TODAY()-7,"Shipped","Completed")</f>
        <v>Completed</v>
      </c>
      <c r="E588" s="4" t="s">
        <v>3</v>
      </c>
      <c r="F588" s="4" t="s">
        <v>1534</v>
      </c>
      <c r="G588" s="5">
        <v>1.1200000000000001</v>
      </c>
      <c r="H588" s="37">
        <f>IF(J588&gt;=7,2,IF(J588&lt;7,1))</f>
        <v>1</v>
      </c>
      <c r="I588" s="37" t="str">
        <f>IF(H588 &gt; 1, "Large", "Small")</f>
        <v>Small</v>
      </c>
      <c r="J588" s="4">
        <v>2</v>
      </c>
      <c r="K588" s="20">
        <v>0.99</v>
      </c>
      <c r="L588" s="5">
        <f>Table3[[#This Row],[Product_Amt]]+Table3[[#This Row],[Shipping_Amt]]</f>
        <v>2.1100000000000003</v>
      </c>
      <c r="M588" s="5">
        <f>(((Table3[[#This Row],[Total_Amt]] * 0.0558659217877095) + (Table3[[#This Row],[Total_Amt]])) *0.025 +0.3) + Table3[[#This Row],[Total_Amt]] * 0.1025</f>
        <v>0.57197192737430169</v>
      </c>
      <c r="N588" s="20">
        <f>Table3[[#This Row],[Total_Amt]]-Table3[[#This Row],[TCG Fees]]-0.0225 - (0.088 *Table3[[#This Row],[Shipping Shields]])- (0.02442 * Table3[[#This Row],[Quantity_Ordered]])</f>
        <v>1.3786880726256985</v>
      </c>
      <c r="O588" s="2"/>
      <c r="P588" s="2"/>
      <c r="Q588" s="6"/>
    </row>
    <row r="589" spans="1:17" x14ac:dyDescent="0.25">
      <c r="A589" s="1" t="s">
        <v>877</v>
      </c>
      <c r="B589" s="2" t="s">
        <v>878</v>
      </c>
      <c r="C589" s="3">
        <v>45277</v>
      </c>
      <c r="D589" s="4" t="str">
        <f ca="1">IF(C589&gt;=TODAY()-7,"Shipped","Completed")</f>
        <v>Completed</v>
      </c>
      <c r="E589" s="4" t="s">
        <v>3</v>
      </c>
      <c r="F589" s="4" t="s">
        <v>1534</v>
      </c>
      <c r="G589" s="5">
        <v>1.79</v>
      </c>
      <c r="H589" s="37">
        <f>IF(J589&gt;=7,2,IF(J589&lt;7,1))</f>
        <v>1</v>
      </c>
      <c r="I589" s="37" t="str">
        <f>IF(H589 &gt; 1, "Large", "Small")</f>
        <v>Small</v>
      </c>
      <c r="J589" s="4">
        <v>6</v>
      </c>
      <c r="K589" s="20">
        <v>0.99</v>
      </c>
      <c r="L589" s="5">
        <f>Table3[[#This Row],[Product_Amt]]+Table3[[#This Row],[Shipping_Amt]]</f>
        <v>2.7800000000000002</v>
      </c>
      <c r="M589" s="5">
        <f>(((Table3[[#This Row],[Total_Amt]] * 0.0558659217877095) + (Table3[[#This Row],[Total_Amt]])) *0.025 +0.3) + Table3[[#This Row],[Total_Amt]] * 0.1025</f>
        <v>0.65833268156424585</v>
      </c>
      <c r="N589" s="20">
        <f>Table3[[#This Row],[Total_Amt]]-Table3[[#This Row],[TCG Fees]]-0.0225 - (0.088 *Table3[[#This Row],[Shipping Shields]])- (0.02442 * Table3[[#This Row],[Quantity_Ordered]])</f>
        <v>1.8646473184357546</v>
      </c>
      <c r="O589" s="2"/>
      <c r="P589" s="2"/>
      <c r="Q589" s="6"/>
    </row>
    <row r="590" spans="1:17" x14ac:dyDescent="0.25">
      <c r="A590" s="1" t="s">
        <v>873</v>
      </c>
      <c r="B590" s="2" t="s">
        <v>874</v>
      </c>
      <c r="C590" s="3">
        <v>45277</v>
      </c>
      <c r="D590" s="4" t="str">
        <f ca="1">IF(C590&gt;=TODAY()-7,"Shipped","Completed")</f>
        <v>Completed</v>
      </c>
      <c r="E590" s="4" t="s">
        <v>3</v>
      </c>
      <c r="F590" s="4" t="s">
        <v>1534</v>
      </c>
      <c r="G590" s="5">
        <v>14.45</v>
      </c>
      <c r="H590" s="37">
        <f>IF(J590&gt;=7,2,IF(J590&lt;7,1))</f>
        <v>1</v>
      </c>
      <c r="I590" s="37" t="str">
        <f>IF(H590 &gt; 1, "Large", "Small")</f>
        <v>Small</v>
      </c>
      <c r="J590" s="4">
        <v>1</v>
      </c>
      <c r="K590" s="20">
        <v>0.99</v>
      </c>
      <c r="L590" s="5">
        <f>Table3[[#This Row],[Product_Amt]]+Table3[[#This Row],[Shipping_Amt]]</f>
        <v>15.44</v>
      </c>
      <c r="M590" s="5">
        <f>(((Table3[[#This Row],[Total_Amt]] * 0.0558659217877095) + (Table3[[#This Row],[Total_Amt]])) *0.025 +0.3) + Table3[[#This Row],[Total_Amt]] * 0.1025</f>
        <v>2.2901642458100557</v>
      </c>
      <c r="N590" s="20">
        <f>Table3[[#This Row],[Total_Amt]]-Table3[[#This Row],[TCG Fees]]-0.0225 - (0.088 *Table3[[#This Row],[Shipping Shields]])- (0.02442 * Table3[[#This Row],[Quantity_Ordered]])</f>
        <v>13.014915754189945</v>
      </c>
      <c r="O590" s="2"/>
      <c r="P590" s="2"/>
      <c r="Q590" s="6"/>
    </row>
    <row r="591" spans="1:17" x14ac:dyDescent="0.25">
      <c r="A591" s="1" t="s">
        <v>859</v>
      </c>
      <c r="B591" s="2" t="s">
        <v>860</v>
      </c>
      <c r="C591" s="3">
        <v>45277</v>
      </c>
      <c r="D591" s="4" t="str">
        <f ca="1">IF(C591&gt;=TODAY()-7,"Shipped","Completed")</f>
        <v>Completed</v>
      </c>
      <c r="E591" s="4" t="s">
        <v>3</v>
      </c>
      <c r="F591" s="4" t="s">
        <v>1534</v>
      </c>
      <c r="G591" s="5">
        <v>1.97</v>
      </c>
      <c r="H591" s="37">
        <f>IF(J591&gt;=7,2,IF(J591&lt;7,1))</f>
        <v>1</v>
      </c>
      <c r="I591" s="37" t="str">
        <f>IF(H591 &gt; 1, "Large", "Small")</f>
        <v>Small</v>
      </c>
      <c r="J591" s="4">
        <v>1</v>
      </c>
      <c r="K591" s="20">
        <v>0.99</v>
      </c>
      <c r="L591" s="5">
        <f>Table3[[#This Row],[Product_Amt]]+Table3[[#This Row],[Shipping_Amt]]</f>
        <v>2.96</v>
      </c>
      <c r="M591" s="5">
        <f>(((Table3[[#This Row],[Total_Amt]] * 0.0558659217877095) + (Table3[[#This Row],[Total_Amt]])) *0.025 +0.3) + Table3[[#This Row],[Total_Amt]] * 0.1025</f>
        <v>0.68153407821229051</v>
      </c>
      <c r="N591" s="20">
        <f>Table3[[#This Row],[Total_Amt]]-Table3[[#This Row],[TCG Fees]]-0.0225 - (0.088 *Table3[[#This Row],[Shipping Shields]])- (0.02442 * Table3[[#This Row],[Quantity_Ordered]])</f>
        <v>2.1435459217877093</v>
      </c>
      <c r="O591" s="2"/>
      <c r="P591" s="2"/>
      <c r="Q591" s="6"/>
    </row>
    <row r="592" spans="1:17" x14ac:dyDescent="0.25">
      <c r="A592" s="1" t="s">
        <v>863</v>
      </c>
      <c r="B592" s="2" t="s">
        <v>864</v>
      </c>
      <c r="C592" s="3">
        <v>45277</v>
      </c>
      <c r="D592" s="4" t="str">
        <f ca="1">IF(C592&gt;=TODAY()-7,"Shipped","Completed")</f>
        <v>Completed</v>
      </c>
      <c r="E592" s="4" t="s">
        <v>3</v>
      </c>
      <c r="F592" s="4" t="s">
        <v>1534</v>
      </c>
      <c r="G592" s="5">
        <v>0.23</v>
      </c>
      <c r="H592" s="37">
        <f>IF(J592&gt;=7,2,IF(J592&lt;7,1))</f>
        <v>1</v>
      </c>
      <c r="I592" s="37" t="str">
        <f>IF(H592 &gt; 1, "Large", "Small")</f>
        <v>Small</v>
      </c>
      <c r="J592" s="4">
        <v>1</v>
      </c>
      <c r="K592" s="20">
        <v>0.99</v>
      </c>
      <c r="L592" s="5">
        <f>Table3[[#This Row],[Product_Amt]]+Table3[[#This Row],[Shipping_Amt]]</f>
        <v>1.22</v>
      </c>
      <c r="M592" s="5">
        <f>(((Table3[[#This Row],[Total_Amt]] * 0.0558659217877095) + (Table3[[#This Row],[Total_Amt]])) *0.025 +0.3) + Table3[[#This Row],[Total_Amt]] * 0.1025</f>
        <v>0.45725391061452514</v>
      </c>
      <c r="N592" s="20">
        <f>Table3[[#This Row],[Total_Amt]]-Table3[[#This Row],[TCG Fees]]-0.0225 - (0.088 *Table3[[#This Row],[Shipping Shields]])- (0.02442 * Table3[[#This Row],[Quantity_Ordered]])</f>
        <v>0.62782608938547491</v>
      </c>
      <c r="O592" s="2"/>
      <c r="P592" s="2"/>
      <c r="Q592" s="6"/>
    </row>
    <row r="593" spans="1:17" x14ac:dyDescent="0.25">
      <c r="A593" s="1" t="s">
        <v>855</v>
      </c>
      <c r="B593" s="2" t="s">
        <v>856</v>
      </c>
      <c r="C593" s="3">
        <v>45277</v>
      </c>
      <c r="D593" s="4" t="str">
        <f ca="1">IF(C593&gt;=TODAY()-7,"Shipped","Completed")</f>
        <v>Completed</v>
      </c>
      <c r="E593" s="4" t="s">
        <v>3</v>
      </c>
      <c r="F593" s="4" t="s">
        <v>1534</v>
      </c>
      <c r="G593" s="5">
        <v>2.33</v>
      </c>
      <c r="H593" s="37">
        <f>IF(J593&gt;=7,2,IF(J593&lt;7,1))</f>
        <v>1</v>
      </c>
      <c r="I593" s="37" t="str">
        <f>IF(H593 &gt; 1, "Large", "Small")</f>
        <v>Small</v>
      </c>
      <c r="J593" s="4">
        <v>5</v>
      </c>
      <c r="K593" s="20">
        <v>0.99</v>
      </c>
      <c r="L593" s="5">
        <f>Table3[[#This Row],[Product_Amt]]+Table3[[#This Row],[Shipping_Amt]]</f>
        <v>3.3200000000000003</v>
      </c>
      <c r="M593" s="5">
        <f>(((Table3[[#This Row],[Total_Amt]] * 0.0558659217877095) + (Table3[[#This Row],[Total_Amt]])) *0.025 +0.3) + Table3[[#This Row],[Total_Amt]] * 0.1025</f>
        <v>0.72793687150837982</v>
      </c>
      <c r="N593" s="20">
        <f>Table3[[#This Row],[Total_Amt]]-Table3[[#This Row],[TCG Fees]]-0.0225 - (0.088 *Table3[[#This Row],[Shipping Shields]])- (0.02442 * Table3[[#This Row],[Quantity_Ordered]])</f>
        <v>2.3594631284916203</v>
      </c>
      <c r="O593" s="2"/>
      <c r="P593" s="2"/>
      <c r="Q593" s="6"/>
    </row>
    <row r="594" spans="1:17" x14ac:dyDescent="0.25">
      <c r="A594" s="1" t="s">
        <v>871</v>
      </c>
      <c r="B594" s="2" t="s">
        <v>872</v>
      </c>
      <c r="C594" s="3">
        <v>45277</v>
      </c>
      <c r="D594" s="4" t="str">
        <f ca="1">IF(C594&gt;=TODAY()-7,"Shipped","Completed")</f>
        <v>Completed</v>
      </c>
      <c r="E594" s="4" t="s">
        <v>3</v>
      </c>
      <c r="F594" s="4" t="s">
        <v>1534</v>
      </c>
      <c r="G594" s="5">
        <v>3.98</v>
      </c>
      <c r="H594" s="37">
        <f>IF(J594&gt;=7,2,IF(J594&lt;7,1))</f>
        <v>1</v>
      </c>
      <c r="I594" s="37" t="str">
        <f>IF(H594 &gt; 1, "Large", "Small")</f>
        <v>Small</v>
      </c>
      <c r="J594" s="4">
        <v>3</v>
      </c>
      <c r="K594" s="20">
        <v>0.99</v>
      </c>
      <c r="L594" s="5">
        <f>Table3[[#This Row],[Product_Amt]]+Table3[[#This Row],[Shipping_Amt]]</f>
        <v>4.97</v>
      </c>
      <c r="M594" s="5">
        <f>(((Table3[[#This Row],[Total_Amt]] * 0.0558659217877095) + (Table3[[#This Row],[Total_Amt]])) *0.025 +0.3) + Table3[[#This Row],[Total_Amt]] * 0.1025</f>
        <v>0.94061634078212275</v>
      </c>
      <c r="N594" s="20">
        <f>Table3[[#This Row],[Total_Amt]]-Table3[[#This Row],[TCG Fees]]-0.0225 - (0.088 *Table3[[#This Row],[Shipping Shields]])- (0.02442 * Table3[[#This Row],[Quantity_Ordered]])</f>
        <v>3.845623659217877</v>
      </c>
      <c r="O594" s="2"/>
      <c r="P594" s="2"/>
      <c r="Q594" s="6"/>
    </row>
    <row r="595" spans="1:17" x14ac:dyDescent="0.25">
      <c r="A595" s="1" t="s">
        <v>867</v>
      </c>
      <c r="B595" s="2" t="s">
        <v>868</v>
      </c>
      <c r="C595" s="3">
        <v>45277</v>
      </c>
      <c r="D595" s="4" t="str">
        <f ca="1">IF(C595&gt;=TODAY()-7,"Shipped","Completed")</f>
        <v>Completed</v>
      </c>
      <c r="E595" s="4" t="s">
        <v>3</v>
      </c>
      <c r="F595" s="4" t="s">
        <v>1534</v>
      </c>
      <c r="G595" s="5">
        <v>0.36</v>
      </c>
      <c r="H595" s="37">
        <f>IF(J595&gt;=7,2,IF(J595&lt;7,1))</f>
        <v>1</v>
      </c>
      <c r="I595" s="37" t="str">
        <f>IF(H595 &gt; 1, "Large", "Small")</f>
        <v>Small</v>
      </c>
      <c r="J595" s="4">
        <v>2</v>
      </c>
      <c r="K595" s="20">
        <v>0.99</v>
      </c>
      <c r="L595" s="5">
        <f>Table3[[#This Row],[Product_Amt]]+Table3[[#This Row],[Shipping_Amt]]</f>
        <v>1.35</v>
      </c>
      <c r="M595" s="5">
        <f>(((Table3[[#This Row],[Total_Amt]] * 0.0558659217877095) + (Table3[[#This Row],[Total_Amt]])) *0.025 +0.3) + Table3[[#This Row],[Total_Amt]] * 0.1025</f>
        <v>0.47401047486033521</v>
      </c>
      <c r="N595" s="20">
        <f>Table3[[#This Row],[Total_Amt]]-Table3[[#This Row],[TCG Fees]]-0.0225 - (0.088 *Table3[[#This Row],[Shipping Shields]])- (0.02442 * Table3[[#This Row],[Quantity_Ordered]])</f>
        <v>0.71664952513966496</v>
      </c>
      <c r="O595" s="2"/>
      <c r="P595" s="2"/>
      <c r="Q595" s="6"/>
    </row>
    <row r="596" spans="1:17" x14ac:dyDescent="0.25">
      <c r="A596" s="1" t="s">
        <v>869</v>
      </c>
      <c r="B596" s="2" t="s">
        <v>870</v>
      </c>
      <c r="C596" s="3">
        <v>45277</v>
      </c>
      <c r="D596" s="4" t="str">
        <f ca="1">IF(C596&gt;=TODAY()-7,"Shipped","Completed")</f>
        <v>Completed</v>
      </c>
      <c r="E596" s="4" t="s">
        <v>3</v>
      </c>
      <c r="F596" s="4" t="s">
        <v>1534</v>
      </c>
      <c r="G596" s="5">
        <v>0.66</v>
      </c>
      <c r="H596" s="37">
        <f>IF(J596&gt;=7,2,IF(J596&lt;7,1))</f>
        <v>1</v>
      </c>
      <c r="I596" s="37" t="str">
        <f>IF(H596 &gt; 1, "Large", "Small")</f>
        <v>Small</v>
      </c>
      <c r="J596" s="4">
        <v>4</v>
      </c>
      <c r="K596" s="20">
        <v>0.99</v>
      </c>
      <c r="L596" s="5">
        <f>Table3[[#This Row],[Product_Amt]]+Table3[[#This Row],[Shipping_Amt]]</f>
        <v>1.65</v>
      </c>
      <c r="M596" s="5">
        <f>(((Table3[[#This Row],[Total_Amt]] * 0.0558659217877095) + (Table3[[#This Row],[Total_Amt]])) *0.025 +0.3) + Table3[[#This Row],[Total_Amt]] * 0.1025</f>
        <v>0.51267946927374297</v>
      </c>
      <c r="N596" s="20">
        <f>Table3[[#This Row],[Total_Amt]]-Table3[[#This Row],[TCG Fees]]-0.0225 - (0.088 *Table3[[#This Row],[Shipping Shields]])- (0.02442 * Table3[[#This Row],[Quantity_Ordered]])</f>
        <v>0.92914053072625702</v>
      </c>
      <c r="O596" s="2"/>
      <c r="P596" s="2"/>
      <c r="Q596" s="6"/>
    </row>
    <row r="597" spans="1:17" x14ac:dyDescent="0.25">
      <c r="A597" s="1" t="s">
        <v>865</v>
      </c>
      <c r="B597" s="2" t="s">
        <v>866</v>
      </c>
      <c r="C597" s="3">
        <v>45277</v>
      </c>
      <c r="D597" s="4" t="str">
        <f ca="1">IF(C597&gt;=TODAY()-7,"Shipped","Completed")</f>
        <v>Completed</v>
      </c>
      <c r="E597" s="4" t="s">
        <v>3</v>
      </c>
      <c r="F597" s="4" t="s">
        <v>1534</v>
      </c>
      <c r="G597" s="5">
        <v>2.92</v>
      </c>
      <c r="H597" s="37">
        <f>IF(J597&gt;=7,2,IF(J597&lt;7,1))</f>
        <v>1</v>
      </c>
      <c r="I597" s="37" t="str">
        <f>IF(H597 &gt; 1, "Large", "Small")</f>
        <v>Small</v>
      </c>
      <c r="J597" s="4">
        <v>3</v>
      </c>
      <c r="K597" s="20">
        <v>0.99</v>
      </c>
      <c r="L597" s="5">
        <f>Table3[[#This Row],[Product_Amt]]+Table3[[#This Row],[Shipping_Amt]]</f>
        <v>3.91</v>
      </c>
      <c r="M597" s="5">
        <f>(((Table3[[#This Row],[Total_Amt]] * 0.0558659217877095) + (Table3[[#This Row],[Total_Amt]])) *0.025 +0.3) + Table3[[#This Row],[Total_Amt]] * 0.1025</f>
        <v>0.80398589385474861</v>
      </c>
      <c r="N597" s="20">
        <f>Table3[[#This Row],[Total_Amt]]-Table3[[#This Row],[TCG Fees]]-0.0225 - (0.088 *Table3[[#This Row],[Shipping Shields]])- (0.02442 * Table3[[#This Row],[Quantity_Ordered]])</f>
        <v>2.9222541061452518</v>
      </c>
      <c r="O597" s="2"/>
      <c r="P597" s="2"/>
      <c r="Q597" s="6"/>
    </row>
    <row r="598" spans="1:17" x14ac:dyDescent="0.25">
      <c r="A598" s="1" t="s">
        <v>879</v>
      </c>
      <c r="B598" s="2" t="s">
        <v>880</v>
      </c>
      <c r="C598" s="3">
        <v>45277</v>
      </c>
      <c r="D598" s="4" t="str">
        <f ca="1">IF(C598&gt;=TODAY()-7,"Shipped","Completed")</f>
        <v>Completed</v>
      </c>
      <c r="E598" s="4" t="s">
        <v>3</v>
      </c>
      <c r="F598" s="4" t="s">
        <v>1534</v>
      </c>
      <c r="G598" s="5">
        <v>25.75</v>
      </c>
      <c r="H598" s="37">
        <f>IF(J598&gt;=7,2,IF(J598&lt;7,1))</f>
        <v>1</v>
      </c>
      <c r="I598" s="37" t="str">
        <f>IF(H598 &gt; 1, "Large", "Small")</f>
        <v>Small</v>
      </c>
      <c r="J598" s="4">
        <v>1</v>
      </c>
      <c r="K598" s="20">
        <v>0.99</v>
      </c>
      <c r="L598" s="5">
        <f>Table3[[#This Row],[Product_Amt]]+Table3[[#This Row],[Shipping_Amt]]</f>
        <v>26.74</v>
      </c>
      <c r="M598" s="5">
        <f>(((Table3[[#This Row],[Total_Amt]] * 0.0558659217877095) + (Table3[[#This Row],[Total_Amt]])) *0.025 +0.3) + Table3[[#This Row],[Total_Amt]] * 0.1025</f>
        <v>3.7466963687150834</v>
      </c>
      <c r="N598" s="20">
        <f>Table3[[#This Row],[Total_Amt]]-Table3[[#This Row],[TCG Fees]]-0.0225 - (0.088 *Table3[[#This Row],[Shipping Shields]])- (0.02442 * Table3[[#This Row],[Quantity_Ordered]])</f>
        <v>22.858383631284916</v>
      </c>
      <c r="O598" s="2"/>
      <c r="P598" s="2"/>
      <c r="Q598" s="6"/>
    </row>
    <row r="599" spans="1:17" x14ac:dyDescent="0.25">
      <c r="A599" s="1" t="s">
        <v>853</v>
      </c>
      <c r="B599" s="2" t="s">
        <v>854</v>
      </c>
      <c r="C599" s="3">
        <v>45277</v>
      </c>
      <c r="D599" s="4" t="str">
        <f ca="1">IF(C599&gt;=TODAY()-7,"Shipped","Completed")</f>
        <v>Completed</v>
      </c>
      <c r="E599" s="4" t="s">
        <v>3</v>
      </c>
      <c r="F599" s="4" t="s">
        <v>1534</v>
      </c>
      <c r="G599" s="5">
        <v>5.33</v>
      </c>
      <c r="H599" s="37">
        <f>IF(J599&gt;=7,2,IF(J599&lt;7,1))</f>
        <v>2</v>
      </c>
      <c r="I599" s="37" t="str">
        <f>IF(H599 &gt; 1, "Large", "Small")</f>
        <v>Large</v>
      </c>
      <c r="J599" s="4">
        <v>12</v>
      </c>
      <c r="K599" s="20">
        <v>0.99</v>
      </c>
      <c r="L599" s="5">
        <f>Table3[[#This Row],[Product_Amt]]+Table3[[#This Row],[Shipping_Amt]]</f>
        <v>6.32</v>
      </c>
      <c r="M599" s="5">
        <f>(((Table3[[#This Row],[Total_Amt]] * 0.0558659217877095) + (Table3[[#This Row],[Total_Amt]])) *0.025 +0.3) + Table3[[#This Row],[Total_Amt]] * 0.1025</f>
        <v>1.1146268156424581</v>
      </c>
      <c r="N599" s="20">
        <f>Table3[[#This Row],[Total_Amt]]-Table3[[#This Row],[TCG Fees]]-0.0225 - (0.088 *Table3[[#This Row],[Shipping Shields]])- (0.02442 * Table3[[#This Row],[Quantity_Ordered]])</f>
        <v>4.7138331843575418</v>
      </c>
      <c r="O599" s="2"/>
      <c r="P599" s="2"/>
      <c r="Q599" s="6"/>
    </row>
    <row r="600" spans="1:17" x14ac:dyDescent="0.25">
      <c r="A600" s="1" t="s">
        <v>861</v>
      </c>
      <c r="B600" s="2" t="s">
        <v>862</v>
      </c>
      <c r="C600" s="3">
        <v>45277</v>
      </c>
      <c r="D600" s="4" t="str">
        <f ca="1">IF(C600&gt;=TODAY()-7,"Shipped","Completed")</f>
        <v>Completed</v>
      </c>
      <c r="E600" s="4" t="s">
        <v>3</v>
      </c>
      <c r="F600" s="4" t="s">
        <v>1534</v>
      </c>
      <c r="G600" s="5">
        <v>0.33</v>
      </c>
      <c r="H600" s="37">
        <f>IF(J600&gt;=7,2,IF(J600&lt;7,1))</f>
        <v>1</v>
      </c>
      <c r="I600" s="37" t="str">
        <f>IF(H600 &gt; 1, "Large", "Small")</f>
        <v>Small</v>
      </c>
      <c r="J600" s="4">
        <v>1</v>
      </c>
      <c r="K600" s="20">
        <v>0.99</v>
      </c>
      <c r="L600" s="5">
        <f>Table3[[#This Row],[Product_Amt]]+Table3[[#This Row],[Shipping_Amt]]</f>
        <v>1.32</v>
      </c>
      <c r="M600" s="5">
        <f>(((Table3[[#This Row],[Total_Amt]] * 0.0558659217877095) + (Table3[[#This Row],[Total_Amt]])) *0.025 +0.3) + Table3[[#This Row],[Total_Amt]] * 0.1025</f>
        <v>0.47014357541899443</v>
      </c>
      <c r="N600" s="20">
        <f>Table3[[#This Row],[Total_Amt]]-Table3[[#This Row],[TCG Fees]]-0.0225 - (0.088 *Table3[[#This Row],[Shipping Shields]])- (0.02442 * Table3[[#This Row],[Quantity_Ordered]])</f>
        <v>0.7149364245810057</v>
      </c>
      <c r="O600" s="2"/>
      <c r="P600" s="2"/>
      <c r="Q600" s="6"/>
    </row>
    <row r="601" spans="1:17" x14ac:dyDescent="0.25">
      <c r="A601" s="1" t="s">
        <v>851</v>
      </c>
      <c r="B601" s="2" t="s">
        <v>852</v>
      </c>
      <c r="C601" s="3">
        <v>45276</v>
      </c>
      <c r="D601" s="4" t="str">
        <f ca="1">IF(C601&gt;=TODAY()-7,"Shipped","Completed")</f>
        <v>Completed</v>
      </c>
      <c r="E601" s="4" t="s">
        <v>3</v>
      </c>
      <c r="F601" s="4" t="s">
        <v>1534</v>
      </c>
      <c r="G601" s="5">
        <v>3.48</v>
      </c>
      <c r="H601" s="37">
        <f>IF(J601&gt;=7,2,IF(J601&lt;7,1))</f>
        <v>1</v>
      </c>
      <c r="I601" s="37" t="str">
        <f>IF(H601 &gt; 1, "Large", "Small")</f>
        <v>Small</v>
      </c>
      <c r="J601" s="4">
        <v>2</v>
      </c>
      <c r="K601" s="20">
        <v>0.99</v>
      </c>
      <c r="L601" s="5">
        <f>Table3[[#This Row],[Product_Amt]]+Table3[[#This Row],[Shipping_Amt]]</f>
        <v>4.47</v>
      </c>
      <c r="M601" s="5">
        <f>(((Table3[[#This Row],[Total_Amt]] * 0.0558659217877095) + (Table3[[#This Row],[Total_Amt]])) *0.025 +0.3) + Table3[[#This Row],[Total_Amt]] * 0.1025</f>
        <v>0.87616801675977651</v>
      </c>
      <c r="N601" s="20">
        <f>Table3[[#This Row],[Total_Amt]]-Table3[[#This Row],[TCG Fees]]-0.0225 - (0.088 *Table3[[#This Row],[Shipping Shields]])- (0.02442 * Table3[[#This Row],[Quantity_Ordered]])</f>
        <v>3.434491983240223</v>
      </c>
      <c r="O601" s="2"/>
      <c r="P601" s="2"/>
      <c r="Q601" s="6"/>
    </row>
    <row r="602" spans="1:17" x14ac:dyDescent="0.25">
      <c r="A602" s="1" t="s">
        <v>845</v>
      </c>
      <c r="B602" s="2" t="s">
        <v>846</v>
      </c>
      <c r="C602" s="3">
        <v>45276</v>
      </c>
      <c r="D602" s="4" t="str">
        <f ca="1">IF(C602&gt;=TODAY()-7,"Shipped","Completed")</f>
        <v>Completed</v>
      </c>
      <c r="E602" s="4" t="s">
        <v>3</v>
      </c>
      <c r="F602" s="4" t="s">
        <v>1534</v>
      </c>
      <c r="G602" s="5">
        <v>1.32</v>
      </c>
      <c r="H602" s="37">
        <f>IF(J602&gt;=7,2,IF(J602&lt;7,1))</f>
        <v>1</v>
      </c>
      <c r="I602" s="37" t="str">
        <f>IF(H602 &gt; 1, "Large", "Small")</f>
        <v>Small</v>
      </c>
      <c r="J602" s="4">
        <v>3</v>
      </c>
      <c r="K602" s="20">
        <v>0.99</v>
      </c>
      <c r="L602" s="5">
        <f>Table3[[#This Row],[Product_Amt]]+Table3[[#This Row],[Shipping_Amt]]</f>
        <v>2.31</v>
      </c>
      <c r="M602" s="5">
        <f>(((Table3[[#This Row],[Total_Amt]] * 0.0558659217877095) + (Table3[[#This Row],[Total_Amt]])) *0.025 +0.3) + Table3[[#This Row],[Total_Amt]] * 0.1025</f>
        <v>0.59775125698324016</v>
      </c>
      <c r="N602" s="20">
        <f>Table3[[#This Row],[Total_Amt]]-Table3[[#This Row],[TCG Fees]]-0.0225 - (0.088 *Table3[[#This Row],[Shipping Shields]])- (0.02442 * Table3[[#This Row],[Quantity_Ordered]])</f>
        <v>1.5284887430167597</v>
      </c>
      <c r="O602" s="2"/>
      <c r="P602" s="2"/>
      <c r="Q602" s="6"/>
    </row>
    <row r="603" spans="1:17" x14ac:dyDescent="0.25">
      <c r="A603" s="1" t="s">
        <v>831</v>
      </c>
      <c r="B603" s="2" t="s">
        <v>832</v>
      </c>
      <c r="C603" s="3">
        <v>45276</v>
      </c>
      <c r="D603" s="4" t="str">
        <f ca="1">IF(C603&gt;=TODAY()-7,"Shipped","Completed")</f>
        <v>Completed</v>
      </c>
      <c r="E603" s="4" t="s">
        <v>3</v>
      </c>
      <c r="F603" s="4" t="s">
        <v>1534</v>
      </c>
      <c r="G603" s="5">
        <v>3.7</v>
      </c>
      <c r="H603" s="37">
        <f>IF(J603&gt;=7,2,IF(J603&lt;7,1))</f>
        <v>2</v>
      </c>
      <c r="I603" s="37" t="str">
        <f>IF(H603 &gt; 1, "Large", "Small")</f>
        <v>Large</v>
      </c>
      <c r="J603" s="4">
        <v>9</v>
      </c>
      <c r="K603" s="20">
        <v>0.99</v>
      </c>
      <c r="L603" s="5">
        <f>Table3[[#This Row],[Product_Amt]]+Table3[[#This Row],[Shipping_Amt]]</f>
        <v>4.6900000000000004</v>
      </c>
      <c r="M603" s="5">
        <f>(((Table3[[#This Row],[Total_Amt]] * 0.0558659217877095) + (Table3[[#This Row],[Total_Amt]])) *0.025 +0.3) + Table3[[#This Row],[Total_Amt]] * 0.1025</f>
        <v>0.90452527932960902</v>
      </c>
      <c r="N603" s="20">
        <f>Table3[[#This Row],[Total_Amt]]-Table3[[#This Row],[TCG Fees]]-0.0225 - (0.088 *Table3[[#This Row],[Shipping Shields]])- (0.02442 * Table3[[#This Row],[Quantity_Ordered]])</f>
        <v>3.3671947206703914</v>
      </c>
      <c r="O603" s="2"/>
      <c r="P603" s="2"/>
      <c r="Q603" s="6"/>
    </row>
    <row r="604" spans="1:17" x14ac:dyDescent="0.25">
      <c r="A604" s="1" t="s">
        <v>843</v>
      </c>
      <c r="B604" s="2" t="s">
        <v>844</v>
      </c>
      <c r="C604" s="3">
        <v>45276</v>
      </c>
      <c r="D604" s="4" t="str">
        <f ca="1">IF(C604&gt;=TODAY()-7,"Shipped","Completed")</f>
        <v>Completed</v>
      </c>
      <c r="E604" s="4" t="s">
        <v>3</v>
      </c>
      <c r="F604" s="4" t="s">
        <v>1534</v>
      </c>
      <c r="G604" s="5">
        <v>3.84</v>
      </c>
      <c r="H604" s="37">
        <f>IF(J604&gt;=7,2,IF(J604&lt;7,1))</f>
        <v>2</v>
      </c>
      <c r="I604" s="37" t="str">
        <f>IF(H604 &gt; 1, "Large", "Small")</f>
        <v>Large</v>
      </c>
      <c r="J604" s="4">
        <v>11</v>
      </c>
      <c r="K604" s="20">
        <v>0.99</v>
      </c>
      <c r="L604" s="5">
        <f>Table3[[#This Row],[Product_Amt]]+Table3[[#This Row],[Shipping_Amt]]</f>
        <v>4.83</v>
      </c>
      <c r="M604" s="5">
        <f>(((Table3[[#This Row],[Total_Amt]] * 0.0558659217877095) + (Table3[[#This Row],[Total_Amt]])) *0.025 +0.3) + Table3[[#This Row],[Total_Amt]] * 0.1025</f>
        <v>0.92257081005586583</v>
      </c>
      <c r="N604" s="20">
        <f>Table3[[#This Row],[Total_Amt]]-Table3[[#This Row],[TCG Fees]]-0.0225 - (0.088 *Table3[[#This Row],[Shipping Shields]])- (0.02442 * Table3[[#This Row],[Quantity_Ordered]])</f>
        <v>3.4403091899441343</v>
      </c>
      <c r="O604" s="2"/>
      <c r="P604" s="2"/>
      <c r="Q604" s="6"/>
    </row>
    <row r="605" spans="1:17" x14ac:dyDescent="0.25">
      <c r="A605" s="1" t="s">
        <v>847</v>
      </c>
      <c r="B605" s="2" t="s">
        <v>848</v>
      </c>
      <c r="C605" s="3">
        <v>45276</v>
      </c>
      <c r="D605" s="4" t="str">
        <f ca="1">IF(C605&gt;=TODAY()-7,"Shipped","Completed")</f>
        <v>Completed</v>
      </c>
      <c r="E605" s="4" t="s">
        <v>3</v>
      </c>
      <c r="F605" s="4" t="s">
        <v>1534</v>
      </c>
      <c r="G605" s="5">
        <v>3.47</v>
      </c>
      <c r="H605" s="37">
        <f>IF(J605&gt;=7,2,IF(J605&lt;7,1))</f>
        <v>1</v>
      </c>
      <c r="I605" s="37" t="str">
        <f>IF(H605 &gt; 1, "Large", "Small")</f>
        <v>Small</v>
      </c>
      <c r="J605" s="4">
        <v>4</v>
      </c>
      <c r="K605" s="20">
        <v>0.99</v>
      </c>
      <c r="L605" s="5">
        <f>Table3[[#This Row],[Product_Amt]]+Table3[[#This Row],[Shipping_Amt]]</f>
        <v>4.46</v>
      </c>
      <c r="M605" s="5">
        <f>(((Table3[[#This Row],[Total_Amt]] * 0.0558659217877095) + (Table3[[#This Row],[Total_Amt]])) *0.025 +0.3) + Table3[[#This Row],[Total_Amt]] * 0.1025</f>
        <v>0.87487905027932955</v>
      </c>
      <c r="N605" s="20">
        <f>Table3[[#This Row],[Total_Amt]]-Table3[[#This Row],[TCG Fees]]-0.0225 - (0.088 *Table3[[#This Row],[Shipping Shields]])- (0.02442 * Table3[[#This Row],[Quantity_Ordered]])</f>
        <v>3.3769409497206704</v>
      </c>
      <c r="O605" s="2"/>
      <c r="P605" s="2"/>
      <c r="Q605" s="6"/>
    </row>
    <row r="606" spans="1:17" x14ac:dyDescent="0.25">
      <c r="A606" s="1" t="s">
        <v>849</v>
      </c>
      <c r="B606" s="2" t="s">
        <v>850</v>
      </c>
      <c r="C606" s="3">
        <v>45276</v>
      </c>
      <c r="D606" s="4" t="str">
        <f ca="1">IF(C606&gt;=TODAY()-7,"Shipped","Completed")</f>
        <v>Completed</v>
      </c>
      <c r="E606" s="4" t="s">
        <v>3</v>
      </c>
      <c r="F606" s="4" t="s">
        <v>1534</v>
      </c>
      <c r="G606" s="5">
        <v>1</v>
      </c>
      <c r="H606" s="37">
        <f>IF(J606&gt;=7,2,IF(J606&lt;7,1))</f>
        <v>1</v>
      </c>
      <c r="I606" s="37" t="str">
        <f>IF(H606 &gt; 1, "Large", "Small")</f>
        <v>Small</v>
      </c>
      <c r="J606" s="4">
        <v>1</v>
      </c>
      <c r="K606" s="20">
        <v>0.99</v>
      </c>
      <c r="L606" s="5">
        <f>Table3[[#This Row],[Product_Amt]]+Table3[[#This Row],[Shipping_Amt]]</f>
        <v>1.99</v>
      </c>
      <c r="M606" s="5">
        <f>(((Table3[[#This Row],[Total_Amt]] * 0.0558659217877095) + (Table3[[#This Row],[Total_Amt]])) *0.025 +0.3) + Table3[[#This Row],[Total_Amt]] * 0.1025</f>
        <v>0.55650432960893859</v>
      </c>
      <c r="N606" s="20">
        <f>Table3[[#This Row],[Total_Amt]]-Table3[[#This Row],[TCG Fees]]-0.0225 - (0.088 *Table3[[#This Row],[Shipping Shields]])- (0.02442 * Table3[[#This Row],[Quantity_Ordered]])</f>
        <v>1.2985756703910614</v>
      </c>
      <c r="O606" s="2"/>
      <c r="P606" s="2"/>
      <c r="Q606" s="6"/>
    </row>
    <row r="607" spans="1:17" x14ac:dyDescent="0.25">
      <c r="A607" s="1" t="s">
        <v>825</v>
      </c>
      <c r="B607" s="2" t="s">
        <v>826</v>
      </c>
      <c r="C607" s="3">
        <v>45276</v>
      </c>
      <c r="D607" s="4" t="str">
        <f ca="1">IF(C607&gt;=TODAY()-7,"Shipped","Completed")</f>
        <v>Completed</v>
      </c>
      <c r="E607" s="4" t="s">
        <v>3</v>
      </c>
      <c r="F607" s="4" t="s">
        <v>1534</v>
      </c>
      <c r="G607" s="5">
        <v>6.45</v>
      </c>
      <c r="H607" s="37">
        <f>IF(J607&gt;=7,2,IF(J607&lt;7,1))</f>
        <v>1</v>
      </c>
      <c r="I607" s="37" t="str">
        <f>IF(H607 &gt; 1, "Large", "Small")</f>
        <v>Small</v>
      </c>
      <c r="J607" s="4">
        <v>6</v>
      </c>
      <c r="K607" s="20">
        <v>0.99</v>
      </c>
      <c r="L607" s="5">
        <f>Table3[[#This Row],[Product_Amt]]+Table3[[#This Row],[Shipping_Amt]]</f>
        <v>7.44</v>
      </c>
      <c r="M607" s="5">
        <f>(((Table3[[#This Row],[Total_Amt]] * 0.0558659217877095) + (Table3[[#This Row],[Total_Amt]])) *0.025 +0.3) + Table3[[#This Row],[Total_Amt]] * 0.1025</f>
        <v>1.2589910614525139</v>
      </c>
      <c r="N607" s="20">
        <f>Table3[[#This Row],[Total_Amt]]-Table3[[#This Row],[TCG Fees]]-0.0225 - (0.088 *Table3[[#This Row],[Shipping Shields]])- (0.02442 * Table3[[#This Row],[Quantity_Ordered]])</f>
        <v>5.9239889385474864</v>
      </c>
      <c r="O607" s="2"/>
      <c r="P607" s="2"/>
      <c r="Q607" s="6"/>
    </row>
    <row r="608" spans="1:17" x14ac:dyDescent="0.25">
      <c r="A608" s="1" t="s">
        <v>833</v>
      </c>
      <c r="B608" s="2" t="s">
        <v>834</v>
      </c>
      <c r="C608" s="3">
        <v>45276</v>
      </c>
      <c r="D608" s="4" t="str">
        <f ca="1">IF(C608&gt;=TODAY()-7,"Shipped","Completed")</f>
        <v>Completed</v>
      </c>
      <c r="E608" s="4" t="s">
        <v>3</v>
      </c>
      <c r="F608" s="4" t="s">
        <v>1534</v>
      </c>
      <c r="G608" s="5">
        <v>0.75</v>
      </c>
      <c r="H608" s="37">
        <f>IF(J608&gt;=7,2,IF(J608&lt;7,1))</f>
        <v>1</v>
      </c>
      <c r="I608" s="37" t="str">
        <f>IF(H608 &gt; 1, "Large", "Small")</f>
        <v>Small</v>
      </c>
      <c r="J608" s="4">
        <v>2</v>
      </c>
      <c r="K608" s="20">
        <v>0.99</v>
      </c>
      <c r="L608" s="5">
        <f>Table3[[#This Row],[Product_Amt]]+Table3[[#This Row],[Shipping_Amt]]</f>
        <v>1.74</v>
      </c>
      <c r="M608" s="5">
        <f>(((Table3[[#This Row],[Total_Amt]] * 0.0558659217877095) + (Table3[[#This Row],[Total_Amt]])) *0.025 +0.3) + Table3[[#This Row],[Total_Amt]] * 0.1025</f>
        <v>0.5242801675977653</v>
      </c>
      <c r="N608" s="20">
        <f>Table3[[#This Row],[Total_Amt]]-Table3[[#This Row],[TCG Fees]]-0.0225 - (0.088 *Table3[[#This Row],[Shipping Shields]])- (0.02442 * Table3[[#This Row],[Quantity_Ordered]])</f>
        <v>1.0563798324022347</v>
      </c>
      <c r="O608" s="2"/>
      <c r="P608" s="2"/>
      <c r="Q608" s="6"/>
    </row>
    <row r="609" spans="1:17" x14ac:dyDescent="0.25">
      <c r="A609" s="1" t="s">
        <v>835</v>
      </c>
      <c r="B609" s="2" t="s">
        <v>836</v>
      </c>
      <c r="C609" s="3">
        <v>45276</v>
      </c>
      <c r="D609" s="4" t="str">
        <f ca="1">IF(C609&gt;=TODAY()-7,"Shipped","Completed")</f>
        <v>Completed</v>
      </c>
      <c r="E609" s="4" t="s">
        <v>3</v>
      </c>
      <c r="F609" s="4" t="s">
        <v>1534</v>
      </c>
      <c r="G609" s="5">
        <v>3.12</v>
      </c>
      <c r="H609" s="37">
        <f>IF(J609&gt;=7,2,IF(J609&lt;7,1))</f>
        <v>2</v>
      </c>
      <c r="I609" s="37" t="str">
        <f>IF(H609 &gt; 1, "Large", "Small")</f>
        <v>Large</v>
      </c>
      <c r="J609" s="4">
        <v>8</v>
      </c>
      <c r="K609" s="20">
        <v>0.99</v>
      </c>
      <c r="L609" s="5">
        <f>Table3[[#This Row],[Product_Amt]]+Table3[[#This Row],[Shipping_Amt]]</f>
        <v>4.1100000000000003</v>
      </c>
      <c r="M609" s="5">
        <f>(((Table3[[#This Row],[Total_Amt]] * 0.0558659217877095) + (Table3[[#This Row],[Total_Amt]])) *0.025 +0.3) + Table3[[#This Row],[Total_Amt]] * 0.1025</f>
        <v>0.8297652234636872</v>
      </c>
      <c r="N609" s="20">
        <f>Table3[[#This Row],[Total_Amt]]-Table3[[#This Row],[TCG Fees]]-0.0225 - (0.088 *Table3[[#This Row],[Shipping Shields]])- (0.02442 * Table3[[#This Row],[Quantity_Ordered]])</f>
        <v>2.886374776536313</v>
      </c>
      <c r="O609" s="2"/>
      <c r="P609" s="2"/>
      <c r="Q609" s="6"/>
    </row>
    <row r="610" spans="1:17" x14ac:dyDescent="0.25">
      <c r="A610" s="1" t="s">
        <v>829</v>
      </c>
      <c r="B610" s="2" t="s">
        <v>830</v>
      </c>
      <c r="C610" s="3">
        <v>45276</v>
      </c>
      <c r="D610" s="4" t="str">
        <f ca="1">IF(C610&gt;=TODAY()-7,"Shipped","Completed")</f>
        <v>Completed</v>
      </c>
      <c r="E610" s="4" t="s">
        <v>3</v>
      </c>
      <c r="F610" s="4" t="s">
        <v>1534</v>
      </c>
      <c r="G610" s="5">
        <v>4.22</v>
      </c>
      <c r="H610" s="37">
        <f>IF(J610&gt;=7,2,IF(J610&lt;7,1))</f>
        <v>1</v>
      </c>
      <c r="I610" s="37" t="str">
        <f>IF(H610 &gt; 1, "Large", "Small")</f>
        <v>Small</v>
      </c>
      <c r="J610" s="4">
        <v>4</v>
      </c>
      <c r="K610" s="20">
        <v>0.99</v>
      </c>
      <c r="L610" s="5">
        <f>Table3[[#This Row],[Product_Amt]]+Table3[[#This Row],[Shipping_Amt]]</f>
        <v>5.21</v>
      </c>
      <c r="M610" s="5">
        <f>(((Table3[[#This Row],[Total_Amt]] * 0.0558659217877095) + (Table3[[#This Row],[Total_Amt]])) *0.025 +0.3) + Table3[[#This Row],[Total_Amt]] * 0.1025</f>
        <v>0.97155153631284907</v>
      </c>
      <c r="N610" s="20">
        <f>Table3[[#This Row],[Total_Amt]]-Table3[[#This Row],[TCG Fees]]-0.0225 - (0.088 *Table3[[#This Row],[Shipping Shields]])- (0.02442 * Table3[[#This Row],[Quantity_Ordered]])</f>
        <v>4.0302684636871504</v>
      </c>
      <c r="O610" s="2"/>
      <c r="P610" s="2"/>
      <c r="Q610" s="6"/>
    </row>
    <row r="611" spans="1:17" x14ac:dyDescent="0.25">
      <c r="A611" s="1" t="s">
        <v>837</v>
      </c>
      <c r="B611" s="2" t="s">
        <v>838</v>
      </c>
      <c r="C611" s="3">
        <v>45276</v>
      </c>
      <c r="D611" s="4" t="str">
        <f ca="1">IF(C611&gt;=TODAY()-7,"Shipped","Completed")</f>
        <v>Completed</v>
      </c>
      <c r="E611" s="4" t="s">
        <v>3</v>
      </c>
      <c r="F611" s="4" t="s">
        <v>1534</v>
      </c>
      <c r="G611" s="5">
        <v>2</v>
      </c>
      <c r="H611" s="37">
        <f>IF(J611&gt;=7,2,IF(J611&lt;7,1))</f>
        <v>1</v>
      </c>
      <c r="I611" s="37" t="str">
        <f>IF(H611 &gt; 1, "Large", "Small")</f>
        <v>Small</v>
      </c>
      <c r="J611" s="4">
        <v>1</v>
      </c>
      <c r="K611" s="20">
        <v>0.99</v>
      </c>
      <c r="L611" s="5">
        <f>Table3[[#This Row],[Product_Amt]]+Table3[[#This Row],[Shipping_Amt]]</f>
        <v>2.99</v>
      </c>
      <c r="M611" s="5">
        <f>(((Table3[[#This Row],[Total_Amt]] * 0.0558659217877095) + (Table3[[#This Row],[Total_Amt]])) *0.025 +0.3) + Table3[[#This Row],[Total_Amt]] * 0.1025</f>
        <v>0.68540097765363128</v>
      </c>
      <c r="N611" s="20">
        <f>Table3[[#This Row],[Total_Amt]]-Table3[[#This Row],[TCG Fees]]-0.0225 - (0.088 *Table3[[#This Row],[Shipping Shields]])- (0.02442 * Table3[[#This Row],[Quantity_Ordered]])</f>
        <v>2.1696790223463687</v>
      </c>
      <c r="O611" s="2"/>
      <c r="P611" s="2"/>
      <c r="Q611" s="6"/>
    </row>
    <row r="612" spans="1:17" x14ac:dyDescent="0.25">
      <c r="A612" s="1" t="s">
        <v>841</v>
      </c>
      <c r="B612" s="2" t="s">
        <v>842</v>
      </c>
      <c r="C612" s="3">
        <v>45276</v>
      </c>
      <c r="D612" s="4" t="str">
        <f ca="1">IF(C612&gt;=TODAY()-7,"Shipped","Completed")</f>
        <v>Completed</v>
      </c>
      <c r="E612" s="4" t="s">
        <v>3</v>
      </c>
      <c r="F612" s="4" t="s">
        <v>1534</v>
      </c>
      <c r="G612" s="5">
        <v>1.05</v>
      </c>
      <c r="H612" s="37">
        <f>IF(J612&gt;=7,2,IF(J612&lt;7,1))</f>
        <v>1</v>
      </c>
      <c r="I612" s="37" t="str">
        <f>IF(H612 &gt; 1, "Large", "Small")</f>
        <v>Small</v>
      </c>
      <c r="J612" s="4">
        <v>2</v>
      </c>
      <c r="K612" s="20">
        <v>0.99</v>
      </c>
      <c r="L612" s="5">
        <f>Table3[[#This Row],[Product_Amt]]+Table3[[#This Row],[Shipping_Amt]]</f>
        <v>2.04</v>
      </c>
      <c r="M612" s="5">
        <f>(((Table3[[#This Row],[Total_Amt]] * 0.0558659217877095) + (Table3[[#This Row],[Total_Amt]])) *0.025 +0.3) + Table3[[#This Row],[Total_Amt]] * 0.1025</f>
        <v>0.56294916201117318</v>
      </c>
      <c r="N612" s="20">
        <f>Table3[[#This Row],[Total_Amt]]-Table3[[#This Row],[TCG Fees]]-0.0225 - (0.088 *Table3[[#This Row],[Shipping Shields]])- (0.02442 * Table3[[#This Row],[Quantity_Ordered]])</f>
        <v>1.3177108379888269</v>
      </c>
      <c r="O612" s="2"/>
      <c r="P612" s="2"/>
      <c r="Q612" s="6"/>
    </row>
    <row r="613" spans="1:17" x14ac:dyDescent="0.25">
      <c r="A613" s="1" t="s">
        <v>839</v>
      </c>
      <c r="B613" s="2" t="s">
        <v>840</v>
      </c>
      <c r="C613" s="3">
        <v>45276</v>
      </c>
      <c r="D613" s="4" t="str">
        <f ca="1">IF(C613&gt;=TODAY()-7,"Shipped","Completed")</f>
        <v>Completed</v>
      </c>
      <c r="E613" s="4" t="s">
        <v>3</v>
      </c>
      <c r="F613" s="4" t="s">
        <v>1534</v>
      </c>
      <c r="G613" s="5">
        <v>1.5</v>
      </c>
      <c r="H613" s="37">
        <f>IF(J613&gt;=7,2,IF(J613&lt;7,1))</f>
        <v>1</v>
      </c>
      <c r="I613" s="37" t="str">
        <f>IF(H613 &gt; 1, "Large", "Small")</f>
        <v>Small</v>
      </c>
      <c r="J613" s="4">
        <v>1</v>
      </c>
      <c r="K613" s="20">
        <v>0.99</v>
      </c>
      <c r="L613" s="5">
        <f>Table3[[#This Row],[Product_Amt]]+Table3[[#This Row],[Shipping_Amt]]</f>
        <v>2.4900000000000002</v>
      </c>
      <c r="M613" s="5">
        <f>(((Table3[[#This Row],[Total_Amt]] * 0.0558659217877095) + (Table3[[#This Row],[Total_Amt]])) *0.025 +0.3) + Table3[[#This Row],[Total_Amt]] * 0.1025</f>
        <v>0.62095265363128482</v>
      </c>
      <c r="N613" s="20">
        <f>Table3[[#This Row],[Total_Amt]]-Table3[[#This Row],[TCG Fees]]-0.0225 - (0.088 *Table3[[#This Row],[Shipping Shields]])- (0.02442 * Table3[[#This Row],[Quantity_Ordered]])</f>
        <v>1.7341273463687152</v>
      </c>
      <c r="O613" s="2"/>
      <c r="P613" s="2"/>
      <c r="Q613" s="6"/>
    </row>
    <row r="614" spans="1:17" x14ac:dyDescent="0.25">
      <c r="A614" s="1" t="s">
        <v>827</v>
      </c>
      <c r="B614" s="2" t="s">
        <v>828</v>
      </c>
      <c r="C614" s="3">
        <v>45276</v>
      </c>
      <c r="D614" s="4" t="str">
        <f ca="1">IF(C614&gt;=TODAY()-7,"Shipped","Completed")</f>
        <v>Completed</v>
      </c>
      <c r="E614" s="4" t="s">
        <v>3</v>
      </c>
      <c r="F614" s="4" t="s">
        <v>1534</v>
      </c>
      <c r="G614" s="5">
        <v>3.95</v>
      </c>
      <c r="H614" s="37">
        <f>IF(J614&gt;=7,2,IF(J614&lt;7,1))</f>
        <v>1</v>
      </c>
      <c r="I614" s="37" t="str">
        <f>IF(H614 &gt; 1, "Large", "Small")</f>
        <v>Small</v>
      </c>
      <c r="J614" s="4">
        <v>3</v>
      </c>
      <c r="K614" s="20">
        <v>0.99</v>
      </c>
      <c r="L614" s="5">
        <f>Table3[[#This Row],[Product_Amt]]+Table3[[#This Row],[Shipping_Amt]]</f>
        <v>4.9400000000000004</v>
      </c>
      <c r="M614" s="5">
        <f>(((Table3[[#This Row],[Total_Amt]] * 0.0558659217877095) + (Table3[[#This Row],[Total_Amt]])) *0.025 +0.3) + Table3[[#This Row],[Total_Amt]] * 0.1025</f>
        <v>0.93674944134078209</v>
      </c>
      <c r="N614" s="20">
        <f>Table3[[#This Row],[Total_Amt]]-Table3[[#This Row],[TCG Fees]]-0.0225 - (0.088 *Table3[[#This Row],[Shipping Shields]])- (0.02442 * Table3[[#This Row],[Quantity_Ordered]])</f>
        <v>3.819490558659218</v>
      </c>
      <c r="O614" s="2"/>
      <c r="P614" s="2"/>
      <c r="Q614" s="6"/>
    </row>
    <row r="615" spans="1:17" x14ac:dyDescent="0.25">
      <c r="A615" s="1" t="s">
        <v>801</v>
      </c>
      <c r="B615" s="2" t="s">
        <v>802</v>
      </c>
      <c r="C615" s="3">
        <v>45275</v>
      </c>
      <c r="D615" s="4" t="str">
        <f ca="1">IF(C615&gt;=TODAY()-7,"Shipped","Completed")</f>
        <v>Completed</v>
      </c>
      <c r="E615" s="4" t="s">
        <v>3</v>
      </c>
      <c r="F615" s="4" t="s">
        <v>1534</v>
      </c>
      <c r="G615" s="5">
        <v>1.22</v>
      </c>
      <c r="H615" s="37">
        <f>IF(J615&gt;=7,2,IF(J615&lt;7,1))</f>
        <v>1</v>
      </c>
      <c r="I615" s="37" t="str">
        <f>IF(H615 &gt; 1, "Large", "Small")</f>
        <v>Small</v>
      </c>
      <c r="J615" s="4">
        <v>2</v>
      </c>
      <c r="K615" s="20">
        <v>0.99</v>
      </c>
      <c r="L615" s="5">
        <f>Table3[[#This Row],[Product_Amt]]+Table3[[#This Row],[Shipping_Amt]]</f>
        <v>2.21</v>
      </c>
      <c r="M615" s="5">
        <f>(((Table3[[#This Row],[Total_Amt]] * 0.0558659217877095) + (Table3[[#This Row],[Total_Amt]])) *0.025 +0.3) + Table3[[#This Row],[Total_Amt]] * 0.1025</f>
        <v>0.58486159217877098</v>
      </c>
      <c r="N615" s="20">
        <f>Table3[[#This Row],[Total_Amt]]-Table3[[#This Row],[TCG Fees]]-0.0225 - (0.088 *Table3[[#This Row],[Shipping Shields]])- (0.02442 * Table3[[#This Row],[Quantity_Ordered]])</f>
        <v>1.4657984078212289</v>
      </c>
      <c r="O615" s="2"/>
      <c r="P615" s="2"/>
      <c r="Q615" s="6"/>
    </row>
    <row r="616" spans="1:17" x14ac:dyDescent="0.25">
      <c r="A616" s="1" t="s">
        <v>788</v>
      </c>
      <c r="B616" s="2" t="s">
        <v>789</v>
      </c>
      <c r="C616" s="3">
        <v>45275</v>
      </c>
      <c r="D616" s="4" t="str">
        <f ca="1">IF(C616&gt;=TODAY()-7,"Shipped","Completed")</f>
        <v>Completed</v>
      </c>
      <c r="E616" s="4" t="s">
        <v>3</v>
      </c>
      <c r="F616" s="4" t="s">
        <v>1534</v>
      </c>
      <c r="G616" s="5">
        <v>1.36</v>
      </c>
      <c r="H616" s="37">
        <f>IF(J616&gt;=7,2,IF(J616&lt;7,1))</f>
        <v>1</v>
      </c>
      <c r="I616" s="37" t="str">
        <f>IF(H616 &gt; 1, "Large", "Small")</f>
        <v>Small</v>
      </c>
      <c r="J616" s="4">
        <v>2</v>
      </c>
      <c r="K616" s="20">
        <v>0.99</v>
      </c>
      <c r="L616" s="5">
        <f>Table3[[#This Row],[Product_Amt]]+Table3[[#This Row],[Shipping_Amt]]</f>
        <v>2.35</v>
      </c>
      <c r="M616" s="5">
        <f>(((Table3[[#This Row],[Total_Amt]] * 0.0558659217877095) + (Table3[[#This Row],[Total_Amt]])) *0.025 +0.3) + Table3[[#This Row],[Total_Amt]] * 0.1025</f>
        <v>0.60290712290502801</v>
      </c>
      <c r="N616" s="20">
        <f>Table3[[#This Row],[Total_Amt]]-Table3[[#This Row],[TCG Fees]]-0.0225 - (0.088 *Table3[[#This Row],[Shipping Shields]])- (0.02442 * Table3[[#This Row],[Quantity_Ordered]])</f>
        <v>1.587752877094972</v>
      </c>
      <c r="O616" s="2"/>
      <c r="P616" s="2"/>
      <c r="Q616" s="6"/>
    </row>
    <row r="617" spans="1:17" x14ac:dyDescent="0.25">
      <c r="A617" s="1" t="s">
        <v>792</v>
      </c>
      <c r="B617" s="2" t="s">
        <v>793</v>
      </c>
      <c r="C617" s="3">
        <v>45275</v>
      </c>
      <c r="D617" s="4" t="str">
        <f ca="1">IF(C617&gt;=TODAY()-7,"Shipped","Completed")</f>
        <v>Completed</v>
      </c>
      <c r="E617" s="4" t="s">
        <v>3</v>
      </c>
      <c r="F617" s="4" t="s">
        <v>1534</v>
      </c>
      <c r="G617" s="5">
        <v>35</v>
      </c>
      <c r="H617" s="37">
        <f>IF(J617&gt;=7,2,IF(J617&lt;7,1))</f>
        <v>1</v>
      </c>
      <c r="I617" s="37" t="str">
        <f>IF(H617 &gt; 1, "Large", "Small")</f>
        <v>Small</v>
      </c>
      <c r="J617" s="4">
        <v>2</v>
      </c>
      <c r="K617" s="20">
        <v>0.99</v>
      </c>
      <c r="L617" s="5">
        <f>Table3[[#This Row],[Product_Amt]]+Table3[[#This Row],[Shipping_Amt]]</f>
        <v>35.99</v>
      </c>
      <c r="M617" s="5">
        <f>(((Table3[[#This Row],[Total_Amt]] * 0.0558659217877095) + (Table3[[#This Row],[Total_Amt]])) *0.025 +0.3) + Table3[[#This Row],[Total_Amt]] * 0.1025</f>
        <v>4.9389903631284922</v>
      </c>
      <c r="N617" s="20">
        <f>Table3[[#This Row],[Total_Amt]]-Table3[[#This Row],[TCG Fees]]-0.0225 - (0.088 *Table3[[#This Row],[Shipping Shields]])- (0.02442 * Table3[[#This Row],[Quantity_Ordered]])</f>
        <v>30.891669636871509</v>
      </c>
      <c r="O617" s="2"/>
      <c r="P617" s="2"/>
      <c r="Q617" s="6"/>
    </row>
    <row r="618" spans="1:17" x14ac:dyDescent="0.25">
      <c r="A618" s="1" t="s">
        <v>817</v>
      </c>
      <c r="B618" s="2" t="s">
        <v>818</v>
      </c>
      <c r="C618" s="3">
        <v>45275</v>
      </c>
      <c r="D618" s="4" t="str">
        <f ca="1">IF(C618&gt;=TODAY()-7,"Shipped","Completed")</f>
        <v>Completed</v>
      </c>
      <c r="E618" s="4" t="s">
        <v>3</v>
      </c>
      <c r="F618" s="4" t="s">
        <v>1534</v>
      </c>
      <c r="G618" s="5">
        <v>7.0000000000000007E-2</v>
      </c>
      <c r="H618" s="37">
        <f>IF(J618&gt;=7,2,IF(J618&lt;7,1))</f>
        <v>1</v>
      </c>
      <c r="I618" s="37" t="str">
        <f>IF(H618 &gt; 1, "Large", "Small")</f>
        <v>Small</v>
      </c>
      <c r="J618" s="4">
        <v>1</v>
      </c>
      <c r="K618" s="20">
        <v>0.99</v>
      </c>
      <c r="L618" s="5">
        <f>Table3[[#This Row],[Product_Amt]]+Table3[[#This Row],[Shipping_Amt]]</f>
        <v>1.06</v>
      </c>
      <c r="M618" s="5">
        <f>(((Table3[[#This Row],[Total_Amt]] * 0.0558659217877095) + (Table3[[#This Row],[Total_Amt]])) *0.025 +0.3) + Table3[[#This Row],[Total_Amt]] * 0.1025</f>
        <v>0.43663044692737429</v>
      </c>
      <c r="N618" s="20">
        <f>Table3[[#This Row],[Total_Amt]]-Table3[[#This Row],[TCG Fees]]-0.0225 - (0.088 *Table3[[#This Row],[Shipping Shields]])- (0.02442 * Table3[[#This Row],[Quantity_Ordered]])</f>
        <v>0.48844955307262583</v>
      </c>
      <c r="O618" s="2"/>
      <c r="P618" s="2"/>
      <c r="Q618" s="6"/>
    </row>
    <row r="619" spans="1:17" x14ac:dyDescent="0.25">
      <c r="A619" s="1" t="s">
        <v>823</v>
      </c>
      <c r="B619" s="2" t="s">
        <v>824</v>
      </c>
      <c r="C619" s="3">
        <v>45275</v>
      </c>
      <c r="D619" s="4" t="str">
        <f ca="1">IF(C619&gt;=TODAY()-7,"Shipped","Completed")</f>
        <v>Completed</v>
      </c>
      <c r="E619" s="4" t="s">
        <v>3</v>
      </c>
      <c r="F619" s="4" t="s">
        <v>1534</v>
      </c>
      <c r="G619" s="5">
        <v>3.76</v>
      </c>
      <c r="H619" s="37">
        <f>IF(J619&gt;=7,2,IF(J619&lt;7,1))</f>
        <v>1</v>
      </c>
      <c r="I619" s="37" t="str">
        <f>IF(H619 &gt; 1, "Large", "Small")</f>
        <v>Small</v>
      </c>
      <c r="J619" s="4">
        <v>5</v>
      </c>
      <c r="K619" s="20">
        <v>0.99</v>
      </c>
      <c r="L619" s="5">
        <f>Table3[[#This Row],[Product_Amt]]+Table3[[#This Row],[Shipping_Amt]]</f>
        <v>4.75</v>
      </c>
      <c r="M619" s="5">
        <f>(((Table3[[#This Row],[Total_Amt]] * 0.0558659217877095) + (Table3[[#This Row],[Total_Amt]])) *0.025 +0.3) + Table3[[#This Row],[Total_Amt]] * 0.1025</f>
        <v>0.91225907821229046</v>
      </c>
      <c r="N619" s="20">
        <f>Table3[[#This Row],[Total_Amt]]-Table3[[#This Row],[TCG Fees]]-0.0225 - (0.088 *Table3[[#This Row],[Shipping Shields]])- (0.02442 * Table3[[#This Row],[Quantity_Ordered]])</f>
        <v>3.6051409217877093</v>
      </c>
      <c r="O619" s="2"/>
      <c r="P619" s="2"/>
      <c r="Q619" s="6"/>
    </row>
    <row r="620" spans="1:17" x14ac:dyDescent="0.25">
      <c r="A620" s="1" t="s">
        <v>807</v>
      </c>
      <c r="B620" s="2" t="s">
        <v>808</v>
      </c>
      <c r="C620" s="3">
        <v>45275</v>
      </c>
      <c r="D620" s="4" t="str">
        <f ca="1">IF(C620&gt;=TODAY()-7,"Shipped","Completed")</f>
        <v>Completed</v>
      </c>
      <c r="E620" s="4" t="s">
        <v>3</v>
      </c>
      <c r="F620" s="4" t="s">
        <v>1534</v>
      </c>
      <c r="G620" s="5">
        <v>0.77</v>
      </c>
      <c r="H620" s="37">
        <f>IF(J620&gt;=7,2,IF(J620&lt;7,1))</f>
        <v>1</v>
      </c>
      <c r="I620" s="37" t="str">
        <f>IF(H620 &gt; 1, "Large", "Small")</f>
        <v>Small</v>
      </c>
      <c r="J620" s="4">
        <v>3</v>
      </c>
      <c r="K620" s="20">
        <v>0.99</v>
      </c>
      <c r="L620" s="5">
        <f>Table3[[#This Row],[Product_Amt]]+Table3[[#This Row],[Shipping_Amt]]</f>
        <v>1.76</v>
      </c>
      <c r="M620" s="5">
        <f>(((Table3[[#This Row],[Total_Amt]] * 0.0558659217877095) + (Table3[[#This Row],[Total_Amt]])) *0.025 +0.3) + Table3[[#This Row],[Total_Amt]] * 0.1025</f>
        <v>0.52685810055865923</v>
      </c>
      <c r="N620" s="20">
        <f>Table3[[#This Row],[Total_Amt]]-Table3[[#This Row],[TCG Fees]]-0.0225 - (0.088 *Table3[[#This Row],[Shipping Shields]])- (0.02442 * Table3[[#This Row],[Quantity_Ordered]])</f>
        <v>1.0493818994413406</v>
      </c>
      <c r="O620" s="2"/>
      <c r="P620" s="2"/>
      <c r="Q620" s="6"/>
    </row>
    <row r="621" spans="1:17" x14ac:dyDescent="0.25">
      <c r="A621" s="1" t="s">
        <v>794</v>
      </c>
      <c r="B621" s="2" t="s">
        <v>795</v>
      </c>
      <c r="C621" s="3">
        <v>45275</v>
      </c>
      <c r="D621" s="4" t="str">
        <f ca="1">IF(C621&gt;=TODAY()-7,"Shipped","Completed")</f>
        <v>Completed</v>
      </c>
      <c r="E621" s="4" t="s">
        <v>3</v>
      </c>
      <c r="F621" s="4" t="s">
        <v>1534</v>
      </c>
      <c r="G621" s="5">
        <v>0.15</v>
      </c>
      <c r="H621" s="37">
        <f>IF(J621&gt;=7,2,IF(J621&lt;7,1))</f>
        <v>1</v>
      </c>
      <c r="I621" s="37" t="str">
        <f>IF(H621 &gt; 1, "Large", "Small")</f>
        <v>Small</v>
      </c>
      <c r="J621" s="4">
        <v>1</v>
      </c>
      <c r="K621" s="20">
        <v>0.99</v>
      </c>
      <c r="L621" s="5">
        <f>Table3[[#This Row],[Product_Amt]]+Table3[[#This Row],[Shipping_Amt]]</f>
        <v>1.1399999999999999</v>
      </c>
      <c r="M621" s="5">
        <f>(((Table3[[#This Row],[Total_Amt]] * 0.0558659217877095) + (Table3[[#This Row],[Total_Amt]])) *0.025 +0.3) + Table3[[#This Row],[Total_Amt]] * 0.1025</f>
        <v>0.44694217877094966</v>
      </c>
      <c r="N621" s="20">
        <f>Table3[[#This Row],[Total_Amt]]-Table3[[#This Row],[TCG Fees]]-0.0225 - (0.088 *Table3[[#This Row],[Shipping Shields]])- (0.02442 * Table3[[#This Row],[Quantity_Ordered]])</f>
        <v>0.55813782122905031</v>
      </c>
      <c r="O621" s="2"/>
      <c r="P621" s="2"/>
      <c r="Q621" s="6"/>
    </row>
    <row r="622" spans="1:17" x14ac:dyDescent="0.25">
      <c r="A622" s="1" t="s">
        <v>805</v>
      </c>
      <c r="B622" s="2" t="s">
        <v>806</v>
      </c>
      <c r="C622" s="3">
        <v>45275</v>
      </c>
      <c r="D622" s="4" t="str">
        <f ca="1">IF(C622&gt;=TODAY()-7,"Shipped","Completed")</f>
        <v>Completed</v>
      </c>
      <c r="E622" s="4" t="s">
        <v>3</v>
      </c>
      <c r="F622" s="4" t="s">
        <v>1534</v>
      </c>
      <c r="G622" s="5">
        <v>0.78</v>
      </c>
      <c r="H622" s="37">
        <f>IF(J622&gt;=7,2,IF(J622&lt;7,1))</f>
        <v>1</v>
      </c>
      <c r="I622" s="37" t="str">
        <f>IF(H622 &gt; 1, "Large", "Small")</f>
        <v>Small</v>
      </c>
      <c r="J622" s="4">
        <v>2</v>
      </c>
      <c r="K622" s="20">
        <v>0.99</v>
      </c>
      <c r="L622" s="5">
        <f>Table3[[#This Row],[Product_Amt]]+Table3[[#This Row],[Shipping_Amt]]</f>
        <v>1.77</v>
      </c>
      <c r="M622" s="5">
        <f>(((Table3[[#This Row],[Total_Amt]] * 0.0558659217877095) + (Table3[[#This Row],[Total_Amt]])) *0.025 +0.3) + Table3[[#This Row],[Total_Amt]] * 0.1025</f>
        <v>0.52814706703910619</v>
      </c>
      <c r="N622" s="20">
        <f>Table3[[#This Row],[Total_Amt]]-Table3[[#This Row],[TCG Fees]]-0.0225 - (0.088 *Table3[[#This Row],[Shipping Shields]])- (0.02442 * Table3[[#This Row],[Quantity_Ordered]])</f>
        <v>1.0825129329608938</v>
      </c>
      <c r="O622" s="2"/>
      <c r="P622" s="2"/>
      <c r="Q622" s="6"/>
    </row>
    <row r="623" spans="1:17" x14ac:dyDescent="0.25">
      <c r="A623" s="1" t="s">
        <v>813</v>
      </c>
      <c r="B623" s="2" t="s">
        <v>814</v>
      </c>
      <c r="C623" s="3">
        <v>45275</v>
      </c>
      <c r="D623" s="4" t="str">
        <f ca="1">IF(C623&gt;=TODAY()-7,"Shipped","Completed")</f>
        <v>Completed</v>
      </c>
      <c r="E623" s="4" t="s">
        <v>3</v>
      </c>
      <c r="F623" s="4" t="s">
        <v>1534</v>
      </c>
      <c r="G623" s="5">
        <v>0.47</v>
      </c>
      <c r="H623" s="37">
        <f>IF(J623&gt;=7,2,IF(J623&lt;7,1))</f>
        <v>1</v>
      </c>
      <c r="I623" s="37" t="str">
        <f>IF(H623 &gt; 1, "Large", "Small")</f>
        <v>Small</v>
      </c>
      <c r="J623" s="4">
        <v>1</v>
      </c>
      <c r="K623" s="20">
        <v>0.99</v>
      </c>
      <c r="L623" s="5">
        <f>Table3[[#This Row],[Product_Amt]]+Table3[[#This Row],[Shipping_Amt]]</f>
        <v>1.46</v>
      </c>
      <c r="M623" s="5">
        <f>(((Table3[[#This Row],[Total_Amt]] * 0.0558659217877095) + (Table3[[#This Row],[Total_Amt]])) *0.025 +0.3) + Table3[[#This Row],[Total_Amt]] * 0.1025</f>
        <v>0.48818910614525135</v>
      </c>
      <c r="N623" s="20">
        <f>Table3[[#This Row],[Total_Amt]]-Table3[[#This Row],[TCG Fees]]-0.0225 - (0.088 *Table3[[#This Row],[Shipping Shields]])- (0.02442 * Table3[[#This Row],[Quantity_Ordered]])</f>
        <v>0.83689089385474869</v>
      </c>
      <c r="O623" s="2"/>
      <c r="P623" s="2"/>
      <c r="Q623" s="6"/>
    </row>
    <row r="624" spans="1:17" x14ac:dyDescent="0.25">
      <c r="A624" s="1" t="s">
        <v>800</v>
      </c>
      <c r="B624" s="2" t="s">
        <v>254</v>
      </c>
      <c r="C624" s="3">
        <v>45275</v>
      </c>
      <c r="D624" s="4" t="str">
        <f ca="1">IF(C624&gt;=TODAY()-7,"Shipped","Completed")</f>
        <v>Completed</v>
      </c>
      <c r="E624" s="4" t="s">
        <v>3</v>
      </c>
      <c r="F624" s="4" t="s">
        <v>1534</v>
      </c>
      <c r="G624" s="5">
        <v>0.75</v>
      </c>
      <c r="H624" s="37">
        <f>IF(J624&gt;=7,2,IF(J624&lt;7,1))</f>
        <v>1</v>
      </c>
      <c r="I624" s="37" t="str">
        <f>IF(H624 &gt; 1, "Large", "Small")</f>
        <v>Small</v>
      </c>
      <c r="J624" s="4">
        <v>4</v>
      </c>
      <c r="K624" s="20">
        <v>0.99</v>
      </c>
      <c r="L624" s="5">
        <f>Table3[[#This Row],[Product_Amt]]+Table3[[#This Row],[Shipping_Amt]]</f>
        <v>1.74</v>
      </c>
      <c r="M624" s="5">
        <f>(((Table3[[#This Row],[Total_Amt]] * 0.0558659217877095) + (Table3[[#This Row],[Total_Amt]])) *0.025 +0.3) + Table3[[#This Row],[Total_Amt]] * 0.1025</f>
        <v>0.5242801675977653</v>
      </c>
      <c r="N624" s="20">
        <f>Table3[[#This Row],[Total_Amt]]-Table3[[#This Row],[TCG Fees]]-0.0225 - (0.088 *Table3[[#This Row],[Shipping Shields]])- (0.02442 * Table3[[#This Row],[Quantity_Ordered]])</f>
        <v>1.0075398324022347</v>
      </c>
      <c r="O624" s="2"/>
      <c r="P624" s="2"/>
      <c r="Q624" s="6"/>
    </row>
    <row r="625" spans="1:17" x14ac:dyDescent="0.25">
      <c r="A625" s="1" t="s">
        <v>819</v>
      </c>
      <c r="B625" s="2" t="s">
        <v>820</v>
      </c>
      <c r="C625" s="3">
        <v>45275</v>
      </c>
      <c r="D625" s="4" t="str">
        <f ca="1">IF(C625&gt;=TODAY()-7,"Shipped","Completed")</f>
        <v>Completed</v>
      </c>
      <c r="E625" s="4" t="s">
        <v>3</v>
      </c>
      <c r="F625" s="4" t="s">
        <v>1534</v>
      </c>
      <c r="G625" s="5">
        <v>9.76</v>
      </c>
      <c r="H625" s="37">
        <f>IF(J625&gt;=7,2,IF(J625&lt;7,1))</f>
        <v>2</v>
      </c>
      <c r="I625" s="37" t="str">
        <f>IF(H625 &gt; 1, "Large", "Small")</f>
        <v>Large</v>
      </c>
      <c r="J625" s="4">
        <v>7</v>
      </c>
      <c r="K625" s="20">
        <v>0.99</v>
      </c>
      <c r="L625" s="5">
        <f>Table3[[#This Row],[Product_Amt]]+Table3[[#This Row],[Shipping_Amt]]</f>
        <v>10.75</v>
      </c>
      <c r="M625" s="5">
        <f>(((Table3[[#This Row],[Total_Amt]] * 0.0558659217877095) + (Table3[[#This Row],[Total_Amt]])) *0.025 +0.3) + Table3[[#This Row],[Total_Amt]] * 0.1025</f>
        <v>1.6856389664804468</v>
      </c>
      <c r="N625" s="20">
        <f>Table3[[#This Row],[Total_Amt]]-Table3[[#This Row],[TCG Fees]]-0.0225 - (0.088 *Table3[[#This Row],[Shipping Shields]])- (0.02442 * Table3[[#This Row],[Quantity_Ordered]])</f>
        <v>8.6949210335195524</v>
      </c>
      <c r="O625" s="2"/>
      <c r="P625" s="2"/>
      <c r="Q625" s="6"/>
    </row>
    <row r="626" spans="1:17" x14ac:dyDescent="0.25">
      <c r="A626" s="1" t="s">
        <v>790</v>
      </c>
      <c r="B626" s="2" t="s">
        <v>791</v>
      </c>
      <c r="C626" s="3">
        <v>45275</v>
      </c>
      <c r="D626" s="4" t="str">
        <f ca="1">IF(C626&gt;=TODAY()-7,"Shipped","Completed")</f>
        <v>Completed</v>
      </c>
      <c r="E626" s="4" t="s">
        <v>3</v>
      </c>
      <c r="F626" s="4" t="s">
        <v>1534</v>
      </c>
      <c r="G626" s="5">
        <v>0.48</v>
      </c>
      <c r="H626" s="37">
        <f>IF(J626&gt;=7,2,IF(J626&lt;7,1))</f>
        <v>1</v>
      </c>
      <c r="I626" s="37" t="str">
        <f>IF(H626 &gt; 1, "Large", "Small")</f>
        <v>Small</v>
      </c>
      <c r="J626" s="4">
        <v>1</v>
      </c>
      <c r="K626" s="20">
        <v>0.99</v>
      </c>
      <c r="L626" s="5">
        <f>Table3[[#This Row],[Product_Amt]]+Table3[[#This Row],[Shipping_Amt]]</f>
        <v>1.47</v>
      </c>
      <c r="M626" s="5">
        <f>(((Table3[[#This Row],[Total_Amt]] * 0.0558659217877095) + (Table3[[#This Row],[Total_Amt]])) *0.025 +0.3) + Table3[[#This Row],[Total_Amt]] * 0.1025</f>
        <v>0.48947807262569831</v>
      </c>
      <c r="N626" s="20">
        <f>Table3[[#This Row],[Total_Amt]]-Table3[[#This Row],[TCG Fees]]-0.0225 - (0.088 *Table3[[#This Row],[Shipping Shields]])- (0.02442 * Table3[[#This Row],[Quantity_Ordered]])</f>
        <v>0.84560192737430173</v>
      </c>
      <c r="O626" s="2"/>
      <c r="P626" s="2"/>
      <c r="Q626" s="6"/>
    </row>
    <row r="627" spans="1:17" x14ac:dyDescent="0.25">
      <c r="A627" s="1" t="s">
        <v>821</v>
      </c>
      <c r="B627" s="2" t="s">
        <v>822</v>
      </c>
      <c r="C627" s="3">
        <v>45275</v>
      </c>
      <c r="D627" s="4" t="str">
        <f ca="1">IF(C627&gt;=TODAY()-7,"Shipped","Completed")</f>
        <v>Completed</v>
      </c>
      <c r="E627" s="4" t="s">
        <v>3</v>
      </c>
      <c r="F627" s="4" t="s">
        <v>1534</v>
      </c>
      <c r="G627" s="5">
        <v>0.95</v>
      </c>
      <c r="H627" s="37">
        <f>IF(J627&gt;=7,2,IF(J627&lt;7,1))</f>
        <v>1</v>
      </c>
      <c r="I627" s="37" t="str">
        <f>IF(H627 &gt; 1, "Large", "Small")</f>
        <v>Small</v>
      </c>
      <c r="J627" s="4">
        <v>1</v>
      </c>
      <c r="K627" s="20">
        <v>0.99</v>
      </c>
      <c r="L627" s="5">
        <f>Table3[[#This Row],[Product_Amt]]+Table3[[#This Row],[Shipping_Amt]]</f>
        <v>1.94</v>
      </c>
      <c r="M627" s="5">
        <f>(((Table3[[#This Row],[Total_Amt]] * 0.0558659217877095) + (Table3[[#This Row],[Total_Amt]])) *0.025 +0.3) + Table3[[#This Row],[Total_Amt]] * 0.1025</f>
        <v>0.55005949720670388</v>
      </c>
      <c r="N627" s="20">
        <f>Table3[[#This Row],[Total_Amt]]-Table3[[#This Row],[TCG Fees]]-0.0225 - (0.088 *Table3[[#This Row],[Shipping Shields]])- (0.02442 * Table3[[#This Row],[Quantity_Ordered]])</f>
        <v>1.2550205027932959</v>
      </c>
      <c r="O627" s="2"/>
      <c r="P627" s="2"/>
      <c r="Q627" s="6"/>
    </row>
    <row r="628" spans="1:17" x14ac:dyDescent="0.25">
      <c r="A628" s="1" t="s">
        <v>796</v>
      </c>
      <c r="B628" s="2" t="s">
        <v>797</v>
      </c>
      <c r="C628" s="3">
        <v>45275</v>
      </c>
      <c r="D628" s="4" t="str">
        <f ca="1">IF(C628&gt;=TODAY()-7,"Shipped","Completed")</f>
        <v>Completed</v>
      </c>
      <c r="E628" s="4" t="s">
        <v>3</v>
      </c>
      <c r="F628" s="4" t="s">
        <v>1534</v>
      </c>
      <c r="G628" s="5">
        <v>0.42</v>
      </c>
      <c r="H628" s="37">
        <f>IF(J628&gt;=7,2,IF(J628&lt;7,1))</f>
        <v>1</v>
      </c>
      <c r="I628" s="37" t="str">
        <f>IF(H628 &gt; 1, "Large", "Small")</f>
        <v>Small</v>
      </c>
      <c r="J628" s="4">
        <v>2</v>
      </c>
      <c r="K628" s="20">
        <v>0.99</v>
      </c>
      <c r="L628" s="5">
        <f>Table3[[#This Row],[Product_Amt]]+Table3[[#This Row],[Shipping_Amt]]</f>
        <v>1.41</v>
      </c>
      <c r="M628" s="5">
        <f>(((Table3[[#This Row],[Total_Amt]] * 0.0558659217877095) + (Table3[[#This Row],[Total_Amt]])) *0.025 +0.3) + Table3[[#This Row],[Total_Amt]] * 0.1025</f>
        <v>0.48174427374301676</v>
      </c>
      <c r="N628" s="20">
        <f>Table3[[#This Row],[Total_Amt]]-Table3[[#This Row],[TCG Fees]]-0.0225 - (0.088 *Table3[[#This Row],[Shipping Shields]])- (0.02442 * Table3[[#This Row],[Quantity_Ordered]])</f>
        <v>0.76891572625698323</v>
      </c>
      <c r="O628" s="2"/>
      <c r="P628" s="2"/>
      <c r="Q628" s="6"/>
    </row>
    <row r="629" spans="1:17" x14ac:dyDescent="0.25">
      <c r="A629" s="1" t="s">
        <v>815</v>
      </c>
      <c r="B629" s="2" t="s">
        <v>816</v>
      </c>
      <c r="C629" s="3">
        <v>45275</v>
      </c>
      <c r="D629" s="4" t="str">
        <f ca="1">IF(C629&gt;=TODAY()-7,"Shipped","Completed")</f>
        <v>Completed</v>
      </c>
      <c r="E629" s="4" t="s">
        <v>3</v>
      </c>
      <c r="F629" s="4" t="s">
        <v>1534</v>
      </c>
      <c r="G629" s="5">
        <v>0.95</v>
      </c>
      <c r="H629" s="37">
        <f>IF(J629&gt;=7,2,IF(J629&lt;7,1))</f>
        <v>1</v>
      </c>
      <c r="I629" s="37" t="str">
        <f>IF(H629 &gt; 1, "Large", "Small")</f>
        <v>Small</v>
      </c>
      <c r="J629" s="4">
        <v>1</v>
      </c>
      <c r="K629" s="20">
        <v>0.99</v>
      </c>
      <c r="L629" s="5">
        <f>Table3[[#This Row],[Product_Amt]]+Table3[[#This Row],[Shipping_Amt]]</f>
        <v>1.94</v>
      </c>
      <c r="M629" s="5">
        <f>(((Table3[[#This Row],[Total_Amt]] * 0.0558659217877095) + (Table3[[#This Row],[Total_Amt]])) *0.025 +0.3) + Table3[[#This Row],[Total_Amt]] * 0.1025</f>
        <v>0.55005949720670388</v>
      </c>
      <c r="N629" s="20">
        <f>Table3[[#This Row],[Total_Amt]]-Table3[[#This Row],[TCG Fees]]-0.0225 - (0.088 *Table3[[#This Row],[Shipping Shields]])- (0.02442 * Table3[[#This Row],[Quantity_Ordered]])</f>
        <v>1.2550205027932959</v>
      </c>
      <c r="O629" s="2"/>
      <c r="P629" s="2"/>
      <c r="Q629" s="6"/>
    </row>
    <row r="630" spans="1:17" x14ac:dyDescent="0.25">
      <c r="A630" s="1" t="s">
        <v>798</v>
      </c>
      <c r="B630" s="2" t="s">
        <v>799</v>
      </c>
      <c r="C630" s="3">
        <v>45275</v>
      </c>
      <c r="D630" s="4" t="str">
        <f ca="1">IF(C630&gt;=TODAY()-7,"Shipped","Completed")</f>
        <v>Completed</v>
      </c>
      <c r="E630" s="4" t="s">
        <v>3</v>
      </c>
      <c r="F630" s="4" t="s">
        <v>1534</v>
      </c>
      <c r="G630" s="5">
        <v>0.35</v>
      </c>
      <c r="H630" s="37">
        <f>IF(J630&gt;=7,2,IF(J630&lt;7,1))</f>
        <v>1</v>
      </c>
      <c r="I630" s="37" t="str">
        <f>IF(H630 &gt; 1, "Large", "Small")</f>
        <v>Small</v>
      </c>
      <c r="J630" s="4">
        <v>1</v>
      </c>
      <c r="K630" s="20">
        <v>0.99</v>
      </c>
      <c r="L630" s="5">
        <f>Table3[[#This Row],[Product_Amt]]+Table3[[#This Row],[Shipping_Amt]]</f>
        <v>1.3399999999999999</v>
      </c>
      <c r="M630" s="5">
        <f>(((Table3[[#This Row],[Total_Amt]] * 0.0558659217877095) + (Table3[[#This Row],[Total_Amt]])) *0.025 +0.3) + Table3[[#This Row],[Total_Amt]] * 0.1025</f>
        <v>0.47272150837988824</v>
      </c>
      <c r="N630" s="20">
        <f>Table3[[#This Row],[Total_Amt]]-Table3[[#This Row],[TCG Fees]]-0.0225 - (0.088 *Table3[[#This Row],[Shipping Shields]])- (0.02442 * Table3[[#This Row],[Quantity_Ordered]])</f>
        <v>0.73235849162011168</v>
      </c>
      <c r="O630" s="2"/>
      <c r="P630" s="2"/>
      <c r="Q630" s="6"/>
    </row>
    <row r="631" spans="1:17" x14ac:dyDescent="0.25">
      <c r="A631" s="1" t="s">
        <v>811</v>
      </c>
      <c r="B631" s="2" t="s">
        <v>812</v>
      </c>
      <c r="C631" s="3">
        <v>45275</v>
      </c>
      <c r="D631" s="4" t="str">
        <f ca="1">IF(C631&gt;=TODAY()-7,"Shipped","Completed")</f>
        <v>Completed</v>
      </c>
      <c r="E631" s="4" t="s">
        <v>3</v>
      </c>
      <c r="F631" s="4" t="s">
        <v>1534</v>
      </c>
      <c r="G631" s="5">
        <v>0.23</v>
      </c>
      <c r="H631" s="37">
        <f>IF(J631&gt;=7,2,IF(J631&lt;7,1))</f>
        <v>1</v>
      </c>
      <c r="I631" s="37" t="str">
        <f>IF(H631 &gt; 1, "Large", "Small")</f>
        <v>Small</v>
      </c>
      <c r="J631" s="4">
        <v>1</v>
      </c>
      <c r="K631" s="20">
        <v>0.99</v>
      </c>
      <c r="L631" s="5">
        <f>Table3[[#This Row],[Product_Amt]]+Table3[[#This Row],[Shipping_Amt]]</f>
        <v>1.22</v>
      </c>
      <c r="M631" s="5">
        <f>(((Table3[[#This Row],[Total_Amt]] * 0.0558659217877095) + (Table3[[#This Row],[Total_Amt]])) *0.025 +0.3) + Table3[[#This Row],[Total_Amt]] * 0.1025</f>
        <v>0.45725391061452514</v>
      </c>
      <c r="N631" s="20">
        <f>Table3[[#This Row],[Total_Amt]]-Table3[[#This Row],[TCG Fees]]-0.0225 - (0.088 *Table3[[#This Row],[Shipping Shields]])- (0.02442 * Table3[[#This Row],[Quantity_Ordered]])</f>
        <v>0.62782608938547491</v>
      </c>
      <c r="O631" s="2"/>
      <c r="P631" s="2"/>
      <c r="Q631" s="6"/>
    </row>
    <row r="632" spans="1:17" x14ac:dyDescent="0.25">
      <c r="A632" s="1" t="s">
        <v>809</v>
      </c>
      <c r="B632" s="2" t="s">
        <v>810</v>
      </c>
      <c r="C632" s="3">
        <v>45275</v>
      </c>
      <c r="D632" s="4" t="str">
        <f ca="1">IF(C632&gt;=TODAY()-7,"Shipped","Completed")</f>
        <v>Completed</v>
      </c>
      <c r="E632" s="4" t="s">
        <v>3</v>
      </c>
      <c r="F632" s="4" t="s">
        <v>1534</v>
      </c>
      <c r="G632" s="5">
        <v>2.83</v>
      </c>
      <c r="H632" s="37">
        <f>IF(J632&gt;=7,2,IF(J632&lt;7,1))</f>
        <v>2</v>
      </c>
      <c r="I632" s="37" t="str">
        <f>IF(H632 &gt; 1, "Large", "Small")</f>
        <v>Large</v>
      </c>
      <c r="J632" s="4">
        <v>8</v>
      </c>
      <c r="K632" s="20">
        <v>0.99</v>
      </c>
      <c r="L632" s="5">
        <f>Table3[[#This Row],[Product_Amt]]+Table3[[#This Row],[Shipping_Amt]]</f>
        <v>3.8200000000000003</v>
      </c>
      <c r="M632" s="5">
        <f>(((Table3[[#This Row],[Total_Amt]] * 0.0558659217877095) + (Table3[[#This Row],[Total_Amt]])) *0.025 +0.3) + Table3[[#This Row],[Total_Amt]] * 0.1025</f>
        <v>0.79238519553072628</v>
      </c>
      <c r="N632" s="20">
        <f>Table3[[#This Row],[Total_Amt]]-Table3[[#This Row],[TCG Fees]]-0.0225 - (0.088 *Table3[[#This Row],[Shipping Shields]])- (0.02442 * Table3[[#This Row],[Quantity_Ordered]])</f>
        <v>2.633754804469274</v>
      </c>
      <c r="O632" s="2"/>
      <c r="P632" s="2"/>
      <c r="Q632" s="6"/>
    </row>
    <row r="633" spans="1:17" x14ac:dyDescent="0.25">
      <c r="A633" s="1" t="s">
        <v>803</v>
      </c>
      <c r="B633" s="2" t="s">
        <v>804</v>
      </c>
      <c r="C633" s="3">
        <v>45275</v>
      </c>
      <c r="D633" s="4" t="str">
        <f ca="1">IF(C633&gt;=TODAY()-7,"Shipped","Completed")</f>
        <v>Completed</v>
      </c>
      <c r="E633" s="4" t="s">
        <v>3</v>
      </c>
      <c r="F633" s="4" t="s">
        <v>1534</v>
      </c>
      <c r="G633" s="5">
        <v>2.44</v>
      </c>
      <c r="H633" s="37">
        <f>IF(J633&gt;=7,2,IF(J633&lt;7,1))</f>
        <v>2</v>
      </c>
      <c r="I633" s="37" t="str">
        <f>IF(H633 &gt; 1, "Large", "Small")</f>
        <v>Large</v>
      </c>
      <c r="J633" s="4">
        <v>9</v>
      </c>
      <c r="K633" s="20">
        <v>0.99</v>
      </c>
      <c r="L633" s="5">
        <f>Table3[[#This Row],[Product_Amt]]+Table3[[#This Row],[Shipping_Amt]]</f>
        <v>3.4299999999999997</v>
      </c>
      <c r="M633" s="5">
        <f>(((Table3[[#This Row],[Total_Amt]] * 0.0558659217877095) + (Table3[[#This Row],[Total_Amt]])) *0.025 +0.3) + Table3[[#This Row],[Total_Amt]] * 0.1025</f>
        <v>0.74211550279329608</v>
      </c>
      <c r="N633" s="20">
        <f>Table3[[#This Row],[Total_Amt]]-Table3[[#This Row],[TCG Fees]]-0.0225 - (0.088 *Table3[[#This Row],[Shipping Shields]])- (0.02442 * Table3[[#This Row],[Quantity_Ordered]])</f>
        <v>2.2696044972067035</v>
      </c>
      <c r="O633" s="2"/>
      <c r="P633" s="2"/>
      <c r="Q633" s="6"/>
    </row>
    <row r="634" spans="1:17" x14ac:dyDescent="0.25">
      <c r="A634" s="1" t="s">
        <v>778</v>
      </c>
      <c r="B634" s="2" t="s">
        <v>779</v>
      </c>
      <c r="C634" s="3">
        <v>45274</v>
      </c>
      <c r="D634" s="4" t="str">
        <f ca="1">IF(C634&gt;=TODAY()-7,"Shipped","Completed")</f>
        <v>Completed</v>
      </c>
      <c r="E634" s="4" t="s">
        <v>3</v>
      </c>
      <c r="F634" s="4" t="s">
        <v>1534</v>
      </c>
      <c r="G634" s="5">
        <v>2.61</v>
      </c>
      <c r="H634" s="37">
        <f>IF(J634&gt;=7,2,IF(J634&lt;7,1))</f>
        <v>1</v>
      </c>
      <c r="I634" s="37" t="str">
        <f>IF(H634 &gt; 1, "Large", "Small")</f>
        <v>Small</v>
      </c>
      <c r="J634" s="4">
        <v>2</v>
      </c>
      <c r="K634" s="20">
        <v>0.99</v>
      </c>
      <c r="L634" s="5">
        <f>Table3[[#This Row],[Product_Amt]]+Table3[[#This Row],[Shipping_Amt]]</f>
        <v>3.5999999999999996</v>
      </c>
      <c r="M634" s="5">
        <f>(((Table3[[#This Row],[Total_Amt]] * 0.0558659217877095) + (Table3[[#This Row],[Total_Amt]])) *0.025 +0.3) + Table3[[#This Row],[Total_Amt]] * 0.1025</f>
        <v>0.76402793296089377</v>
      </c>
      <c r="N634" s="20">
        <f>Table3[[#This Row],[Total_Amt]]-Table3[[#This Row],[TCG Fees]]-0.0225 - (0.088 *Table3[[#This Row],[Shipping Shields]])- (0.02442 * Table3[[#This Row],[Quantity_Ordered]])</f>
        <v>2.6766320670391055</v>
      </c>
      <c r="O634" s="2"/>
      <c r="P634" s="2"/>
      <c r="Q634" s="6"/>
    </row>
    <row r="635" spans="1:17" x14ac:dyDescent="0.25">
      <c r="A635" s="1" t="s">
        <v>772</v>
      </c>
      <c r="B635" s="2" t="s">
        <v>773</v>
      </c>
      <c r="C635" s="3">
        <v>45274</v>
      </c>
      <c r="D635" s="4" t="str">
        <f ca="1">IF(C635&gt;=TODAY()-7,"Shipped","Completed")</f>
        <v>Completed</v>
      </c>
      <c r="E635" s="4" t="s">
        <v>3</v>
      </c>
      <c r="F635" s="4" t="s">
        <v>1534</v>
      </c>
      <c r="G635" s="5">
        <v>1.8</v>
      </c>
      <c r="H635" s="37">
        <f>IF(J635&gt;=7,2,IF(J635&lt;7,1))</f>
        <v>1</v>
      </c>
      <c r="I635" s="37" t="str">
        <f>IF(H635 &gt; 1, "Large", "Small")</f>
        <v>Small</v>
      </c>
      <c r="J635" s="4">
        <v>4</v>
      </c>
      <c r="K635" s="20">
        <v>0.99</v>
      </c>
      <c r="L635" s="5">
        <f>Table3[[#This Row],[Product_Amt]]+Table3[[#This Row],[Shipping_Amt]]</f>
        <v>2.79</v>
      </c>
      <c r="M635" s="5">
        <f>(((Table3[[#This Row],[Total_Amt]] * 0.0558659217877095) + (Table3[[#This Row],[Total_Amt]])) *0.025 +0.3) + Table3[[#This Row],[Total_Amt]] * 0.1025</f>
        <v>0.6596216480446927</v>
      </c>
      <c r="N635" s="20">
        <f>Table3[[#This Row],[Total_Amt]]-Table3[[#This Row],[TCG Fees]]-0.0225 - (0.088 *Table3[[#This Row],[Shipping Shields]])- (0.02442 * Table3[[#This Row],[Quantity_Ordered]])</f>
        <v>1.9221983519553074</v>
      </c>
      <c r="O635" s="2"/>
      <c r="P635" s="2"/>
      <c r="Q635" s="6"/>
    </row>
    <row r="636" spans="1:17" x14ac:dyDescent="0.25">
      <c r="A636" s="1" t="s">
        <v>750</v>
      </c>
      <c r="B636" s="2" t="s">
        <v>751</v>
      </c>
      <c r="C636" s="3">
        <v>45274</v>
      </c>
      <c r="D636" s="4" t="str">
        <f ca="1">IF(C636&gt;=TODAY()-7,"Shipped","Completed")</f>
        <v>Completed</v>
      </c>
      <c r="E636" s="4" t="s">
        <v>3</v>
      </c>
      <c r="F636" s="4" t="s">
        <v>1534</v>
      </c>
      <c r="G636" s="5">
        <v>1.69</v>
      </c>
      <c r="H636" s="37">
        <f>IF(J636&gt;=7,2,IF(J636&lt;7,1))</f>
        <v>1</v>
      </c>
      <c r="I636" s="37" t="str">
        <f>IF(H636 &gt; 1, "Large", "Small")</f>
        <v>Small</v>
      </c>
      <c r="J636" s="4">
        <v>3</v>
      </c>
      <c r="K636" s="20">
        <v>0.99</v>
      </c>
      <c r="L636" s="5">
        <f>Table3[[#This Row],[Product_Amt]]+Table3[[#This Row],[Shipping_Amt]]</f>
        <v>2.6799999999999997</v>
      </c>
      <c r="M636" s="5">
        <f>(((Table3[[#This Row],[Total_Amt]] * 0.0558659217877095) + (Table3[[#This Row],[Total_Amt]])) *0.025 +0.3) + Table3[[#This Row],[Total_Amt]] * 0.1025</f>
        <v>0.64544301675977644</v>
      </c>
      <c r="N636" s="20">
        <f>Table3[[#This Row],[Total_Amt]]-Table3[[#This Row],[TCG Fees]]-0.0225 - (0.088 *Table3[[#This Row],[Shipping Shields]])- (0.02442 * Table3[[#This Row],[Quantity_Ordered]])</f>
        <v>1.8507969832402231</v>
      </c>
      <c r="O636" s="2"/>
      <c r="P636" s="2"/>
      <c r="Q636" s="6"/>
    </row>
    <row r="637" spans="1:17" x14ac:dyDescent="0.25">
      <c r="A637" s="1" t="s">
        <v>784</v>
      </c>
      <c r="B637" s="2" t="s">
        <v>785</v>
      </c>
      <c r="C637" s="3">
        <v>45274</v>
      </c>
      <c r="D637" s="4" t="str">
        <f ca="1">IF(C637&gt;=TODAY()-7,"Shipped","Completed")</f>
        <v>Completed</v>
      </c>
      <c r="E637" s="4" t="s">
        <v>3</v>
      </c>
      <c r="F637" s="4" t="s">
        <v>1534</v>
      </c>
      <c r="G637" s="5">
        <v>0.35</v>
      </c>
      <c r="H637" s="37">
        <f>IF(J637&gt;=7,2,IF(J637&lt;7,1))</f>
        <v>1</v>
      </c>
      <c r="I637" s="37" t="str">
        <f>IF(H637 &gt; 1, "Large", "Small")</f>
        <v>Small</v>
      </c>
      <c r="J637" s="4">
        <v>1</v>
      </c>
      <c r="K637" s="20">
        <v>0.99</v>
      </c>
      <c r="L637" s="5">
        <f>Table3[[#This Row],[Product_Amt]]+Table3[[#This Row],[Shipping_Amt]]</f>
        <v>1.3399999999999999</v>
      </c>
      <c r="M637" s="5">
        <f>(((Table3[[#This Row],[Total_Amt]] * 0.0558659217877095) + (Table3[[#This Row],[Total_Amt]])) *0.025 +0.3) + Table3[[#This Row],[Total_Amt]] * 0.1025</f>
        <v>0.47272150837988824</v>
      </c>
      <c r="N637" s="20">
        <f>Table3[[#This Row],[Total_Amt]]-Table3[[#This Row],[TCG Fees]]-0.0225 - (0.088 *Table3[[#This Row],[Shipping Shields]])- (0.02442 * Table3[[#This Row],[Quantity_Ordered]])</f>
        <v>0.73235849162011168</v>
      </c>
      <c r="O637" s="2"/>
      <c r="P637" s="2"/>
      <c r="Q637" s="6"/>
    </row>
    <row r="638" spans="1:17" x14ac:dyDescent="0.25">
      <c r="A638" s="1" t="s">
        <v>766</v>
      </c>
      <c r="B638" s="2" t="s">
        <v>767</v>
      </c>
      <c r="C638" s="3">
        <v>45274</v>
      </c>
      <c r="D638" s="4" t="str">
        <f ca="1">IF(C638&gt;=TODAY()-7,"Shipped","Completed")</f>
        <v>Completed</v>
      </c>
      <c r="E638" s="4" t="s">
        <v>3</v>
      </c>
      <c r="F638" s="4" t="s">
        <v>1534</v>
      </c>
      <c r="G638" s="5">
        <v>2.67</v>
      </c>
      <c r="H638" s="37">
        <f>IF(J638&gt;=7,2,IF(J638&lt;7,1))</f>
        <v>1</v>
      </c>
      <c r="I638" s="37" t="str">
        <f>IF(H638 &gt; 1, "Large", "Small")</f>
        <v>Small</v>
      </c>
      <c r="J638" s="4">
        <v>1</v>
      </c>
      <c r="K638" s="20">
        <v>0.99</v>
      </c>
      <c r="L638" s="5">
        <f>Table3[[#This Row],[Product_Amt]]+Table3[[#This Row],[Shipping_Amt]]</f>
        <v>3.66</v>
      </c>
      <c r="M638" s="5">
        <f>(((Table3[[#This Row],[Total_Amt]] * 0.0558659217877095) + (Table3[[#This Row],[Total_Amt]])) *0.025 +0.3) + Table3[[#This Row],[Total_Amt]] * 0.1025</f>
        <v>0.77176173184357544</v>
      </c>
      <c r="N638" s="20">
        <f>Table3[[#This Row],[Total_Amt]]-Table3[[#This Row],[TCG Fees]]-0.0225 - (0.088 *Table3[[#This Row],[Shipping Shields]])- (0.02442 * Table3[[#This Row],[Quantity_Ordered]])</f>
        <v>2.7533182681564243</v>
      </c>
      <c r="O638" s="2"/>
      <c r="P638" s="2"/>
      <c r="Q638" s="6"/>
    </row>
    <row r="639" spans="1:17" x14ac:dyDescent="0.25">
      <c r="A639" s="1" t="s">
        <v>756</v>
      </c>
      <c r="B639" s="2" t="s">
        <v>757</v>
      </c>
      <c r="C639" s="3">
        <v>45274</v>
      </c>
      <c r="D639" s="4" t="str">
        <f ca="1">IF(C639&gt;=TODAY()-7,"Shipped","Completed")</f>
        <v>Completed</v>
      </c>
      <c r="E639" s="4" t="s">
        <v>3</v>
      </c>
      <c r="F639" s="4" t="s">
        <v>1534</v>
      </c>
      <c r="G639" s="5">
        <v>4.6100000000000003</v>
      </c>
      <c r="H639" s="37">
        <f>IF(J639&gt;=7,2,IF(J639&lt;7,1))</f>
        <v>2</v>
      </c>
      <c r="I639" s="37" t="str">
        <f>IF(H639 &gt; 1, "Large", "Small")</f>
        <v>Large</v>
      </c>
      <c r="J639" s="4">
        <v>8</v>
      </c>
      <c r="K639" s="20">
        <v>0.99</v>
      </c>
      <c r="L639" s="5">
        <f>Table3[[#This Row],[Product_Amt]]+Table3[[#This Row],[Shipping_Amt]]</f>
        <v>5.6000000000000005</v>
      </c>
      <c r="M639" s="5">
        <f>(((Table3[[#This Row],[Total_Amt]] * 0.0558659217877095) + (Table3[[#This Row],[Total_Amt]])) *0.025 +0.3) + Table3[[#This Row],[Total_Amt]] * 0.1025</f>
        <v>1.0218212290502793</v>
      </c>
      <c r="N639" s="20">
        <f>Table3[[#This Row],[Total_Amt]]-Table3[[#This Row],[TCG Fees]]-0.0225 - (0.088 *Table3[[#This Row],[Shipping Shields]])- (0.02442 * Table3[[#This Row],[Quantity_Ordered]])</f>
        <v>4.1843187709497212</v>
      </c>
      <c r="O639" s="2"/>
      <c r="P639" s="2"/>
      <c r="Q639" s="6"/>
    </row>
    <row r="640" spans="1:17" x14ac:dyDescent="0.25">
      <c r="A640" s="1" t="s">
        <v>774</v>
      </c>
      <c r="B640" s="2" t="s">
        <v>775</v>
      </c>
      <c r="C640" s="3">
        <v>45274</v>
      </c>
      <c r="D640" s="4" t="str">
        <f ca="1">IF(C640&gt;=TODAY()-7,"Shipped","Completed")</f>
        <v>Completed</v>
      </c>
      <c r="E640" s="4" t="s">
        <v>3</v>
      </c>
      <c r="F640" s="4" t="s">
        <v>1534</v>
      </c>
      <c r="G640" s="5">
        <v>7.43</v>
      </c>
      <c r="H640" s="37">
        <f>IF(J640&gt;=7,2,IF(J640&lt;7,1))</f>
        <v>1</v>
      </c>
      <c r="I640" s="37" t="str">
        <f>IF(H640 &gt; 1, "Large", "Small")</f>
        <v>Small</v>
      </c>
      <c r="J640" s="4">
        <v>4</v>
      </c>
      <c r="K640" s="20">
        <v>0.99</v>
      </c>
      <c r="L640" s="5">
        <f>Table3[[#This Row],[Product_Amt]]+Table3[[#This Row],[Shipping_Amt]]</f>
        <v>8.42</v>
      </c>
      <c r="M640" s="5">
        <f>(((Table3[[#This Row],[Total_Amt]] * 0.0558659217877095) + (Table3[[#This Row],[Total_Amt]])) *0.025 +0.3) + Table3[[#This Row],[Total_Amt]] * 0.1025</f>
        <v>1.3853097765363129</v>
      </c>
      <c r="N640" s="20">
        <f>Table3[[#This Row],[Total_Amt]]-Table3[[#This Row],[TCG Fees]]-0.0225 - (0.088 *Table3[[#This Row],[Shipping Shields]])- (0.02442 * Table3[[#This Row],[Quantity_Ordered]])</f>
        <v>6.8265102234636865</v>
      </c>
      <c r="O640" s="2"/>
      <c r="P640" s="2"/>
      <c r="Q640" s="6"/>
    </row>
    <row r="641" spans="1:17" x14ac:dyDescent="0.25">
      <c r="A641" s="1" t="s">
        <v>768</v>
      </c>
      <c r="B641" s="2" t="s">
        <v>769</v>
      </c>
      <c r="C641" s="3">
        <v>45274</v>
      </c>
      <c r="D641" s="4" t="str">
        <f ca="1">IF(C641&gt;=TODAY()-7,"Shipped","Completed")</f>
        <v>Completed</v>
      </c>
      <c r="E641" s="4" t="s">
        <v>3</v>
      </c>
      <c r="F641" s="4" t="s">
        <v>1534</v>
      </c>
      <c r="G641" s="5">
        <v>0.28000000000000003</v>
      </c>
      <c r="H641" s="37">
        <f>IF(J641&gt;=7,2,IF(J641&lt;7,1))</f>
        <v>1</v>
      </c>
      <c r="I641" s="37" t="str">
        <f>IF(H641 &gt; 1, "Large", "Small")</f>
        <v>Small</v>
      </c>
      <c r="J641" s="4">
        <v>1</v>
      </c>
      <c r="K641" s="20">
        <v>0.99</v>
      </c>
      <c r="L641" s="5">
        <f>Table3[[#This Row],[Product_Amt]]+Table3[[#This Row],[Shipping_Amt]]</f>
        <v>1.27</v>
      </c>
      <c r="M641" s="5">
        <f>(((Table3[[#This Row],[Total_Amt]] * 0.0558659217877095) + (Table3[[#This Row],[Total_Amt]])) *0.025 +0.3) + Table3[[#This Row],[Total_Amt]] * 0.1025</f>
        <v>0.46369874301675973</v>
      </c>
      <c r="N641" s="20">
        <f>Table3[[#This Row],[Total_Amt]]-Table3[[#This Row],[TCG Fees]]-0.0225 - (0.088 *Table3[[#This Row],[Shipping Shields]])- (0.02442 * Table3[[#This Row],[Quantity_Ordered]])</f>
        <v>0.67138125698324036</v>
      </c>
      <c r="O641" s="2"/>
      <c r="P641" s="2"/>
      <c r="Q641" s="6"/>
    </row>
    <row r="642" spans="1:17" x14ac:dyDescent="0.25">
      <c r="A642" s="1" t="s">
        <v>760</v>
      </c>
      <c r="B642" s="2" t="s">
        <v>761</v>
      </c>
      <c r="C642" s="3">
        <v>45274</v>
      </c>
      <c r="D642" s="4" t="str">
        <f ca="1">IF(C642&gt;=TODAY()-7,"Shipped","Completed")</f>
        <v>Completed</v>
      </c>
      <c r="E642" s="4" t="s">
        <v>3</v>
      </c>
      <c r="F642" s="4" t="s">
        <v>1534</v>
      </c>
      <c r="G642" s="5">
        <v>4.99</v>
      </c>
      <c r="H642" s="37">
        <f>IF(J642&gt;=7,2,IF(J642&lt;7,1))</f>
        <v>1</v>
      </c>
      <c r="I642" s="37" t="str">
        <f>IF(H642 &gt; 1, "Large", "Small")</f>
        <v>Small</v>
      </c>
      <c r="J642" s="4">
        <v>5</v>
      </c>
      <c r="K642" s="20">
        <v>0.99</v>
      </c>
      <c r="L642" s="5">
        <f>Table3[[#This Row],[Product_Amt]]+Table3[[#This Row],[Shipping_Amt]]</f>
        <v>5.98</v>
      </c>
      <c r="M642" s="5">
        <f>(((Table3[[#This Row],[Total_Amt]] * 0.0558659217877095) + (Table3[[#This Row],[Total_Amt]])) *0.025 +0.3) + Table3[[#This Row],[Total_Amt]] * 0.1025</f>
        <v>1.0708019553072625</v>
      </c>
      <c r="N642" s="20">
        <f>Table3[[#This Row],[Total_Amt]]-Table3[[#This Row],[TCG Fees]]-0.0225 - (0.088 *Table3[[#This Row],[Shipping Shields]])- (0.02442 * Table3[[#This Row],[Quantity_Ordered]])</f>
        <v>4.6765980446927387</v>
      </c>
      <c r="O642" s="2"/>
      <c r="P642" s="2"/>
      <c r="Q642" s="6"/>
    </row>
    <row r="643" spans="1:17" x14ac:dyDescent="0.25">
      <c r="A643" s="1" t="s">
        <v>744</v>
      </c>
      <c r="B643" s="2" t="s">
        <v>745</v>
      </c>
      <c r="C643" s="3">
        <v>45274</v>
      </c>
      <c r="D643" s="4" t="str">
        <f ca="1">IF(C643&gt;=TODAY()-7,"Shipped","Completed")</f>
        <v>Completed</v>
      </c>
      <c r="E643" s="4" t="s">
        <v>3</v>
      </c>
      <c r="F643" s="4" t="s">
        <v>1534</v>
      </c>
      <c r="G643" s="5">
        <v>3.17</v>
      </c>
      <c r="H643" s="37">
        <f>IF(J643&gt;=7,2,IF(J643&lt;7,1))</f>
        <v>1</v>
      </c>
      <c r="I643" s="37" t="str">
        <f>IF(H643 &gt; 1, "Large", "Small")</f>
        <v>Small</v>
      </c>
      <c r="J643" s="4">
        <v>3</v>
      </c>
      <c r="K643" s="20">
        <v>0.99</v>
      </c>
      <c r="L643" s="5">
        <f>Table3[[#This Row],[Product_Amt]]+Table3[[#This Row],[Shipping_Amt]]</f>
        <v>4.16</v>
      </c>
      <c r="M643" s="5">
        <f>(((Table3[[#This Row],[Total_Amt]] * 0.0558659217877095) + (Table3[[#This Row],[Total_Amt]])) *0.025 +0.3) + Table3[[#This Row],[Total_Amt]] * 0.1025</f>
        <v>0.83621005586592179</v>
      </c>
      <c r="N643" s="20">
        <f>Table3[[#This Row],[Total_Amt]]-Table3[[#This Row],[TCG Fees]]-0.0225 - (0.088 *Table3[[#This Row],[Shipping Shields]])- (0.02442 * Table3[[#This Row],[Quantity_Ordered]])</f>
        <v>3.1400299441340782</v>
      </c>
      <c r="O643" s="2"/>
      <c r="P643" s="2"/>
      <c r="Q643" s="6"/>
    </row>
    <row r="644" spans="1:17" x14ac:dyDescent="0.25">
      <c r="A644" s="1" t="s">
        <v>758</v>
      </c>
      <c r="B644" s="2" t="s">
        <v>759</v>
      </c>
      <c r="C644" s="3">
        <v>45274</v>
      </c>
      <c r="D644" s="4" t="str">
        <f ca="1">IF(C644&gt;=TODAY()-7,"Shipped","Completed")</f>
        <v>Completed</v>
      </c>
      <c r="E644" s="4" t="s">
        <v>3</v>
      </c>
      <c r="F644" s="4" t="s">
        <v>1534</v>
      </c>
      <c r="G644" s="5">
        <v>0.98</v>
      </c>
      <c r="H644" s="37">
        <f>IF(J644&gt;=7,2,IF(J644&lt;7,1))</f>
        <v>1</v>
      </c>
      <c r="I644" s="37" t="str">
        <f>IF(H644 &gt; 1, "Large", "Small")</f>
        <v>Small</v>
      </c>
      <c r="J644" s="4">
        <v>1</v>
      </c>
      <c r="K644" s="20">
        <v>0.99</v>
      </c>
      <c r="L644" s="5">
        <f>Table3[[#This Row],[Product_Amt]]+Table3[[#This Row],[Shipping_Amt]]</f>
        <v>1.97</v>
      </c>
      <c r="M644" s="5">
        <f>(((Table3[[#This Row],[Total_Amt]] * 0.0558659217877095) + (Table3[[#This Row],[Total_Amt]])) *0.025 +0.3) + Table3[[#This Row],[Total_Amt]] * 0.1025</f>
        <v>0.55392639664804466</v>
      </c>
      <c r="N644" s="20">
        <f>Table3[[#This Row],[Total_Amt]]-Table3[[#This Row],[TCG Fees]]-0.0225 - (0.088 *Table3[[#This Row],[Shipping Shields]])- (0.02442 * Table3[[#This Row],[Quantity_Ordered]])</f>
        <v>1.2811536033519553</v>
      </c>
      <c r="O644" s="2"/>
      <c r="P644" s="2"/>
      <c r="Q644" s="6"/>
    </row>
    <row r="645" spans="1:17" x14ac:dyDescent="0.25">
      <c r="A645" s="1" t="s">
        <v>764</v>
      </c>
      <c r="B645" s="2" t="s">
        <v>765</v>
      </c>
      <c r="C645" s="3">
        <v>45274</v>
      </c>
      <c r="D645" s="4" t="str">
        <f ca="1">IF(C645&gt;=TODAY()-7,"Shipped","Completed")</f>
        <v>Completed</v>
      </c>
      <c r="E645" s="4" t="s">
        <v>3</v>
      </c>
      <c r="F645" s="4" t="s">
        <v>1534</v>
      </c>
      <c r="G645" s="5">
        <v>1.61</v>
      </c>
      <c r="H645" s="37">
        <f>IF(J645&gt;=7,2,IF(J645&lt;7,1))</f>
        <v>1</v>
      </c>
      <c r="I645" s="37" t="str">
        <f>IF(H645 &gt; 1, "Large", "Small")</f>
        <v>Small</v>
      </c>
      <c r="J645" s="4">
        <v>3</v>
      </c>
      <c r="K645" s="20">
        <v>0.99</v>
      </c>
      <c r="L645" s="5">
        <f>Table3[[#This Row],[Product_Amt]]+Table3[[#This Row],[Shipping_Amt]]</f>
        <v>2.6</v>
      </c>
      <c r="M645" s="5">
        <f>(((Table3[[#This Row],[Total_Amt]] * 0.0558659217877095) + (Table3[[#This Row],[Total_Amt]])) *0.025 +0.3) + Table3[[#This Row],[Total_Amt]] * 0.1025</f>
        <v>0.63513128491620119</v>
      </c>
      <c r="N645" s="20">
        <f>Table3[[#This Row],[Total_Amt]]-Table3[[#This Row],[TCG Fees]]-0.0225 - (0.088 *Table3[[#This Row],[Shipping Shields]])- (0.02442 * Table3[[#This Row],[Quantity_Ordered]])</f>
        <v>1.7811087150837988</v>
      </c>
      <c r="O645" s="2"/>
      <c r="P645" s="2"/>
      <c r="Q645" s="6"/>
    </row>
    <row r="646" spans="1:17" x14ac:dyDescent="0.25">
      <c r="A646" s="1" t="s">
        <v>776</v>
      </c>
      <c r="B646" s="2" t="s">
        <v>777</v>
      </c>
      <c r="C646" s="3">
        <v>45274</v>
      </c>
      <c r="D646" s="4" t="str">
        <f ca="1">IF(C646&gt;=TODAY()-7,"Shipped","Completed")</f>
        <v>Completed</v>
      </c>
      <c r="E646" s="4" t="s">
        <v>3</v>
      </c>
      <c r="F646" s="4" t="s">
        <v>1534</v>
      </c>
      <c r="G646" s="5">
        <v>3.3</v>
      </c>
      <c r="H646" s="37">
        <f>IF(J646&gt;=7,2,IF(J646&lt;7,1))</f>
        <v>2</v>
      </c>
      <c r="I646" s="37" t="str">
        <f>IF(H646 &gt; 1, "Large", "Small")</f>
        <v>Large</v>
      </c>
      <c r="J646" s="4">
        <v>7</v>
      </c>
      <c r="K646" s="20">
        <v>0.99</v>
      </c>
      <c r="L646" s="5">
        <f>Table3[[#This Row],[Product_Amt]]+Table3[[#This Row],[Shipping_Amt]]</f>
        <v>4.29</v>
      </c>
      <c r="M646" s="5">
        <f>(((Table3[[#This Row],[Total_Amt]] * 0.0558659217877095) + (Table3[[#This Row],[Total_Amt]])) *0.025 +0.3) + Table3[[#This Row],[Total_Amt]] * 0.1025</f>
        <v>0.85296662011173185</v>
      </c>
      <c r="N646" s="20">
        <f>Table3[[#This Row],[Total_Amt]]-Table3[[#This Row],[TCG Fees]]-0.0225 - (0.088 *Table3[[#This Row],[Shipping Shields]])- (0.02442 * Table3[[#This Row],[Quantity_Ordered]])</f>
        <v>3.067593379888268</v>
      </c>
      <c r="O646" s="2"/>
      <c r="P646" s="2"/>
      <c r="Q646" s="6"/>
    </row>
    <row r="647" spans="1:17" x14ac:dyDescent="0.25">
      <c r="A647" s="1" t="s">
        <v>782</v>
      </c>
      <c r="B647" s="2" t="s">
        <v>783</v>
      </c>
      <c r="C647" s="3">
        <v>45274</v>
      </c>
      <c r="D647" s="4" t="str">
        <f ca="1">IF(C647&gt;=TODAY()-7,"Shipped","Completed")</f>
        <v>Completed</v>
      </c>
      <c r="E647" s="4" t="s">
        <v>3</v>
      </c>
      <c r="F647" s="4" t="s">
        <v>1534</v>
      </c>
      <c r="G647" s="5">
        <v>0.56000000000000005</v>
      </c>
      <c r="H647" s="37">
        <f>IF(J647&gt;=7,2,IF(J647&lt;7,1))</f>
        <v>1</v>
      </c>
      <c r="I647" s="37" t="str">
        <f>IF(H647 &gt; 1, "Large", "Small")</f>
        <v>Small</v>
      </c>
      <c r="J647" s="4">
        <v>1</v>
      </c>
      <c r="K647" s="20">
        <v>0.99</v>
      </c>
      <c r="L647" s="5">
        <f>Table3[[#This Row],[Product_Amt]]+Table3[[#This Row],[Shipping_Amt]]</f>
        <v>1.55</v>
      </c>
      <c r="M647" s="5">
        <f>(((Table3[[#This Row],[Total_Amt]] * 0.0558659217877095) + (Table3[[#This Row],[Total_Amt]])) *0.025 +0.3) + Table3[[#This Row],[Total_Amt]] * 0.1025</f>
        <v>0.49978980446927374</v>
      </c>
      <c r="N647" s="20">
        <f>Table3[[#This Row],[Total_Amt]]-Table3[[#This Row],[TCG Fees]]-0.0225 - (0.088 *Table3[[#This Row],[Shipping Shields]])- (0.02442 * Table3[[#This Row],[Quantity_Ordered]])</f>
        <v>0.91529019553072644</v>
      </c>
      <c r="O647" s="2"/>
      <c r="P647" s="2"/>
      <c r="Q647" s="6"/>
    </row>
    <row r="648" spans="1:17" x14ac:dyDescent="0.25">
      <c r="A648" s="1" t="s">
        <v>770</v>
      </c>
      <c r="B648" s="2" t="s">
        <v>771</v>
      </c>
      <c r="C648" s="3">
        <v>45274</v>
      </c>
      <c r="D648" s="4" t="str">
        <f ca="1">IF(C648&gt;=TODAY()-7,"Shipped","Completed")</f>
        <v>Completed</v>
      </c>
      <c r="E648" s="4" t="s">
        <v>3</v>
      </c>
      <c r="F648" s="4" t="s">
        <v>1534</v>
      </c>
      <c r="G648" s="5">
        <v>20.67</v>
      </c>
      <c r="H648" s="37">
        <f>IF(J648&gt;=7,2,IF(J648&lt;7,1))</f>
        <v>2</v>
      </c>
      <c r="I648" s="37" t="str">
        <f>IF(H648 &gt; 1, "Large", "Small")</f>
        <v>Large</v>
      </c>
      <c r="J648" s="4">
        <v>137</v>
      </c>
      <c r="K648" s="20">
        <v>0.99</v>
      </c>
      <c r="L648" s="5">
        <f>Table3[[#This Row],[Product_Amt]]+Table3[[#This Row],[Shipping_Amt]]</f>
        <v>21.66</v>
      </c>
      <c r="M648" s="5">
        <f>(((Table3[[#This Row],[Total_Amt]] * 0.0558659217877095) + (Table3[[#This Row],[Total_Amt]])) *0.025 +0.3) + Table3[[#This Row],[Total_Amt]] * 0.1025</f>
        <v>3.0919013966480446</v>
      </c>
      <c r="N648" s="20">
        <f>Table3[[#This Row],[Total_Amt]]-Table3[[#This Row],[TCG Fees]]-0.0225 - (0.088 *Table3[[#This Row],[Shipping Shields]])- (0.02442 * Table3[[#This Row],[Quantity_Ordered]])</f>
        <v>15.024058603351957</v>
      </c>
      <c r="O648" s="2"/>
      <c r="P648" s="2"/>
      <c r="Q648" s="6"/>
    </row>
    <row r="649" spans="1:17" x14ac:dyDescent="0.25">
      <c r="A649" s="1" t="s">
        <v>752</v>
      </c>
      <c r="B649" s="2" t="s">
        <v>753</v>
      </c>
      <c r="C649" s="3">
        <v>45274</v>
      </c>
      <c r="D649" s="4" t="str">
        <f ca="1">IF(C649&gt;=TODAY()-7,"Shipped","Completed")</f>
        <v>Completed</v>
      </c>
      <c r="E649" s="4" t="s">
        <v>3</v>
      </c>
      <c r="F649" s="4" t="s">
        <v>1534</v>
      </c>
      <c r="G649" s="5">
        <v>4.58</v>
      </c>
      <c r="H649" s="37">
        <f>IF(J649&gt;=7,2,IF(J649&lt;7,1))</f>
        <v>2</v>
      </c>
      <c r="I649" s="37" t="str">
        <f>IF(H649 &gt; 1, "Large", "Small")</f>
        <v>Large</v>
      </c>
      <c r="J649" s="4">
        <v>9</v>
      </c>
      <c r="K649" s="20">
        <v>0.99</v>
      </c>
      <c r="L649" s="5">
        <f>Table3[[#This Row],[Product_Amt]]+Table3[[#This Row],[Shipping_Amt]]</f>
        <v>5.57</v>
      </c>
      <c r="M649" s="5">
        <f>(((Table3[[#This Row],[Total_Amt]] * 0.0558659217877095) + (Table3[[#This Row],[Total_Amt]])) *0.025 +0.3) + Table3[[#This Row],[Total_Amt]] * 0.1025</f>
        <v>1.0179543296089386</v>
      </c>
      <c r="N649" s="20">
        <f>Table3[[#This Row],[Total_Amt]]-Table3[[#This Row],[TCG Fees]]-0.0225 - (0.088 *Table3[[#This Row],[Shipping Shields]])- (0.02442 * Table3[[#This Row],[Quantity_Ordered]])</f>
        <v>4.1337656703910612</v>
      </c>
      <c r="O649" s="2"/>
      <c r="P649" s="2"/>
      <c r="Q649" s="6"/>
    </row>
    <row r="650" spans="1:17" x14ac:dyDescent="0.25">
      <c r="A650" s="1" t="s">
        <v>780</v>
      </c>
      <c r="B650" s="2" t="s">
        <v>781</v>
      </c>
      <c r="C650" s="3">
        <v>45274</v>
      </c>
      <c r="D650" s="4" t="str">
        <f ca="1">IF(C650&gt;=TODAY()-7,"Shipped","Completed")</f>
        <v>Completed</v>
      </c>
      <c r="E650" s="4" t="s">
        <v>3</v>
      </c>
      <c r="F650" s="4" t="s">
        <v>1534</v>
      </c>
      <c r="G650" s="5">
        <v>1.1399999999999999</v>
      </c>
      <c r="H650" s="37">
        <f>IF(J650&gt;=7,2,IF(J650&lt;7,1))</f>
        <v>1</v>
      </c>
      <c r="I650" s="37" t="str">
        <f>IF(H650 &gt; 1, "Large", "Small")</f>
        <v>Small</v>
      </c>
      <c r="J650" s="4">
        <v>3</v>
      </c>
      <c r="K650" s="20">
        <v>0.99</v>
      </c>
      <c r="L650" s="5">
        <f>Table3[[#This Row],[Product_Amt]]+Table3[[#This Row],[Shipping_Amt]]</f>
        <v>2.13</v>
      </c>
      <c r="M650" s="5">
        <f>(((Table3[[#This Row],[Total_Amt]] * 0.0558659217877095) + (Table3[[#This Row],[Total_Amt]])) *0.025 +0.3) + Table3[[#This Row],[Total_Amt]] * 0.1025</f>
        <v>0.57454986033519551</v>
      </c>
      <c r="N650" s="20">
        <f>Table3[[#This Row],[Total_Amt]]-Table3[[#This Row],[TCG Fees]]-0.0225 - (0.088 *Table3[[#This Row],[Shipping Shields]])- (0.02442 * Table3[[#This Row],[Quantity_Ordered]])</f>
        <v>1.3716901396648042</v>
      </c>
      <c r="O650" s="2"/>
      <c r="P650" s="2"/>
      <c r="Q650" s="6"/>
    </row>
    <row r="651" spans="1:17" x14ac:dyDescent="0.25">
      <c r="A651" s="1" t="s">
        <v>754</v>
      </c>
      <c r="B651" s="2" t="s">
        <v>755</v>
      </c>
      <c r="C651" s="3">
        <v>45274</v>
      </c>
      <c r="D651" s="4" t="str">
        <f ca="1">IF(C651&gt;=TODAY()-7,"Shipped","Completed")</f>
        <v>Completed</v>
      </c>
      <c r="E651" s="4" t="s">
        <v>3</v>
      </c>
      <c r="F651" s="4" t="s">
        <v>1534</v>
      </c>
      <c r="G651" s="5">
        <v>2.75</v>
      </c>
      <c r="H651" s="37">
        <f>IF(J651&gt;=7,2,IF(J651&lt;7,1))</f>
        <v>1</v>
      </c>
      <c r="I651" s="37" t="str">
        <f>IF(H651 &gt; 1, "Large", "Small")</f>
        <v>Small</v>
      </c>
      <c r="J651" s="4">
        <v>1</v>
      </c>
      <c r="K651" s="20">
        <v>0.99</v>
      </c>
      <c r="L651" s="5">
        <f>Table3[[#This Row],[Product_Amt]]+Table3[[#This Row],[Shipping_Amt]]</f>
        <v>3.74</v>
      </c>
      <c r="M651" s="5">
        <f>(((Table3[[#This Row],[Total_Amt]] * 0.0558659217877095) + (Table3[[#This Row],[Total_Amt]])) *0.025 +0.3) + Table3[[#This Row],[Total_Amt]] * 0.1025</f>
        <v>0.78207346368715092</v>
      </c>
      <c r="N651" s="20">
        <f>Table3[[#This Row],[Total_Amt]]-Table3[[#This Row],[TCG Fees]]-0.0225 - (0.088 *Table3[[#This Row],[Shipping Shields]])- (0.02442 * Table3[[#This Row],[Quantity_Ordered]])</f>
        <v>2.8230065363128491</v>
      </c>
      <c r="O651" s="2"/>
      <c r="P651" s="2"/>
      <c r="Q651" s="6"/>
    </row>
    <row r="652" spans="1:17" x14ac:dyDescent="0.25">
      <c r="A652" s="1" t="s">
        <v>786</v>
      </c>
      <c r="B652" s="2" t="s">
        <v>787</v>
      </c>
      <c r="C652" s="3">
        <v>45274</v>
      </c>
      <c r="D652" s="4" t="str">
        <f ca="1">IF(C652&gt;=TODAY()-7,"Shipped","Completed")</f>
        <v>Completed</v>
      </c>
      <c r="E652" s="4" t="s">
        <v>3</v>
      </c>
      <c r="F652" s="4" t="s">
        <v>1534</v>
      </c>
      <c r="G652" s="5">
        <v>2.08</v>
      </c>
      <c r="H652" s="37">
        <f>IF(J652&gt;=7,2,IF(J652&lt;7,1))</f>
        <v>1</v>
      </c>
      <c r="I652" s="37" t="str">
        <f>IF(H652 &gt; 1, "Large", "Small")</f>
        <v>Small</v>
      </c>
      <c r="J652" s="4">
        <v>4</v>
      </c>
      <c r="K652" s="20">
        <v>0.99</v>
      </c>
      <c r="L652" s="5">
        <f>Table3[[#This Row],[Product_Amt]]+Table3[[#This Row],[Shipping_Amt]]</f>
        <v>3.0700000000000003</v>
      </c>
      <c r="M652" s="5">
        <f>(((Table3[[#This Row],[Total_Amt]] * 0.0558659217877095) + (Table3[[#This Row],[Total_Amt]])) *0.025 +0.3) + Table3[[#This Row],[Total_Amt]] * 0.1025</f>
        <v>0.69571270949720676</v>
      </c>
      <c r="N652" s="20">
        <f>Table3[[#This Row],[Total_Amt]]-Table3[[#This Row],[TCG Fees]]-0.0225 - (0.088 *Table3[[#This Row],[Shipping Shields]])- (0.02442 * Table3[[#This Row],[Quantity_Ordered]])</f>
        <v>2.1661072905027936</v>
      </c>
      <c r="O652" s="2"/>
      <c r="P652" s="2"/>
      <c r="Q652" s="6"/>
    </row>
    <row r="653" spans="1:17" x14ac:dyDescent="0.25">
      <c r="A653" s="1" t="s">
        <v>748</v>
      </c>
      <c r="B653" s="2" t="s">
        <v>749</v>
      </c>
      <c r="C653" s="3">
        <v>45274</v>
      </c>
      <c r="D653" s="4" t="str">
        <f ca="1">IF(C653&gt;=TODAY()-7,"Shipped","Completed")</f>
        <v>Completed</v>
      </c>
      <c r="E653" s="4" t="s">
        <v>3</v>
      </c>
      <c r="F653" s="4" t="s">
        <v>1534</v>
      </c>
      <c r="G653" s="5">
        <v>0.38</v>
      </c>
      <c r="H653" s="37">
        <f>IF(J653&gt;=7,2,IF(J653&lt;7,1))</f>
        <v>1</v>
      </c>
      <c r="I653" s="37" t="str">
        <f>IF(H653 &gt; 1, "Large", "Small")</f>
        <v>Small</v>
      </c>
      <c r="J653" s="4">
        <v>1</v>
      </c>
      <c r="K653" s="20">
        <v>0.99</v>
      </c>
      <c r="L653" s="5">
        <f>Table3[[#This Row],[Product_Amt]]+Table3[[#This Row],[Shipping_Amt]]</f>
        <v>1.37</v>
      </c>
      <c r="M653" s="5">
        <f>(((Table3[[#This Row],[Total_Amt]] * 0.0558659217877095) + (Table3[[#This Row],[Total_Amt]])) *0.025 +0.3) + Table3[[#This Row],[Total_Amt]] * 0.1025</f>
        <v>0.47658840782122902</v>
      </c>
      <c r="N653" s="20">
        <f>Table3[[#This Row],[Total_Amt]]-Table3[[#This Row],[TCG Fees]]-0.0225 - (0.088 *Table3[[#This Row],[Shipping Shields]])- (0.02442 * Table3[[#This Row],[Quantity_Ordered]])</f>
        <v>0.75849159217877116</v>
      </c>
      <c r="O653" s="2"/>
      <c r="P653" s="2"/>
      <c r="Q653" s="6"/>
    </row>
    <row r="654" spans="1:17" x14ac:dyDescent="0.25">
      <c r="A654" s="1" t="s">
        <v>762</v>
      </c>
      <c r="B654" s="2" t="s">
        <v>763</v>
      </c>
      <c r="C654" s="3">
        <v>45274</v>
      </c>
      <c r="D654" s="4" t="str">
        <f ca="1">IF(C654&gt;=TODAY()-7,"Shipped","Completed")</f>
        <v>Completed</v>
      </c>
      <c r="E654" s="4" t="s">
        <v>3</v>
      </c>
      <c r="F654" s="4" t="s">
        <v>1534</v>
      </c>
      <c r="G654" s="5">
        <v>0.99</v>
      </c>
      <c r="H654" s="37">
        <f>IF(J654&gt;=7,2,IF(J654&lt;7,1))</f>
        <v>1</v>
      </c>
      <c r="I654" s="37" t="str">
        <f>IF(H654 &gt; 1, "Large", "Small")</f>
        <v>Small</v>
      </c>
      <c r="J654" s="4">
        <v>2</v>
      </c>
      <c r="K654" s="20">
        <v>0.99</v>
      </c>
      <c r="L654" s="5">
        <f>Table3[[#This Row],[Product_Amt]]+Table3[[#This Row],[Shipping_Amt]]</f>
        <v>1.98</v>
      </c>
      <c r="M654" s="5">
        <f>(((Table3[[#This Row],[Total_Amt]] * 0.0558659217877095) + (Table3[[#This Row],[Total_Amt]])) *0.025 +0.3) + Table3[[#This Row],[Total_Amt]] * 0.1025</f>
        <v>0.55521536312849162</v>
      </c>
      <c r="N654" s="20">
        <f>Table3[[#This Row],[Total_Amt]]-Table3[[#This Row],[TCG Fees]]-0.0225 - (0.088 *Table3[[#This Row],[Shipping Shields]])- (0.02442 * Table3[[#This Row],[Quantity_Ordered]])</f>
        <v>1.2654446368715082</v>
      </c>
      <c r="O654" s="2"/>
      <c r="P654" s="2"/>
      <c r="Q654" s="6"/>
    </row>
    <row r="655" spans="1:17" x14ac:dyDescent="0.25">
      <c r="A655" s="1" t="s">
        <v>746</v>
      </c>
      <c r="B655" s="2" t="s">
        <v>747</v>
      </c>
      <c r="C655" s="3">
        <v>45274</v>
      </c>
      <c r="D655" s="4" t="str">
        <f ca="1">IF(C655&gt;=TODAY()-7,"Shipped","Completed")</f>
        <v>Completed</v>
      </c>
      <c r="E655" s="4" t="s">
        <v>3</v>
      </c>
      <c r="F655" s="4" t="s">
        <v>1534</v>
      </c>
      <c r="G655" s="5">
        <v>0.32</v>
      </c>
      <c r="H655" s="37">
        <f>IF(J655&gt;=7,2,IF(J655&lt;7,1))</f>
        <v>1</v>
      </c>
      <c r="I655" s="37" t="str">
        <f>IF(H655 &gt; 1, "Large", "Small")</f>
        <v>Small</v>
      </c>
      <c r="J655" s="4">
        <v>2</v>
      </c>
      <c r="K655" s="20">
        <v>0.99</v>
      </c>
      <c r="L655" s="5">
        <f>Table3[[#This Row],[Product_Amt]]+Table3[[#This Row],[Shipping_Amt]]</f>
        <v>1.31</v>
      </c>
      <c r="M655" s="5">
        <f>(((Table3[[#This Row],[Total_Amt]] * 0.0558659217877095) + (Table3[[#This Row],[Total_Amt]])) *0.025 +0.3) + Table3[[#This Row],[Total_Amt]] * 0.1025</f>
        <v>0.46885460893854747</v>
      </c>
      <c r="N655" s="20">
        <f>Table3[[#This Row],[Total_Amt]]-Table3[[#This Row],[TCG Fees]]-0.0225 - (0.088 *Table3[[#This Row],[Shipping Shields]])- (0.02442 * Table3[[#This Row],[Quantity_Ordered]])</f>
        <v>0.68180539106145266</v>
      </c>
      <c r="O655" s="2"/>
      <c r="P655" s="2"/>
      <c r="Q655" s="6"/>
    </row>
    <row r="656" spans="1:17" x14ac:dyDescent="0.25">
      <c r="A656" s="1" t="s">
        <v>705</v>
      </c>
      <c r="B656" s="2" t="s">
        <v>706</v>
      </c>
      <c r="C656" s="3">
        <v>45273</v>
      </c>
      <c r="D656" s="4" t="str">
        <f ca="1">IF(C656&gt;=TODAY()-7,"Shipped","Completed")</f>
        <v>Completed</v>
      </c>
      <c r="E656" s="4" t="s">
        <v>3</v>
      </c>
      <c r="F656" s="4" t="s">
        <v>1534</v>
      </c>
      <c r="G656" s="5">
        <v>1.44</v>
      </c>
      <c r="H656" s="37">
        <f>IF(J656&gt;=7,2,IF(J656&lt;7,1))</f>
        <v>2</v>
      </c>
      <c r="I656" s="37" t="str">
        <f>IF(H656 &gt; 1, "Large", "Small")</f>
        <v>Large</v>
      </c>
      <c r="J656" s="4">
        <v>8</v>
      </c>
      <c r="K656" s="20">
        <v>0.99</v>
      </c>
      <c r="L656" s="5">
        <f>Table3[[#This Row],[Product_Amt]]+Table3[[#This Row],[Shipping_Amt]]</f>
        <v>2.4299999999999997</v>
      </c>
      <c r="M656" s="5">
        <f>(((Table3[[#This Row],[Total_Amt]] * 0.0558659217877095) + (Table3[[#This Row],[Total_Amt]])) *0.025 +0.3) + Table3[[#This Row],[Total_Amt]] * 0.1025</f>
        <v>0.61321885474860327</v>
      </c>
      <c r="N656" s="20">
        <f>Table3[[#This Row],[Total_Amt]]-Table3[[#This Row],[TCG Fees]]-0.0225 - (0.088 *Table3[[#This Row],[Shipping Shields]])- (0.02442 * Table3[[#This Row],[Quantity_Ordered]])</f>
        <v>1.4229211452513966</v>
      </c>
      <c r="O656" s="2"/>
      <c r="P656" s="2"/>
      <c r="Q656" s="6"/>
    </row>
    <row r="657" spans="1:17" x14ac:dyDescent="0.25">
      <c r="A657" s="1" t="s">
        <v>721</v>
      </c>
      <c r="B657" s="2" t="s">
        <v>722</v>
      </c>
      <c r="C657" s="3">
        <v>45273</v>
      </c>
      <c r="D657" s="4" t="str">
        <f ca="1">IF(C657&gt;=TODAY()-7,"Shipped","Completed")</f>
        <v>Completed</v>
      </c>
      <c r="E657" s="4" t="s">
        <v>3</v>
      </c>
      <c r="F657" s="4" t="s">
        <v>1534</v>
      </c>
      <c r="G657" s="5">
        <v>8.9600000000000009</v>
      </c>
      <c r="H657" s="37">
        <f>IF(J657&gt;=7,2,IF(J657&lt;7,1))</f>
        <v>1</v>
      </c>
      <c r="I657" s="37" t="str">
        <f>IF(H657 &gt; 1, "Large", "Small")</f>
        <v>Small</v>
      </c>
      <c r="J657" s="4">
        <v>2</v>
      </c>
      <c r="K657" s="20">
        <v>0.99</v>
      </c>
      <c r="L657" s="5">
        <f>Table3[[#This Row],[Product_Amt]]+Table3[[#This Row],[Shipping_Amt]]</f>
        <v>9.9500000000000011</v>
      </c>
      <c r="M657" s="5">
        <f>(((Table3[[#This Row],[Total_Amt]] * 0.0558659217877095) + (Table3[[#This Row],[Total_Amt]])) *0.025 +0.3) + Table3[[#This Row],[Total_Amt]] * 0.1025</f>
        <v>1.5825216480446929</v>
      </c>
      <c r="N657" s="20">
        <f>Table3[[#This Row],[Total_Amt]]-Table3[[#This Row],[TCG Fees]]-0.0225 - (0.088 *Table3[[#This Row],[Shipping Shields]])- (0.02442 * Table3[[#This Row],[Quantity_Ordered]])</f>
        <v>8.2081383519553075</v>
      </c>
      <c r="O657" s="2"/>
      <c r="P657" s="2"/>
      <c r="Q657" s="6"/>
    </row>
    <row r="658" spans="1:17" x14ac:dyDescent="0.25">
      <c r="A658" s="1" t="s">
        <v>713</v>
      </c>
      <c r="B658" s="2" t="s">
        <v>714</v>
      </c>
      <c r="C658" s="3">
        <v>45273</v>
      </c>
      <c r="D658" s="4" t="str">
        <f ca="1">IF(C658&gt;=TODAY()-7,"Shipped","Completed")</f>
        <v>Completed</v>
      </c>
      <c r="E658" s="4" t="s">
        <v>3</v>
      </c>
      <c r="F658" s="4" t="s">
        <v>1534</v>
      </c>
      <c r="G658" s="5">
        <v>2.0299999999999998</v>
      </c>
      <c r="H658" s="37">
        <f>IF(J658&gt;=7,2,IF(J658&lt;7,1))</f>
        <v>1</v>
      </c>
      <c r="I658" s="37" t="str">
        <f>IF(H658 &gt; 1, "Large", "Small")</f>
        <v>Small</v>
      </c>
      <c r="J658" s="4">
        <v>5</v>
      </c>
      <c r="K658" s="20">
        <v>0.99</v>
      </c>
      <c r="L658" s="5">
        <f>Table3[[#This Row],[Product_Amt]]+Table3[[#This Row],[Shipping_Amt]]</f>
        <v>3.0199999999999996</v>
      </c>
      <c r="M658" s="5">
        <f>(((Table3[[#This Row],[Total_Amt]] * 0.0558659217877095) + (Table3[[#This Row],[Total_Amt]])) *0.025 +0.3) + Table3[[#This Row],[Total_Amt]] * 0.1025</f>
        <v>0.68926787709497206</v>
      </c>
      <c r="N658" s="20">
        <f>Table3[[#This Row],[Total_Amt]]-Table3[[#This Row],[TCG Fees]]-0.0225 - (0.088 *Table3[[#This Row],[Shipping Shields]])- (0.02442 * Table3[[#This Row],[Quantity_Ordered]])</f>
        <v>2.0981321229050276</v>
      </c>
      <c r="O658" s="2"/>
      <c r="P658" s="2"/>
      <c r="Q658" s="6"/>
    </row>
    <row r="659" spans="1:17" x14ac:dyDescent="0.25">
      <c r="A659" s="1" t="s">
        <v>703</v>
      </c>
      <c r="B659" s="2" t="s">
        <v>704</v>
      </c>
      <c r="C659" s="3">
        <v>45273</v>
      </c>
      <c r="D659" s="4" t="str">
        <f ca="1">IF(C659&gt;=TODAY()-7,"Shipped","Completed")</f>
        <v>Completed</v>
      </c>
      <c r="E659" s="4" t="s">
        <v>3</v>
      </c>
      <c r="F659" s="4" t="s">
        <v>1534</v>
      </c>
      <c r="G659" s="5">
        <v>4.01</v>
      </c>
      <c r="H659" s="37">
        <f>IF(J659&gt;=7,2,IF(J659&lt;7,1))</f>
        <v>2</v>
      </c>
      <c r="I659" s="37" t="str">
        <f>IF(H659 &gt; 1, "Large", "Small")</f>
        <v>Large</v>
      </c>
      <c r="J659" s="4">
        <v>10</v>
      </c>
      <c r="K659" s="20">
        <v>0.99</v>
      </c>
      <c r="L659" s="5">
        <f>Table3[[#This Row],[Product_Amt]]+Table3[[#This Row],[Shipping_Amt]]</f>
        <v>5</v>
      </c>
      <c r="M659" s="5">
        <f>(((Table3[[#This Row],[Total_Amt]] * 0.0558659217877095) + (Table3[[#This Row],[Total_Amt]])) *0.025 +0.3) + Table3[[#This Row],[Total_Amt]] * 0.1025</f>
        <v>0.94448324022346364</v>
      </c>
      <c r="N659" s="20">
        <f>Table3[[#This Row],[Total_Amt]]-Table3[[#This Row],[TCG Fees]]-0.0225 - (0.088 *Table3[[#This Row],[Shipping Shields]])- (0.02442 * Table3[[#This Row],[Quantity_Ordered]])</f>
        <v>3.6128167597765364</v>
      </c>
      <c r="O659" s="2"/>
      <c r="P659" s="2"/>
      <c r="Q659" s="6"/>
    </row>
    <row r="660" spans="1:17" x14ac:dyDescent="0.25">
      <c r="A660" s="1" t="s">
        <v>695</v>
      </c>
      <c r="B660" s="2" t="s">
        <v>696</v>
      </c>
      <c r="C660" s="3">
        <v>45273</v>
      </c>
      <c r="D660" s="4" t="str">
        <f ca="1">IF(C660&gt;=TODAY()-7,"Shipped","Completed")</f>
        <v>Completed</v>
      </c>
      <c r="E660" s="4" t="s">
        <v>3</v>
      </c>
      <c r="F660" s="4" t="s">
        <v>1534</v>
      </c>
      <c r="G660" s="5">
        <v>3.42</v>
      </c>
      <c r="H660" s="37">
        <f>IF(J660&gt;=7,2,IF(J660&lt;7,1))</f>
        <v>1</v>
      </c>
      <c r="I660" s="37" t="str">
        <f>IF(H660 &gt; 1, "Large", "Small")</f>
        <v>Small</v>
      </c>
      <c r="J660" s="4">
        <v>4</v>
      </c>
      <c r="K660" s="20">
        <v>0.99</v>
      </c>
      <c r="L660" s="5">
        <f>Table3[[#This Row],[Product_Amt]]+Table3[[#This Row],[Shipping_Amt]]</f>
        <v>4.41</v>
      </c>
      <c r="M660" s="5">
        <f>(((Table3[[#This Row],[Total_Amt]] * 0.0558659217877095) + (Table3[[#This Row],[Total_Amt]])) *0.025 +0.3) + Table3[[#This Row],[Total_Amt]] * 0.1025</f>
        <v>0.86843421787709496</v>
      </c>
      <c r="N660" s="20">
        <f>Table3[[#This Row],[Total_Amt]]-Table3[[#This Row],[TCG Fees]]-0.0225 - (0.088 *Table3[[#This Row],[Shipping Shields]])- (0.02442 * Table3[[#This Row],[Quantity_Ordered]])</f>
        <v>3.3333857821229054</v>
      </c>
      <c r="O660" s="2"/>
      <c r="P660" s="2"/>
      <c r="Q660" s="6"/>
    </row>
    <row r="661" spans="1:17" x14ac:dyDescent="0.25">
      <c r="A661" s="1" t="s">
        <v>697</v>
      </c>
      <c r="B661" s="2" t="s">
        <v>698</v>
      </c>
      <c r="C661" s="3">
        <v>45273</v>
      </c>
      <c r="D661" s="4" t="str">
        <f ca="1">IF(C661&gt;=TODAY()-7,"Shipped","Completed")</f>
        <v>Completed</v>
      </c>
      <c r="E661" s="4" t="s">
        <v>3</v>
      </c>
      <c r="F661" s="4" t="s">
        <v>1534</v>
      </c>
      <c r="G661" s="5">
        <v>3.05</v>
      </c>
      <c r="H661" s="37">
        <f>IF(J661&gt;=7,2,IF(J661&lt;7,1))</f>
        <v>1</v>
      </c>
      <c r="I661" s="37" t="str">
        <f>IF(H661 &gt; 1, "Large", "Small")</f>
        <v>Small</v>
      </c>
      <c r="J661" s="4">
        <v>1</v>
      </c>
      <c r="K661" s="20">
        <v>0.99</v>
      </c>
      <c r="L661" s="5">
        <f>Table3[[#This Row],[Product_Amt]]+Table3[[#This Row],[Shipping_Amt]]</f>
        <v>4.04</v>
      </c>
      <c r="M661" s="5">
        <f>(((Table3[[#This Row],[Total_Amt]] * 0.0558659217877095) + (Table3[[#This Row],[Total_Amt]])) *0.025 +0.3) + Table3[[#This Row],[Total_Amt]] * 0.1025</f>
        <v>0.82074245810055868</v>
      </c>
      <c r="N661" s="20">
        <f>Table3[[#This Row],[Total_Amt]]-Table3[[#This Row],[TCG Fees]]-0.0225 - (0.088 *Table3[[#This Row],[Shipping Shields]])- (0.02442 * Table3[[#This Row],[Quantity_Ordered]])</f>
        <v>3.0843375418994414</v>
      </c>
      <c r="O661" s="2"/>
      <c r="P661" s="2"/>
      <c r="Q661" s="6"/>
    </row>
    <row r="662" spans="1:17" x14ac:dyDescent="0.25">
      <c r="A662" s="1" t="s">
        <v>699</v>
      </c>
      <c r="B662" s="2" t="s">
        <v>700</v>
      </c>
      <c r="C662" s="3">
        <v>45273</v>
      </c>
      <c r="D662" s="4" t="str">
        <f ca="1">IF(C662&gt;=TODAY()-7,"Shipped","Completed")</f>
        <v>Completed</v>
      </c>
      <c r="E662" s="4" t="s">
        <v>3</v>
      </c>
      <c r="F662" s="4" t="s">
        <v>1534</v>
      </c>
      <c r="G662" s="5">
        <v>0.66</v>
      </c>
      <c r="H662" s="37">
        <f>IF(J662&gt;=7,2,IF(J662&lt;7,1))</f>
        <v>1</v>
      </c>
      <c r="I662" s="37" t="str">
        <f>IF(H662 &gt; 1, "Large", "Small")</f>
        <v>Small</v>
      </c>
      <c r="J662" s="4">
        <v>4</v>
      </c>
      <c r="K662" s="20">
        <v>0.99</v>
      </c>
      <c r="L662" s="5">
        <f>Table3[[#This Row],[Product_Amt]]+Table3[[#This Row],[Shipping_Amt]]</f>
        <v>1.65</v>
      </c>
      <c r="M662" s="5">
        <f>(((Table3[[#This Row],[Total_Amt]] * 0.0558659217877095) + (Table3[[#This Row],[Total_Amt]])) *0.025 +0.3) + Table3[[#This Row],[Total_Amt]] * 0.1025</f>
        <v>0.51267946927374297</v>
      </c>
      <c r="N662" s="20">
        <f>Table3[[#This Row],[Total_Amt]]-Table3[[#This Row],[TCG Fees]]-0.0225 - (0.088 *Table3[[#This Row],[Shipping Shields]])- (0.02442 * Table3[[#This Row],[Quantity_Ordered]])</f>
        <v>0.92914053072625702</v>
      </c>
      <c r="O662" s="2"/>
      <c r="P662" s="2"/>
      <c r="Q662" s="6"/>
    </row>
    <row r="663" spans="1:17" x14ac:dyDescent="0.25">
      <c r="A663" s="1" t="s">
        <v>717</v>
      </c>
      <c r="B663" s="2" t="s">
        <v>718</v>
      </c>
      <c r="C663" s="3">
        <v>45273</v>
      </c>
      <c r="D663" s="4" t="str">
        <f ca="1">IF(C663&gt;=TODAY()-7,"Shipped","Completed")</f>
        <v>Completed</v>
      </c>
      <c r="E663" s="4" t="s">
        <v>3</v>
      </c>
      <c r="F663" s="4" t="s">
        <v>1534</v>
      </c>
      <c r="G663" s="5">
        <v>3.78</v>
      </c>
      <c r="H663" s="37">
        <f>IF(J663&gt;=7,2,IF(J663&lt;7,1))</f>
        <v>2</v>
      </c>
      <c r="I663" s="37" t="str">
        <f>IF(H663 &gt; 1, "Large", "Small")</f>
        <v>Large</v>
      </c>
      <c r="J663" s="4">
        <v>7</v>
      </c>
      <c r="K663" s="20">
        <v>0.99</v>
      </c>
      <c r="L663" s="5">
        <f>Table3[[#This Row],[Product_Amt]]+Table3[[#This Row],[Shipping_Amt]]</f>
        <v>4.7699999999999996</v>
      </c>
      <c r="M663" s="5">
        <f>(((Table3[[#This Row],[Total_Amt]] * 0.0558659217877095) + (Table3[[#This Row],[Total_Amt]])) *0.025 +0.3) + Table3[[#This Row],[Total_Amt]] * 0.1025</f>
        <v>0.91483701117318428</v>
      </c>
      <c r="N663" s="20">
        <f>Table3[[#This Row],[Total_Amt]]-Table3[[#This Row],[TCG Fees]]-0.0225 - (0.088 *Table3[[#This Row],[Shipping Shields]])- (0.02442 * Table3[[#This Row],[Quantity_Ordered]])</f>
        <v>3.4857229888268151</v>
      </c>
      <c r="O663" s="2"/>
      <c r="P663" s="2"/>
      <c r="Q663" s="6"/>
    </row>
    <row r="664" spans="1:17" x14ac:dyDescent="0.25">
      <c r="A664" s="1" t="s">
        <v>737</v>
      </c>
      <c r="B664" s="2" t="s">
        <v>81</v>
      </c>
      <c r="C664" s="3">
        <v>45273</v>
      </c>
      <c r="D664" s="4" t="str">
        <f ca="1">IF(C664&gt;=TODAY()-7,"Shipped","Completed")</f>
        <v>Completed</v>
      </c>
      <c r="E664" s="4" t="s">
        <v>3</v>
      </c>
      <c r="F664" s="4" t="s">
        <v>1534</v>
      </c>
      <c r="G664" s="5">
        <v>7.97</v>
      </c>
      <c r="H664" s="37">
        <f>IF(J664&gt;=7,2,IF(J664&lt;7,1))</f>
        <v>2</v>
      </c>
      <c r="I664" s="37" t="str">
        <f>IF(H664 &gt; 1, "Large", "Small")</f>
        <v>Large</v>
      </c>
      <c r="J664" s="4">
        <v>23</v>
      </c>
      <c r="K664" s="20">
        <v>0.99</v>
      </c>
      <c r="L664" s="5">
        <f>Table3[[#This Row],[Product_Amt]]+Table3[[#This Row],[Shipping_Amt]]</f>
        <v>8.9599999999999991</v>
      </c>
      <c r="M664" s="5">
        <f>(((Table3[[#This Row],[Total_Amt]] * 0.0558659217877095) + (Table3[[#This Row],[Total_Amt]])) *0.025 +0.3) + Table3[[#This Row],[Total_Amt]] * 0.1025</f>
        <v>1.4549139664804467</v>
      </c>
      <c r="N664" s="20">
        <f>Table3[[#This Row],[Total_Amt]]-Table3[[#This Row],[TCG Fees]]-0.0225 - (0.088 *Table3[[#This Row],[Shipping Shields]])- (0.02442 * Table3[[#This Row],[Quantity_Ordered]])</f>
        <v>6.744926033519552</v>
      </c>
      <c r="O664" s="2"/>
      <c r="P664" s="2"/>
      <c r="Q664" s="6"/>
    </row>
    <row r="665" spans="1:17" x14ac:dyDescent="0.25">
      <c r="A665" s="1" t="s">
        <v>729</v>
      </c>
      <c r="B665" s="2" t="s">
        <v>730</v>
      </c>
      <c r="C665" s="3">
        <v>45273</v>
      </c>
      <c r="D665" s="4" t="str">
        <f ca="1">IF(C665&gt;=TODAY()-7,"Shipped","Completed")</f>
        <v>Completed</v>
      </c>
      <c r="E665" s="4" t="s">
        <v>3</v>
      </c>
      <c r="F665" s="4" t="s">
        <v>1534</v>
      </c>
      <c r="G665" s="5">
        <v>5.14</v>
      </c>
      <c r="H665" s="37">
        <f>IF(J665&gt;=7,2,IF(J665&lt;7,1))</f>
        <v>1</v>
      </c>
      <c r="I665" s="37" t="str">
        <f>IF(H665 &gt; 1, "Large", "Small")</f>
        <v>Small</v>
      </c>
      <c r="J665" s="4">
        <v>3</v>
      </c>
      <c r="K665" s="20">
        <v>0.99</v>
      </c>
      <c r="L665" s="5">
        <f>Table3[[#This Row],[Product_Amt]]+Table3[[#This Row],[Shipping_Amt]]</f>
        <v>6.13</v>
      </c>
      <c r="M665" s="5">
        <f>(((Table3[[#This Row],[Total_Amt]] * 0.0558659217877095) + (Table3[[#This Row],[Total_Amt]])) *0.025 +0.3) + Table3[[#This Row],[Total_Amt]] * 0.1025</f>
        <v>1.0901364525139665</v>
      </c>
      <c r="N665" s="20">
        <f>Table3[[#This Row],[Total_Amt]]-Table3[[#This Row],[TCG Fees]]-0.0225 - (0.088 *Table3[[#This Row],[Shipping Shields]])- (0.02442 * Table3[[#This Row],[Quantity_Ordered]])</f>
        <v>4.8561035474860335</v>
      </c>
      <c r="O665" s="2"/>
      <c r="P665" s="2"/>
      <c r="Q665" s="6"/>
    </row>
    <row r="666" spans="1:17" x14ac:dyDescent="0.25">
      <c r="A666" s="1" t="s">
        <v>727</v>
      </c>
      <c r="B666" s="2" t="s">
        <v>728</v>
      </c>
      <c r="C666" s="3">
        <v>45273</v>
      </c>
      <c r="D666" s="4" t="str">
        <f ca="1">IF(C666&gt;=TODAY()-7,"Shipped","Completed")</f>
        <v>Completed</v>
      </c>
      <c r="E666" s="4" t="s">
        <v>3</v>
      </c>
      <c r="F666" s="4" t="s">
        <v>1534</v>
      </c>
      <c r="G666" s="5">
        <v>5.57</v>
      </c>
      <c r="H666" s="37">
        <f>IF(J666&gt;=7,2,IF(J666&lt;7,1))</f>
        <v>1</v>
      </c>
      <c r="I666" s="37" t="str">
        <f>IF(H666 &gt; 1, "Large", "Small")</f>
        <v>Small</v>
      </c>
      <c r="J666" s="4">
        <v>2</v>
      </c>
      <c r="K666" s="20">
        <v>0.99</v>
      </c>
      <c r="L666" s="5">
        <f>Table3[[#This Row],[Product_Amt]]+Table3[[#This Row],[Shipping_Amt]]</f>
        <v>6.5600000000000005</v>
      </c>
      <c r="M666" s="5">
        <f>(((Table3[[#This Row],[Total_Amt]] * 0.0558659217877095) + (Table3[[#This Row],[Total_Amt]])) *0.025 +0.3) + Table3[[#This Row],[Total_Amt]] * 0.1025</f>
        <v>1.1455620111731843</v>
      </c>
      <c r="N666" s="20">
        <f>Table3[[#This Row],[Total_Amt]]-Table3[[#This Row],[TCG Fees]]-0.0225 - (0.088 *Table3[[#This Row],[Shipping Shields]])- (0.02442 * Table3[[#This Row],[Quantity_Ordered]])</f>
        <v>5.2550979888268161</v>
      </c>
      <c r="O666" s="2"/>
      <c r="P666" s="2"/>
      <c r="Q666" s="6"/>
    </row>
    <row r="667" spans="1:17" x14ac:dyDescent="0.25">
      <c r="A667" s="1" t="s">
        <v>723</v>
      </c>
      <c r="B667" s="2" t="s">
        <v>724</v>
      </c>
      <c r="C667" s="3">
        <v>45273</v>
      </c>
      <c r="D667" s="4" t="str">
        <f ca="1">IF(C667&gt;=TODAY()-7,"Shipped","Completed")</f>
        <v>Completed</v>
      </c>
      <c r="E667" s="4" t="s">
        <v>3</v>
      </c>
      <c r="F667" s="4" t="s">
        <v>1534</v>
      </c>
      <c r="G667" s="5">
        <v>0.62</v>
      </c>
      <c r="H667" s="37">
        <f>IF(J667&gt;=7,2,IF(J667&lt;7,1))</f>
        <v>1</v>
      </c>
      <c r="I667" s="37" t="str">
        <f>IF(H667 &gt; 1, "Large", "Small")</f>
        <v>Small</v>
      </c>
      <c r="J667" s="4">
        <v>3</v>
      </c>
      <c r="K667" s="20">
        <v>0.99</v>
      </c>
      <c r="L667" s="5">
        <f>Table3[[#This Row],[Product_Amt]]+Table3[[#This Row],[Shipping_Amt]]</f>
        <v>1.6099999999999999</v>
      </c>
      <c r="M667" s="5">
        <f>(((Table3[[#This Row],[Total_Amt]] * 0.0558659217877095) + (Table3[[#This Row],[Total_Amt]])) *0.025 +0.3) + Table3[[#This Row],[Total_Amt]] * 0.1025</f>
        <v>0.50752360335195523</v>
      </c>
      <c r="N667" s="20">
        <f>Table3[[#This Row],[Total_Amt]]-Table3[[#This Row],[TCG Fees]]-0.0225 - (0.088 *Table3[[#This Row],[Shipping Shields]])- (0.02442 * Table3[[#This Row],[Quantity_Ordered]])</f>
        <v>0.91871639664804472</v>
      </c>
      <c r="O667" s="2"/>
      <c r="P667" s="2"/>
      <c r="Q667" s="6"/>
    </row>
    <row r="668" spans="1:17" x14ac:dyDescent="0.25">
      <c r="A668" s="1" t="s">
        <v>731</v>
      </c>
      <c r="B668" s="2" t="s">
        <v>732</v>
      </c>
      <c r="C668" s="3">
        <v>45273</v>
      </c>
      <c r="D668" s="4" t="str">
        <f ca="1">IF(C668&gt;=TODAY()-7,"Shipped","Completed")</f>
        <v>Completed</v>
      </c>
      <c r="E668" s="4" t="s">
        <v>3</v>
      </c>
      <c r="F668" s="4" t="s">
        <v>1534</v>
      </c>
      <c r="G668" s="5">
        <v>0.28000000000000003</v>
      </c>
      <c r="H668" s="37">
        <f>IF(J668&gt;=7,2,IF(J668&lt;7,1))</f>
        <v>1</v>
      </c>
      <c r="I668" s="37" t="str">
        <f>IF(H668 &gt; 1, "Large", "Small")</f>
        <v>Small</v>
      </c>
      <c r="J668" s="4">
        <v>1</v>
      </c>
      <c r="K668" s="20">
        <v>0.99</v>
      </c>
      <c r="L668" s="5">
        <f>Table3[[#This Row],[Product_Amt]]+Table3[[#This Row],[Shipping_Amt]]</f>
        <v>1.27</v>
      </c>
      <c r="M668" s="5">
        <f>(((Table3[[#This Row],[Total_Amt]] * 0.0558659217877095) + (Table3[[#This Row],[Total_Amt]])) *0.025 +0.3) + Table3[[#This Row],[Total_Amt]] * 0.1025</f>
        <v>0.46369874301675973</v>
      </c>
      <c r="N668" s="20">
        <f>Table3[[#This Row],[Total_Amt]]-Table3[[#This Row],[TCG Fees]]-0.0225 - (0.088 *Table3[[#This Row],[Shipping Shields]])- (0.02442 * Table3[[#This Row],[Quantity_Ordered]])</f>
        <v>0.67138125698324036</v>
      </c>
      <c r="O668" s="2"/>
      <c r="P668" s="2"/>
      <c r="Q668" s="6"/>
    </row>
    <row r="669" spans="1:17" x14ac:dyDescent="0.25">
      <c r="A669" s="1" t="s">
        <v>735</v>
      </c>
      <c r="B669" s="2" t="s">
        <v>736</v>
      </c>
      <c r="C669" s="3">
        <v>45273</v>
      </c>
      <c r="D669" s="4" t="str">
        <f ca="1">IF(C669&gt;=TODAY()-7,"Shipped","Completed")</f>
        <v>Completed</v>
      </c>
      <c r="E669" s="4" t="s">
        <v>3</v>
      </c>
      <c r="F669" s="4" t="s">
        <v>1534</v>
      </c>
      <c r="G669" s="5">
        <v>6.04</v>
      </c>
      <c r="H669" s="37">
        <f>IF(J669&gt;=7,2,IF(J669&lt;7,1))</f>
        <v>2</v>
      </c>
      <c r="I669" s="37" t="str">
        <f>IF(H669 &gt; 1, "Large", "Small")</f>
        <v>Large</v>
      </c>
      <c r="J669" s="4">
        <v>21</v>
      </c>
      <c r="K669" s="20">
        <v>0.99</v>
      </c>
      <c r="L669" s="5">
        <f>Table3[[#This Row],[Product_Amt]]+Table3[[#This Row],[Shipping_Amt]]</f>
        <v>7.03</v>
      </c>
      <c r="M669" s="5">
        <f>(((Table3[[#This Row],[Total_Amt]] * 0.0558659217877095) + (Table3[[#This Row],[Total_Amt]])) *0.025 +0.3) + Table3[[#This Row],[Total_Amt]] * 0.1025</f>
        <v>1.20614343575419</v>
      </c>
      <c r="N669" s="20">
        <f>Table3[[#This Row],[Total_Amt]]-Table3[[#This Row],[TCG Fees]]-0.0225 - (0.088 *Table3[[#This Row],[Shipping Shields]])- (0.02442 * Table3[[#This Row],[Quantity_Ordered]])</f>
        <v>5.1125365642458096</v>
      </c>
      <c r="O669" s="2"/>
      <c r="P669" s="2"/>
      <c r="Q669" s="6"/>
    </row>
    <row r="670" spans="1:17" x14ac:dyDescent="0.25">
      <c r="A670" s="1" t="s">
        <v>719</v>
      </c>
      <c r="B670" s="2" t="s">
        <v>720</v>
      </c>
      <c r="C670" s="3">
        <v>45273</v>
      </c>
      <c r="D670" s="4" t="str">
        <f ca="1">IF(C670&gt;=TODAY()-7,"Shipped","Completed")</f>
        <v>Completed</v>
      </c>
      <c r="E670" s="4" t="s">
        <v>3</v>
      </c>
      <c r="F670" s="4" t="s">
        <v>1534</v>
      </c>
      <c r="G670" s="5">
        <v>2.19</v>
      </c>
      <c r="H670" s="37">
        <f>IF(J670&gt;=7,2,IF(J670&lt;7,1))</f>
        <v>1</v>
      </c>
      <c r="I670" s="37" t="str">
        <f>IF(H670 &gt; 1, "Large", "Small")</f>
        <v>Small</v>
      </c>
      <c r="J670" s="4">
        <v>1</v>
      </c>
      <c r="K670" s="20">
        <v>0.99</v>
      </c>
      <c r="L670" s="5">
        <f>Table3[[#This Row],[Product_Amt]]+Table3[[#This Row],[Shipping_Amt]]</f>
        <v>3.1799999999999997</v>
      </c>
      <c r="M670" s="5">
        <f>(((Table3[[#This Row],[Total_Amt]] * 0.0558659217877095) + (Table3[[#This Row],[Total_Amt]])) *0.025 +0.3) + Table3[[#This Row],[Total_Amt]] * 0.1025</f>
        <v>0.70989134078212279</v>
      </c>
      <c r="N670" s="20">
        <f>Table3[[#This Row],[Total_Amt]]-Table3[[#This Row],[TCG Fees]]-0.0225 - (0.088 *Table3[[#This Row],[Shipping Shields]])- (0.02442 * Table3[[#This Row],[Quantity_Ordered]])</f>
        <v>2.3351886592178768</v>
      </c>
      <c r="O670" s="2"/>
      <c r="P670" s="2"/>
      <c r="Q670" s="6"/>
    </row>
    <row r="671" spans="1:17" x14ac:dyDescent="0.25">
      <c r="A671" s="1" t="s">
        <v>709</v>
      </c>
      <c r="B671" s="2" t="s">
        <v>710</v>
      </c>
      <c r="C671" s="3">
        <v>45273</v>
      </c>
      <c r="D671" s="4" t="str">
        <f ca="1">IF(C671&gt;=TODAY()-7,"Shipped","Completed")</f>
        <v>Completed</v>
      </c>
      <c r="E671" s="4" t="s">
        <v>3</v>
      </c>
      <c r="F671" s="4" t="s">
        <v>1534</v>
      </c>
      <c r="G671" s="5">
        <v>0.75</v>
      </c>
      <c r="H671" s="37">
        <f>IF(J671&gt;=7,2,IF(J671&lt;7,1))</f>
        <v>1</v>
      </c>
      <c r="I671" s="37" t="str">
        <f>IF(H671 &gt; 1, "Large", "Small")</f>
        <v>Small</v>
      </c>
      <c r="J671" s="4">
        <v>3</v>
      </c>
      <c r="K671" s="20">
        <v>0.99</v>
      </c>
      <c r="L671" s="5">
        <f>Table3[[#This Row],[Product_Amt]]+Table3[[#This Row],[Shipping_Amt]]</f>
        <v>1.74</v>
      </c>
      <c r="M671" s="5">
        <f>(((Table3[[#This Row],[Total_Amt]] * 0.0558659217877095) + (Table3[[#This Row],[Total_Amt]])) *0.025 +0.3) + Table3[[#This Row],[Total_Amt]] * 0.1025</f>
        <v>0.5242801675977653</v>
      </c>
      <c r="N671" s="20">
        <f>Table3[[#This Row],[Total_Amt]]-Table3[[#This Row],[TCG Fees]]-0.0225 - (0.088 *Table3[[#This Row],[Shipping Shields]])- (0.02442 * Table3[[#This Row],[Quantity_Ordered]])</f>
        <v>1.0319598324022345</v>
      </c>
      <c r="O671" s="2"/>
      <c r="P671" s="2"/>
      <c r="Q671" s="6"/>
    </row>
    <row r="672" spans="1:17" x14ac:dyDescent="0.25">
      <c r="A672" s="1" t="s">
        <v>711</v>
      </c>
      <c r="B672" s="2" t="s">
        <v>712</v>
      </c>
      <c r="C672" s="3">
        <v>45273</v>
      </c>
      <c r="D672" s="4" t="str">
        <f ca="1">IF(C672&gt;=TODAY()-7,"Shipped","Completed")</f>
        <v>Completed</v>
      </c>
      <c r="E672" s="4" t="s">
        <v>3</v>
      </c>
      <c r="F672" s="4" t="s">
        <v>1534</v>
      </c>
      <c r="G672" s="5">
        <v>4.3499999999999996</v>
      </c>
      <c r="H672" s="37">
        <f>IF(J672&gt;=7,2,IF(J672&lt;7,1))</f>
        <v>1</v>
      </c>
      <c r="I672" s="37" t="str">
        <f>IF(H672 &gt; 1, "Large", "Small")</f>
        <v>Small</v>
      </c>
      <c r="J672" s="4">
        <v>1</v>
      </c>
      <c r="K672" s="20">
        <v>0.99</v>
      </c>
      <c r="L672" s="5">
        <f>Table3[[#This Row],[Product_Amt]]+Table3[[#This Row],[Shipping_Amt]]</f>
        <v>5.34</v>
      </c>
      <c r="M672" s="5">
        <f>(((Table3[[#This Row],[Total_Amt]] * 0.0558659217877095) + (Table3[[#This Row],[Total_Amt]])) *0.025 +0.3) + Table3[[#This Row],[Total_Amt]] * 0.1025</f>
        <v>0.98830810055865914</v>
      </c>
      <c r="N672" s="20">
        <f>Table3[[#This Row],[Total_Amt]]-Table3[[#This Row],[TCG Fees]]-0.0225 - (0.088 *Table3[[#This Row],[Shipping Shields]])- (0.02442 * Table3[[#This Row],[Quantity_Ordered]])</f>
        <v>4.2167718994413406</v>
      </c>
      <c r="O672" s="2"/>
      <c r="P672" s="2"/>
      <c r="Q672" s="6"/>
    </row>
    <row r="673" spans="1:17" x14ac:dyDescent="0.25">
      <c r="A673" s="1" t="s">
        <v>733</v>
      </c>
      <c r="B673" s="2" t="s">
        <v>734</v>
      </c>
      <c r="C673" s="3">
        <v>45273</v>
      </c>
      <c r="D673" s="4" t="str">
        <f ca="1">IF(C673&gt;=TODAY()-7,"Shipped","Completed")</f>
        <v>Completed</v>
      </c>
      <c r="E673" s="4" t="s">
        <v>3</v>
      </c>
      <c r="F673" s="4" t="s">
        <v>1534</v>
      </c>
      <c r="G673" s="5">
        <v>1.76</v>
      </c>
      <c r="H673" s="37">
        <f>IF(J673&gt;=7,2,IF(J673&lt;7,1))</f>
        <v>1</v>
      </c>
      <c r="I673" s="37" t="str">
        <f>IF(H673 &gt; 1, "Large", "Small")</f>
        <v>Small</v>
      </c>
      <c r="J673" s="4">
        <v>4</v>
      </c>
      <c r="K673" s="20">
        <v>0.99</v>
      </c>
      <c r="L673" s="5">
        <f>Table3[[#This Row],[Product_Amt]]+Table3[[#This Row],[Shipping_Amt]]</f>
        <v>2.75</v>
      </c>
      <c r="M673" s="5">
        <f>(((Table3[[#This Row],[Total_Amt]] * 0.0558659217877095) + (Table3[[#This Row],[Total_Amt]])) *0.025 +0.3) + Table3[[#This Row],[Total_Amt]] * 0.1025</f>
        <v>0.65446578212290496</v>
      </c>
      <c r="N673" s="20">
        <f>Table3[[#This Row],[Total_Amt]]-Table3[[#This Row],[TCG Fees]]-0.0225 - (0.088 *Table3[[#This Row],[Shipping Shields]])- (0.02442 * Table3[[#This Row],[Quantity_Ordered]])</f>
        <v>1.8873542178770948</v>
      </c>
      <c r="O673" s="2"/>
      <c r="P673" s="2"/>
      <c r="Q673" s="6"/>
    </row>
    <row r="674" spans="1:17" x14ac:dyDescent="0.25">
      <c r="A674" s="1" t="s">
        <v>693</v>
      </c>
      <c r="B674" s="2" t="s">
        <v>694</v>
      </c>
      <c r="C674" s="3">
        <v>45273</v>
      </c>
      <c r="D674" s="4" t="str">
        <f ca="1">IF(C674&gt;=TODAY()-7,"Shipped","Completed")</f>
        <v>Completed</v>
      </c>
      <c r="E674" s="4" t="s">
        <v>3</v>
      </c>
      <c r="F674" s="4" t="s">
        <v>1534</v>
      </c>
      <c r="G674" s="5">
        <v>1.25</v>
      </c>
      <c r="H674" s="37">
        <f>IF(J674&gt;=7,2,IF(J674&lt;7,1))</f>
        <v>1</v>
      </c>
      <c r="I674" s="37" t="str">
        <f>IF(H674 &gt; 1, "Large", "Small")</f>
        <v>Small</v>
      </c>
      <c r="J674" s="4">
        <v>3</v>
      </c>
      <c r="K674" s="20">
        <v>0.99</v>
      </c>
      <c r="L674" s="5">
        <f>Table3[[#This Row],[Product_Amt]]+Table3[[#This Row],[Shipping_Amt]]</f>
        <v>2.2400000000000002</v>
      </c>
      <c r="M674" s="5">
        <f>(((Table3[[#This Row],[Total_Amt]] * 0.0558659217877095) + (Table3[[#This Row],[Total_Amt]])) *0.025 +0.3) + Table3[[#This Row],[Total_Amt]] * 0.1025</f>
        <v>0.58872849162011176</v>
      </c>
      <c r="N674" s="20">
        <f>Table3[[#This Row],[Total_Amt]]-Table3[[#This Row],[TCG Fees]]-0.0225 - (0.088 *Table3[[#This Row],[Shipping Shields]])- (0.02442 * Table3[[#This Row],[Quantity_Ordered]])</f>
        <v>1.4675115083798882</v>
      </c>
      <c r="O674" s="2"/>
      <c r="P674" s="2"/>
      <c r="Q674" s="6"/>
    </row>
    <row r="675" spans="1:17" x14ac:dyDescent="0.25">
      <c r="A675" s="1" t="s">
        <v>738</v>
      </c>
      <c r="B675" s="2" t="s">
        <v>739</v>
      </c>
      <c r="C675" s="3">
        <v>45273</v>
      </c>
      <c r="D675" s="4" t="str">
        <f ca="1">IF(C675&gt;=TODAY()-7,"Shipped","Completed")</f>
        <v>Completed</v>
      </c>
      <c r="E675" s="4" t="s">
        <v>3</v>
      </c>
      <c r="F675" s="4" t="s">
        <v>1534</v>
      </c>
      <c r="G675" s="5">
        <v>0.49</v>
      </c>
      <c r="H675" s="37">
        <f>IF(J675&gt;=7,2,IF(J675&lt;7,1))</f>
        <v>1</v>
      </c>
      <c r="I675" s="37" t="str">
        <f>IF(H675 &gt; 1, "Large", "Small")</f>
        <v>Small</v>
      </c>
      <c r="J675" s="4">
        <v>1</v>
      </c>
      <c r="K675" s="20">
        <v>0.99</v>
      </c>
      <c r="L675" s="5">
        <f>Table3[[#This Row],[Product_Amt]]+Table3[[#This Row],[Shipping_Amt]]</f>
        <v>1.48</v>
      </c>
      <c r="M675" s="5">
        <f>(((Table3[[#This Row],[Total_Amt]] * 0.0558659217877095) + (Table3[[#This Row],[Total_Amt]])) *0.025 +0.3) + Table3[[#This Row],[Total_Amt]] * 0.1025</f>
        <v>0.49076703910614522</v>
      </c>
      <c r="N675" s="20">
        <f>Table3[[#This Row],[Total_Amt]]-Table3[[#This Row],[TCG Fees]]-0.0225 - (0.088 *Table3[[#This Row],[Shipping Shields]])- (0.02442 * Table3[[#This Row],[Quantity_Ordered]])</f>
        <v>0.85431296089385489</v>
      </c>
      <c r="O675" s="2"/>
      <c r="P675" s="2"/>
      <c r="Q675" s="6"/>
    </row>
    <row r="676" spans="1:17" x14ac:dyDescent="0.25">
      <c r="A676" s="1" t="s">
        <v>742</v>
      </c>
      <c r="B676" s="2" t="s">
        <v>743</v>
      </c>
      <c r="C676" s="3">
        <v>45273</v>
      </c>
      <c r="D676" s="4" t="str">
        <f ca="1">IF(C676&gt;=TODAY()-7,"Shipped","Completed")</f>
        <v>Completed</v>
      </c>
      <c r="E676" s="4" t="s">
        <v>3</v>
      </c>
      <c r="F676" s="4" t="s">
        <v>1534</v>
      </c>
      <c r="G676" s="5">
        <v>11.11</v>
      </c>
      <c r="H676" s="37">
        <f>IF(J676&gt;=7,2,IF(J676&lt;7,1))</f>
        <v>2</v>
      </c>
      <c r="I676" s="37" t="str">
        <f>IF(H676 &gt; 1, "Large", "Small")</f>
        <v>Large</v>
      </c>
      <c r="J676" s="4">
        <v>13</v>
      </c>
      <c r="K676" s="20">
        <v>0.99</v>
      </c>
      <c r="L676" s="5">
        <f>Table3[[#This Row],[Product_Amt]]+Table3[[#This Row],[Shipping_Amt]]</f>
        <v>12.1</v>
      </c>
      <c r="M676" s="5">
        <f>(((Table3[[#This Row],[Total_Amt]] * 0.0558659217877095) + (Table3[[#This Row],[Total_Amt]])) *0.025 +0.3) + Table3[[#This Row],[Total_Amt]] * 0.1025</f>
        <v>1.859649441340782</v>
      </c>
      <c r="N676" s="20">
        <f>Table3[[#This Row],[Total_Amt]]-Table3[[#This Row],[TCG Fees]]-0.0225 - (0.088 *Table3[[#This Row],[Shipping Shields]])- (0.02442 * Table3[[#This Row],[Quantity_Ordered]])</f>
        <v>9.7243905586592163</v>
      </c>
      <c r="O676" s="2"/>
      <c r="P676" s="2"/>
      <c r="Q676" s="6"/>
    </row>
    <row r="677" spans="1:17" x14ac:dyDescent="0.25">
      <c r="A677" s="1" t="s">
        <v>707</v>
      </c>
      <c r="B677" s="2" t="s">
        <v>708</v>
      </c>
      <c r="C677" s="3">
        <v>45273</v>
      </c>
      <c r="D677" s="4" t="str">
        <f ca="1">IF(C677&gt;=TODAY()-7,"Shipped","Completed")</f>
        <v>Completed</v>
      </c>
      <c r="E677" s="4" t="s">
        <v>3</v>
      </c>
      <c r="F677" s="4" t="s">
        <v>1534</v>
      </c>
      <c r="G677" s="5">
        <v>0.56000000000000005</v>
      </c>
      <c r="H677" s="37">
        <f>IF(J677&gt;=7,2,IF(J677&lt;7,1))</f>
        <v>1</v>
      </c>
      <c r="I677" s="37" t="str">
        <f>IF(H677 &gt; 1, "Large", "Small")</f>
        <v>Small</v>
      </c>
      <c r="J677" s="4">
        <v>2</v>
      </c>
      <c r="K677" s="20">
        <v>0.99</v>
      </c>
      <c r="L677" s="5">
        <f>Table3[[#This Row],[Product_Amt]]+Table3[[#This Row],[Shipping_Amt]]</f>
        <v>1.55</v>
      </c>
      <c r="M677" s="5">
        <f>(((Table3[[#This Row],[Total_Amt]] * 0.0558659217877095) + (Table3[[#This Row],[Total_Amt]])) *0.025 +0.3) + Table3[[#This Row],[Total_Amt]] * 0.1025</f>
        <v>0.49978980446927374</v>
      </c>
      <c r="N677" s="20">
        <f>Table3[[#This Row],[Total_Amt]]-Table3[[#This Row],[TCG Fees]]-0.0225 - (0.088 *Table3[[#This Row],[Shipping Shields]])- (0.02442 * Table3[[#This Row],[Quantity_Ordered]])</f>
        <v>0.89087019553072644</v>
      </c>
      <c r="O677" s="2"/>
      <c r="P677" s="2"/>
      <c r="Q677" s="6"/>
    </row>
    <row r="678" spans="1:17" x14ac:dyDescent="0.25">
      <c r="A678" s="1" t="s">
        <v>701</v>
      </c>
      <c r="B678" s="2" t="s">
        <v>702</v>
      </c>
      <c r="C678" s="3">
        <v>45273</v>
      </c>
      <c r="D678" s="4" t="str">
        <f ca="1">IF(C678&gt;=TODAY()-7,"Shipped","Completed")</f>
        <v>Completed</v>
      </c>
      <c r="E678" s="4" t="s">
        <v>3</v>
      </c>
      <c r="F678" s="4" t="s">
        <v>1534</v>
      </c>
      <c r="G678" s="5">
        <v>1.1200000000000001</v>
      </c>
      <c r="H678" s="37">
        <f>IF(J678&gt;=7,2,IF(J678&lt;7,1))</f>
        <v>1</v>
      </c>
      <c r="I678" s="37" t="str">
        <f>IF(H678 &gt; 1, "Large", "Small")</f>
        <v>Small</v>
      </c>
      <c r="J678" s="4">
        <v>1</v>
      </c>
      <c r="K678" s="20">
        <v>0.99</v>
      </c>
      <c r="L678" s="5">
        <f>Table3[[#This Row],[Product_Amt]]+Table3[[#This Row],[Shipping_Amt]]</f>
        <v>2.1100000000000003</v>
      </c>
      <c r="M678" s="5">
        <f>(((Table3[[#This Row],[Total_Amt]] * 0.0558659217877095) + (Table3[[#This Row],[Total_Amt]])) *0.025 +0.3) + Table3[[#This Row],[Total_Amt]] * 0.1025</f>
        <v>0.57197192737430169</v>
      </c>
      <c r="N678" s="20">
        <f>Table3[[#This Row],[Total_Amt]]-Table3[[#This Row],[TCG Fees]]-0.0225 - (0.088 *Table3[[#This Row],[Shipping Shields]])- (0.02442 * Table3[[#This Row],[Quantity_Ordered]])</f>
        <v>1.4031080726256984</v>
      </c>
      <c r="O678" s="2"/>
      <c r="P678" s="2"/>
      <c r="Q678" s="6"/>
    </row>
    <row r="679" spans="1:17" x14ac:dyDescent="0.25">
      <c r="A679" s="1" t="s">
        <v>740</v>
      </c>
      <c r="B679" s="2" t="s">
        <v>741</v>
      </c>
      <c r="C679" s="3">
        <v>45273</v>
      </c>
      <c r="D679" s="4" t="str">
        <f ca="1">IF(C679&gt;=TODAY()-7,"Shipped","Completed")</f>
        <v>Completed</v>
      </c>
      <c r="E679" s="4" t="s">
        <v>3</v>
      </c>
      <c r="F679" s="4" t="s">
        <v>1534</v>
      </c>
      <c r="G679" s="5">
        <v>2.89</v>
      </c>
      <c r="H679" s="37">
        <f>IF(J679&gt;=7,2,IF(J679&lt;7,1))</f>
        <v>2</v>
      </c>
      <c r="I679" s="37" t="str">
        <f>IF(H679 &gt; 1, "Large", "Small")</f>
        <v>Large</v>
      </c>
      <c r="J679" s="4">
        <v>9</v>
      </c>
      <c r="K679" s="20">
        <v>0.99</v>
      </c>
      <c r="L679" s="5">
        <f>Table3[[#This Row],[Product_Amt]]+Table3[[#This Row],[Shipping_Amt]]</f>
        <v>3.88</v>
      </c>
      <c r="M679" s="5">
        <f>(((Table3[[#This Row],[Total_Amt]] * 0.0558659217877095) + (Table3[[#This Row],[Total_Amt]])) *0.025 +0.3) + Table3[[#This Row],[Total_Amt]] * 0.1025</f>
        <v>0.80011899441340772</v>
      </c>
      <c r="N679" s="20">
        <f>Table3[[#This Row],[Total_Amt]]-Table3[[#This Row],[TCG Fees]]-0.0225 - (0.088 *Table3[[#This Row],[Shipping Shields]])- (0.02442 * Table3[[#This Row],[Quantity_Ordered]])</f>
        <v>2.6616010055865917</v>
      </c>
      <c r="O679" s="2"/>
      <c r="P679" s="2"/>
      <c r="Q679" s="6"/>
    </row>
    <row r="680" spans="1:17" x14ac:dyDescent="0.25">
      <c r="A680" s="1" t="s">
        <v>725</v>
      </c>
      <c r="B680" s="2" t="s">
        <v>726</v>
      </c>
      <c r="C680" s="3">
        <v>45273</v>
      </c>
      <c r="D680" s="4" t="str">
        <f ca="1">IF(C680&gt;=TODAY()-7,"Shipped","Completed")</f>
        <v>Completed</v>
      </c>
      <c r="E680" s="4" t="s">
        <v>3</v>
      </c>
      <c r="F680" s="4" t="s">
        <v>1534</v>
      </c>
      <c r="G680" s="5">
        <v>6.57</v>
      </c>
      <c r="H680" s="37">
        <f>IF(J680&gt;=7,2,IF(J680&lt;7,1))</f>
        <v>1</v>
      </c>
      <c r="I680" s="37" t="str">
        <f>IF(H680 &gt; 1, "Large", "Small")</f>
        <v>Small</v>
      </c>
      <c r="J680" s="4">
        <v>5</v>
      </c>
      <c r="K680" s="20">
        <v>0.99</v>
      </c>
      <c r="L680" s="5">
        <f>Table3[[#This Row],[Product_Amt]]+Table3[[#This Row],[Shipping_Amt]]</f>
        <v>7.5600000000000005</v>
      </c>
      <c r="M680" s="5">
        <f>(((Table3[[#This Row],[Total_Amt]] * 0.0558659217877095) + (Table3[[#This Row],[Total_Amt]])) *0.025 +0.3) + Table3[[#This Row],[Total_Amt]] * 0.1025</f>
        <v>1.2744586592178773</v>
      </c>
      <c r="N680" s="20">
        <f>Table3[[#This Row],[Total_Amt]]-Table3[[#This Row],[TCG Fees]]-0.0225 - (0.088 *Table3[[#This Row],[Shipping Shields]])- (0.02442 * Table3[[#This Row],[Quantity_Ordered]])</f>
        <v>6.0529413407821231</v>
      </c>
      <c r="O680" s="2"/>
      <c r="P680" s="2"/>
      <c r="Q680" s="6"/>
    </row>
    <row r="681" spans="1:17" x14ac:dyDescent="0.25">
      <c r="A681" s="1" t="s">
        <v>715</v>
      </c>
      <c r="B681" s="2" t="s">
        <v>716</v>
      </c>
      <c r="C681" s="3">
        <v>45273</v>
      </c>
      <c r="D681" s="4" t="str">
        <f ca="1">IF(C681&gt;=TODAY()-7,"Shipped","Completed")</f>
        <v>Completed</v>
      </c>
      <c r="E681" s="4" t="s">
        <v>3</v>
      </c>
      <c r="F681" s="4" t="s">
        <v>1534</v>
      </c>
      <c r="G681" s="5">
        <v>0.72</v>
      </c>
      <c r="H681" s="37">
        <f>IF(J681&gt;=7,2,IF(J681&lt;7,1))</f>
        <v>1</v>
      </c>
      <c r="I681" s="37" t="str">
        <f>IF(H681 &gt; 1, "Large", "Small")</f>
        <v>Small</v>
      </c>
      <c r="J681" s="4">
        <v>4</v>
      </c>
      <c r="K681" s="20">
        <v>0.99</v>
      </c>
      <c r="L681" s="5">
        <f>Table3[[#This Row],[Product_Amt]]+Table3[[#This Row],[Shipping_Amt]]</f>
        <v>1.71</v>
      </c>
      <c r="M681" s="5">
        <f>(((Table3[[#This Row],[Total_Amt]] * 0.0558659217877095) + (Table3[[#This Row],[Total_Amt]])) *0.025 +0.3) + Table3[[#This Row],[Total_Amt]] * 0.1025</f>
        <v>0.52041326815642452</v>
      </c>
      <c r="N681" s="20">
        <f>Table3[[#This Row],[Total_Amt]]-Table3[[#This Row],[TCG Fees]]-0.0225 - (0.088 *Table3[[#This Row],[Shipping Shields]])- (0.02442 * Table3[[#This Row],[Quantity_Ordered]])</f>
        <v>0.9814067318435753</v>
      </c>
      <c r="O681" s="2"/>
      <c r="P681" s="2"/>
      <c r="Q681" s="6"/>
    </row>
    <row r="682" spans="1:17" x14ac:dyDescent="0.25">
      <c r="A682" s="1" t="s">
        <v>665</v>
      </c>
      <c r="B682" s="2" t="s">
        <v>666</v>
      </c>
      <c r="C682" s="3">
        <v>45272</v>
      </c>
      <c r="D682" s="4" t="str">
        <f ca="1">IF(C682&gt;=TODAY()-7,"Shipped","Completed")</f>
        <v>Completed</v>
      </c>
      <c r="E682" s="4" t="s">
        <v>3</v>
      </c>
      <c r="F682" s="4" t="s">
        <v>1534</v>
      </c>
      <c r="G682" s="5">
        <v>1.62</v>
      </c>
      <c r="H682" s="37">
        <f>IF(J682&gt;=7,2,IF(J682&lt;7,1))</f>
        <v>1</v>
      </c>
      <c r="I682" s="37" t="str">
        <f>IF(H682 &gt; 1, "Large", "Small")</f>
        <v>Small</v>
      </c>
      <c r="J682" s="4">
        <v>2</v>
      </c>
      <c r="K682" s="20">
        <v>0.99</v>
      </c>
      <c r="L682" s="5">
        <f>Table3[[#This Row],[Product_Amt]]+Table3[[#This Row],[Shipping_Amt]]</f>
        <v>2.6100000000000003</v>
      </c>
      <c r="M682" s="5">
        <f>(((Table3[[#This Row],[Total_Amt]] * 0.0558659217877095) + (Table3[[#This Row],[Total_Amt]])) *0.025 +0.3) + Table3[[#This Row],[Total_Amt]] * 0.1025</f>
        <v>0.63642025139664804</v>
      </c>
      <c r="N682" s="20">
        <f>Table3[[#This Row],[Total_Amt]]-Table3[[#This Row],[TCG Fees]]-0.0225 - (0.088 *Table3[[#This Row],[Shipping Shields]])- (0.02442 * Table3[[#This Row],[Quantity_Ordered]])</f>
        <v>1.8142397486033521</v>
      </c>
      <c r="O682" s="2"/>
      <c r="P682" s="2"/>
      <c r="Q682" s="6"/>
    </row>
    <row r="683" spans="1:17" x14ac:dyDescent="0.25">
      <c r="A683" s="1" t="s">
        <v>649</v>
      </c>
      <c r="B683" s="2" t="s">
        <v>650</v>
      </c>
      <c r="C683" s="3">
        <v>45272</v>
      </c>
      <c r="D683" s="4" t="str">
        <f ca="1">IF(C683&gt;=TODAY()-7,"Shipped","Completed")</f>
        <v>Completed</v>
      </c>
      <c r="E683" s="4" t="s">
        <v>3</v>
      </c>
      <c r="F683" s="4" t="s">
        <v>1534</v>
      </c>
      <c r="G683" s="5">
        <v>2.0499999999999998</v>
      </c>
      <c r="H683" s="37">
        <f>IF(J683&gt;=7,2,IF(J683&lt;7,1))</f>
        <v>1</v>
      </c>
      <c r="I683" s="37" t="str">
        <f>IF(H683 &gt; 1, "Large", "Small")</f>
        <v>Small</v>
      </c>
      <c r="J683" s="4">
        <v>2</v>
      </c>
      <c r="K683" s="20">
        <v>0.99</v>
      </c>
      <c r="L683" s="5">
        <f>Table3[[#This Row],[Product_Amt]]+Table3[[#This Row],[Shipping_Amt]]</f>
        <v>3.04</v>
      </c>
      <c r="M683" s="5">
        <f>(((Table3[[#This Row],[Total_Amt]] * 0.0558659217877095) + (Table3[[#This Row],[Total_Amt]])) *0.025 +0.3) + Table3[[#This Row],[Total_Amt]] * 0.1025</f>
        <v>0.69184581005586587</v>
      </c>
      <c r="N683" s="20">
        <f>Table3[[#This Row],[Total_Amt]]-Table3[[#This Row],[TCG Fees]]-0.0225 - (0.088 *Table3[[#This Row],[Shipping Shields]])- (0.02442 * Table3[[#This Row],[Quantity_Ordered]])</f>
        <v>2.188814189944134</v>
      </c>
      <c r="O683" s="2"/>
      <c r="P683" s="2"/>
      <c r="Q683" s="7"/>
    </row>
    <row r="684" spans="1:17" x14ac:dyDescent="0.25">
      <c r="A684" s="1" t="s">
        <v>669</v>
      </c>
      <c r="B684" s="2" t="s">
        <v>670</v>
      </c>
      <c r="C684" s="3">
        <v>45272</v>
      </c>
      <c r="D684" s="4" t="str">
        <f ca="1">IF(C684&gt;=TODAY()-7,"Shipped","Completed")</f>
        <v>Completed</v>
      </c>
      <c r="E684" s="4" t="s">
        <v>3</v>
      </c>
      <c r="F684" s="4" t="s">
        <v>1534</v>
      </c>
      <c r="G684" s="5">
        <v>1.55</v>
      </c>
      <c r="H684" s="37">
        <f>IF(J684&gt;=7,2,IF(J684&lt;7,1))</f>
        <v>1</v>
      </c>
      <c r="I684" s="37" t="str">
        <f>IF(H684 &gt; 1, "Large", "Small")</f>
        <v>Small</v>
      </c>
      <c r="J684" s="4">
        <v>1</v>
      </c>
      <c r="K684" s="20">
        <v>0.99</v>
      </c>
      <c r="L684" s="5">
        <f>Table3[[#This Row],[Product_Amt]]+Table3[[#This Row],[Shipping_Amt]]</f>
        <v>2.54</v>
      </c>
      <c r="M684" s="5">
        <f>(((Table3[[#This Row],[Total_Amt]] * 0.0558659217877095) + (Table3[[#This Row],[Total_Amt]])) *0.025 +0.3) + Table3[[#This Row],[Total_Amt]] * 0.1025</f>
        <v>0.62739748603351952</v>
      </c>
      <c r="N684" s="20">
        <f>Table3[[#This Row],[Total_Amt]]-Table3[[#This Row],[TCG Fees]]-0.0225 - (0.088 *Table3[[#This Row],[Shipping Shields]])- (0.02442 * Table3[[#This Row],[Quantity_Ordered]])</f>
        <v>1.7776825139664805</v>
      </c>
      <c r="O684" s="2"/>
      <c r="P684" s="2"/>
      <c r="Q684" s="6"/>
    </row>
    <row r="685" spans="1:17" x14ac:dyDescent="0.25">
      <c r="A685" s="1" t="s">
        <v>689</v>
      </c>
      <c r="B685" s="2" t="s">
        <v>690</v>
      </c>
      <c r="C685" s="3">
        <v>45272</v>
      </c>
      <c r="D685" s="4" t="str">
        <f ca="1">IF(C685&gt;=TODAY()-7,"Shipped","Completed")</f>
        <v>Completed</v>
      </c>
      <c r="E685" s="4" t="s">
        <v>3</v>
      </c>
      <c r="F685" s="4" t="s">
        <v>1534</v>
      </c>
      <c r="G685" s="5">
        <v>6.07</v>
      </c>
      <c r="H685" s="37">
        <f>IF(J685&gt;=7,2,IF(J685&lt;7,1))</f>
        <v>1</v>
      </c>
      <c r="I685" s="37" t="str">
        <f>IF(H685 &gt; 1, "Large", "Small")</f>
        <v>Small</v>
      </c>
      <c r="J685" s="4">
        <v>3</v>
      </c>
      <c r="K685" s="20">
        <v>0.99</v>
      </c>
      <c r="L685" s="5">
        <f>Table3[[#This Row],[Product_Amt]]+Table3[[#This Row],[Shipping_Amt]]</f>
        <v>7.0600000000000005</v>
      </c>
      <c r="M685" s="5">
        <f>(((Table3[[#This Row],[Total_Amt]] * 0.0558659217877095) + (Table3[[#This Row],[Total_Amt]])) *0.025 +0.3) + Table3[[#This Row],[Total_Amt]] * 0.1025</f>
        <v>1.2100103351955307</v>
      </c>
      <c r="N685" s="20">
        <f>Table3[[#This Row],[Total_Amt]]-Table3[[#This Row],[TCG Fees]]-0.0225 - (0.088 *Table3[[#This Row],[Shipping Shields]])- (0.02442 * Table3[[#This Row],[Quantity_Ordered]])</f>
        <v>5.6662296648044697</v>
      </c>
      <c r="O685" s="2"/>
      <c r="P685" s="2"/>
      <c r="Q685" s="6"/>
    </row>
    <row r="686" spans="1:17" x14ac:dyDescent="0.25">
      <c r="A686" s="1" t="s">
        <v>651</v>
      </c>
      <c r="B686" s="2" t="s">
        <v>652</v>
      </c>
      <c r="C686" s="3">
        <v>45272</v>
      </c>
      <c r="D686" s="4" t="str">
        <f ca="1">IF(C686&gt;=TODAY()-7,"Shipped","Completed")</f>
        <v>Completed</v>
      </c>
      <c r="E686" s="4" t="s">
        <v>3</v>
      </c>
      <c r="F686" s="4" t="s">
        <v>1534</v>
      </c>
      <c r="G686" s="5">
        <v>0.85</v>
      </c>
      <c r="H686" s="37">
        <f>IF(J686&gt;=7,2,IF(J686&lt;7,1))</f>
        <v>1</v>
      </c>
      <c r="I686" s="37" t="str">
        <f>IF(H686 &gt; 1, "Large", "Small")</f>
        <v>Small</v>
      </c>
      <c r="J686" s="4">
        <v>1</v>
      </c>
      <c r="K686" s="20">
        <v>0.99</v>
      </c>
      <c r="L686" s="5">
        <f>Table3[[#This Row],[Product_Amt]]+Table3[[#This Row],[Shipping_Amt]]</f>
        <v>1.8399999999999999</v>
      </c>
      <c r="M686" s="5">
        <f>(((Table3[[#This Row],[Total_Amt]] * 0.0558659217877095) + (Table3[[#This Row],[Total_Amt]])) *0.025 +0.3) + Table3[[#This Row],[Total_Amt]] * 0.1025</f>
        <v>0.53716983240223459</v>
      </c>
      <c r="N686" s="20">
        <f>Table3[[#This Row],[Total_Amt]]-Table3[[#This Row],[TCG Fees]]-0.0225 - (0.088 *Table3[[#This Row],[Shipping Shields]])- (0.02442 * Table3[[#This Row],[Quantity_Ordered]])</f>
        <v>1.167910167597765</v>
      </c>
      <c r="O686" s="2"/>
      <c r="P686" s="2"/>
      <c r="Q686" s="6"/>
    </row>
    <row r="687" spans="1:17" x14ac:dyDescent="0.25">
      <c r="A687" s="1" t="s">
        <v>673</v>
      </c>
      <c r="B687" s="2" t="s">
        <v>674</v>
      </c>
      <c r="C687" s="3">
        <v>45272</v>
      </c>
      <c r="D687" s="4" t="str">
        <f ca="1">IF(C687&gt;=TODAY()-7,"Shipped","Completed")</f>
        <v>Completed</v>
      </c>
      <c r="E687" s="4" t="s">
        <v>3</v>
      </c>
      <c r="F687" s="4" t="s">
        <v>1534</v>
      </c>
      <c r="G687" s="5">
        <v>0.18</v>
      </c>
      <c r="H687" s="37">
        <f>IF(J687&gt;=7,2,IF(J687&lt;7,1))</f>
        <v>1</v>
      </c>
      <c r="I687" s="37" t="str">
        <f>IF(H687 &gt; 1, "Large", "Small")</f>
        <v>Small</v>
      </c>
      <c r="J687" s="4">
        <v>1</v>
      </c>
      <c r="K687" s="20">
        <v>0.99</v>
      </c>
      <c r="L687" s="5">
        <f>Table3[[#This Row],[Product_Amt]]+Table3[[#This Row],[Shipping_Amt]]</f>
        <v>1.17</v>
      </c>
      <c r="M687" s="5">
        <f>(((Table3[[#This Row],[Total_Amt]] * 0.0558659217877095) + (Table3[[#This Row],[Total_Amt]])) *0.025 +0.3) + Table3[[#This Row],[Total_Amt]] * 0.1025</f>
        <v>0.45080907821229049</v>
      </c>
      <c r="N687" s="20">
        <f>Table3[[#This Row],[Total_Amt]]-Table3[[#This Row],[TCG Fees]]-0.0225 - (0.088 *Table3[[#This Row],[Shipping Shields]])- (0.02442 * Table3[[#This Row],[Quantity_Ordered]])</f>
        <v>0.58427092178770956</v>
      </c>
      <c r="O687" s="2"/>
      <c r="P687" s="2"/>
      <c r="Q687" s="6"/>
    </row>
    <row r="688" spans="1:17" x14ac:dyDescent="0.25">
      <c r="A688" s="1" t="s">
        <v>659</v>
      </c>
      <c r="B688" s="2" t="s">
        <v>660</v>
      </c>
      <c r="C688" s="3">
        <v>45272</v>
      </c>
      <c r="D688" s="4" t="str">
        <f ca="1">IF(C688&gt;=TODAY()-7,"Shipped","Completed")</f>
        <v>Completed</v>
      </c>
      <c r="E688" s="4" t="s">
        <v>3</v>
      </c>
      <c r="F688" s="4" t="s">
        <v>1534</v>
      </c>
      <c r="G688" s="5">
        <v>2.5299999999999998</v>
      </c>
      <c r="H688" s="37">
        <f>IF(J688&gt;=7,2,IF(J688&lt;7,1))</f>
        <v>2</v>
      </c>
      <c r="I688" s="37" t="str">
        <f>IF(H688 &gt; 1, "Large", "Small")</f>
        <v>Large</v>
      </c>
      <c r="J688" s="4">
        <v>8</v>
      </c>
      <c r="K688" s="20">
        <v>0.99</v>
      </c>
      <c r="L688" s="5">
        <f>Table3[[#This Row],[Product_Amt]]+Table3[[#This Row],[Shipping_Amt]]</f>
        <v>3.5199999999999996</v>
      </c>
      <c r="M688" s="5">
        <f>(((Table3[[#This Row],[Total_Amt]] * 0.0558659217877095) + (Table3[[#This Row],[Total_Amt]])) *0.025 +0.3) + Table3[[#This Row],[Total_Amt]] * 0.1025</f>
        <v>0.75371620111731841</v>
      </c>
      <c r="N688" s="20">
        <f>Table3[[#This Row],[Total_Amt]]-Table3[[#This Row],[TCG Fees]]-0.0225 - (0.088 *Table3[[#This Row],[Shipping Shields]])- (0.02442 * Table3[[#This Row],[Quantity_Ordered]])</f>
        <v>2.3724237988826813</v>
      </c>
      <c r="O688" s="2"/>
      <c r="P688" s="2"/>
      <c r="Q688" s="6"/>
    </row>
    <row r="689" spans="1:17" x14ac:dyDescent="0.25">
      <c r="A689" s="1" t="s">
        <v>643</v>
      </c>
      <c r="B689" s="2" t="s">
        <v>644</v>
      </c>
      <c r="C689" s="3">
        <v>45272</v>
      </c>
      <c r="D689" s="4" t="str">
        <f ca="1">IF(C689&gt;=TODAY()-7,"Shipped","Completed")</f>
        <v>Completed</v>
      </c>
      <c r="E689" s="4" t="s">
        <v>3</v>
      </c>
      <c r="F689" s="4" t="s">
        <v>1534</v>
      </c>
      <c r="G689" s="5">
        <v>4.62</v>
      </c>
      <c r="H689" s="37">
        <f>IF(J689&gt;=7,2,IF(J689&lt;7,1))</f>
        <v>1</v>
      </c>
      <c r="I689" s="37" t="str">
        <f>IF(H689 &gt; 1, "Large", "Small")</f>
        <v>Small</v>
      </c>
      <c r="J689" s="4">
        <v>3</v>
      </c>
      <c r="K689" s="20">
        <v>0.99</v>
      </c>
      <c r="L689" s="5">
        <f>Table3[[#This Row],[Product_Amt]]+Table3[[#This Row],[Shipping_Amt]]</f>
        <v>5.61</v>
      </c>
      <c r="M689" s="5">
        <f>(((Table3[[#This Row],[Total_Amt]] * 0.0558659217877095) + (Table3[[#This Row],[Total_Amt]])) *0.025 +0.3) + Table3[[#This Row],[Total_Amt]] * 0.1025</f>
        <v>1.0231101955307262</v>
      </c>
      <c r="N689" s="20">
        <f>Table3[[#This Row],[Total_Amt]]-Table3[[#This Row],[TCG Fees]]-0.0225 - (0.088 *Table3[[#This Row],[Shipping Shields]])- (0.02442 * Table3[[#This Row],[Quantity_Ordered]])</f>
        <v>4.4031298044692742</v>
      </c>
      <c r="O689" s="2"/>
      <c r="P689" s="2"/>
      <c r="Q689" s="6"/>
    </row>
    <row r="690" spans="1:17" x14ac:dyDescent="0.25">
      <c r="A690" s="1" t="s">
        <v>681</v>
      </c>
      <c r="B690" s="2" t="s">
        <v>682</v>
      </c>
      <c r="C690" s="3">
        <v>45272</v>
      </c>
      <c r="D690" s="4" t="str">
        <f ca="1">IF(C690&gt;=TODAY()-7,"Shipped","Completed")</f>
        <v>Completed</v>
      </c>
      <c r="E690" s="4" t="s">
        <v>3</v>
      </c>
      <c r="F690" s="4" t="s">
        <v>1534</v>
      </c>
      <c r="G690" s="5">
        <v>3.68</v>
      </c>
      <c r="H690" s="37">
        <f>IF(J690&gt;=7,2,IF(J690&lt;7,1))</f>
        <v>2</v>
      </c>
      <c r="I690" s="37" t="str">
        <f>IF(H690 &gt; 1, "Large", "Small")</f>
        <v>Large</v>
      </c>
      <c r="J690" s="4">
        <v>7</v>
      </c>
      <c r="K690" s="20">
        <v>0.99</v>
      </c>
      <c r="L690" s="5">
        <f>Table3[[#This Row],[Product_Amt]]+Table3[[#This Row],[Shipping_Amt]]</f>
        <v>4.67</v>
      </c>
      <c r="M690" s="5">
        <f>(((Table3[[#This Row],[Total_Amt]] * 0.0558659217877095) + (Table3[[#This Row],[Total_Amt]])) *0.025 +0.3) + Table3[[#This Row],[Total_Amt]] * 0.1025</f>
        <v>0.9019473463687151</v>
      </c>
      <c r="N690" s="20">
        <f>Table3[[#This Row],[Total_Amt]]-Table3[[#This Row],[TCG Fees]]-0.0225 - (0.088 *Table3[[#This Row],[Shipping Shields]])- (0.02442 * Table3[[#This Row],[Quantity_Ordered]])</f>
        <v>3.3986126536312851</v>
      </c>
      <c r="O690" s="2"/>
      <c r="P690" s="2"/>
      <c r="Q690" s="6"/>
    </row>
    <row r="691" spans="1:17" x14ac:dyDescent="0.25">
      <c r="A691" s="1" t="s">
        <v>687</v>
      </c>
      <c r="B691" s="2" t="s">
        <v>688</v>
      </c>
      <c r="C691" s="3">
        <v>45272</v>
      </c>
      <c r="D691" s="4" t="str">
        <f ca="1">IF(C691&gt;=TODAY()-7,"Shipped","Completed")</f>
        <v>Completed</v>
      </c>
      <c r="E691" s="4" t="s">
        <v>3</v>
      </c>
      <c r="F691" s="4" t="s">
        <v>1534</v>
      </c>
      <c r="G691" s="5">
        <v>0.65</v>
      </c>
      <c r="H691" s="37">
        <f>IF(J691&gt;=7,2,IF(J691&lt;7,1))</f>
        <v>1</v>
      </c>
      <c r="I691" s="37" t="str">
        <f>IF(H691 &gt; 1, "Large", "Small")</f>
        <v>Small</v>
      </c>
      <c r="J691" s="4">
        <v>3</v>
      </c>
      <c r="K691" s="20">
        <v>0.99</v>
      </c>
      <c r="L691" s="5">
        <f>Table3[[#This Row],[Product_Amt]]+Table3[[#This Row],[Shipping_Amt]]</f>
        <v>1.6400000000000001</v>
      </c>
      <c r="M691" s="5">
        <f>(((Table3[[#This Row],[Total_Amt]] * 0.0558659217877095) + (Table3[[#This Row],[Total_Amt]])) *0.025 +0.3) + Table3[[#This Row],[Total_Amt]] * 0.1025</f>
        <v>0.51139050279329612</v>
      </c>
      <c r="N691" s="20">
        <f>Table3[[#This Row],[Total_Amt]]-Table3[[#This Row],[TCG Fees]]-0.0225 - (0.088 *Table3[[#This Row],[Shipping Shields]])- (0.02442 * Table3[[#This Row],[Quantity_Ordered]])</f>
        <v>0.94484949720670397</v>
      </c>
      <c r="O691" s="2"/>
      <c r="P691" s="2"/>
      <c r="Q691" s="6"/>
    </row>
    <row r="692" spans="1:17" x14ac:dyDescent="0.25">
      <c r="A692" s="1" t="s">
        <v>679</v>
      </c>
      <c r="B692" s="2" t="s">
        <v>680</v>
      </c>
      <c r="C692" s="3">
        <v>45272</v>
      </c>
      <c r="D692" s="4" t="str">
        <f ca="1">IF(C692&gt;=TODAY()-7,"Shipped","Completed")</f>
        <v>Completed</v>
      </c>
      <c r="E692" s="4" t="s">
        <v>3</v>
      </c>
      <c r="F692" s="4" t="s">
        <v>1534</v>
      </c>
      <c r="G692" s="5">
        <v>1.4</v>
      </c>
      <c r="H692" s="37">
        <f>IF(J692&gt;=7,2,IF(J692&lt;7,1))</f>
        <v>1</v>
      </c>
      <c r="I692" s="37" t="str">
        <f>IF(H692 &gt; 1, "Large", "Small")</f>
        <v>Small</v>
      </c>
      <c r="J692" s="4">
        <v>1</v>
      </c>
      <c r="K692" s="20">
        <v>0.99</v>
      </c>
      <c r="L692" s="5">
        <f>Table3[[#This Row],[Product_Amt]]+Table3[[#This Row],[Shipping_Amt]]</f>
        <v>2.3899999999999997</v>
      </c>
      <c r="M692" s="5">
        <f>(((Table3[[#This Row],[Total_Amt]] * 0.0558659217877095) + (Table3[[#This Row],[Total_Amt]])) *0.025 +0.3) + Table3[[#This Row],[Total_Amt]] * 0.1025</f>
        <v>0.60806298882681564</v>
      </c>
      <c r="N692" s="20">
        <f>Table3[[#This Row],[Total_Amt]]-Table3[[#This Row],[TCG Fees]]-0.0225 - (0.088 *Table3[[#This Row],[Shipping Shields]])- (0.02442 * Table3[[#This Row],[Quantity_Ordered]])</f>
        <v>1.6470170111731839</v>
      </c>
      <c r="O692" s="2"/>
      <c r="P692" s="2"/>
      <c r="Q692" s="6"/>
    </row>
    <row r="693" spans="1:17" x14ac:dyDescent="0.25">
      <c r="A693" s="1" t="s">
        <v>645</v>
      </c>
      <c r="B693" s="2" t="s">
        <v>646</v>
      </c>
      <c r="C693" s="3">
        <v>45272</v>
      </c>
      <c r="D693" s="4" t="str">
        <f ca="1">IF(C693&gt;=TODAY()-7,"Shipped","Completed")</f>
        <v>Completed</v>
      </c>
      <c r="E693" s="4" t="s">
        <v>3</v>
      </c>
      <c r="F693" s="4" t="s">
        <v>1534</v>
      </c>
      <c r="G693" s="5">
        <v>9.8000000000000007</v>
      </c>
      <c r="H693" s="37">
        <f>IF(J693&gt;=7,2,IF(J693&lt;7,1))</f>
        <v>2</v>
      </c>
      <c r="I693" s="37" t="str">
        <f>IF(H693 &gt; 1, "Large", "Small")</f>
        <v>Large</v>
      </c>
      <c r="J693" s="4">
        <v>8</v>
      </c>
      <c r="K693" s="20">
        <v>0.99</v>
      </c>
      <c r="L693" s="5">
        <f>Table3[[#This Row],[Product_Amt]]+Table3[[#This Row],[Shipping_Amt]]</f>
        <v>10.790000000000001</v>
      </c>
      <c r="M693" s="5">
        <f>(((Table3[[#This Row],[Total_Amt]] * 0.0558659217877095) + (Table3[[#This Row],[Total_Amt]])) *0.025 +0.3) + Table3[[#This Row],[Total_Amt]] * 0.1025</f>
        <v>1.6907948324022346</v>
      </c>
      <c r="N693" s="20">
        <f>Table3[[#This Row],[Total_Amt]]-Table3[[#This Row],[TCG Fees]]-0.0225 - (0.088 *Table3[[#This Row],[Shipping Shields]])- (0.02442 * Table3[[#This Row],[Quantity_Ordered]])</f>
        <v>8.7053451675977644</v>
      </c>
      <c r="O693" s="2"/>
      <c r="P693" s="2"/>
      <c r="Q693" s="6"/>
    </row>
    <row r="694" spans="1:17" x14ac:dyDescent="0.25">
      <c r="A694" s="1" t="s">
        <v>685</v>
      </c>
      <c r="B694" s="2" t="s">
        <v>686</v>
      </c>
      <c r="C694" s="3">
        <v>45272</v>
      </c>
      <c r="D694" s="4" t="str">
        <f ca="1">IF(C694&gt;=TODAY()-7,"Shipped","Completed")</f>
        <v>Completed</v>
      </c>
      <c r="E694" s="4" t="s">
        <v>3</v>
      </c>
      <c r="F694" s="4" t="s">
        <v>1534</v>
      </c>
      <c r="G694" s="5">
        <v>8.75</v>
      </c>
      <c r="H694" s="37">
        <f>IF(J694&gt;=7,2,IF(J694&lt;7,1))</f>
        <v>1</v>
      </c>
      <c r="I694" s="37" t="str">
        <f>IF(H694 &gt; 1, "Large", "Small")</f>
        <v>Small</v>
      </c>
      <c r="J694" s="4">
        <v>1</v>
      </c>
      <c r="K694" s="20">
        <v>0.99</v>
      </c>
      <c r="L694" s="5">
        <f>Table3[[#This Row],[Product_Amt]]+Table3[[#This Row],[Shipping_Amt]]</f>
        <v>9.74</v>
      </c>
      <c r="M694" s="5">
        <f>(((Table3[[#This Row],[Total_Amt]] * 0.0558659217877095) + (Table3[[#This Row],[Total_Amt]])) *0.025 +0.3) + Table3[[#This Row],[Total_Amt]] * 0.1025</f>
        <v>1.5554533519553071</v>
      </c>
      <c r="N694" s="20">
        <f>Table3[[#This Row],[Total_Amt]]-Table3[[#This Row],[TCG Fees]]-0.0225 - (0.088 *Table3[[#This Row],[Shipping Shields]])- (0.02442 * Table3[[#This Row],[Quantity_Ordered]])</f>
        <v>8.0496266480446934</v>
      </c>
      <c r="O694" s="2"/>
      <c r="P694" s="2"/>
      <c r="Q694" s="6"/>
    </row>
    <row r="695" spans="1:17" x14ac:dyDescent="0.25">
      <c r="A695" s="1" t="s">
        <v>683</v>
      </c>
      <c r="B695" s="2" t="s">
        <v>684</v>
      </c>
      <c r="C695" s="3">
        <v>45272</v>
      </c>
      <c r="D695" s="4" t="str">
        <f ca="1">IF(C695&gt;=TODAY()-7,"Shipped","Completed")</f>
        <v>Completed</v>
      </c>
      <c r="E695" s="4" t="s">
        <v>3</v>
      </c>
      <c r="F695" s="4" t="s">
        <v>1534</v>
      </c>
      <c r="G695" s="5">
        <v>0.48</v>
      </c>
      <c r="H695" s="37">
        <f>IF(J695&gt;=7,2,IF(J695&lt;7,1))</f>
        <v>1</v>
      </c>
      <c r="I695" s="37" t="str">
        <f>IF(H695 &gt; 1, "Large", "Small")</f>
        <v>Small</v>
      </c>
      <c r="J695" s="4">
        <v>1</v>
      </c>
      <c r="K695" s="20">
        <v>0.99</v>
      </c>
      <c r="L695" s="5">
        <f>Table3[[#This Row],[Product_Amt]]+Table3[[#This Row],[Shipping_Amt]]</f>
        <v>1.47</v>
      </c>
      <c r="M695" s="5">
        <f>(((Table3[[#This Row],[Total_Amt]] * 0.0558659217877095) + (Table3[[#This Row],[Total_Amt]])) *0.025 +0.3) + Table3[[#This Row],[Total_Amt]] * 0.1025</f>
        <v>0.48947807262569831</v>
      </c>
      <c r="N695" s="20">
        <f>Table3[[#This Row],[Total_Amt]]-Table3[[#This Row],[TCG Fees]]-0.0225 - (0.088 *Table3[[#This Row],[Shipping Shields]])- (0.02442 * Table3[[#This Row],[Quantity_Ordered]])</f>
        <v>0.84560192737430173</v>
      </c>
      <c r="O695" s="2"/>
      <c r="P695" s="2"/>
      <c r="Q695" s="6"/>
    </row>
    <row r="696" spans="1:17" x14ac:dyDescent="0.25">
      <c r="A696" s="1" t="s">
        <v>661</v>
      </c>
      <c r="B696" s="2" t="s">
        <v>662</v>
      </c>
      <c r="C696" s="3">
        <v>45272</v>
      </c>
      <c r="D696" s="4" t="str">
        <f ca="1">IF(C696&gt;=TODAY()-7,"Shipped","Completed")</f>
        <v>Completed</v>
      </c>
      <c r="E696" s="4" t="s">
        <v>3</v>
      </c>
      <c r="F696" s="4" t="s">
        <v>1534</v>
      </c>
      <c r="G696" s="5">
        <v>0.73</v>
      </c>
      <c r="H696" s="37">
        <f>IF(J696&gt;=7,2,IF(J696&lt;7,1))</f>
        <v>1</v>
      </c>
      <c r="I696" s="37" t="str">
        <f>IF(H696 &gt; 1, "Large", "Small")</f>
        <v>Small</v>
      </c>
      <c r="J696" s="4">
        <v>1</v>
      </c>
      <c r="K696" s="20">
        <v>0.99</v>
      </c>
      <c r="L696" s="5">
        <f>Table3[[#This Row],[Product_Amt]]+Table3[[#This Row],[Shipping_Amt]]</f>
        <v>1.72</v>
      </c>
      <c r="M696" s="5">
        <f>(((Table3[[#This Row],[Total_Amt]] * 0.0558659217877095) + (Table3[[#This Row],[Total_Amt]])) *0.025 +0.3) + Table3[[#This Row],[Total_Amt]] * 0.1025</f>
        <v>0.52170223463687149</v>
      </c>
      <c r="N696" s="20">
        <f>Table3[[#This Row],[Total_Amt]]-Table3[[#This Row],[TCG Fees]]-0.0225 - (0.088 *Table3[[#This Row],[Shipping Shields]])- (0.02442 * Table3[[#This Row],[Quantity_Ordered]])</f>
        <v>1.0633777653631284</v>
      </c>
      <c r="O696" s="2"/>
      <c r="P696" s="2"/>
      <c r="Q696" s="6"/>
    </row>
    <row r="697" spans="1:17" x14ac:dyDescent="0.25">
      <c r="A697" s="1" t="s">
        <v>653</v>
      </c>
      <c r="B697" s="2" t="s">
        <v>654</v>
      </c>
      <c r="C697" s="3">
        <v>45272</v>
      </c>
      <c r="D697" s="4" t="str">
        <f ca="1">IF(C697&gt;=TODAY()-7,"Shipped","Completed")</f>
        <v>Completed</v>
      </c>
      <c r="E697" s="4" t="s">
        <v>3</v>
      </c>
      <c r="F697" s="4" t="s">
        <v>1534</v>
      </c>
      <c r="G697" s="5">
        <v>2</v>
      </c>
      <c r="H697" s="37">
        <f>IF(J697&gt;=7,2,IF(J697&lt;7,1))</f>
        <v>1</v>
      </c>
      <c r="I697" s="37" t="str">
        <f>IF(H697 &gt; 1, "Large", "Small")</f>
        <v>Small</v>
      </c>
      <c r="J697" s="4">
        <v>1</v>
      </c>
      <c r="K697" s="20">
        <v>0.99</v>
      </c>
      <c r="L697" s="5">
        <f>Table3[[#This Row],[Product_Amt]]+Table3[[#This Row],[Shipping_Amt]]</f>
        <v>2.99</v>
      </c>
      <c r="M697" s="5">
        <f>(((Table3[[#This Row],[Total_Amt]] * 0.0558659217877095) + (Table3[[#This Row],[Total_Amt]])) *0.025 +0.3) + Table3[[#This Row],[Total_Amt]] * 0.1025</f>
        <v>0.68540097765363128</v>
      </c>
      <c r="N697" s="20">
        <f>Table3[[#This Row],[Total_Amt]]-Table3[[#This Row],[TCG Fees]]-0.0225 - (0.088 *Table3[[#This Row],[Shipping Shields]])- (0.02442 * Table3[[#This Row],[Quantity_Ordered]])</f>
        <v>2.1696790223463687</v>
      </c>
      <c r="O697" s="2"/>
      <c r="P697" s="2"/>
      <c r="Q697" s="6"/>
    </row>
    <row r="698" spans="1:17" x14ac:dyDescent="0.25">
      <c r="A698" s="1" t="s">
        <v>667</v>
      </c>
      <c r="B698" s="2" t="s">
        <v>668</v>
      </c>
      <c r="C698" s="3">
        <v>45272</v>
      </c>
      <c r="D698" s="4" t="str">
        <f ca="1">IF(C698&gt;=TODAY()-7,"Shipped","Completed")</f>
        <v>Completed</v>
      </c>
      <c r="E698" s="4" t="s">
        <v>3</v>
      </c>
      <c r="F698" s="4" t="s">
        <v>1534</v>
      </c>
      <c r="G698" s="5">
        <v>2.88</v>
      </c>
      <c r="H698" s="37">
        <f>IF(J698&gt;=7,2,IF(J698&lt;7,1))</f>
        <v>1</v>
      </c>
      <c r="I698" s="37" t="str">
        <f>IF(H698 &gt; 1, "Large", "Small")</f>
        <v>Small</v>
      </c>
      <c r="J698" s="4">
        <v>3</v>
      </c>
      <c r="K698" s="20">
        <v>0.99</v>
      </c>
      <c r="L698" s="5">
        <f>Table3[[#This Row],[Product_Amt]]+Table3[[#This Row],[Shipping_Amt]]</f>
        <v>3.87</v>
      </c>
      <c r="M698" s="5">
        <f>(((Table3[[#This Row],[Total_Amt]] * 0.0558659217877095) + (Table3[[#This Row],[Total_Amt]])) *0.025 +0.3) + Table3[[#This Row],[Total_Amt]] * 0.1025</f>
        <v>0.79883002793296087</v>
      </c>
      <c r="N698" s="20">
        <f>Table3[[#This Row],[Total_Amt]]-Table3[[#This Row],[TCG Fees]]-0.0225 - (0.088 *Table3[[#This Row],[Shipping Shields]])- (0.02442 * Table3[[#This Row],[Quantity_Ordered]])</f>
        <v>2.8874099720670392</v>
      </c>
      <c r="O698" s="2"/>
      <c r="P698" s="2"/>
      <c r="Q698" s="6"/>
    </row>
    <row r="699" spans="1:17" x14ac:dyDescent="0.25">
      <c r="A699" s="1" t="s">
        <v>655</v>
      </c>
      <c r="B699" s="2" t="s">
        <v>656</v>
      </c>
      <c r="C699" s="3">
        <v>45272</v>
      </c>
      <c r="D699" s="4" t="str">
        <f ca="1">IF(C699&gt;=TODAY()-7,"Shipped","Completed")</f>
        <v>Completed</v>
      </c>
      <c r="E699" s="4" t="s">
        <v>3</v>
      </c>
      <c r="F699" s="4" t="s">
        <v>1534</v>
      </c>
      <c r="G699" s="5">
        <v>1.32</v>
      </c>
      <c r="H699" s="37">
        <f>IF(J699&gt;=7,2,IF(J699&lt;7,1))</f>
        <v>1</v>
      </c>
      <c r="I699" s="37" t="str">
        <f>IF(H699 &gt; 1, "Large", "Small")</f>
        <v>Small</v>
      </c>
      <c r="J699" s="4">
        <v>4</v>
      </c>
      <c r="K699" s="20">
        <v>0.99</v>
      </c>
      <c r="L699" s="5">
        <f>Table3[[#This Row],[Product_Amt]]+Table3[[#This Row],[Shipping_Amt]]</f>
        <v>2.31</v>
      </c>
      <c r="M699" s="5">
        <f>(((Table3[[#This Row],[Total_Amt]] * 0.0558659217877095) + (Table3[[#This Row],[Total_Amt]])) *0.025 +0.3) + Table3[[#This Row],[Total_Amt]] * 0.1025</f>
        <v>0.59775125698324016</v>
      </c>
      <c r="N699" s="20">
        <f>Table3[[#This Row],[Total_Amt]]-Table3[[#This Row],[TCG Fees]]-0.0225 - (0.088 *Table3[[#This Row],[Shipping Shields]])- (0.02442 * Table3[[#This Row],[Quantity_Ordered]])</f>
        <v>1.5040687430167599</v>
      </c>
      <c r="O699" s="2"/>
      <c r="P699" s="2"/>
      <c r="Q699" s="6"/>
    </row>
    <row r="700" spans="1:17" x14ac:dyDescent="0.25">
      <c r="A700" s="1" t="s">
        <v>663</v>
      </c>
      <c r="B700" s="2" t="s">
        <v>664</v>
      </c>
      <c r="C700" s="3">
        <v>45272</v>
      </c>
      <c r="D700" s="4" t="str">
        <f ca="1">IF(C700&gt;=TODAY()-7,"Shipped","Completed")</f>
        <v>Completed</v>
      </c>
      <c r="E700" s="4" t="s">
        <v>3</v>
      </c>
      <c r="F700" s="4" t="s">
        <v>1534</v>
      </c>
      <c r="G700" s="5">
        <v>2.2999999999999998</v>
      </c>
      <c r="H700" s="37">
        <f>IF(J700&gt;=7,2,IF(J700&lt;7,1))</f>
        <v>1</v>
      </c>
      <c r="I700" s="37" t="str">
        <f>IF(H700 &gt; 1, "Large", "Small")</f>
        <v>Small</v>
      </c>
      <c r="J700" s="4">
        <v>2</v>
      </c>
      <c r="K700" s="20">
        <v>0.99</v>
      </c>
      <c r="L700" s="5">
        <f>Table3[[#This Row],[Product_Amt]]+Table3[[#This Row],[Shipping_Amt]]</f>
        <v>3.29</v>
      </c>
      <c r="M700" s="5">
        <f>(((Table3[[#This Row],[Total_Amt]] * 0.0558659217877095) + (Table3[[#This Row],[Total_Amt]])) *0.025 +0.3) + Table3[[#This Row],[Total_Amt]] * 0.1025</f>
        <v>0.72406997206703916</v>
      </c>
      <c r="N700" s="20">
        <f>Table3[[#This Row],[Total_Amt]]-Table3[[#This Row],[TCG Fees]]-0.0225 - (0.088 *Table3[[#This Row],[Shipping Shields]])- (0.02442 * Table3[[#This Row],[Quantity_Ordered]])</f>
        <v>2.4065900279329604</v>
      </c>
      <c r="O700" s="2"/>
      <c r="P700" s="2"/>
      <c r="Q700" s="6"/>
    </row>
    <row r="701" spans="1:17" x14ac:dyDescent="0.25">
      <c r="A701" s="1" t="s">
        <v>647</v>
      </c>
      <c r="B701" s="2" t="s">
        <v>648</v>
      </c>
      <c r="C701" s="3">
        <v>45272</v>
      </c>
      <c r="D701" s="4" t="str">
        <f ca="1">IF(C701&gt;=TODAY()-7,"Shipped","Completed")</f>
        <v>Completed</v>
      </c>
      <c r="E701" s="4" t="s">
        <v>3</v>
      </c>
      <c r="F701" s="4" t="s">
        <v>1534</v>
      </c>
      <c r="G701" s="5">
        <v>2.04</v>
      </c>
      <c r="H701" s="37">
        <f>IF(J701&gt;=7,2,IF(J701&lt;7,1))</f>
        <v>1</v>
      </c>
      <c r="I701" s="37" t="str">
        <f>IF(H701 &gt; 1, "Large", "Small")</f>
        <v>Small</v>
      </c>
      <c r="J701" s="4">
        <v>2</v>
      </c>
      <c r="K701" s="20">
        <v>0.99</v>
      </c>
      <c r="L701" s="5">
        <f>Table3[[#This Row],[Product_Amt]]+Table3[[#This Row],[Shipping_Amt]]</f>
        <v>3.0300000000000002</v>
      </c>
      <c r="M701" s="5">
        <f>(((Table3[[#This Row],[Total_Amt]] * 0.0558659217877095) + (Table3[[#This Row],[Total_Amt]])) *0.025 +0.3) + Table3[[#This Row],[Total_Amt]] * 0.1025</f>
        <v>0.69055684357541902</v>
      </c>
      <c r="N701" s="20">
        <f>Table3[[#This Row],[Total_Amt]]-Table3[[#This Row],[TCG Fees]]-0.0225 - (0.088 *Table3[[#This Row],[Shipping Shields]])- (0.02442 * Table3[[#This Row],[Quantity_Ordered]])</f>
        <v>2.1801031564245807</v>
      </c>
      <c r="O701" s="2"/>
      <c r="P701" s="2"/>
      <c r="Q701" s="6"/>
    </row>
    <row r="702" spans="1:17" x14ac:dyDescent="0.25">
      <c r="A702" s="1" t="s">
        <v>671</v>
      </c>
      <c r="B702" s="2" t="s">
        <v>672</v>
      </c>
      <c r="C702" s="3">
        <v>45272</v>
      </c>
      <c r="D702" s="4" t="str">
        <f ca="1">IF(C702&gt;=TODAY()-7,"Shipped","Completed")</f>
        <v>Completed</v>
      </c>
      <c r="E702" s="4" t="s">
        <v>3</v>
      </c>
      <c r="F702" s="4" t="s">
        <v>1534</v>
      </c>
      <c r="G702" s="5">
        <v>1.84</v>
      </c>
      <c r="H702" s="37">
        <f>IF(J702&gt;=7,2,IF(J702&lt;7,1))</f>
        <v>1</v>
      </c>
      <c r="I702" s="37" t="str">
        <f>IF(H702 &gt; 1, "Large", "Small")</f>
        <v>Small</v>
      </c>
      <c r="J702" s="4">
        <v>4</v>
      </c>
      <c r="K702" s="20">
        <v>0.99</v>
      </c>
      <c r="L702" s="5">
        <f>Table3[[#This Row],[Product_Amt]]+Table3[[#This Row],[Shipping_Amt]]</f>
        <v>2.83</v>
      </c>
      <c r="M702" s="5">
        <f>(((Table3[[#This Row],[Total_Amt]] * 0.0558659217877095) + (Table3[[#This Row],[Total_Amt]])) *0.025 +0.3) + Table3[[#This Row],[Total_Amt]] * 0.1025</f>
        <v>0.66477751396648044</v>
      </c>
      <c r="N702" s="20">
        <f>Table3[[#This Row],[Total_Amt]]-Table3[[#This Row],[TCG Fees]]-0.0225 - (0.088 *Table3[[#This Row],[Shipping Shields]])- (0.02442 * Table3[[#This Row],[Quantity_Ordered]])</f>
        <v>1.9570424860335196</v>
      </c>
      <c r="O702" s="2"/>
      <c r="P702" s="2"/>
      <c r="Q702" s="6"/>
    </row>
    <row r="703" spans="1:17" x14ac:dyDescent="0.25">
      <c r="A703" s="1" t="s">
        <v>677</v>
      </c>
      <c r="B703" s="2" t="s">
        <v>678</v>
      </c>
      <c r="C703" s="3">
        <v>45272</v>
      </c>
      <c r="D703" s="4" t="str">
        <f ca="1">IF(C703&gt;=TODAY()-7,"Shipped","Completed")</f>
        <v>Completed</v>
      </c>
      <c r="E703" s="4" t="s">
        <v>3</v>
      </c>
      <c r="F703" s="4" t="s">
        <v>1534</v>
      </c>
      <c r="G703" s="5">
        <v>1.61</v>
      </c>
      <c r="H703" s="37">
        <f>IF(J703&gt;=7,2,IF(J703&lt;7,1))</f>
        <v>1</v>
      </c>
      <c r="I703" s="37" t="str">
        <f>IF(H703 &gt; 1, "Large", "Small")</f>
        <v>Small</v>
      </c>
      <c r="J703" s="4">
        <v>2</v>
      </c>
      <c r="K703" s="20">
        <v>0.99</v>
      </c>
      <c r="L703" s="5">
        <f>Table3[[#This Row],[Product_Amt]]+Table3[[#This Row],[Shipping_Amt]]</f>
        <v>2.6</v>
      </c>
      <c r="M703" s="5">
        <f>(((Table3[[#This Row],[Total_Amt]] * 0.0558659217877095) + (Table3[[#This Row],[Total_Amt]])) *0.025 +0.3) + Table3[[#This Row],[Total_Amt]] * 0.1025</f>
        <v>0.63513128491620119</v>
      </c>
      <c r="N703" s="20">
        <f>Table3[[#This Row],[Total_Amt]]-Table3[[#This Row],[TCG Fees]]-0.0225 - (0.088 *Table3[[#This Row],[Shipping Shields]])- (0.02442 * Table3[[#This Row],[Quantity_Ordered]])</f>
        <v>1.8055287150837989</v>
      </c>
      <c r="O703" s="2"/>
      <c r="P703" s="2"/>
      <c r="Q703" s="6"/>
    </row>
    <row r="704" spans="1:17" x14ac:dyDescent="0.25">
      <c r="A704" s="1" t="s">
        <v>657</v>
      </c>
      <c r="B704" s="2" t="s">
        <v>658</v>
      </c>
      <c r="C704" s="3">
        <v>45272</v>
      </c>
      <c r="D704" s="4" t="str">
        <f ca="1">IF(C704&gt;=TODAY()-7,"Shipped","Completed")</f>
        <v>Completed</v>
      </c>
      <c r="E704" s="4" t="s">
        <v>3</v>
      </c>
      <c r="F704" s="4" t="s">
        <v>1534</v>
      </c>
      <c r="G704" s="5">
        <v>0.98</v>
      </c>
      <c r="H704" s="37">
        <f>IF(J704&gt;=7,2,IF(J704&lt;7,1))</f>
        <v>1</v>
      </c>
      <c r="I704" s="37" t="str">
        <f>IF(H704 &gt; 1, "Large", "Small")</f>
        <v>Small</v>
      </c>
      <c r="J704" s="4">
        <v>1</v>
      </c>
      <c r="K704" s="20">
        <v>0.99</v>
      </c>
      <c r="L704" s="5">
        <f>Table3[[#This Row],[Product_Amt]]+Table3[[#This Row],[Shipping_Amt]]</f>
        <v>1.97</v>
      </c>
      <c r="M704" s="5">
        <f>(((Table3[[#This Row],[Total_Amt]] * 0.0558659217877095) + (Table3[[#This Row],[Total_Amt]])) *0.025 +0.3) + Table3[[#This Row],[Total_Amt]] * 0.1025</f>
        <v>0.55392639664804466</v>
      </c>
      <c r="N704" s="20">
        <f>Table3[[#This Row],[Total_Amt]]-Table3[[#This Row],[TCG Fees]]-0.0225 - (0.088 *Table3[[#This Row],[Shipping Shields]])- (0.02442 * Table3[[#This Row],[Quantity_Ordered]])</f>
        <v>1.2811536033519553</v>
      </c>
      <c r="O704" s="2"/>
      <c r="P704" s="2"/>
      <c r="Q704" s="6"/>
    </row>
    <row r="705" spans="1:17" x14ac:dyDescent="0.25">
      <c r="A705" s="1" t="s">
        <v>641</v>
      </c>
      <c r="B705" s="2" t="s">
        <v>642</v>
      </c>
      <c r="C705" s="3">
        <v>45272</v>
      </c>
      <c r="D705" s="4" t="str">
        <f ca="1">IF(C705&gt;=TODAY()-7,"Shipped","Completed")</f>
        <v>Completed</v>
      </c>
      <c r="E705" s="4" t="s">
        <v>3</v>
      </c>
      <c r="F705" s="4" t="s">
        <v>1534</v>
      </c>
      <c r="G705" s="5">
        <v>1.46</v>
      </c>
      <c r="H705" s="37">
        <f>IF(J705&gt;=7,2,IF(J705&lt;7,1))</f>
        <v>1</v>
      </c>
      <c r="I705" s="37" t="str">
        <f>IF(H705 &gt; 1, "Large", "Small")</f>
        <v>Small</v>
      </c>
      <c r="J705" s="4">
        <v>3</v>
      </c>
      <c r="K705" s="20">
        <v>0.99</v>
      </c>
      <c r="L705" s="5">
        <f>Table3[[#This Row],[Product_Amt]]+Table3[[#This Row],[Shipping_Amt]]</f>
        <v>2.4500000000000002</v>
      </c>
      <c r="M705" s="5">
        <f>(((Table3[[#This Row],[Total_Amt]] * 0.0558659217877095) + (Table3[[#This Row],[Total_Amt]])) *0.025 +0.3) + Table3[[#This Row],[Total_Amt]] * 0.1025</f>
        <v>0.6157967877094972</v>
      </c>
      <c r="N705" s="20">
        <f>Table3[[#This Row],[Total_Amt]]-Table3[[#This Row],[TCG Fees]]-0.0225 - (0.088 *Table3[[#This Row],[Shipping Shields]])- (0.02442 * Table3[[#This Row],[Quantity_Ordered]])</f>
        <v>1.6504432122905028</v>
      </c>
      <c r="O705" s="2"/>
      <c r="P705" s="2"/>
      <c r="Q705" s="6"/>
    </row>
    <row r="706" spans="1:17" x14ac:dyDescent="0.25">
      <c r="A706" s="1" t="s">
        <v>675</v>
      </c>
      <c r="B706" s="2" t="s">
        <v>676</v>
      </c>
      <c r="C706" s="3">
        <v>45272</v>
      </c>
      <c r="D706" s="4" t="str">
        <f ca="1">IF(C706&gt;=TODAY()-7,"Shipped","Completed")</f>
        <v>Completed</v>
      </c>
      <c r="E706" s="4" t="s">
        <v>3</v>
      </c>
      <c r="F706" s="4" t="s">
        <v>1534</v>
      </c>
      <c r="G706" s="5">
        <v>0.43</v>
      </c>
      <c r="H706" s="37">
        <f>IF(J706&gt;=7,2,IF(J706&lt;7,1))</f>
        <v>1</v>
      </c>
      <c r="I706" s="37" t="str">
        <f>IF(H706 &gt; 1, "Large", "Small")</f>
        <v>Small</v>
      </c>
      <c r="J706" s="4">
        <v>2</v>
      </c>
      <c r="K706" s="20">
        <v>0.99</v>
      </c>
      <c r="L706" s="5">
        <f>Table3[[#This Row],[Product_Amt]]+Table3[[#This Row],[Shipping_Amt]]</f>
        <v>1.42</v>
      </c>
      <c r="M706" s="5">
        <f>(((Table3[[#This Row],[Total_Amt]] * 0.0558659217877095) + (Table3[[#This Row],[Total_Amt]])) *0.025 +0.3) + Table3[[#This Row],[Total_Amt]] * 0.1025</f>
        <v>0.48303324022346361</v>
      </c>
      <c r="N706" s="20">
        <f>Table3[[#This Row],[Total_Amt]]-Table3[[#This Row],[TCG Fees]]-0.0225 - (0.088 *Table3[[#This Row],[Shipping Shields]])- (0.02442 * Table3[[#This Row],[Quantity_Ordered]])</f>
        <v>0.77762675977653639</v>
      </c>
      <c r="O706" s="2"/>
      <c r="P706" s="2"/>
      <c r="Q706" s="6"/>
    </row>
    <row r="707" spans="1:17" x14ac:dyDescent="0.25">
      <c r="A707" s="1" t="s">
        <v>691</v>
      </c>
      <c r="B707" s="2" t="s">
        <v>692</v>
      </c>
      <c r="C707" s="3">
        <v>45272</v>
      </c>
      <c r="D707" s="4" t="str">
        <f ca="1">IF(C707&gt;=TODAY()-7,"Shipped","Completed")</f>
        <v>Completed</v>
      </c>
      <c r="E707" s="4" t="s">
        <v>3</v>
      </c>
      <c r="F707" s="4" t="s">
        <v>1534</v>
      </c>
      <c r="G707" s="5">
        <v>1.78</v>
      </c>
      <c r="H707" s="37">
        <f>IF(J707&gt;=7,2,IF(J707&lt;7,1))</f>
        <v>1</v>
      </c>
      <c r="I707" s="37" t="str">
        <f>IF(H707 &gt; 1, "Large", "Small")</f>
        <v>Small</v>
      </c>
      <c r="J707" s="4">
        <v>3</v>
      </c>
      <c r="K707" s="20">
        <v>0.99</v>
      </c>
      <c r="L707" s="5">
        <f>Table3[[#This Row],[Product_Amt]]+Table3[[#This Row],[Shipping_Amt]]</f>
        <v>2.77</v>
      </c>
      <c r="M707" s="5">
        <f>(((Table3[[#This Row],[Total_Amt]] * 0.0558659217877095) + (Table3[[#This Row],[Total_Amt]])) *0.025 +0.3) + Table3[[#This Row],[Total_Amt]] * 0.1025</f>
        <v>0.65704371508379888</v>
      </c>
      <c r="N707" s="20">
        <f>Table3[[#This Row],[Total_Amt]]-Table3[[#This Row],[TCG Fees]]-0.0225 - (0.088 *Table3[[#This Row],[Shipping Shields]])- (0.02442 * Table3[[#This Row],[Quantity_Ordered]])</f>
        <v>1.9291962849162012</v>
      </c>
      <c r="O707" s="2"/>
      <c r="P707" s="2"/>
      <c r="Q707" s="6"/>
    </row>
    <row r="708" spans="1:17" x14ac:dyDescent="0.25">
      <c r="A708" s="1" t="s">
        <v>633</v>
      </c>
      <c r="B708" s="2" t="s">
        <v>634</v>
      </c>
      <c r="C708" s="3">
        <v>45271</v>
      </c>
      <c r="D708" s="4" t="str">
        <f ca="1">IF(C708&gt;=TODAY()-7,"Shipped","Completed")</f>
        <v>Completed</v>
      </c>
      <c r="E708" s="4" t="s">
        <v>3</v>
      </c>
      <c r="F708" s="4" t="s">
        <v>1534</v>
      </c>
      <c r="G708" s="5">
        <v>1.1499999999999999</v>
      </c>
      <c r="H708" s="37">
        <f>IF(J708&gt;=7,2,IF(J708&lt;7,1))</f>
        <v>1</v>
      </c>
      <c r="I708" s="37" t="str">
        <f>IF(H708 &gt; 1, "Large", "Small")</f>
        <v>Small</v>
      </c>
      <c r="J708" s="4">
        <v>1</v>
      </c>
      <c r="K708" s="20">
        <v>0.99</v>
      </c>
      <c r="L708" s="5">
        <f>Table3[[#This Row],[Product_Amt]]+Table3[[#This Row],[Shipping_Amt]]</f>
        <v>2.1399999999999997</v>
      </c>
      <c r="M708" s="5">
        <f>(((Table3[[#This Row],[Total_Amt]] * 0.0558659217877095) + (Table3[[#This Row],[Total_Amt]])) *0.025 +0.3) + Table3[[#This Row],[Total_Amt]] * 0.1025</f>
        <v>0.57583882681564236</v>
      </c>
      <c r="N708" s="20">
        <f>Table3[[#This Row],[Total_Amt]]-Table3[[#This Row],[TCG Fees]]-0.0225 - (0.088 *Table3[[#This Row],[Shipping Shields]])- (0.02442 * Table3[[#This Row],[Quantity_Ordered]])</f>
        <v>1.4292411731843573</v>
      </c>
      <c r="O708" s="2"/>
      <c r="P708" s="2"/>
      <c r="Q708" s="6"/>
    </row>
    <row r="709" spans="1:17" x14ac:dyDescent="0.25">
      <c r="A709" s="30" t="s">
        <v>637</v>
      </c>
      <c r="B709" s="31" t="s">
        <v>638</v>
      </c>
      <c r="C709" s="32">
        <v>45271</v>
      </c>
      <c r="D709" s="4" t="s">
        <v>1405</v>
      </c>
      <c r="E709" s="33" t="s">
        <v>3</v>
      </c>
      <c r="F709" s="33" t="s">
        <v>1534</v>
      </c>
      <c r="G709" s="34">
        <v>6.65</v>
      </c>
      <c r="H709" s="38">
        <f>IF(J709&gt;=7,2,IF(J709&lt;7,1))</f>
        <v>1</v>
      </c>
      <c r="I709" s="38" t="str">
        <f>IF(H709 &gt; 1, "Large", "Small")</f>
        <v>Small</v>
      </c>
      <c r="J709" s="33">
        <v>4</v>
      </c>
      <c r="K709" s="35">
        <v>0.99</v>
      </c>
      <c r="L709" s="34">
        <f>Table3[[#This Row],[Product_Amt]]+Table3[[#This Row],[Shipping_Amt]]</f>
        <v>7.6400000000000006</v>
      </c>
      <c r="M709" s="34">
        <f>(((Table3[[#This Row],[Total_Amt]] * 0.0558659217877095) + (Table3[[#This Row],[Total_Amt]])) *0.025 +0.3) + Table3[[#This Row],[Total_Amt]] * 0.1025</f>
        <v>1.2847703910614525</v>
      </c>
      <c r="N709" s="35">
        <f>Table3[[#This Row],[Total_Amt]]-Table3[[#This Row],[TCG Fees]]-0.0225 - (0.088 *Table3[[#This Row],[Shipping Shields]])- (0.02442 * Table3[[#This Row],[Quantity_Ordered]])</f>
        <v>6.1470496089385476</v>
      </c>
      <c r="O709" s="31"/>
      <c r="P709" s="31"/>
      <c r="Q709" s="36"/>
    </row>
    <row r="710" spans="1:17" x14ac:dyDescent="0.25">
      <c r="A710" s="1" t="s">
        <v>627</v>
      </c>
      <c r="B710" s="2" t="s">
        <v>628</v>
      </c>
      <c r="C710" s="3">
        <v>45271</v>
      </c>
      <c r="D710" s="4" t="str">
        <f ca="1">IF(C710&gt;=TODAY()-7,"Shipped","Completed")</f>
        <v>Completed</v>
      </c>
      <c r="E710" s="4" t="s">
        <v>3</v>
      </c>
      <c r="F710" s="4" t="s">
        <v>1534</v>
      </c>
      <c r="G710" s="5">
        <v>8.75</v>
      </c>
      <c r="H710" s="37">
        <f>IF(J710&gt;=7,2,IF(J710&lt;7,1))</f>
        <v>1</v>
      </c>
      <c r="I710" s="37" t="str">
        <f>IF(H710 &gt; 1, "Large", "Small")</f>
        <v>Small</v>
      </c>
      <c r="J710" s="4">
        <v>1</v>
      </c>
      <c r="K710" s="20">
        <v>0.99</v>
      </c>
      <c r="L710" s="5">
        <f>Table3[[#This Row],[Product_Amt]]+Table3[[#This Row],[Shipping_Amt]]</f>
        <v>9.74</v>
      </c>
      <c r="M710" s="5">
        <f>(((Table3[[#This Row],[Total_Amt]] * 0.0558659217877095) + (Table3[[#This Row],[Total_Amt]])) *0.025 +0.3) + Table3[[#This Row],[Total_Amt]] * 0.1025</f>
        <v>1.5554533519553071</v>
      </c>
      <c r="N710" s="20">
        <f>Table3[[#This Row],[Total_Amt]]-Table3[[#This Row],[TCG Fees]]-0.0225 - (0.088 *Table3[[#This Row],[Shipping Shields]])- (0.02442 * Table3[[#This Row],[Quantity_Ordered]])</f>
        <v>8.0496266480446934</v>
      </c>
      <c r="O710" s="2"/>
      <c r="P710" s="2"/>
      <c r="Q710" s="6"/>
    </row>
    <row r="711" spans="1:17" x14ac:dyDescent="0.25">
      <c r="A711" s="1" t="s">
        <v>629</v>
      </c>
      <c r="B711" s="2" t="s">
        <v>630</v>
      </c>
      <c r="C711" s="3">
        <v>45271</v>
      </c>
      <c r="D711" s="4" t="str">
        <f ca="1">IF(C711&gt;=TODAY()-7,"Shipped","Completed")</f>
        <v>Completed</v>
      </c>
      <c r="E711" s="4" t="s">
        <v>3</v>
      </c>
      <c r="F711" s="4" t="s">
        <v>1534</v>
      </c>
      <c r="G711" s="5">
        <v>2.2999999999999998</v>
      </c>
      <c r="H711" s="37">
        <f>IF(J711&gt;=7,2,IF(J711&lt;7,1))</f>
        <v>1</v>
      </c>
      <c r="I711" s="37" t="str">
        <f>IF(H711 &gt; 1, "Large", "Small")</f>
        <v>Small</v>
      </c>
      <c r="J711" s="4">
        <v>2</v>
      </c>
      <c r="K711" s="20">
        <v>0.99</v>
      </c>
      <c r="L711" s="5">
        <f>Table3[[#This Row],[Product_Amt]]+Table3[[#This Row],[Shipping_Amt]]</f>
        <v>3.29</v>
      </c>
      <c r="M711" s="5">
        <f>(((Table3[[#This Row],[Total_Amt]] * 0.0558659217877095) + (Table3[[#This Row],[Total_Amt]])) *0.025 +0.3) + Table3[[#This Row],[Total_Amt]] * 0.1025</f>
        <v>0.72406997206703916</v>
      </c>
      <c r="N711" s="20">
        <f>Table3[[#This Row],[Total_Amt]]-Table3[[#This Row],[TCG Fees]]-0.0225 - (0.088 *Table3[[#This Row],[Shipping Shields]])- (0.02442 * Table3[[#This Row],[Quantity_Ordered]])</f>
        <v>2.4065900279329604</v>
      </c>
      <c r="O711" s="2"/>
      <c r="P711" s="2"/>
      <c r="Q711" s="6"/>
    </row>
    <row r="712" spans="1:17" x14ac:dyDescent="0.25">
      <c r="A712" s="1" t="s">
        <v>635</v>
      </c>
      <c r="B712" s="2" t="s">
        <v>636</v>
      </c>
      <c r="C712" s="3">
        <v>45271</v>
      </c>
      <c r="D712" s="4" t="str">
        <f ca="1">IF(C712&gt;=TODAY()-7,"Shipped","Completed")</f>
        <v>Completed</v>
      </c>
      <c r="E712" s="4" t="s">
        <v>3</v>
      </c>
      <c r="F712" s="4" t="s">
        <v>1534</v>
      </c>
      <c r="G712" s="5">
        <v>0.98</v>
      </c>
      <c r="H712" s="37">
        <f>IF(J712&gt;=7,2,IF(J712&lt;7,1))</f>
        <v>1</v>
      </c>
      <c r="I712" s="37" t="str">
        <f>IF(H712 &gt; 1, "Large", "Small")</f>
        <v>Small</v>
      </c>
      <c r="J712" s="4">
        <v>1</v>
      </c>
      <c r="K712" s="20">
        <v>0.99</v>
      </c>
      <c r="L712" s="5">
        <f>Table3[[#This Row],[Product_Amt]]+Table3[[#This Row],[Shipping_Amt]]</f>
        <v>1.97</v>
      </c>
      <c r="M712" s="5">
        <f>(((Table3[[#This Row],[Total_Amt]] * 0.0558659217877095) + (Table3[[#This Row],[Total_Amt]])) *0.025 +0.3) + Table3[[#This Row],[Total_Amt]] * 0.1025</f>
        <v>0.55392639664804466</v>
      </c>
      <c r="N712" s="20">
        <f>Table3[[#This Row],[Total_Amt]]-Table3[[#This Row],[TCG Fees]]-0.0225 - (0.088 *Table3[[#This Row],[Shipping Shields]])- (0.02442 * Table3[[#This Row],[Quantity_Ordered]])</f>
        <v>1.2811536033519553</v>
      </c>
      <c r="O712" s="2"/>
      <c r="P712" s="2"/>
      <c r="Q712" s="6"/>
    </row>
    <row r="713" spans="1:17" x14ac:dyDescent="0.25">
      <c r="A713" s="1" t="s">
        <v>631</v>
      </c>
      <c r="B713" s="2" t="s">
        <v>632</v>
      </c>
      <c r="C713" s="3">
        <v>45271</v>
      </c>
      <c r="D713" s="4" t="str">
        <f ca="1">IF(C713&gt;=TODAY()-7,"Shipped","Completed")</f>
        <v>Completed</v>
      </c>
      <c r="E713" s="4" t="s">
        <v>3</v>
      </c>
      <c r="F713" s="4" t="s">
        <v>1534</v>
      </c>
      <c r="G713" s="5">
        <v>1.95</v>
      </c>
      <c r="H713" s="37">
        <f>IF(J713&gt;=7,2,IF(J713&lt;7,1))</f>
        <v>1</v>
      </c>
      <c r="I713" s="37" t="str">
        <f>IF(H713 &gt; 1, "Large", "Small")</f>
        <v>Small</v>
      </c>
      <c r="J713" s="4">
        <v>3</v>
      </c>
      <c r="K713" s="20">
        <v>0.99</v>
      </c>
      <c r="L713" s="5">
        <f>Table3[[#This Row],[Product_Amt]]+Table3[[#This Row],[Shipping_Amt]]</f>
        <v>2.94</v>
      </c>
      <c r="M713" s="5">
        <f>(((Table3[[#This Row],[Total_Amt]] * 0.0558659217877095) + (Table3[[#This Row],[Total_Amt]])) *0.025 +0.3) + Table3[[#This Row],[Total_Amt]] * 0.1025</f>
        <v>0.67895614525139658</v>
      </c>
      <c r="N713" s="20">
        <f>Table3[[#This Row],[Total_Amt]]-Table3[[#This Row],[TCG Fees]]-0.0225 - (0.088 *Table3[[#This Row],[Shipping Shields]])- (0.02442 * Table3[[#This Row],[Quantity_Ordered]])</f>
        <v>2.0772838547486034</v>
      </c>
      <c r="O713" s="2"/>
      <c r="P713" s="2"/>
      <c r="Q713" s="6"/>
    </row>
    <row r="714" spans="1:17" x14ac:dyDescent="0.25">
      <c r="A714" s="1" t="s">
        <v>639</v>
      </c>
      <c r="B714" s="2" t="s">
        <v>640</v>
      </c>
      <c r="C714" s="3">
        <v>45271</v>
      </c>
      <c r="D714" s="4" t="str">
        <f ca="1">IF(C714&gt;=TODAY()-7,"Shipped","Completed")</f>
        <v>Completed</v>
      </c>
      <c r="E714" s="4" t="s">
        <v>3</v>
      </c>
      <c r="F714" s="4" t="s">
        <v>1534</v>
      </c>
      <c r="G714" s="5">
        <v>3.95</v>
      </c>
      <c r="H714" s="37">
        <f>IF(J714&gt;=7,2,IF(J714&lt;7,1))</f>
        <v>1</v>
      </c>
      <c r="I714" s="37" t="str">
        <f>IF(H714 &gt; 1, "Large", "Small")</f>
        <v>Small</v>
      </c>
      <c r="J714" s="4">
        <v>1</v>
      </c>
      <c r="K714" s="20">
        <v>0.99</v>
      </c>
      <c r="L714" s="5">
        <f>Table3[[#This Row],[Product_Amt]]+Table3[[#This Row],[Shipping_Amt]]</f>
        <v>4.9400000000000004</v>
      </c>
      <c r="M714" s="5">
        <f>(((Table3[[#This Row],[Total_Amt]] * 0.0558659217877095) + (Table3[[#This Row],[Total_Amt]])) *0.025 +0.3) + Table3[[#This Row],[Total_Amt]] * 0.1025</f>
        <v>0.93674944134078209</v>
      </c>
      <c r="N714" s="20">
        <f>Table3[[#This Row],[Total_Amt]]-Table3[[#This Row],[TCG Fees]]-0.0225 - (0.088 *Table3[[#This Row],[Shipping Shields]])- (0.02442 * Table3[[#This Row],[Quantity_Ordered]])</f>
        <v>3.8683305586592178</v>
      </c>
      <c r="O714" s="2"/>
      <c r="P714" s="2"/>
      <c r="Q714" s="6"/>
    </row>
    <row r="715" spans="1:17" x14ac:dyDescent="0.25">
      <c r="A715" s="1" t="s">
        <v>625</v>
      </c>
      <c r="B715" s="2" t="s">
        <v>626</v>
      </c>
      <c r="C715" s="3">
        <v>45270</v>
      </c>
      <c r="D715" s="4" t="str">
        <f ca="1">IF(C715&gt;=TODAY()-7,"Shipped","Completed")</f>
        <v>Completed</v>
      </c>
      <c r="E715" s="4" t="s">
        <v>3</v>
      </c>
      <c r="F715" s="4" t="s">
        <v>1534</v>
      </c>
      <c r="G715" s="5">
        <v>16.149999999999999</v>
      </c>
      <c r="H715" s="37">
        <f>IF(J715&gt;=7,2,IF(J715&lt;7,1))</f>
        <v>1</v>
      </c>
      <c r="I715" s="37" t="str">
        <f>IF(H715 &gt; 1, "Large", "Small")</f>
        <v>Small</v>
      </c>
      <c r="J715" s="4">
        <v>2</v>
      </c>
      <c r="K715" s="20">
        <v>0.99</v>
      </c>
      <c r="L715" s="5">
        <f>Table3[[#This Row],[Product_Amt]]+Table3[[#This Row],[Shipping_Amt]]</f>
        <v>17.139999999999997</v>
      </c>
      <c r="M715" s="5">
        <f>(((Table3[[#This Row],[Total_Amt]] * 0.0558659217877095) + (Table3[[#This Row],[Total_Amt]])) *0.025 +0.3) + Table3[[#This Row],[Total_Amt]] * 0.1025</f>
        <v>2.5092885474860331</v>
      </c>
      <c r="N715" s="20">
        <f>Table3[[#This Row],[Total_Amt]]-Table3[[#This Row],[TCG Fees]]-0.0225 - (0.088 *Table3[[#This Row],[Shipping Shields]])- (0.02442 * Table3[[#This Row],[Quantity_Ordered]])</f>
        <v>14.471371452513964</v>
      </c>
      <c r="O715" s="2"/>
      <c r="P715" s="2"/>
      <c r="Q715" s="6"/>
    </row>
    <row r="716" spans="1:17" x14ac:dyDescent="0.25">
      <c r="A716" s="1" t="s">
        <v>623</v>
      </c>
      <c r="B716" s="2" t="s">
        <v>624</v>
      </c>
      <c r="C716" s="3">
        <v>45270</v>
      </c>
      <c r="D716" s="4" t="str">
        <f ca="1">IF(C716&gt;=TODAY()-7,"Shipped","Completed")</f>
        <v>Completed</v>
      </c>
      <c r="E716" s="4" t="s">
        <v>3</v>
      </c>
      <c r="F716" s="4" t="s">
        <v>1534</v>
      </c>
      <c r="G716" s="5">
        <v>7.45</v>
      </c>
      <c r="H716" s="37">
        <f>IF(J716&gt;=7,2,IF(J716&lt;7,1))</f>
        <v>1</v>
      </c>
      <c r="I716" s="37" t="str">
        <f>IF(H716 &gt; 1, "Large", "Small")</f>
        <v>Small</v>
      </c>
      <c r="J716" s="4">
        <v>1</v>
      </c>
      <c r="K716" s="20">
        <v>0.99</v>
      </c>
      <c r="L716" s="5">
        <f>Table3[[#This Row],[Product_Amt]]+Table3[[#This Row],[Shipping_Amt]]</f>
        <v>8.44</v>
      </c>
      <c r="M716" s="5">
        <f>(((Table3[[#This Row],[Total_Amt]] * 0.0558659217877095) + (Table3[[#This Row],[Total_Amt]])) *0.025 +0.3) + Table3[[#This Row],[Total_Amt]] * 0.1025</f>
        <v>1.3878877094972064</v>
      </c>
      <c r="N716" s="20">
        <f>Table3[[#This Row],[Total_Amt]]-Table3[[#This Row],[TCG Fees]]-0.0225 - (0.088 *Table3[[#This Row],[Shipping Shields]])- (0.02442 * Table3[[#This Row],[Quantity_Ordered]])</f>
        <v>6.9171922905027925</v>
      </c>
      <c r="O716" s="2"/>
      <c r="P716" s="2"/>
      <c r="Q716" s="6"/>
    </row>
    <row r="717" spans="1:17" x14ac:dyDescent="0.25">
      <c r="A717" s="1" t="s">
        <v>621</v>
      </c>
      <c r="B717" s="2" t="s">
        <v>622</v>
      </c>
      <c r="C717" s="3">
        <v>45269</v>
      </c>
      <c r="D717" s="4" t="str">
        <f ca="1">IF(C717&gt;=TODAY()-7,"Shipped","Completed")</f>
        <v>Completed</v>
      </c>
      <c r="E717" s="4" t="s">
        <v>3</v>
      </c>
      <c r="F717" s="4" t="s">
        <v>1534</v>
      </c>
      <c r="G717" s="5">
        <v>0.97</v>
      </c>
      <c r="H717" s="37">
        <f>IF(J717&gt;=7,2,IF(J717&lt;7,1))</f>
        <v>1</v>
      </c>
      <c r="I717" s="37" t="str">
        <f>IF(H717 &gt; 1, "Large", "Small")</f>
        <v>Small</v>
      </c>
      <c r="J717" s="4">
        <v>1</v>
      </c>
      <c r="K717" s="20">
        <v>0.99</v>
      </c>
      <c r="L717" s="5">
        <f>Table3[[#This Row],[Product_Amt]]+Table3[[#This Row],[Shipping_Amt]]</f>
        <v>1.96</v>
      </c>
      <c r="M717" s="5">
        <f>(((Table3[[#This Row],[Total_Amt]] * 0.0558659217877095) + (Table3[[#This Row],[Total_Amt]])) *0.025 +0.3) + Table3[[#This Row],[Total_Amt]] * 0.1025</f>
        <v>0.5526374301675977</v>
      </c>
      <c r="N717" s="20">
        <f>Table3[[#This Row],[Total_Amt]]-Table3[[#This Row],[TCG Fees]]-0.0225 - (0.088 *Table3[[#This Row],[Shipping Shields]])- (0.02442 * Table3[[#This Row],[Quantity_Ordered]])</f>
        <v>1.272442569832402</v>
      </c>
      <c r="O717" s="2"/>
      <c r="P717" s="2"/>
      <c r="Q717" s="6"/>
    </row>
    <row r="718" spans="1:17" x14ac:dyDescent="0.25">
      <c r="A718" s="1" t="s">
        <v>619</v>
      </c>
      <c r="B718" s="2" t="s">
        <v>620</v>
      </c>
      <c r="C718" s="3">
        <v>45267</v>
      </c>
      <c r="D718" s="4" t="str">
        <f ca="1">IF(C718&gt;=TODAY()-7,"Shipped","Completed")</f>
        <v>Completed</v>
      </c>
      <c r="E718" s="4" t="s">
        <v>3</v>
      </c>
      <c r="F718" s="4" t="s">
        <v>1534</v>
      </c>
      <c r="G718" s="5">
        <v>8.8699999999999992</v>
      </c>
      <c r="H718" s="37">
        <f>IF(J718&gt;=7,2,IF(J718&lt;7,1))</f>
        <v>1</v>
      </c>
      <c r="I718" s="37" t="str">
        <f>IF(H718 &gt; 1, "Large", "Small")</f>
        <v>Small</v>
      </c>
      <c r="J718" s="4">
        <v>1</v>
      </c>
      <c r="K718" s="20">
        <v>0.99</v>
      </c>
      <c r="L718" s="5">
        <f>Table3[[#This Row],[Product_Amt]]+Table3[[#This Row],[Shipping_Amt]]</f>
        <v>9.86</v>
      </c>
      <c r="M718" s="5">
        <f>(((Table3[[#This Row],[Total_Amt]] * 0.0558659217877095) + (Table3[[#This Row],[Total_Amt]])) *0.025 +0.3) + Table3[[#This Row],[Total_Amt]] * 0.1025</f>
        <v>1.5709209497206702</v>
      </c>
      <c r="N718" s="20">
        <f>Table3[[#This Row],[Total_Amt]]-Table3[[#This Row],[TCG Fees]]-0.0225 - (0.088 *Table3[[#This Row],[Shipping Shields]])- (0.02442 * Table3[[#This Row],[Quantity_Ordered]])</f>
        <v>8.1541590502793309</v>
      </c>
      <c r="O718" s="2"/>
      <c r="P718" s="2"/>
      <c r="Q718" s="6"/>
    </row>
    <row r="719" spans="1:17" x14ac:dyDescent="0.25">
      <c r="A719" s="1" t="s">
        <v>613</v>
      </c>
      <c r="B719" s="2" t="s">
        <v>614</v>
      </c>
      <c r="C719" s="3">
        <v>45265</v>
      </c>
      <c r="D719" s="4" t="str">
        <f ca="1">IF(C719&gt;=TODAY()-7,"Shipped","Completed")</f>
        <v>Completed</v>
      </c>
      <c r="E719" s="4" t="s">
        <v>3</v>
      </c>
      <c r="F719" s="4" t="s">
        <v>1534</v>
      </c>
      <c r="G719" s="5">
        <v>9.25</v>
      </c>
      <c r="H719" s="37">
        <f>IF(J719&gt;=7,2,IF(J719&lt;7,1))</f>
        <v>1</v>
      </c>
      <c r="I719" s="37" t="str">
        <f>IF(H719 &gt; 1, "Large", "Small")</f>
        <v>Small</v>
      </c>
      <c r="J719" s="4">
        <v>1</v>
      </c>
      <c r="K719" s="20">
        <v>0.99</v>
      </c>
      <c r="L719" s="5">
        <f>Table3[[#This Row],[Product_Amt]]+Table3[[#This Row],[Shipping_Amt]]</f>
        <v>10.24</v>
      </c>
      <c r="M719" s="5">
        <f>(((Table3[[#This Row],[Total_Amt]] * 0.0558659217877095) + (Table3[[#This Row],[Total_Amt]])) *0.025 +0.3) + Table3[[#This Row],[Total_Amt]] * 0.1025</f>
        <v>1.6199016759776534</v>
      </c>
      <c r="N719" s="20">
        <f>Table3[[#This Row],[Total_Amt]]-Table3[[#This Row],[TCG Fees]]-0.0225 - (0.088 *Table3[[#This Row],[Shipping Shields]])- (0.02442 * Table3[[#This Row],[Quantity_Ordered]])</f>
        <v>8.485178324022348</v>
      </c>
      <c r="O719" s="2"/>
      <c r="P719" s="2"/>
      <c r="Q719" s="6"/>
    </row>
    <row r="720" spans="1:17" x14ac:dyDescent="0.25">
      <c r="A720" s="1" t="s">
        <v>611</v>
      </c>
      <c r="B720" s="2" t="s">
        <v>612</v>
      </c>
      <c r="C720" s="3">
        <v>45265</v>
      </c>
      <c r="D720" s="4" t="str">
        <f ca="1">IF(C720&gt;=TODAY()-7,"Shipped","Completed")</f>
        <v>Completed</v>
      </c>
      <c r="E720" s="4" t="s">
        <v>3</v>
      </c>
      <c r="F720" s="4" t="s">
        <v>1534</v>
      </c>
      <c r="G720" s="5">
        <v>2.5</v>
      </c>
      <c r="H720" s="37">
        <f>IF(J720&gt;=7,2,IF(J720&lt;7,1))</f>
        <v>1</v>
      </c>
      <c r="I720" s="37" t="str">
        <f>IF(H720 &gt; 1, "Large", "Small")</f>
        <v>Small</v>
      </c>
      <c r="J720" s="4">
        <v>1</v>
      </c>
      <c r="K720" s="20">
        <v>0.99</v>
      </c>
      <c r="L720" s="5">
        <f>Table3[[#This Row],[Product_Amt]]+Table3[[#This Row],[Shipping_Amt]]</f>
        <v>3.49</v>
      </c>
      <c r="M720" s="5">
        <f>(((Table3[[#This Row],[Total_Amt]] * 0.0558659217877095) + (Table3[[#This Row],[Total_Amt]])) *0.025 +0.3) + Table3[[#This Row],[Total_Amt]] * 0.1025</f>
        <v>0.74984930167597774</v>
      </c>
      <c r="N720" s="20">
        <f>Table3[[#This Row],[Total_Amt]]-Table3[[#This Row],[TCG Fees]]-0.0225 - (0.088 *Table3[[#This Row],[Shipping Shields]])- (0.02442 * Table3[[#This Row],[Quantity_Ordered]])</f>
        <v>2.6052306983240223</v>
      </c>
      <c r="O720" s="2"/>
      <c r="P720" s="2"/>
      <c r="Q720" s="6"/>
    </row>
    <row r="721" spans="1:17" x14ac:dyDescent="0.25">
      <c r="A721" s="1" t="s">
        <v>617</v>
      </c>
      <c r="B721" s="2" t="s">
        <v>618</v>
      </c>
      <c r="C721" s="3">
        <v>45265</v>
      </c>
      <c r="D721" s="4" t="str">
        <f ca="1">IF(C721&gt;=TODAY()-7,"Shipped","Completed")</f>
        <v>Completed</v>
      </c>
      <c r="E721" s="4" t="s">
        <v>3</v>
      </c>
      <c r="F721" s="4" t="s">
        <v>1534</v>
      </c>
      <c r="G721" s="5">
        <v>4.75</v>
      </c>
      <c r="H721" s="37">
        <f>IF(J721&gt;=7,2,IF(J721&lt;7,1))</f>
        <v>1</v>
      </c>
      <c r="I721" s="37" t="str">
        <f>IF(H721 &gt; 1, "Large", "Small")</f>
        <v>Small</v>
      </c>
      <c r="J721" s="4">
        <v>1</v>
      </c>
      <c r="K721" s="20">
        <v>0.99</v>
      </c>
      <c r="L721" s="5">
        <f>Table3[[#This Row],[Product_Amt]]+Table3[[#This Row],[Shipping_Amt]]</f>
        <v>5.74</v>
      </c>
      <c r="M721" s="5">
        <f>(((Table3[[#This Row],[Total_Amt]] * 0.0558659217877095) + (Table3[[#This Row],[Total_Amt]])) *0.025 +0.3) + Table3[[#This Row],[Total_Amt]] * 0.1025</f>
        <v>1.0398667597765363</v>
      </c>
      <c r="N721" s="20">
        <f>Table3[[#This Row],[Total_Amt]]-Table3[[#This Row],[TCG Fees]]-0.0225 - (0.088 *Table3[[#This Row],[Shipping Shields]])- (0.02442 * Table3[[#This Row],[Quantity_Ordered]])</f>
        <v>4.5652132402234633</v>
      </c>
      <c r="O721" s="2"/>
      <c r="P721" s="2"/>
      <c r="Q721" s="6"/>
    </row>
    <row r="722" spans="1:17" x14ac:dyDescent="0.25">
      <c r="A722" s="1" t="s">
        <v>615</v>
      </c>
      <c r="B722" s="2" t="s">
        <v>616</v>
      </c>
      <c r="C722" s="3">
        <v>45265</v>
      </c>
      <c r="D722" s="4" t="str">
        <f ca="1">IF(C722&gt;=TODAY()-7,"Shipped","Completed")</f>
        <v>Completed</v>
      </c>
      <c r="E722" s="4" t="s">
        <v>3</v>
      </c>
      <c r="F722" s="4" t="s">
        <v>1534</v>
      </c>
      <c r="G722" s="5">
        <v>3.9</v>
      </c>
      <c r="H722" s="37">
        <f>IF(J722&gt;=7,2,IF(J722&lt;7,1))</f>
        <v>1</v>
      </c>
      <c r="I722" s="37" t="str">
        <f>IF(H722 &gt; 1, "Large", "Small")</f>
        <v>Small</v>
      </c>
      <c r="J722" s="4">
        <v>1</v>
      </c>
      <c r="K722" s="20">
        <v>0.99</v>
      </c>
      <c r="L722" s="5">
        <f>Table3[[#This Row],[Product_Amt]]+Table3[[#This Row],[Shipping_Amt]]</f>
        <v>4.8899999999999997</v>
      </c>
      <c r="M722" s="5">
        <f>(((Table3[[#This Row],[Total_Amt]] * 0.0558659217877095) + (Table3[[#This Row],[Total_Amt]])) *0.025 +0.3) + Table3[[#This Row],[Total_Amt]] * 0.1025</f>
        <v>0.93030460893854738</v>
      </c>
      <c r="N722" s="20">
        <f>Table3[[#This Row],[Total_Amt]]-Table3[[#This Row],[TCG Fees]]-0.0225 - (0.088 *Table3[[#This Row],[Shipping Shields]])- (0.02442 * Table3[[#This Row],[Quantity_Ordered]])</f>
        <v>3.8247753910614524</v>
      </c>
      <c r="O722" s="2"/>
      <c r="P722" s="2"/>
      <c r="Q722" s="6"/>
    </row>
    <row r="723" spans="1:17" x14ac:dyDescent="0.25">
      <c r="A723" s="1" t="s">
        <v>605</v>
      </c>
      <c r="B723" s="2" t="s">
        <v>606</v>
      </c>
      <c r="C723" s="3">
        <v>45264</v>
      </c>
      <c r="D723" s="4" t="str">
        <f ca="1">IF(C723&gt;=TODAY()-7,"Shipped","Completed")</f>
        <v>Completed</v>
      </c>
      <c r="E723" s="4" t="s">
        <v>3</v>
      </c>
      <c r="F723" s="4" t="s">
        <v>1534</v>
      </c>
      <c r="G723" s="5">
        <v>2.4</v>
      </c>
      <c r="H723" s="37">
        <f>IF(J723&gt;=7,2,IF(J723&lt;7,1))</f>
        <v>1</v>
      </c>
      <c r="I723" s="37" t="str">
        <f>IF(H723 &gt; 1, "Large", "Small")</f>
        <v>Small</v>
      </c>
      <c r="J723" s="4">
        <v>2</v>
      </c>
      <c r="K723" s="20">
        <v>0.99</v>
      </c>
      <c r="L723" s="5">
        <f>Table3[[#This Row],[Product_Amt]]+Table3[[#This Row],[Shipping_Amt]]</f>
        <v>3.3899999999999997</v>
      </c>
      <c r="M723" s="5">
        <f>(((Table3[[#This Row],[Total_Amt]] * 0.0558659217877095) + (Table3[[#This Row],[Total_Amt]])) *0.025 +0.3) + Table3[[#This Row],[Total_Amt]] * 0.1025</f>
        <v>0.73695963687150834</v>
      </c>
      <c r="N723" s="20">
        <f>Table3[[#This Row],[Total_Amt]]-Table3[[#This Row],[TCG Fees]]-0.0225 - (0.088 *Table3[[#This Row],[Shipping Shields]])- (0.02442 * Table3[[#This Row],[Quantity_Ordered]])</f>
        <v>2.4937003631284913</v>
      </c>
      <c r="O723" s="2"/>
      <c r="P723" s="2"/>
      <c r="Q723" s="6"/>
    </row>
    <row r="724" spans="1:17" x14ac:dyDescent="0.25">
      <c r="A724" s="1" t="s">
        <v>607</v>
      </c>
      <c r="B724" s="2" t="s">
        <v>608</v>
      </c>
      <c r="C724" s="3">
        <v>45264</v>
      </c>
      <c r="D724" s="4" t="str">
        <f ca="1">IF(C724&gt;=TODAY()-7,"Shipped","Completed")</f>
        <v>Completed</v>
      </c>
      <c r="E724" s="4" t="s">
        <v>3</v>
      </c>
      <c r="F724" s="4" t="s">
        <v>1534</v>
      </c>
      <c r="G724" s="5">
        <v>20.7</v>
      </c>
      <c r="H724" s="37">
        <f>IF(J724&gt;=7,2,IF(J724&lt;7,1))</f>
        <v>1</v>
      </c>
      <c r="I724" s="37" t="str">
        <f>IF(H724 &gt; 1, "Large", "Small")</f>
        <v>Small</v>
      </c>
      <c r="J724" s="4">
        <v>3</v>
      </c>
      <c r="K724" s="20">
        <v>0.99</v>
      </c>
      <c r="L724" s="5">
        <f>Table3[[#This Row],[Product_Amt]]+Table3[[#This Row],[Shipping_Amt]]</f>
        <v>21.689999999999998</v>
      </c>
      <c r="M724" s="5">
        <f>(((Table3[[#This Row],[Total_Amt]] * 0.0558659217877095) + (Table3[[#This Row],[Total_Amt]])) *0.025 +0.3) + Table3[[#This Row],[Total_Amt]] * 0.1025</f>
        <v>3.0957682960893851</v>
      </c>
      <c r="N724" s="20">
        <f>Table3[[#This Row],[Total_Amt]]-Table3[[#This Row],[TCG Fees]]-0.0225 - (0.088 *Table3[[#This Row],[Shipping Shields]])- (0.02442 * Table3[[#This Row],[Quantity_Ordered]])</f>
        <v>18.410471703910609</v>
      </c>
      <c r="O724" s="2"/>
      <c r="P724" s="2"/>
      <c r="Q724" s="6"/>
    </row>
    <row r="725" spans="1:17" x14ac:dyDescent="0.25">
      <c r="A725" s="1" t="s">
        <v>603</v>
      </c>
      <c r="B725" s="2" t="s">
        <v>604</v>
      </c>
      <c r="C725" s="3">
        <v>45264</v>
      </c>
      <c r="D725" s="4" t="str">
        <f ca="1">IF(C725&gt;=TODAY()-7,"Shipped","Completed")</f>
        <v>Completed</v>
      </c>
      <c r="E725" s="4" t="s">
        <v>3</v>
      </c>
      <c r="F725" s="4" t="s">
        <v>1534</v>
      </c>
      <c r="G725" s="5">
        <v>9.85</v>
      </c>
      <c r="H725" s="37">
        <f>IF(J725&gt;=7,2,IF(J725&lt;7,1))</f>
        <v>1</v>
      </c>
      <c r="I725" s="37" t="str">
        <f>IF(H725 &gt; 1, "Large", "Small")</f>
        <v>Small</v>
      </c>
      <c r="J725" s="4">
        <v>1</v>
      </c>
      <c r="K725" s="20">
        <v>0.99</v>
      </c>
      <c r="L725" s="5">
        <f>Table3[[#This Row],[Product_Amt]]+Table3[[#This Row],[Shipping_Amt]]</f>
        <v>10.84</v>
      </c>
      <c r="M725" s="5">
        <f>(((Table3[[#This Row],[Total_Amt]] * 0.0558659217877095) + (Table3[[#This Row],[Total_Amt]])) *0.025 +0.3) + Table3[[#This Row],[Total_Amt]] * 0.1025</f>
        <v>1.6972396648044692</v>
      </c>
      <c r="N725" s="20">
        <f>Table3[[#This Row],[Total_Amt]]-Table3[[#This Row],[TCG Fees]]-0.0225 - (0.088 *Table3[[#This Row],[Shipping Shields]])- (0.02442 * Table3[[#This Row],[Quantity_Ordered]])</f>
        <v>9.0078403351955316</v>
      </c>
      <c r="O725" s="2"/>
      <c r="P725" s="2"/>
      <c r="Q725" s="6"/>
    </row>
    <row r="726" spans="1:17" x14ac:dyDescent="0.25">
      <c r="A726" s="1" t="s">
        <v>609</v>
      </c>
      <c r="B726" s="2" t="s">
        <v>610</v>
      </c>
      <c r="C726" s="3">
        <v>45264</v>
      </c>
      <c r="D726" s="4" t="str">
        <f ca="1">IF(C726&gt;=TODAY()-7,"Shipped","Completed")</f>
        <v>Completed</v>
      </c>
      <c r="E726" s="4" t="s">
        <v>3</v>
      </c>
      <c r="F726" s="4" t="s">
        <v>1534</v>
      </c>
      <c r="G726" s="5">
        <v>31.5</v>
      </c>
      <c r="H726" s="37">
        <f>IF(J726&gt;=7,2,IF(J726&lt;7,1))</f>
        <v>1</v>
      </c>
      <c r="I726" s="37" t="str">
        <f>IF(H726 &gt; 1, "Large", "Small")</f>
        <v>Small</v>
      </c>
      <c r="J726" s="4">
        <v>1</v>
      </c>
      <c r="K726" s="20">
        <v>0.99</v>
      </c>
      <c r="L726" s="5">
        <f>Table3[[#This Row],[Product_Amt]]+Table3[[#This Row],[Shipping_Amt]]</f>
        <v>32.49</v>
      </c>
      <c r="M726" s="5">
        <f>(((Table3[[#This Row],[Total_Amt]] * 0.0558659217877095) + (Table3[[#This Row],[Total_Amt]])) *0.025 +0.3) + Table3[[#This Row],[Total_Amt]] * 0.1025</f>
        <v>4.4878520949720668</v>
      </c>
      <c r="N726" s="20">
        <f>Table3[[#This Row],[Total_Amt]]-Table3[[#This Row],[TCG Fees]]-0.0225 - (0.088 *Table3[[#This Row],[Shipping Shields]])- (0.02442 * Table3[[#This Row],[Quantity_Ordered]])</f>
        <v>27.867227905027935</v>
      </c>
      <c r="O726" s="2"/>
      <c r="P726" s="2"/>
      <c r="Q726" s="6"/>
    </row>
    <row r="727" spans="1:17" x14ac:dyDescent="0.25">
      <c r="A727" s="1" t="s">
        <v>601</v>
      </c>
      <c r="B727" s="2" t="s">
        <v>602</v>
      </c>
      <c r="C727" s="3">
        <v>45263</v>
      </c>
      <c r="D727" s="4" t="str">
        <f ca="1">IF(C727&gt;=TODAY()-7,"Shipped","Completed")</f>
        <v>Completed</v>
      </c>
      <c r="E727" s="4" t="s">
        <v>3</v>
      </c>
      <c r="F727" s="4" t="s">
        <v>1534</v>
      </c>
      <c r="G727" s="5">
        <v>15.89</v>
      </c>
      <c r="H727" s="37">
        <f>IF(J727&gt;=7,2,IF(J727&lt;7,1))</f>
        <v>1</v>
      </c>
      <c r="I727" s="37" t="str">
        <f>IF(H727 &gt; 1, "Large", "Small")</f>
        <v>Small</v>
      </c>
      <c r="J727" s="4">
        <v>4</v>
      </c>
      <c r="K727" s="20">
        <v>0.99</v>
      </c>
      <c r="L727" s="5">
        <f>Table3[[#This Row],[Product_Amt]]+Table3[[#This Row],[Shipping_Amt]]</f>
        <v>16.88</v>
      </c>
      <c r="M727" s="5">
        <f>(((Table3[[#This Row],[Total_Amt]] * 0.0558659217877095) + (Table3[[#This Row],[Total_Amt]])) *0.025 +0.3) + Table3[[#This Row],[Total_Amt]] * 0.1025</f>
        <v>2.475775418994413</v>
      </c>
      <c r="N727" s="20">
        <f>Table3[[#This Row],[Total_Amt]]-Table3[[#This Row],[TCG Fees]]-0.0225 - (0.088 *Table3[[#This Row],[Shipping Shields]])- (0.02442 * Table3[[#This Row],[Quantity_Ordered]])</f>
        <v>14.196044581005586</v>
      </c>
      <c r="O727" s="2"/>
      <c r="P727" s="2"/>
      <c r="Q727" s="6"/>
    </row>
    <row r="728" spans="1:17" x14ac:dyDescent="0.25">
      <c r="A728" s="1" t="s">
        <v>599</v>
      </c>
      <c r="B728" s="2" t="s">
        <v>600</v>
      </c>
      <c r="C728" s="3">
        <v>45263</v>
      </c>
      <c r="D728" s="4" t="str">
        <f ca="1">IF(C728&gt;=TODAY()-7,"Shipped","Completed")</f>
        <v>Completed</v>
      </c>
      <c r="E728" s="4" t="s">
        <v>3</v>
      </c>
      <c r="F728" s="4" t="s">
        <v>1534</v>
      </c>
      <c r="G728" s="5">
        <v>2.95</v>
      </c>
      <c r="H728" s="37">
        <f>IF(J728&gt;=7,2,IF(J728&lt;7,1))</f>
        <v>1</v>
      </c>
      <c r="I728" s="37" t="str">
        <f>IF(H728 &gt; 1, "Large", "Small")</f>
        <v>Small</v>
      </c>
      <c r="J728" s="4">
        <v>1</v>
      </c>
      <c r="K728" s="20">
        <v>0.99</v>
      </c>
      <c r="L728" s="5">
        <f>Table3[[#This Row],[Product_Amt]]+Table3[[#This Row],[Shipping_Amt]]</f>
        <v>3.9400000000000004</v>
      </c>
      <c r="M728" s="5">
        <f>(((Table3[[#This Row],[Total_Amt]] * 0.0558659217877095) + (Table3[[#This Row],[Total_Amt]])) *0.025 +0.3) + Table3[[#This Row],[Total_Amt]] * 0.1025</f>
        <v>0.8078527932960895</v>
      </c>
      <c r="N728" s="20">
        <f>Table3[[#This Row],[Total_Amt]]-Table3[[#This Row],[TCG Fees]]-0.0225 - (0.088 *Table3[[#This Row],[Shipping Shields]])- (0.02442 * Table3[[#This Row],[Quantity_Ordered]])</f>
        <v>2.9972272067039105</v>
      </c>
      <c r="O728" s="2"/>
      <c r="P728" s="2"/>
      <c r="Q728" s="6"/>
    </row>
    <row r="729" spans="1:17" x14ac:dyDescent="0.25">
      <c r="A729" s="1" t="s">
        <v>597</v>
      </c>
      <c r="B729" s="2" t="s">
        <v>598</v>
      </c>
      <c r="C729" s="3">
        <v>45263</v>
      </c>
      <c r="D729" s="4" t="str">
        <f ca="1">IF(C729&gt;=TODAY()-7,"Shipped","Completed")</f>
        <v>Completed</v>
      </c>
      <c r="E729" s="4" t="s">
        <v>3</v>
      </c>
      <c r="F729" s="4" t="s">
        <v>1534</v>
      </c>
      <c r="G729" s="5">
        <v>1.1499999999999999</v>
      </c>
      <c r="H729" s="37">
        <f>IF(J729&gt;=7,2,IF(J729&lt;7,1))</f>
        <v>1</v>
      </c>
      <c r="I729" s="37" t="str">
        <f>IF(H729 &gt; 1, "Large", "Small")</f>
        <v>Small</v>
      </c>
      <c r="J729" s="4">
        <v>1</v>
      </c>
      <c r="K729" s="20">
        <v>0.99</v>
      </c>
      <c r="L729" s="5">
        <f>Table3[[#This Row],[Product_Amt]]+Table3[[#This Row],[Shipping_Amt]]</f>
        <v>2.1399999999999997</v>
      </c>
      <c r="M729" s="5">
        <f>(((Table3[[#This Row],[Total_Amt]] * 0.0558659217877095) + (Table3[[#This Row],[Total_Amt]])) *0.025 +0.3) + Table3[[#This Row],[Total_Amt]] * 0.1025</f>
        <v>0.57583882681564236</v>
      </c>
      <c r="N729" s="20">
        <f>Table3[[#This Row],[Total_Amt]]-Table3[[#This Row],[TCG Fees]]-0.0225 - (0.088 *Table3[[#This Row],[Shipping Shields]])- (0.02442 * Table3[[#This Row],[Quantity_Ordered]])</f>
        <v>1.4292411731843573</v>
      </c>
      <c r="O729" s="2"/>
      <c r="P729" s="2"/>
      <c r="Q729" s="6"/>
    </row>
    <row r="730" spans="1:17" x14ac:dyDescent="0.25">
      <c r="A730" s="1" t="s">
        <v>595</v>
      </c>
      <c r="B730" s="2" t="s">
        <v>596</v>
      </c>
      <c r="C730" s="3">
        <v>45262</v>
      </c>
      <c r="D730" s="4" t="str">
        <f ca="1">IF(C730&gt;=TODAY()-7,"Shipped","Completed")</f>
        <v>Completed</v>
      </c>
      <c r="E730" s="4" t="s">
        <v>3</v>
      </c>
      <c r="F730" s="4" t="s">
        <v>1534</v>
      </c>
      <c r="G730" s="5">
        <v>10</v>
      </c>
      <c r="H730" s="37">
        <f>IF(J730&gt;=7,2,IF(J730&lt;7,1))</f>
        <v>1</v>
      </c>
      <c r="I730" s="37" t="str">
        <f>IF(H730 &gt; 1, "Large", "Small")</f>
        <v>Small</v>
      </c>
      <c r="J730" s="4">
        <v>1</v>
      </c>
      <c r="K730" s="20">
        <v>0.99</v>
      </c>
      <c r="L730" s="5">
        <f>Table3[[#This Row],[Product_Amt]]+Table3[[#This Row],[Shipping_Amt]]</f>
        <v>10.99</v>
      </c>
      <c r="M730" s="5">
        <f>(((Table3[[#This Row],[Total_Amt]] * 0.0558659217877095) + (Table3[[#This Row],[Total_Amt]])) *0.025 +0.3) + Table3[[#This Row],[Total_Amt]] * 0.1025</f>
        <v>1.716574162011173</v>
      </c>
      <c r="N730" s="20">
        <f>Table3[[#This Row],[Total_Amt]]-Table3[[#This Row],[TCG Fees]]-0.0225 - (0.088 *Table3[[#This Row],[Shipping Shields]])- (0.02442 * Table3[[#This Row],[Quantity_Ordered]])</f>
        <v>9.1385058379888289</v>
      </c>
      <c r="O730" s="2"/>
      <c r="P730" s="2"/>
      <c r="Q730" s="6"/>
    </row>
    <row r="731" spans="1:17" x14ac:dyDescent="0.25">
      <c r="A731" s="1" t="s">
        <v>593</v>
      </c>
      <c r="B731" s="2" t="s">
        <v>594</v>
      </c>
      <c r="C731" s="3">
        <v>45262</v>
      </c>
      <c r="D731" s="4" t="str">
        <f ca="1">IF(C731&gt;=TODAY()-7,"Shipped","Completed")</f>
        <v>Completed</v>
      </c>
      <c r="E731" s="4" t="s">
        <v>3</v>
      </c>
      <c r="F731" s="4" t="s">
        <v>1534</v>
      </c>
      <c r="G731" s="5">
        <v>27.25</v>
      </c>
      <c r="H731" s="37">
        <f>IF(J731&gt;=7,2,IF(J731&lt;7,1))</f>
        <v>1</v>
      </c>
      <c r="I731" s="37" t="str">
        <f>IF(H731 &gt; 1, "Large", "Small")</f>
        <v>Small</v>
      </c>
      <c r="J731" s="4">
        <v>1</v>
      </c>
      <c r="K731" s="20">
        <v>0.99</v>
      </c>
      <c r="L731" s="5">
        <f>Table3[[#This Row],[Product_Amt]]+Table3[[#This Row],[Shipping_Amt]]</f>
        <v>28.24</v>
      </c>
      <c r="M731" s="5">
        <f>(((Table3[[#This Row],[Total_Amt]] * 0.0558659217877095) + (Table3[[#This Row],[Total_Amt]])) *0.025 +0.3) + Table3[[#This Row],[Total_Amt]] * 0.1025</f>
        <v>3.9400413407821224</v>
      </c>
      <c r="N731" s="20">
        <f>Table3[[#This Row],[Total_Amt]]-Table3[[#This Row],[TCG Fees]]-0.0225 - (0.088 *Table3[[#This Row],[Shipping Shields]])- (0.02442 * Table3[[#This Row],[Quantity_Ordered]])</f>
        <v>24.165038659217874</v>
      </c>
      <c r="O731" s="2"/>
      <c r="P731" s="2"/>
      <c r="Q731" s="6"/>
    </row>
    <row r="732" spans="1:17" x14ac:dyDescent="0.25">
      <c r="A732" s="1" t="s">
        <v>591</v>
      </c>
      <c r="B732" s="2" t="s">
        <v>592</v>
      </c>
      <c r="C732" s="3">
        <v>45262</v>
      </c>
      <c r="D732" s="4" t="str">
        <f ca="1">IF(C732&gt;=TODAY()-7,"Shipped","Completed")</f>
        <v>Completed</v>
      </c>
      <c r="E732" s="4" t="s">
        <v>3</v>
      </c>
      <c r="F732" s="4" t="s">
        <v>1534</v>
      </c>
      <c r="G732" s="5">
        <v>8.9499999999999993</v>
      </c>
      <c r="H732" s="37">
        <f>IF(J732&gt;=7,2,IF(J732&lt;7,1))</f>
        <v>1</v>
      </c>
      <c r="I732" s="37" t="str">
        <f>IF(H732 &gt; 1, "Large", "Small")</f>
        <v>Small</v>
      </c>
      <c r="J732" s="4">
        <v>1</v>
      </c>
      <c r="K732" s="20">
        <v>0.99</v>
      </c>
      <c r="L732" s="5">
        <f>Table3[[#This Row],[Product_Amt]]+Table3[[#This Row],[Shipping_Amt]]</f>
        <v>9.94</v>
      </c>
      <c r="M732" s="5">
        <f>(((Table3[[#This Row],[Total_Amt]] * 0.0558659217877095) + (Table3[[#This Row],[Total_Amt]])) *0.025 +0.3) + Table3[[#This Row],[Total_Amt]] * 0.1025</f>
        <v>1.5812326815642455</v>
      </c>
      <c r="N732" s="20">
        <f>Table3[[#This Row],[Total_Amt]]-Table3[[#This Row],[TCG Fees]]-0.0225 - (0.088 *Table3[[#This Row],[Shipping Shields]])- (0.02442 * Table3[[#This Row],[Quantity_Ordered]])</f>
        <v>8.2238473184357552</v>
      </c>
      <c r="O732" s="2"/>
      <c r="P732" s="2"/>
      <c r="Q732" s="6"/>
    </row>
    <row r="733" spans="1:17" x14ac:dyDescent="0.25">
      <c r="A733" s="1" t="s">
        <v>589</v>
      </c>
      <c r="B733" s="2" t="s">
        <v>590</v>
      </c>
      <c r="C733" s="3">
        <v>45260</v>
      </c>
      <c r="D733" s="4" t="str">
        <f ca="1">IF(C733&gt;=TODAY()-7,"Shipped","Completed")</f>
        <v>Completed</v>
      </c>
      <c r="E733" s="4" t="s">
        <v>3</v>
      </c>
      <c r="F733" s="4" t="s">
        <v>1534</v>
      </c>
      <c r="G733" s="5">
        <v>2.65</v>
      </c>
      <c r="H733" s="37">
        <f>IF(J733&gt;=7,2,IF(J733&lt;7,1))</f>
        <v>1</v>
      </c>
      <c r="I733" s="37" t="str">
        <f>IF(H733 &gt; 1, "Large", "Small")</f>
        <v>Small</v>
      </c>
      <c r="J733" s="4">
        <v>1</v>
      </c>
      <c r="K733" s="20">
        <v>0.99</v>
      </c>
      <c r="L733" s="5">
        <f>Table3[[#This Row],[Product_Amt]]+Table3[[#This Row],[Shipping_Amt]]</f>
        <v>3.6399999999999997</v>
      </c>
      <c r="M733" s="5">
        <f>(((Table3[[#This Row],[Total_Amt]] * 0.0558659217877095) + (Table3[[#This Row],[Total_Amt]])) *0.025 +0.3) + Table3[[#This Row],[Total_Amt]] * 0.1025</f>
        <v>0.76918379888268151</v>
      </c>
      <c r="N733" s="20">
        <f>Table3[[#This Row],[Total_Amt]]-Table3[[#This Row],[TCG Fees]]-0.0225 - (0.088 *Table3[[#This Row],[Shipping Shields]])- (0.02442 * Table3[[#This Row],[Quantity_Ordered]])</f>
        <v>2.7358962011173178</v>
      </c>
      <c r="O733" s="2"/>
      <c r="P733" s="2"/>
      <c r="Q733" s="6"/>
    </row>
    <row r="734" spans="1:17" x14ac:dyDescent="0.25">
      <c r="A734" s="1" t="s">
        <v>587</v>
      </c>
      <c r="B734" s="2" t="s">
        <v>588</v>
      </c>
      <c r="C734" s="3">
        <v>45260</v>
      </c>
      <c r="D734" s="4" t="str">
        <f ca="1">IF(C734&gt;=TODAY()-7,"Shipped","Completed")</f>
        <v>Completed</v>
      </c>
      <c r="E734" s="4" t="s">
        <v>3</v>
      </c>
      <c r="F734" s="4" t="s">
        <v>1534</v>
      </c>
      <c r="G734" s="5">
        <v>3.15</v>
      </c>
      <c r="H734" s="37">
        <f>IF(J734&gt;=7,2,IF(J734&lt;7,1))</f>
        <v>1</v>
      </c>
      <c r="I734" s="37" t="str">
        <f>IF(H734 &gt; 1, "Large", "Small")</f>
        <v>Small</v>
      </c>
      <c r="J734" s="4">
        <v>1</v>
      </c>
      <c r="K734" s="20">
        <v>0.99</v>
      </c>
      <c r="L734" s="5">
        <f>Table3[[#This Row],[Product_Amt]]+Table3[[#This Row],[Shipping_Amt]]</f>
        <v>4.1399999999999997</v>
      </c>
      <c r="M734" s="5">
        <f>(((Table3[[#This Row],[Total_Amt]] * 0.0558659217877095) + (Table3[[#This Row],[Total_Amt]])) *0.025 +0.3) + Table3[[#This Row],[Total_Amt]] * 0.1025</f>
        <v>0.83363212290502786</v>
      </c>
      <c r="N734" s="20">
        <f>Table3[[#This Row],[Total_Amt]]-Table3[[#This Row],[TCG Fees]]-0.0225 - (0.088 *Table3[[#This Row],[Shipping Shields]])- (0.02442 * Table3[[#This Row],[Quantity_Ordered]])</f>
        <v>3.1714478770949714</v>
      </c>
      <c r="O734" s="2"/>
      <c r="P734" s="2"/>
      <c r="Q734" s="6"/>
    </row>
    <row r="735" spans="1:17" x14ac:dyDescent="0.25">
      <c r="A735" s="1" t="s">
        <v>585</v>
      </c>
      <c r="B735" s="2" t="s">
        <v>586</v>
      </c>
      <c r="C735" s="3">
        <v>45259</v>
      </c>
      <c r="D735" s="4" t="str">
        <f ca="1">IF(C735&gt;=TODAY()-7,"Shipped","Completed")</f>
        <v>Completed</v>
      </c>
      <c r="E735" s="4" t="s">
        <v>3</v>
      </c>
      <c r="F735" s="4" t="s">
        <v>1534</v>
      </c>
      <c r="G735" s="5">
        <v>4.45</v>
      </c>
      <c r="H735" s="37">
        <f>IF(J735&gt;=7,2,IF(J735&lt;7,1))</f>
        <v>1</v>
      </c>
      <c r="I735" s="37" t="str">
        <f>IF(H735 &gt; 1, "Large", "Small")</f>
        <v>Small</v>
      </c>
      <c r="J735" s="4">
        <v>1</v>
      </c>
      <c r="K735" s="20">
        <v>0.99</v>
      </c>
      <c r="L735" s="5">
        <f>Table3[[#This Row],[Product_Amt]]+Table3[[#This Row],[Shipping_Amt]]</f>
        <v>5.44</v>
      </c>
      <c r="M735" s="5">
        <f>(((Table3[[#This Row],[Total_Amt]] * 0.0558659217877095) + (Table3[[#This Row],[Total_Amt]])) *0.025 +0.3) + Table3[[#This Row],[Total_Amt]] * 0.1025</f>
        <v>1.0011977653631283</v>
      </c>
      <c r="N735" s="20">
        <f>Table3[[#This Row],[Total_Amt]]-Table3[[#This Row],[TCG Fees]]-0.0225 - (0.088 *Table3[[#This Row],[Shipping Shields]])- (0.02442 * Table3[[#This Row],[Quantity_Ordered]])</f>
        <v>4.3038822346368724</v>
      </c>
      <c r="O735" s="2"/>
      <c r="P735" s="2"/>
      <c r="Q735" s="6"/>
    </row>
    <row r="736" spans="1:17" x14ac:dyDescent="0.25">
      <c r="A736" s="1" t="s">
        <v>583</v>
      </c>
      <c r="B736" s="2" t="s">
        <v>584</v>
      </c>
      <c r="C736" s="3">
        <v>45258</v>
      </c>
      <c r="D736" s="4" t="str">
        <f ca="1">IF(C736&gt;=TODAY()-7,"Shipped","Completed")</f>
        <v>Completed</v>
      </c>
      <c r="E736" s="4" t="s">
        <v>3</v>
      </c>
      <c r="F736" s="4" t="s">
        <v>1534</v>
      </c>
      <c r="G736" s="5">
        <v>1.75</v>
      </c>
      <c r="H736" s="37">
        <f>IF(J736&gt;=7,2,IF(J736&lt;7,1))</f>
        <v>1</v>
      </c>
      <c r="I736" s="37" t="str">
        <f>IF(H736 &gt; 1, "Large", "Small")</f>
        <v>Small</v>
      </c>
      <c r="J736" s="4">
        <v>1</v>
      </c>
      <c r="K736" s="20">
        <v>0.99</v>
      </c>
      <c r="L736" s="5">
        <f>Table3[[#This Row],[Product_Amt]]+Table3[[#This Row],[Shipping_Amt]]</f>
        <v>2.74</v>
      </c>
      <c r="M736" s="5">
        <f>(((Table3[[#This Row],[Total_Amt]] * 0.0558659217877095) + (Table3[[#This Row],[Total_Amt]])) *0.025 +0.3) + Table3[[#This Row],[Total_Amt]] * 0.1025</f>
        <v>0.65317681564245811</v>
      </c>
      <c r="N736" s="20">
        <f>Table3[[#This Row],[Total_Amt]]-Table3[[#This Row],[TCG Fees]]-0.0225 - (0.088 *Table3[[#This Row],[Shipping Shields]])- (0.02442 * Table3[[#This Row],[Quantity_Ordered]])</f>
        <v>1.9519031843575418</v>
      </c>
      <c r="O736" s="2"/>
      <c r="P736" s="2"/>
      <c r="Q736" s="6"/>
    </row>
    <row r="737" spans="1:17" x14ac:dyDescent="0.25">
      <c r="A737" s="1" t="s">
        <v>573</v>
      </c>
      <c r="B737" s="2" t="s">
        <v>574</v>
      </c>
      <c r="C737" s="3">
        <v>45257</v>
      </c>
      <c r="D737" s="4" t="str">
        <f ca="1">IF(C737&gt;=TODAY()-7,"Shipped","Completed")</f>
        <v>Completed</v>
      </c>
      <c r="E737" s="4" t="s">
        <v>3</v>
      </c>
      <c r="F737" s="4" t="s">
        <v>1534</v>
      </c>
      <c r="G737" s="5">
        <v>2.6</v>
      </c>
      <c r="H737" s="37">
        <f>IF(J737&gt;=7,2,IF(J737&lt;7,1))</f>
        <v>1</v>
      </c>
      <c r="I737" s="37" t="str">
        <f>IF(H737 &gt; 1, "Large", "Small")</f>
        <v>Small</v>
      </c>
      <c r="J737" s="4">
        <v>1</v>
      </c>
      <c r="K737" s="20">
        <v>0.99</v>
      </c>
      <c r="L737" s="5">
        <f>Table3[[#This Row],[Product_Amt]]+Table3[[#This Row],[Shipping_Amt]]</f>
        <v>3.59</v>
      </c>
      <c r="M737" s="5">
        <f>(((Table3[[#This Row],[Total_Amt]] * 0.0558659217877095) + (Table3[[#This Row],[Total_Amt]])) *0.025 +0.3) + Table3[[#This Row],[Total_Amt]] * 0.1025</f>
        <v>0.76273896648044692</v>
      </c>
      <c r="N737" s="20">
        <f>Table3[[#This Row],[Total_Amt]]-Table3[[#This Row],[TCG Fees]]-0.0225 - (0.088 *Table3[[#This Row],[Shipping Shields]])- (0.02442 * Table3[[#This Row],[Quantity_Ordered]])</f>
        <v>2.6923410335195528</v>
      </c>
      <c r="O737" s="2"/>
      <c r="P737" s="2"/>
      <c r="Q737" s="6"/>
    </row>
    <row r="738" spans="1:17" x14ac:dyDescent="0.25">
      <c r="A738" s="1" t="s">
        <v>579</v>
      </c>
      <c r="B738" s="2" t="s">
        <v>580</v>
      </c>
      <c r="C738" s="3">
        <v>45257</v>
      </c>
      <c r="D738" s="4" t="str">
        <f ca="1">IF(C738&gt;=TODAY()-7,"Shipped","Completed")</f>
        <v>Completed</v>
      </c>
      <c r="E738" s="4" t="s">
        <v>3</v>
      </c>
      <c r="F738" s="4" t="s">
        <v>1534</v>
      </c>
      <c r="G738" s="5">
        <v>3.5</v>
      </c>
      <c r="H738" s="37">
        <f>IF(J738&gt;=7,2,IF(J738&lt;7,1))</f>
        <v>1</v>
      </c>
      <c r="I738" s="37" t="str">
        <f>IF(H738 &gt; 1, "Large", "Small")</f>
        <v>Small</v>
      </c>
      <c r="J738" s="4">
        <v>1</v>
      </c>
      <c r="K738" s="20">
        <v>0.99</v>
      </c>
      <c r="L738" s="5">
        <f>Table3[[#This Row],[Product_Amt]]+Table3[[#This Row],[Shipping_Amt]]</f>
        <v>4.49</v>
      </c>
      <c r="M738" s="5">
        <f>(((Table3[[#This Row],[Total_Amt]] * 0.0558659217877095) + (Table3[[#This Row],[Total_Amt]])) *0.025 +0.3) + Table3[[#This Row],[Total_Amt]] * 0.1025</f>
        <v>0.87874594972067044</v>
      </c>
      <c r="N738" s="20">
        <f>Table3[[#This Row],[Total_Amt]]-Table3[[#This Row],[TCG Fees]]-0.0225 - (0.088 *Table3[[#This Row],[Shipping Shields]])- (0.02442 * Table3[[#This Row],[Quantity_Ordered]])</f>
        <v>3.4763340502793296</v>
      </c>
      <c r="O738" s="2"/>
      <c r="P738" s="2"/>
      <c r="Q738" s="6"/>
    </row>
    <row r="739" spans="1:17" x14ac:dyDescent="0.25">
      <c r="A739" s="1" t="s">
        <v>581</v>
      </c>
      <c r="B739" s="2" t="s">
        <v>582</v>
      </c>
      <c r="C739" s="3">
        <v>45257</v>
      </c>
      <c r="D739" s="4" t="str">
        <f ca="1">IF(C739&gt;=TODAY()-7,"Shipped","Completed")</f>
        <v>Completed</v>
      </c>
      <c r="E739" s="4" t="s">
        <v>3</v>
      </c>
      <c r="F739" s="4" t="s">
        <v>1534</v>
      </c>
      <c r="G739" s="5">
        <v>1.45</v>
      </c>
      <c r="H739" s="37">
        <f>IF(J739&gt;=7,2,IF(J739&lt;7,1))</f>
        <v>1</v>
      </c>
      <c r="I739" s="37" t="str">
        <f>IF(H739 &gt; 1, "Large", "Small")</f>
        <v>Small</v>
      </c>
      <c r="J739" s="4">
        <v>1</v>
      </c>
      <c r="K739" s="20">
        <v>0.99</v>
      </c>
      <c r="L739" s="5">
        <f>Table3[[#This Row],[Product_Amt]]+Table3[[#This Row],[Shipping_Amt]]</f>
        <v>2.44</v>
      </c>
      <c r="M739" s="5">
        <f>(((Table3[[#This Row],[Total_Amt]] * 0.0558659217877095) + (Table3[[#This Row],[Total_Amt]])) *0.025 +0.3) + Table3[[#This Row],[Total_Amt]] * 0.1025</f>
        <v>0.61450782122905023</v>
      </c>
      <c r="N739" s="20">
        <f>Table3[[#This Row],[Total_Amt]]-Table3[[#This Row],[TCG Fees]]-0.0225 - (0.088 *Table3[[#This Row],[Shipping Shields]])- (0.02442 * Table3[[#This Row],[Quantity_Ordered]])</f>
        <v>1.6905721787709496</v>
      </c>
      <c r="O739" s="2"/>
      <c r="P739" s="2"/>
      <c r="Q739" s="6"/>
    </row>
    <row r="740" spans="1:17" x14ac:dyDescent="0.25">
      <c r="A740" s="1" t="s">
        <v>575</v>
      </c>
      <c r="B740" s="2" t="s">
        <v>576</v>
      </c>
      <c r="C740" s="3">
        <v>45257</v>
      </c>
      <c r="D740" s="4" t="str">
        <f ca="1">IF(C740&gt;=TODAY()-7,"Shipped","Completed")</f>
        <v>Completed</v>
      </c>
      <c r="E740" s="4" t="s">
        <v>3</v>
      </c>
      <c r="F740" s="4" t="s">
        <v>1534</v>
      </c>
      <c r="G740" s="5">
        <v>1.1000000000000001</v>
      </c>
      <c r="H740" s="37">
        <f>IF(J740&gt;=7,2,IF(J740&lt;7,1))</f>
        <v>1</v>
      </c>
      <c r="I740" s="37" t="str">
        <f>IF(H740 &gt; 1, "Large", "Small")</f>
        <v>Small</v>
      </c>
      <c r="J740" s="4">
        <v>1</v>
      </c>
      <c r="K740" s="20">
        <v>0.99</v>
      </c>
      <c r="L740" s="5">
        <f>Table3[[#This Row],[Product_Amt]]+Table3[[#This Row],[Shipping_Amt]]</f>
        <v>2.09</v>
      </c>
      <c r="M740" s="5">
        <f>(((Table3[[#This Row],[Total_Amt]] * 0.0558659217877095) + (Table3[[#This Row],[Total_Amt]])) *0.025 +0.3) + Table3[[#This Row],[Total_Amt]] * 0.1025</f>
        <v>0.56939399441340777</v>
      </c>
      <c r="N740" s="20">
        <f>Table3[[#This Row],[Total_Amt]]-Table3[[#This Row],[TCG Fees]]-0.0225 - (0.088 *Table3[[#This Row],[Shipping Shields]])- (0.02442 * Table3[[#This Row],[Quantity_Ordered]])</f>
        <v>1.3856860055865918</v>
      </c>
      <c r="O740" s="2"/>
      <c r="P740" s="2"/>
      <c r="Q740" s="6"/>
    </row>
    <row r="741" spans="1:17" x14ac:dyDescent="0.25">
      <c r="A741" s="1" t="s">
        <v>577</v>
      </c>
      <c r="B741" s="2" t="s">
        <v>578</v>
      </c>
      <c r="C741" s="3">
        <v>45257</v>
      </c>
      <c r="D741" s="4" t="str">
        <f ca="1">IF(C741&gt;=TODAY()-7,"Shipped","Completed")</f>
        <v>Completed</v>
      </c>
      <c r="E741" s="4" t="s">
        <v>3</v>
      </c>
      <c r="F741" s="4" t="s">
        <v>1534</v>
      </c>
      <c r="G741" s="5">
        <v>2.2000000000000002</v>
      </c>
      <c r="H741" s="37">
        <f>IF(J741&gt;=7,2,IF(J741&lt;7,1))</f>
        <v>1</v>
      </c>
      <c r="I741" s="37" t="str">
        <f>IF(H741 &gt; 1, "Large", "Small")</f>
        <v>Small</v>
      </c>
      <c r="J741" s="4">
        <v>2</v>
      </c>
      <c r="K741" s="20">
        <v>0.99</v>
      </c>
      <c r="L741" s="5">
        <f>Table3[[#This Row],[Product_Amt]]+Table3[[#This Row],[Shipping_Amt]]</f>
        <v>3.1900000000000004</v>
      </c>
      <c r="M741" s="5">
        <f>(((Table3[[#This Row],[Total_Amt]] * 0.0558659217877095) + (Table3[[#This Row],[Total_Amt]])) *0.025 +0.3) + Table3[[#This Row],[Total_Amt]] * 0.1025</f>
        <v>0.71118030726256987</v>
      </c>
      <c r="N741" s="20">
        <f>Table3[[#This Row],[Total_Amt]]-Table3[[#This Row],[TCG Fees]]-0.0225 - (0.088 *Table3[[#This Row],[Shipping Shields]])- (0.02442 * Table3[[#This Row],[Quantity_Ordered]])</f>
        <v>2.3194796927374304</v>
      </c>
      <c r="O741" s="2"/>
      <c r="P741" s="2"/>
      <c r="Q741" s="6"/>
    </row>
    <row r="742" spans="1:17" x14ac:dyDescent="0.25">
      <c r="A742" s="1" t="s">
        <v>549</v>
      </c>
      <c r="B742" s="2" t="s">
        <v>550</v>
      </c>
      <c r="C742" s="3">
        <v>45256</v>
      </c>
      <c r="D742" s="4" t="str">
        <f ca="1">IF(C742&gt;=TODAY()-7,"Shipped","Completed")</f>
        <v>Completed</v>
      </c>
      <c r="E742" s="4" t="s">
        <v>3</v>
      </c>
      <c r="F742" s="4" t="s">
        <v>1534</v>
      </c>
      <c r="G742" s="5">
        <v>2</v>
      </c>
      <c r="H742" s="37">
        <f>IF(J742&gt;=7,2,IF(J742&lt;7,1))</f>
        <v>1</v>
      </c>
      <c r="I742" s="37" t="str">
        <f>IF(H742 &gt; 1, "Large", "Small")</f>
        <v>Small</v>
      </c>
      <c r="J742" s="4">
        <v>1</v>
      </c>
      <c r="K742" s="20">
        <v>0.99</v>
      </c>
      <c r="L742" s="5">
        <f>Table3[[#This Row],[Product_Amt]]+Table3[[#This Row],[Shipping_Amt]]</f>
        <v>2.99</v>
      </c>
      <c r="M742" s="5">
        <f>(((Table3[[#This Row],[Total_Amt]] * 0.0558659217877095) + (Table3[[#This Row],[Total_Amt]])) *0.025 +0.3) + Table3[[#This Row],[Total_Amt]] * 0.1025</f>
        <v>0.68540097765363128</v>
      </c>
      <c r="N742" s="20">
        <f>Table3[[#This Row],[Total_Amt]]-Table3[[#This Row],[TCG Fees]]-0.0225 - (0.088 *Table3[[#This Row],[Shipping Shields]])- (0.02442 * Table3[[#This Row],[Quantity_Ordered]])</f>
        <v>2.1696790223463687</v>
      </c>
      <c r="O742" s="2"/>
      <c r="P742" s="2"/>
      <c r="Q742" s="6"/>
    </row>
    <row r="743" spans="1:17" x14ac:dyDescent="0.25">
      <c r="A743" s="1" t="s">
        <v>563</v>
      </c>
      <c r="B743" s="2" t="s">
        <v>564</v>
      </c>
      <c r="C743" s="3">
        <v>45256</v>
      </c>
      <c r="D743" s="4" t="str">
        <f ca="1">IF(C743&gt;=TODAY()-7,"Shipped","Completed")</f>
        <v>Completed</v>
      </c>
      <c r="E743" s="4" t="s">
        <v>3</v>
      </c>
      <c r="F743" s="4" t="s">
        <v>1534</v>
      </c>
      <c r="G743" s="5">
        <v>3.5</v>
      </c>
      <c r="H743" s="37">
        <f>IF(J743&gt;=7,2,IF(J743&lt;7,1))</f>
        <v>1</v>
      </c>
      <c r="I743" s="37" t="str">
        <f>IF(H743 &gt; 1, "Large", "Small")</f>
        <v>Small</v>
      </c>
      <c r="J743" s="4">
        <v>1</v>
      </c>
      <c r="K743" s="20">
        <v>0.99</v>
      </c>
      <c r="L743" s="5">
        <f>Table3[[#This Row],[Product_Amt]]+Table3[[#This Row],[Shipping_Amt]]</f>
        <v>4.49</v>
      </c>
      <c r="M743" s="5">
        <f>(((Table3[[#This Row],[Total_Amt]] * 0.0558659217877095) + (Table3[[#This Row],[Total_Amt]])) *0.025 +0.3) + Table3[[#This Row],[Total_Amt]] * 0.1025</f>
        <v>0.87874594972067044</v>
      </c>
      <c r="N743" s="20">
        <f>Table3[[#This Row],[Total_Amt]]-Table3[[#This Row],[TCG Fees]]-0.0225 - (0.088 *Table3[[#This Row],[Shipping Shields]])- (0.02442 * Table3[[#This Row],[Quantity_Ordered]])</f>
        <v>3.4763340502793296</v>
      </c>
      <c r="O743" s="2"/>
      <c r="P743" s="2"/>
      <c r="Q743" s="6"/>
    </row>
    <row r="744" spans="1:17" x14ac:dyDescent="0.25">
      <c r="A744" s="1" t="s">
        <v>567</v>
      </c>
      <c r="B744" s="2" t="s">
        <v>568</v>
      </c>
      <c r="C744" s="3">
        <v>45256</v>
      </c>
      <c r="D744" s="4" t="str">
        <f ca="1">IF(C744&gt;=TODAY()-7,"Shipped","Completed")</f>
        <v>Completed</v>
      </c>
      <c r="E744" s="4" t="s">
        <v>3</v>
      </c>
      <c r="F744" s="4" t="s">
        <v>1534</v>
      </c>
      <c r="G744" s="5">
        <v>12.15</v>
      </c>
      <c r="H744" s="37">
        <f>IF(J744&gt;=7,2,IF(J744&lt;7,1))</f>
        <v>1</v>
      </c>
      <c r="I744" s="37" t="str">
        <f>IF(H744 &gt; 1, "Large", "Small")</f>
        <v>Small</v>
      </c>
      <c r="J744" s="4">
        <v>5</v>
      </c>
      <c r="K744" s="20">
        <v>0.99</v>
      </c>
      <c r="L744" s="5">
        <f>Table3[[#This Row],[Product_Amt]]+Table3[[#This Row],[Shipping_Amt]]</f>
        <v>13.14</v>
      </c>
      <c r="M744" s="5">
        <f>(((Table3[[#This Row],[Total_Amt]] * 0.0558659217877095) + (Table3[[#This Row],[Total_Amt]])) *0.025 +0.3) + Table3[[#This Row],[Total_Amt]] * 0.1025</f>
        <v>1.9937019553072626</v>
      </c>
      <c r="N744" s="20">
        <f>Table3[[#This Row],[Total_Amt]]-Table3[[#This Row],[TCG Fees]]-0.0225 - (0.088 *Table3[[#This Row],[Shipping Shields]])- (0.02442 * Table3[[#This Row],[Quantity_Ordered]])</f>
        <v>10.913698044692739</v>
      </c>
      <c r="O744" s="2"/>
      <c r="P744" s="2"/>
      <c r="Q744" s="6"/>
    </row>
    <row r="745" spans="1:17" x14ac:dyDescent="0.25">
      <c r="A745" s="1" t="s">
        <v>545</v>
      </c>
      <c r="B745" s="2" t="s">
        <v>546</v>
      </c>
      <c r="C745" s="3">
        <v>45256</v>
      </c>
      <c r="D745" s="4" t="str">
        <f ca="1">IF(C745&gt;=TODAY()-7,"Shipped","Completed")</f>
        <v>Completed</v>
      </c>
      <c r="E745" s="4" t="s">
        <v>3</v>
      </c>
      <c r="F745" s="4" t="s">
        <v>1534</v>
      </c>
      <c r="G745" s="5">
        <v>2.4</v>
      </c>
      <c r="H745" s="37">
        <f>IF(J745&gt;=7,2,IF(J745&lt;7,1))</f>
        <v>1</v>
      </c>
      <c r="I745" s="37" t="str">
        <f>IF(H745 &gt; 1, "Large", "Small")</f>
        <v>Small</v>
      </c>
      <c r="J745" s="4">
        <v>1</v>
      </c>
      <c r="K745" s="20">
        <v>0.99</v>
      </c>
      <c r="L745" s="5">
        <f>Table3[[#This Row],[Product_Amt]]+Table3[[#This Row],[Shipping_Amt]]</f>
        <v>3.3899999999999997</v>
      </c>
      <c r="M745" s="5">
        <f>(((Table3[[#This Row],[Total_Amt]] * 0.0558659217877095) + (Table3[[#This Row],[Total_Amt]])) *0.025 +0.3) + Table3[[#This Row],[Total_Amt]] * 0.1025</f>
        <v>0.73695963687150834</v>
      </c>
      <c r="N745" s="20">
        <f>Table3[[#This Row],[Total_Amt]]-Table3[[#This Row],[TCG Fees]]-0.0225 - (0.088 *Table3[[#This Row],[Shipping Shields]])- (0.02442 * Table3[[#This Row],[Quantity_Ordered]])</f>
        <v>2.5181203631284914</v>
      </c>
      <c r="O745" s="2"/>
      <c r="P745" s="2"/>
      <c r="Q745" s="6"/>
    </row>
    <row r="746" spans="1:17" x14ac:dyDescent="0.25">
      <c r="A746" s="1" t="s">
        <v>565</v>
      </c>
      <c r="B746" s="2" t="s">
        <v>566</v>
      </c>
      <c r="C746" s="3">
        <v>45256</v>
      </c>
      <c r="D746" s="4" t="str">
        <f ca="1">IF(C746&gt;=TODAY()-7,"Shipped","Completed")</f>
        <v>Completed</v>
      </c>
      <c r="E746" s="4" t="s">
        <v>3</v>
      </c>
      <c r="F746" s="4" t="s">
        <v>1534</v>
      </c>
      <c r="G746" s="5">
        <v>8</v>
      </c>
      <c r="H746" s="37">
        <f>IF(J746&gt;=7,2,IF(J746&lt;7,1))</f>
        <v>1</v>
      </c>
      <c r="I746" s="37" t="str">
        <f>IF(H746 &gt; 1, "Large", "Small")</f>
        <v>Small</v>
      </c>
      <c r="J746" s="4">
        <v>1</v>
      </c>
      <c r="K746" s="20">
        <v>0.99</v>
      </c>
      <c r="L746" s="5">
        <f>Table3[[#This Row],[Product_Amt]]+Table3[[#This Row],[Shipping_Amt]]</f>
        <v>8.99</v>
      </c>
      <c r="M746" s="5">
        <f>(((Table3[[#This Row],[Total_Amt]] * 0.0558659217877095) + (Table3[[#This Row],[Total_Amt]])) *0.025 +0.3) + Table3[[#This Row],[Total_Amt]] * 0.1025</f>
        <v>1.4587808659217876</v>
      </c>
      <c r="N746" s="20">
        <f>Table3[[#This Row],[Total_Amt]]-Table3[[#This Row],[TCG Fees]]-0.0225 - (0.088 *Table3[[#This Row],[Shipping Shields]])- (0.02442 * Table3[[#This Row],[Quantity_Ordered]])</f>
        <v>7.3962991340782125</v>
      </c>
      <c r="O746" s="2"/>
      <c r="P746" s="2"/>
      <c r="Q746" s="6"/>
    </row>
    <row r="747" spans="1:17" x14ac:dyDescent="0.25">
      <c r="A747" s="1" t="s">
        <v>569</v>
      </c>
      <c r="B747" s="2" t="s">
        <v>570</v>
      </c>
      <c r="C747" s="3">
        <v>45256</v>
      </c>
      <c r="D747" s="4" t="str">
        <f ca="1">IF(C747&gt;=TODAY()-7,"Shipped","Completed")</f>
        <v>Completed</v>
      </c>
      <c r="E747" s="4" t="s">
        <v>3</v>
      </c>
      <c r="F747" s="4" t="s">
        <v>1534</v>
      </c>
      <c r="G747" s="5">
        <v>9.9</v>
      </c>
      <c r="H747" s="37">
        <f>IF(J747&gt;=7,2,IF(J747&lt;7,1))</f>
        <v>1</v>
      </c>
      <c r="I747" s="37" t="str">
        <f>IF(H747 &gt; 1, "Large", "Small")</f>
        <v>Small</v>
      </c>
      <c r="J747" s="4">
        <v>1</v>
      </c>
      <c r="K747" s="20">
        <v>0.99</v>
      </c>
      <c r="L747" s="5">
        <f>Table3[[#This Row],[Product_Amt]]+Table3[[#This Row],[Shipping_Amt]]</f>
        <v>10.89</v>
      </c>
      <c r="M747" s="5">
        <f>(((Table3[[#This Row],[Total_Amt]] * 0.0558659217877095) + (Table3[[#This Row],[Total_Amt]])) *0.025 +0.3) + Table3[[#This Row],[Total_Amt]] * 0.1025</f>
        <v>1.703684497206704</v>
      </c>
      <c r="N747" s="20">
        <f>Table3[[#This Row],[Total_Amt]]-Table3[[#This Row],[TCG Fees]]-0.0225 - (0.088 *Table3[[#This Row],[Shipping Shields]])- (0.02442 * Table3[[#This Row],[Quantity_Ordered]])</f>
        <v>9.051395502793298</v>
      </c>
      <c r="O747" s="2"/>
      <c r="P747" s="2"/>
      <c r="Q747" s="6"/>
    </row>
    <row r="748" spans="1:17" x14ac:dyDescent="0.25">
      <c r="A748" s="1" t="s">
        <v>553</v>
      </c>
      <c r="B748" s="2" t="s">
        <v>554</v>
      </c>
      <c r="C748" s="3">
        <v>45256</v>
      </c>
      <c r="D748" s="4" t="str">
        <f ca="1">IF(C748&gt;=TODAY()-7,"Shipped","Completed")</f>
        <v>Completed</v>
      </c>
      <c r="E748" s="4" t="s">
        <v>3</v>
      </c>
      <c r="F748" s="4" t="s">
        <v>1534</v>
      </c>
      <c r="G748" s="5">
        <v>23.85</v>
      </c>
      <c r="H748" s="37">
        <f>IF(J748&gt;=7,2,IF(J748&lt;7,1))</f>
        <v>1</v>
      </c>
      <c r="I748" s="37" t="str">
        <f>IF(H748 &gt; 1, "Large", "Small")</f>
        <v>Small</v>
      </c>
      <c r="J748" s="4">
        <v>3</v>
      </c>
      <c r="K748" s="20">
        <v>0.99</v>
      </c>
      <c r="L748" s="5">
        <f>Table3[[#This Row],[Product_Amt]]+Table3[[#This Row],[Shipping_Amt]]</f>
        <v>24.84</v>
      </c>
      <c r="M748" s="5">
        <f>(((Table3[[#This Row],[Total_Amt]] * 0.0558659217877095) + (Table3[[#This Row],[Total_Amt]])) *0.025 +0.3) + Table3[[#This Row],[Total_Amt]] * 0.1025</f>
        <v>3.5017927374301676</v>
      </c>
      <c r="N748" s="20">
        <f>Table3[[#This Row],[Total_Amt]]-Table3[[#This Row],[TCG Fees]]-0.0225 - (0.088 *Table3[[#This Row],[Shipping Shields]])- (0.02442 * Table3[[#This Row],[Quantity_Ordered]])</f>
        <v>21.154447262569828</v>
      </c>
      <c r="O748" s="2"/>
      <c r="P748" s="2"/>
      <c r="Q748" s="6"/>
    </row>
    <row r="749" spans="1:17" x14ac:dyDescent="0.25">
      <c r="A749" s="1" t="s">
        <v>547</v>
      </c>
      <c r="B749" s="2" t="s">
        <v>548</v>
      </c>
      <c r="C749" s="3">
        <v>45256</v>
      </c>
      <c r="D749" s="4" t="str">
        <f ca="1">IF(C749&gt;=TODAY()-7,"Shipped","Completed")</f>
        <v>Completed</v>
      </c>
      <c r="E749" s="4" t="s">
        <v>3</v>
      </c>
      <c r="F749" s="4" t="s">
        <v>1534</v>
      </c>
      <c r="G749" s="5">
        <v>6.9</v>
      </c>
      <c r="H749" s="37">
        <f>IF(J749&gt;=7,2,IF(J749&lt;7,1))</f>
        <v>1</v>
      </c>
      <c r="I749" s="37" t="str">
        <f>IF(H749 &gt; 1, "Large", "Small")</f>
        <v>Small</v>
      </c>
      <c r="J749" s="4">
        <v>2</v>
      </c>
      <c r="K749" s="20">
        <v>0.99</v>
      </c>
      <c r="L749" s="5">
        <f>Table3[[#This Row],[Product_Amt]]+Table3[[#This Row],[Shipping_Amt]]</f>
        <v>7.8900000000000006</v>
      </c>
      <c r="M749" s="5">
        <f>(((Table3[[#This Row],[Total_Amt]] * 0.0558659217877095) + (Table3[[#This Row],[Total_Amt]])) *0.025 +0.3) + Table3[[#This Row],[Total_Amt]] * 0.1025</f>
        <v>1.3169945530726257</v>
      </c>
      <c r="N749" s="20">
        <f>Table3[[#This Row],[Total_Amt]]-Table3[[#This Row],[TCG Fees]]-0.0225 - (0.088 *Table3[[#This Row],[Shipping Shields]])- (0.02442 * Table3[[#This Row],[Quantity_Ordered]])</f>
        <v>6.4136654469273751</v>
      </c>
      <c r="O749" s="2"/>
      <c r="P749" s="2"/>
      <c r="Q749" s="6"/>
    </row>
    <row r="750" spans="1:17" x14ac:dyDescent="0.25">
      <c r="A750" s="1" t="s">
        <v>551</v>
      </c>
      <c r="B750" s="2" t="s">
        <v>552</v>
      </c>
      <c r="C750" s="3">
        <v>45256</v>
      </c>
      <c r="D750" s="4" t="str">
        <f ca="1">IF(C750&gt;=TODAY()-7,"Shipped","Completed")</f>
        <v>Completed</v>
      </c>
      <c r="E750" s="4" t="s">
        <v>3</v>
      </c>
      <c r="F750" s="4" t="s">
        <v>1534</v>
      </c>
      <c r="G750" s="5">
        <v>1.1000000000000001</v>
      </c>
      <c r="H750" s="37">
        <f>IF(J750&gt;=7,2,IF(J750&lt;7,1))</f>
        <v>1</v>
      </c>
      <c r="I750" s="37" t="str">
        <f>IF(H750 &gt; 1, "Large", "Small")</f>
        <v>Small</v>
      </c>
      <c r="J750" s="4">
        <v>1</v>
      </c>
      <c r="K750" s="20">
        <v>0.99</v>
      </c>
      <c r="L750" s="5">
        <f>Table3[[#This Row],[Product_Amt]]+Table3[[#This Row],[Shipping_Amt]]</f>
        <v>2.09</v>
      </c>
      <c r="M750" s="5">
        <f>(((Table3[[#This Row],[Total_Amt]] * 0.0558659217877095) + (Table3[[#This Row],[Total_Amt]])) *0.025 +0.3) + Table3[[#This Row],[Total_Amt]] * 0.1025</f>
        <v>0.56939399441340777</v>
      </c>
      <c r="N750" s="20">
        <f>Table3[[#This Row],[Total_Amt]]-Table3[[#This Row],[TCG Fees]]-0.0225 - (0.088 *Table3[[#This Row],[Shipping Shields]])- (0.02442 * Table3[[#This Row],[Quantity_Ordered]])</f>
        <v>1.3856860055865918</v>
      </c>
      <c r="O750" s="2"/>
      <c r="P750" s="2"/>
      <c r="Q750" s="6"/>
    </row>
    <row r="751" spans="1:17" x14ac:dyDescent="0.25">
      <c r="A751" s="1" t="s">
        <v>561</v>
      </c>
      <c r="B751" s="2" t="s">
        <v>562</v>
      </c>
      <c r="C751" s="3">
        <v>45256</v>
      </c>
      <c r="D751" s="4" t="str">
        <f ca="1">IF(C751&gt;=TODAY()-7,"Shipped","Completed")</f>
        <v>Completed</v>
      </c>
      <c r="E751" s="4" t="s">
        <v>3</v>
      </c>
      <c r="F751" s="4" t="s">
        <v>1534</v>
      </c>
      <c r="G751" s="5">
        <v>1.95</v>
      </c>
      <c r="H751" s="37">
        <f>IF(J751&gt;=7,2,IF(J751&lt;7,1))</f>
        <v>1</v>
      </c>
      <c r="I751" s="37" t="str">
        <f>IF(H751 &gt; 1, "Large", "Small")</f>
        <v>Small</v>
      </c>
      <c r="J751" s="4">
        <v>1</v>
      </c>
      <c r="K751" s="20">
        <v>0.99</v>
      </c>
      <c r="L751" s="5">
        <f>Table3[[#This Row],[Product_Amt]]+Table3[[#This Row],[Shipping_Amt]]</f>
        <v>2.94</v>
      </c>
      <c r="M751" s="5">
        <f>(((Table3[[#This Row],[Total_Amt]] * 0.0558659217877095) + (Table3[[#This Row],[Total_Amt]])) *0.025 +0.3) + Table3[[#This Row],[Total_Amt]] * 0.1025</f>
        <v>0.67895614525139658</v>
      </c>
      <c r="N751" s="20">
        <f>Table3[[#This Row],[Total_Amt]]-Table3[[#This Row],[TCG Fees]]-0.0225 - (0.088 *Table3[[#This Row],[Shipping Shields]])- (0.02442 * Table3[[#This Row],[Quantity_Ordered]])</f>
        <v>2.1261238547486032</v>
      </c>
      <c r="O751" s="2"/>
      <c r="P751" s="2"/>
      <c r="Q751" s="6"/>
    </row>
    <row r="752" spans="1:17" x14ac:dyDescent="0.25">
      <c r="A752" s="1" t="s">
        <v>555</v>
      </c>
      <c r="B752" s="2" t="s">
        <v>556</v>
      </c>
      <c r="C752" s="3">
        <v>45256</v>
      </c>
      <c r="D752" s="4" t="str">
        <f ca="1">IF(C752&gt;=TODAY()-7,"Shipped","Completed")</f>
        <v>Completed</v>
      </c>
      <c r="E752" s="4" t="s">
        <v>3</v>
      </c>
      <c r="F752" s="4" t="s">
        <v>1534</v>
      </c>
      <c r="G752" s="5">
        <v>9.6</v>
      </c>
      <c r="H752" s="37">
        <f>IF(J752&gt;=7,2,IF(J752&lt;7,1))</f>
        <v>1</v>
      </c>
      <c r="I752" s="37" t="str">
        <f>IF(H752 &gt; 1, "Large", "Small")</f>
        <v>Small</v>
      </c>
      <c r="J752" s="4">
        <v>3</v>
      </c>
      <c r="K752" s="20">
        <v>0.99</v>
      </c>
      <c r="L752" s="5">
        <f>Table3[[#This Row],[Product_Amt]]+Table3[[#This Row],[Shipping_Amt]]</f>
        <v>10.59</v>
      </c>
      <c r="M752" s="5">
        <f>(((Table3[[#This Row],[Total_Amt]] * 0.0558659217877095) + (Table3[[#This Row],[Total_Amt]])) *0.025 +0.3) + Table3[[#This Row],[Total_Amt]] * 0.1025</f>
        <v>1.665015502793296</v>
      </c>
      <c r="N752" s="20">
        <f>Table3[[#This Row],[Total_Amt]]-Table3[[#This Row],[TCG Fees]]-0.0225 - (0.088 *Table3[[#This Row],[Shipping Shields]])- (0.02442 * Table3[[#This Row],[Quantity_Ordered]])</f>
        <v>8.741224497206705</v>
      </c>
      <c r="O752" s="2"/>
      <c r="P752" s="2"/>
      <c r="Q752" s="6"/>
    </row>
    <row r="753" spans="1:17" x14ac:dyDescent="0.25">
      <c r="A753" s="1" t="s">
        <v>571</v>
      </c>
      <c r="B753" s="2" t="s">
        <v>572</v>
      </c>
      <c r="C753" s="3">
        <v>45256</v>
      </c>
      <c r="D753" s="4" t="str">
        <f ca="1">IF(C753&gt;=TODAY()-7,"Shipped","Completed")</f>
        <v>Completed</v>
      </c>
      <c r="E753" s="4" t="s">
        <v>3</v>
      </c>
      <c r="F753" s="4" t="s">
        <v>1534</v>
      </c>
      <c r="G753" s="5">
        <v>7</v>
      </c>
      <c r="H753" s="37">
        <f>IF(J753&gt;=7,2,IF(J753&lt;7,1))</f>
        <v>1</v>
      </c>
      <c r="I753" s="37" t="str">
        <f>IF(H753 &gt; 1, "Large", "Small")</f>
        <v>Small</v>
      </c>
      <c r="J753" s="4">
        <v>4</v>
      </c>
      <c r="K753" s="20">
        <v>0.99</v>
      </c>
      <c r="L753" s="5">
        <f>Table3[[#This Row],[Product_Amt]]+Table3[[#This Row],[Shipping_Amt]]</f>
        <v>7.99</v>
      </c>
      <c r="M753" s="5">
        <f>(((Table3[[#This Row],[Total_Amt]] * 0.0558659217877095) + (Table3[[#This Row],[Total_Amt]])) *0.025 +0.3) + Table3[[#This Row],[Total_Amt]] * 0.1025</f>
        <v>1.3298842178770949</v>
      </c>
      <c r="N753" s="20">
        <f>Table3[[#This Row],[Total_Amt]]-Table3[[#This Row],[TCG Fees]]-0.0225 - (0.088 *Table3[[#This Row],[Shipping Shields]])- (0.02442 * Table3[[#This Row],[Quantity_Ordered]])</f>
        <v>6.4519357821229049</v>
      </c>
      <c r="O753" s="2"/>
      <c r="P753" s="2"/>
      <c r="Q753" s="6"/>
    </row>
    <row r="754" spans="1:17" x14ac:dyDescent="0.25">
      <c r="A754" s="1" t="s">
        <v>557</v>
      </c>
      <c r="B754" s="2" t="s">
        <v>558</v>
      </c>
      <c r="C754" s="3">
        <v>45256</v>
      </c>
      <c r="D754" s="4" t="str">
        <f ca="1">IF(C754&gt;=TODAY()-7,"Shipped","Completed")</f>
        <v>Completed</v>
      </c>
      <c r="E754" s="4" t="s">
        <v>3</v>
      </c>
      <c r="F754" s="4" t="s">
        <v>1534</v>
      </c>
      <c r="G754" s="5">
        <v>4.05</v>
      </c>
      <c r="H754" s="37">
        <f>IF(J754&gt;=7,2,IF(J754&lt;7,1))</f>
        <v>1</v>
      </c>
      <c r="I754" s="37" t="str">
        <f>IF(H754 &gt; 1, "Large", "Small")</f>
        <v>Small</v>
      </c>
      <c r="J754" s="4">
        <v>3</v>
      </c>
      <c r="K754" s="20">
        <v>0.99</v>
      </c>
      <c r="L754" s="5">
        <f>Table3[[#This Row],[Product_Amt]]+Table3[[#This Row],[Shipping_Amt]]</f>
        <v>5.04</v>
      </c>
      <c r="M754" s="5">
        <f>(((Table3[[#This Row],[Total_Amt]] * 0.0558659217877095) + (Table3[[#This Row],[Total_Amt]])) *0.025 +0.3) + Table3[[#This Row],[Total_Amt]] * 0.1025</f>
        <v>0.94963910614525138</v>
      </c>
      <c r="N754" s="20">
        <f>Table3[[#This Row],[Total_Amt]]-Table3[[#This Row],[TCG Fees]]-0.0225 - (0.088 *Table3[[#This Row],[Shipping Shields]])- (0.02442 * Table3[[#This Row],[Quantity_Ordered]])</f>
        <v>3.906600893854749</v>
      </c>
      <c r="O754" s="2"/>
      <c r="P754" s="2"/>
      <c r="Q754" s="6"/>
    </row>
    <row r="755" spans="1:17" x14ac:dyDescent="0.25">
      <c r="A755" s="1" t="s">
        <v>559</v>
      </c>
      <c r="B755" s="2" t="s">
        <v>560</v>
      </c>
      <c r="C755" s="3">
        <v>45256</v>
      </c>
      <c r="D755" s="4" t="str">
        <f ca="1">IF(C755&gt;=TODAY()-7,"Shipped","Completed")</f>
        <v>Completed</v>
      </c>
      <c r="E755" s="4" t="s">
        <v>3</v>
      </c>
      <c r="F755" s="4" t="s">
        <v>1534</v>
      </c>
      <c r="G755" s="5">
        <v>2.4500000000000002</v>
      </c>
      <c r="H755" s="37">
        <f>IF(J755&gt;=7,2,IF(J755&lt;7,1))</f>
        <v>1</v>
      </c>
      <c r="I755" s="37" t="str">
        <f>IF(H755 &gt; 1, "Large", "Small")</f>
        <v>Small</v>
      </c>
      <c r="J755" s="4">
        <v>1</v>
      </c>
      <c r="K755" s="20">
        <v>0.99</v>
      </c>
      <c r="L755" s="5">
        <f>Table3[[#This Row],[Product_Amt]]+Table3[[#This Row],[Shipping_Amt]]</f>
        <v>3.4400000000000004</v>
      </c>
      <c r="M755" s="5">
        <f>(((Table3[[#This Row],[Total_Amt]] * 0.0558659217877095) + (Table3[[#This Row],[Total_Amt]])) *0.025 +0.3) + Table3[[#This Row],[Total_Amt]] * 0.1025</f>
        <v>0.74340446927374304</v>
      </c>
      <c r="N755" s="20">
        <f>Table3[[#This Row],[Total_Amt]]-Table3[[#This Row],[TCG Fees]]-0.0225 - (0.088 *Table3[[#This Row],[Shipping Shields]])- (0.02442 * Table3[[#This Row],[Quantity_Ordered]])</f>
        <v>2.5616755307262573</v>
      </c>
      <c r="O755" s="2"/>
      <c r="P755" s="2"/>
      <c r="Q755" s="6"/>
    </row>
    <row r="756" spans="1:17" x14ac:dyDescent="0.25">
      <c r="A756" s="1" t="s">
        <v>529</v>
      </c>
      <c r="B756" s="2" t="s">
        <v>530</v>
      </c>
      <c r="C756" s="3">
        <v>45255</v>
      </c>
      <c r="D756" s="4" t="str">
        <f ca="1">IF(C756&gt;=TODAY()-7,"Shipped","Completed")</f>
        <v>Completed</v>
      </c>
      <c r="E756" s="4" t="s">
        <v>3</v>
      </c>
      <c r="F756" s="4" t="s">
        <v>1534</v>
      </c>
      <c r="G756" s="5">
        <v>5.2</v>
      </c>
      <c r="H756" s="37">
        <f>IF(J756&gt;=7,2,IF(J756&lt;7,1))</f>
        <v>1</v>
      </c>
      <c r="I756" s="37" t="str">
        <f>IF(H756 &gt; 1, "Large", "Small")</f>
        <v>Small</v>
      </c>
      <c r="J756" s="4">
        <v>1</v>
      </c>
      <c r="K756" s="20">
        <v>0.99</v>
      </c>
      <c r="L756" s="5">
        <f>Table3[[#This Row],[Product_Amt]]+Table3[[#This Row],[Shipping_Amt]]</f>
        <v>6.19</v>
      </c>
      <c r="M756" s="5">
        <f>(((Table3[[#This Row],[Total_Amt]] * 0.0558659217877095) + (Table3[[#This Row],[Total_Amt]])) *0.025 +0.3) + Table3[[#This Row],[Total_Amt]] * 0.1025</f>
        <v>1.0978702513966481</v>
      </c>
      <c r="N756" s="20">
        <f>Table3[[#This Row],[Total_Amt]]-Table3[[#This Row],[TCG Fees]]-0.0225 - (0.088 *Table3[[#This Row],[Shipping Shields]])- (0.02442 * Table3[[#This Row],[Quantity_Ordered]])</f>
        <v>4.9572097486033524</v>
      </c>
      <c r="O756" s="2"/>
      <c r="P756" s="2"/>
      <c r="Q756" s="6"/>
    </row>
    <row r="757" spans="1:17" x14ac:dyDescent="0.25">
      <c r="A757" s="1" t="s">
        <v>537</v>
      </c>
      <c r="B757" s="2" t="s">
        <v>538</v>
      </c>
      <c r="C757" s="3">
        <v>45255</v>
      </c>
      <c r="D757" s="4" t="str">
        <f ca="1">IF(C757&gt;=TODAY()-7,"Shipped","Completed")</f>
        <v>Completed</v>
      </c>
      <c r="E757" s="4" t="s">
        <v>3</v>
      </c>
      <c r="F757" s="4" t="s">
        <v>1534</v>
      </c>
      <c r="G757" s="5">
        <v>1.95</v>
      </c>
      <c r="H757" s="37">
        <f>IF(J757&gt;=7,2,IF(J757&lt;7,1))</f>
        <v>1</v>
      </c>
      <c r="I757" s="37" t="str">
        <f>IF(H757 &gt; 1, "Large", "Small")</f>
        <v>Small</v>
      </c>
      <c r="J757" s="4">
        <v>1</v>
      </c>
      <c r="K757" s="20">
        <v>0.99</v>
      </c>
      <c r="L757" s="5">
        <f>Table3[[#This Row],[Product_Amt]]+Table3[[#This Row],[Shipping_Amt]]</f>
        <v>2.94</v>
      </c>
      <c r="M757" s="5">
        <f>(((Table3[[#This Row],[Total_Amt]] * 0.0558659217877095) + (Table3[[#This Row],[Total_Amt]])) *0.025 +0.3) + Table3[[#This Row],[Total_Amt]] * 0.1025</f>
        <v>0.67895614525139658</v>
      </c>
      <c r="N757" s="20">
        <f>Table3[[#This Row],[Total_Amt]]-Table3[[#This Row],[TCG Fees]]-0.0225 - (0.088 *Table3[[#This Row],[Shipping Shields]])- (0.02442 * Table3[[#This Row],[Quantity_Ordered]])</f>
        <v>2.1261238547486032</v>
      </c>
      <c r="O757" s="2"/>
      <c r="P757" s="2"/>
      <c r="Q757" s="6"/>
    </row>
    <row r="758" spans="1:17" x14ac:dyDescent="0.25">
      <c r="A758" s="1" t="s">
        <v>539</v>
      </c>
      <c r="B758" s="2" t="s">
        <v>540</v>
      </c>
      <c r="C758" s="3">
        <v>45255</v>
      </c>
      <c r="D758" s="4" t="str">
        <f ca="1">IF(C758&gt;=TODAY()-7,"Shipped","Completed")</f>
        <v>Completed</v>
      </c>
      <c r="E758" s="4" t="s">
        <v>3</v>
      </c>
      <c r="F758" s="4" t="s">
        <v>1534</v>
      </c>
      <c r="G758" s="5">
        <v>4.9000000000000004</v>
      </c>
      <c r="H758" s="37">
        <f>IF(J758&gt;=7,2,IF(J758&lt;7,1))</f>
        <v>1</v>
      </c>
      <c r="I758" s="37" t="str">
        <f>IF(H758 &gt; 1, "Large", "Small")</f>
        <v>Small</v>
      </c>
      <c r="J758" s="4">
        <v>1</v>
      </c>
      <c r="K758" s="20">
        <v>0.99</v>
      </c>
      <c r="L758" s="5">
        <f>Table3[[#This Row],[Product_Amt]]+Table3[[#This Row],[Shipping_Amt]]</f>
        <v>5.8900000000000006</v>
      </c>
      <c r="M758" s="5">
        <f>(((Table3[[#This Row],[Total_Amt]] * 0.0558659217877095) + (Table3[[#This Row],[Total_Amt]])) *0.025 +0.3) + Table3[[#This Row],[Total_Amt]] * 0.1025</f>
        <v>1.0592012569832403</v>
      </c>
      <c r="N758" s="20">
        <f>Table3[[#This Row],[Total_Amt]]-Table3[[#This Row],[TCG Fees]]-0.0225 - (0.088 *Table3[[#This Row],[Shipping Shields]])- (0.02442 * Table3[[#This Row],[Quantity_Ordered]])</f>
        <v>4.6958787430167606</v>
      </c>
      <c r="O758" s="2"/>
      <c r="P758" s="2"/>
      <c r="Q758" s="6"/>
    </row>
    <row r="759" spans="1:17" x14ac:dyDescent="0.25">
      <c r="A759" s="1" t="s">
        <v>533</v>
      </c>
      <c r="B759" s="2" t="s">
        <v>534</v>
      </c>
      <c r="C759" s="3">
        <v>45255</v>
      </c>
      <c r="D759" s="4" t="str">
        <f ca="1">IF(C759&gt;=TODAY()-7,"Shipped","Completed")</f>
        <v>Completed</v>
      </c>
      <c r="E759" s="4" t="s">
        <v>3</v>
      </c>
      <c r="F759" s="4" t="s">
        <v>1534</v>
      </c>
      <c r="G759" s="5">
        <v>3.7</v>
      </c>
      <c r="H759" s="37">
        <f>IF(J759&gt;=7,2,IF(J759&lt;7,1))</f>
        <v>1</v>
      </c>
      <c r="I759" s="37" t="str">
        <f>IF(H759 &gt; 1, "Large", "Small")</f>
        <v>Small</v>
      </c>
      <c r="J759" s="4">
        <v>5</v>
      </c>
      <c r="K759" s="20">
        <v>0.99</v>
      </c>
      <c r="L759" s="5">
        <f>Table3[[#This Row],[Product_Amt]]+Table3[[#This Row],[Shipping_Amt]]</f>
        <v>4.6900000000000004</v>
      </c>
      <c r="M759" s="5">
        <f>(((Table3[[#This Row],[Total_Amt]] * 0.0558659217877095) + (Table3[[#This Row],[Total_Amt]])) *0.025 +0.3) + Table3[[#This Row],[Total_Amt]] * 0.1025</f>
        <v>0.90452527932960902</v>
      </c>
      <c r="N759" s="20">
        <f>Table3[[#This Row],[Total_Amt]]-Table3[[#This Row],[TCG Fees]]-0.0225 - (0.088 *Table3[[#This Row],[Shipping Shields]])- (0.02442 * Table3[[#This Row],[Quantity_Ordered]])</f>
        <v>3.5528747206703915</v>
      </c>
      <c r="O759" s="2"/>
      <c r="P759" s="2"/>
      <c r="Q759" s="6"/>
    </row>
    <row r="760" spans="1:17" x14ac:dyDescent="0.25">
      <c r="A760" s="1" t="s">
        <v>541</v>
      </c>
      <c r="B760" s="2" t="s">
        <v>542</v>
      </c>
      <c r="C760" s="3">
        <v>45255</v>
      </c>
      <c r="D760" s="4" t="str">
        <f ca="1">IF(C760&gt;=TODAY()-7,"Shipped","Completed")</f>
        <v>Completed</v>
      </c>
      <c r="E760" s="4" t="s">
        <v>3</v>
      </c>
      <c r="F760" s="4" t="s">
        <v>1534</v>
      </c>
      <c r="G760" s="5">
        <v>15.65</v>
      </c>
      <c r="H760" s="37">
        <f>IF(J760&gt;=7,2,IF(J760&lt;7,1))</f>
        <v>1</v>
      </c>
      <c r="I760" s="37" t="str">
        <f>IF(H760 &gt; 1, "Large", "Small")</f>
        <v>Small</v>
      </c>
      <c r="J760" s="4">
        <v>6</v>
      </c>
      <c r="K760" s="20">
        <v>0.99</v>
      </c>
      <c r="L760" s="5">
        <f>Table3[[#This Row],[Product_Amt]]+Table3[[#This Row],[Shipping_Amt]]</f>
        <v>16.64</v>
      </c>
      <c r="M760" s="5">
        <f>(((Table3[[#This Row],[Total_Amt]] * 0.0558659217877095) + (Table3[[#This Row],[Total_Amt]])) *0.025 +0.3) + Table3[[#This Row],[Total_Amt]] * 0.1025</f>
        <v>2.4448402234636872</v>
      </c>
      <c r="N760" s="20">
        <f>Table3[[#This Row],[Total_Amt]]-Table3[[#This Row],[TCG Fees]]-0.0225 - (0.088 *Table3[[#This Row],[Shipping Shields]])- (0.02442 * Table3[[#This Row],[Quantity_Ordered]])</f>
        <v>13.938139776536312</v>
      </c>
      <c r="O760" s="2"/>
      <c r="P760" s="2"/>
      <c r="Q760" s="6"/>
    </row>
    <row r="761" spans="1:17" x14ac:dyDescent="0.25">
      <c r="A761" s="1" t="s">
        <v>535</v>
      </c>
      <c r="B761" s="2" t="s">
        <v>536</v>
      </c>
      <c r="C761" s="3">
        <v>45255</v>
      </c>
      <c r="D761" s="4" t="str">
        <f ca="1">IF(C761&gt;=TODAY()-7,"Shipped","Completed")</f>
        <v>Completed</v>
      </c>
      <c r="E761" s="4" t="s">
        <v>3</v>
      </c>
      <c r="F761" s="4" t="s">
        <v>1534</v>
      </c>
      <c r="G761" s="5">
        <v>4.7</v>
      </c>
      <c r="H761" s="37">
        <f>IF(J761&gt;=7,2,IF(J761&lt;7,1))</f>
        <v>1</v>
      </c>
      <c r="I761" s="37" t="str">
        <f>IF(H761 &gt; 1, "Large", "Small")</f>
        <v>Small</v>
      </c>
      <c r="J761" s="4">
        <v>2</v>
      </c>
      <c r="K761" s="20">
        <v>0.99</v>
      </c>
      <c r="L761" s="5">
        <f>Table3[[#This Row],[Product_Amt]]+Table3[[#This Row],[Shipping_Amt]]</f>
        <v>5.69</v>
      </c>
      <c r="M761" s="5">
        <f>(((Table3[[#This Row],[Total_Amt]] * 0.0558659217877095) + (Table3[[#This Row],[Total_Amt]])) *0.025 +0.3) + Table3[[#This Row],[Total_Amt]] * 0.1025</f>
        <v>1.0334219273743017</v>
      </c>
      <c r="N761" s="20">
        <f>Table3[[#This Row],[Total_Amt]]-Table3[[#This Row],[TCG Fees]]-0.0225 - (0.088 *Table3[[#This Row],[Shipping Shields]])- (0.02442 * Table3[[#This Row],[Quantity_Ordered]])</f>
        <v>4.4972380726256986</v>
      </c>
      <c r="O761" s="2"/>
      <c r="P761" s="2"/>
      <c r="Q761" s="6"/>
    </row>
    <row r="762" spans="1:17" x14ac:dyDescent="0.25">
      <c r="A762" s="1" t="s">
        <v>527</v>
      </c>
      <c r="B762" s="2" t="s">
        <v>528</v>
      </c>
      <c r="C762" s="3">
        <v>45255</v>
      </c>
      <c r="D762" s="4" t="str">
        <f ca="1">IF(C762&gt;=TODAY()-7,"Shipped","Completed")</f>
        <v>Completed</v>
      </c>
      <c r="E762" s="4" t="s">
        <v>3</v>
      </c>
      <c r="F762" s="4" t="s">
        <v>1534</v>
      </c>
      <c r="G762" s="5">
        <v>3.95</v>
      </c>
      <c r="H762" s="37">
        <f>IF(J762&gt;=7,2,IF(J762&lt;7,1))</f>
        <v>1</v>
      </c>
      <c r="I762" s="37" t="str">
        <f>IF(H762 &gt; 1, "Large", "Small")</f>
        <v>Small</v>
      </c>
      <c r="J762" s="4">
        <v>1</v>
      </c>
      <c r="K762" s="20">
        <v>0.99</v>
      </c>
      <c r="L762" s="5">
        <f>Table3[[#This Row],[Product_Amt]]+Table3[[#This Row],[Shipping_Amt]]</f>
        <v>4.9400000000000004</v>
      </c>
      <c r="M762" s="5">
        <f>(((Table3[[#This Row],[Total_Amt]] * 0.0558659217877095) + (Table3[[#This Row],[Total_Amt]])) *0.025 +0.3) + Table3[[#This Row],[Total_Amt]] * 0.1025</f>
        <v>0.93674944134078209</v>
      </c>
      <c r="N762" s="20">
        <f>Table3[[#This Row],[Total_Amt]]-Table3[[#This Row],[TCG Fees]]-0.0225 - (0.088 *Table3[[#This Row],[Shipping Shields]])- (0.02442 * Table3[[#This Row],[Quantity_Ordered]])</f>
        <v>3.8683305586592178</v>
      </c>
      <c r="O762" s="2"/>
      <c r="P762" s="2"/>
      <c r="Q762" s="6"/>
    </row>
    <row r="763" spans="1:17" x14ac:dyDescent="0.25">
      <c r="A763" s="1" t="s">
        <v>525</v>
      </c>
      <c r="B763" s="2" t="s">
        <v>526</v>
      </c>
      <c r="C763" s="3">
        <v>45255</v>
      </c>
      <c r="D763" s="4" t="str">
        <f ca="1">IF(C763&gt;=TODAY()-7,"Shipped","Completed")</f>
        <v>Completed</v>
      </c>
      <c r="E763" s="4" t="s">
        <v>3</v>
      </c>
      <c r="F763" s="4" t="s">
        <v>1534</v>
      </c>
      <c r="G763" s="5">
        <v>24.5</v>
      </c>
      <c r="H763" s="37">
        <f>IF(J763&gt;=7,2,IF(J763&lt;7,1))</f>
        <v>1</v>
      </c>
      <c r="I763" s="37" t="str">
        <f>IF(H763 &gt; 1, "Large", "Small")</f>
        <v>Small</v>
      </c>
      <c r="J763" s="4">
        <v>1</v>
      </c>
      <c r="K763" s="20">
        <v>0.99</v>
      </c>
      <c r="L763" s="5">
        <f>Table3[[#This Row],[Product_Amt]]+Table3[[#This Row],[Shipping_Amt]]</f>
        <v>25.49</v>
      </c>
      <c r="M763" s="5">
        <f>(((Table3[[#This Row],[Total_Amt]] * 0.0558659217877095) + (Table3[[#This Row],[Total_Amt]])) *0.025 +0.3) + Table3[[#This Row],[Total_Amt]] * 0.1025</f>
        <v>3.585575558659218</v>
      </c>
      <c r="N763" s="20">
        <f>Table3[[#This Row],[Total_Amt]]-Table3[[#This Row],[TCG Fees]]-0.0225 - (0.088 *Table3[[#This Row],[Shipping Shields]])- (0.02442 * Table3[[#This Row],[Quantity_Ordered]])</f>
        <v>21.769504441340779</v>
      </c>
      <c r="O763" s="2"/>
      <c r="P763" s="2"/>
      <c r="Q763" s="6"/>
    </row>
    <row r="764" spans="1:17" x14ac:dyDescent="0.25">
      <c r="A764" s="1" t="s">
        <v>543</v>
      </c>
      <c r="B764" s="2" t="s">
        <v>544</v>
      </c>
      <c r="C764" s="3">
        <v>45255</v>
      </c>
      <c r="D764" s="4" t="str">
        <f ca="1">IF(C764&gt;=TODAY()-7,"Shipped","Completed")</f>
        <v>Completed</v>
      </c>
      <c r="E764" s="4" t="s">
        <v>3</v>
      </c>
      <c r="F764" s="4" t="s">
        <v>1534</v>
      </c>
      <c r="G764" s="5">
        <v>2.9</v>
      </c>
      <c r="H764" s="37">
        <f>IF(J764&gt;=7,2,IF(J764&lt;7,1))</f>
        <v>1</v>
      </c>
      <c r="I764" s="37" t="str">
        <f>IF(H764 &gt; 1, "Large", "Small")</f>
        <v>Small</v>
      </c>
      <c r="J764" s="4">
        <v>1</v>
      </c>
      <c r="K764" s="20">
        <v>0.99</v>
      </c>
      <c r="L764" s="5">
        <f>Table3[[#This Row],[Product_Amt]]+Table3[[#This Row],[Shipping_Amt]]</f>
        <v>3.8899999999999997</v>
      </c>
      <c r="M764" s="5">
        <f>(((Table3[[#This Row],[Total_Amt]] * 0.0558659217877095) + (Table3[[#This Row],[Total_Amt]])) *0.025 +0.3) + Table3[[#This Row],[Total_Amt]] * 0.1025</f>
        <v>0.80140796089385469</v>
      </c>
      <c r="N764" s="20">
        <f>Table3[[#This Row],[Total_Amt]]-Table3[[#This Row],[TCG Fees]]-0.0225 - (0.088 *Table3[[#This Row],[Shipping Shields]])- (0.02442 * Table3[[#This Row],[Quantity_Ordered]])</f>
        <v>2.9536720391061451</v>
      </c>
      <c r="O764" s="2"/>
      <c r="P764" s="2"/>
      <c r="Q764" s="6"/>
    </row>
    <row r="765" spans="1:17" x14ac:dyDescent="0.25">
      <c r="A765" s="30" t="s">
        <v>531</v>
      </c>
      <c r="B765" s="31" t="s">
        <v>532</v>
      </c>
      <c r="C765" s="32">
        <v>45255</v>
      </c>
      <c r="D765" s="33" t="s">
        <v>1405</v>
      </c>
      <c r="E765" s="33" t="s">
        <v>3</v>
      </c>
      <c r="F765" s="33" t="s">
        <v>1534</v>
      </c>
      <c r="G765" s="34">
        <v>14.25</v>
      </c>
      <c r="H765" s="38">
        <f>IF(J765&gt;=7,2,IF(J765&lt;7,1))</f>
        <v>1</v>
      </c>
      <c r="I765" s="38" t="str">
        <f>IF(H765 &gt; 1, "Large", "Small")</f>
        <v>Small</v>
      </c>
      <c r="J765" s="33">
        <v>1</v>
      </c>
      <c r="K765" s="35">
        <v>0.99</v>
      </c>
      <c r="L765" s="34">
        <f>Table3[[#This Row],[Product_Amt]]+Table3[[#This Row],[Shipping_Amt]]</f>
        <v>15.24</v>
      </c>
      <c r="M765" s="34">
        <f>(((Table3[[#This Row],[Total_Amt]] * 0.0558659217877095) + (Table3[[#This Row],[Total_Amt]])) *0.025 +0.3) + Table3[[#This Row],[Total_Amt]] * 0.1025</f>
        <v>2.2643849162011174</v>
      </c>
      <c r="N765" s="35">
        <f>Table3[[#This Row],[Total_Amt]]-Table3[[#This Row],[TCG Fees]]-0.0225 - (0.088 *Table3[[#This Row],[Shipping Shields]])- (0.02442 * Table3[[#This Row],[Quantity_Ordered]])</f>
        <v>12.840695083798883</v>
      </c>
      <c r="O765" s="31"/>
      <c r="P765" s="31"/>
      <c r="Q765" s="36"/>
    </row>
    <row r="766" spans="1:17" x14ac:dyDescent="0.25">
      <c r="A766" s="1" t="s">
        <v>521</v>
      </c>
      <c r="B766" s="2" t="s">
        <v>522</v>
      </c>
      <c r="C766" s="3">
        <v>45254</v>
      </c>
      <c r="D766" s="4" t="str">
        <f ca="1">IF(C766&gt;=TODAY()-7,"Shipped","Completed")</f>
        <v>Completed</v>
      </c>
      <c r="E766" s="4" t="s">
        <v>3</v>
      </c>
      <c r="F766" s="4" t="s">
        <v>1534</v>
      </c>
      <c r="G766" s="5">
        <v>1.75</v>
      </c>
      <c r="H766" s="37">
        <f>IF(J766&gt;=7,2,IF(J766&lt;7,1))</f>
        <v>1</v>
      </c>
      <c r="I766" s="37" t="str">
        <f>IF(H766 &gt; 1, "Large", "Small")</f>
        <v>Small</v>
      </c>
      <c r="J766" s="4">
        <v>1</v>
      </c>
      <c r="K766" s="20">
        <v>0.99</v>
      </c>
      <c r="L766" s="5">
        <f>Table3[[#This Row],[Product_Amt]]+Table3[[#This Row],[Shipping_Amt]]</f>
        <v>2.74</v>
      </c>
      <c r="M766" s="5">
        <f>(((Table3[[#This Row],[Total_Amt]] * 0.0558659217877095) + (Table3[[#This Row],[Total_Amt]])) *0.025 +0.3) + Table3[[#This Row],[Total_Amt]] * 0.1025</f>
        <v>0.65317681564245811</v>
      </c>
      <c r="N766" s="20">
        <f>Table3[[#This Row],[Total_Amt]]-Table3[[#This Row],[TCG Fees]]-0.0225 - (0.088 *Table3[[#This Row],[Shipping Shields]])- (0.02442 * Table3[[#This Row],[Quantity_Ordered]])</f>
        <v>1.9519031843575418</v>
      </c>
      <c r="O766" s="2"/>
      <c r="P766" s="2"/>
      <c r="Q766" s="6"/>
    </row>
    <row r="767" spans="1:17" x14ac:dyDescent="0.25">
      <c r="A767" s="1" t="s">
        <v>523</v>
      </c>
      <c r="B767" s="2" t="s">
        <v>524</v>
      </c>
      <c r="C767" s="3">
        <v>45254</v>
      </c>
      <c r="D767" s="4" t="str">
        <f ca="1">IF(C767&gt;=TODAY()-7,"Shipped","Completed")</f>
        <v>Completed</v>
      </c>
      <c r="E767" s="4" t="s">
        <v>3</v>
      </c>
      <c r="F767" s="4" t="s">
        <v>1534</v>
      </c>
      <c r="G767" s="5">
        <v>26.61</v>
      </c>
      <c r="H767" s="37">
        <f>IF(J767&gt;=7,2,IF(J767&lt;7,1))</f>
        <v>2</v>
      </c>
      <c r="I767" s="37" t="str">
        <f>IF(H767 &gt; 1, "Large", "Small")</f>
        <v>Large</v>
      </c>
      <c r="J767" s="4">
        <v>10</v>
      </c>
      <c r="K767" s="20">
        <v>0.99</v>
      </c>
      <c r="L767" s="5">
        <f>Table3[[#This Row],[Product_Amt]]+Table3[[#This Row],[Shipping_Amt]]</f>
        <v>27.599999999999998</v>
      </c>
      <c r="M767" s="5">
        <f>(((Table3[[#This Row],[Total_Amt]] * 0.0558659217877095) + (Table3[[#This Row],[Total_Amt]])) *0.025 +0.3) + Table3[[#This Row],[Total_Amt]] * 0.1025</f>
        <v>3.8575474860335195</v>
      </c>
      <c r="N767" s="20">
        <f>Table3[[#This Row],[Total_Amt]]-Table3[[#This Row],[TCG Fees]]-0.0225 - (0.088 *Table3[[#This Row],[Shipping Shields]])- (0.02442 * Table3[[#This Row],[Quantity_Ordered]])</f>
        <v>23.299752513966478</v>
      </c>
      <c r="O767" s="2"/>
      <c r="P767" s="2"/>
      <c r="Q767" s="6"/>
    </row>
    <row r="768" spans="1:17" x14ac:dyDescent="0.25">
      <c r="A768" s="1" t="s">
        <v>519</v>
      </c>
      <c r="B768" s="2" t="s">
        <v>520</v>
      </c>
      <c r="C768" s="3">
        <v>45253</v>
      </c>
      <c r="D768" s="4" t="str">
        <f ca="1">IF(C768&gt;=TODAY()-7,"Shipped","Completed")</f>
        <v>Completed</v>
      </c>
      <c r="E768" s="4" t="s">
        <v>3</v>
      </c>
      <c r="F768" s="4" t="s">
        <v>1536</v>
      </c>
      <c r="G768" s="5">
        <v>11.5</v>
      </c>
      <c r="H768" s="37">
        <f>IF(J768&gt;=7,2,IF(J768&lt;7,1))</f>
        <v>1</v>
      </c>
      <c r="I768" s="37" t="str">
        <f>IF(H768 &gt; 1, "Large", "Small")</f>
        <v>Small</v>
      </c>
      <c r="J768" s="4">
        <v>1</v>
      </c>
      <c r="K768" s="20">
        <v>0.99</v>
      </c>
      <c r="L768" s="5">
        <f>Table3[[#This Row],[Product_Amt]]+Table3[[#This Row],[Shipping_Amt]]</f>
        <v>12.49</v>
      </c>
      <c r="M768" s="5">
        <f>(((Table3[[#This Row],[Total_Amt]] * 0.0558659217877095) + (Table3[[#This Row],[Total_Amt]])) *0.025 +0.3) + Table3[[#This Row],[Total_Amt]] * 0.1025</f>
        <v>1.9099191340782122</v>
      </c>
      <c r="N768" s="20">
        <f>Table3[[#This Row],[Total_Amt]]-Table3[[#This Row],[TCG Fees]]-0.0225 - (0.088 *Table3[[#This Row],[Shipping Shields]])- (0.02442 * Table3[[#This Row],[Quantity_Ordered]])</f>
        <v>10.445160865921789</v>
      </c>
      <c r="O768" s="2"/>
      <c r="P768" s="2"/>
      <c r="Q768" s="6"/>
    </row>
    <row r="769" spans="1:17" x14ac:dyDescent="0.25">
      <c r="A769" s="1" t="s">
        <v>517</v>
      </c>
      <c r="B769" s="2" t="s">
        <v>518</v>
      </c>
      <c r="C769" s="3">
        <v>45253</v>
      </c>
      <c r="D769" s="4" t="str">
        <f ca="1">IF(C769&gt;=TODAY()-7,"Shipped","Completed")</f>
        <v>Completed</v>
      </c>
      <c r="E769" s="4" t="s">
        <v>3</v>
      </c>
      <c r="F769" s="4" t="s">
        <v>1534</v>
      </c>
      <c r="G769" s="5">
        <v>6</v>
      </c>
      <c r="H769" s="37">
        <f>IF(J769&gt;=7,2,IF(J769&lt;7,1))</f>
        <v>1</v>
      </c>
      <c r="I769" s="37" t="str">
        <f>IF(H769 &gt; 1, "Large", "Small")</f>
        <v>Small</v>
      </c>
      <c r="J769" s="4">
        <v>1</v>
      </c>
      <c r="K769" s="20">
        <v>0.99</v>
      </c>
      <c r="L769" s="5">
        <f>Table3[[#This Row],[Product_Amt]]+Table3[[#This Row],[Shipping_Amt]]</f>
        <v>6.99</v>
      </c>
      <c r="M769" s="5">
        <f>(((Table3[[#This Row],[Total_Amt]] * 0.0558659217877095) + (Table3[[#This Row],[Total_Amt]])) *0.025 +0.3) + Table3[[#This Row],[Total_Amt]] * 0.1025</f>
        <v>1.2009875698324022</v>
      </c>
      <c r="N769" s="20">
        <f>Table3[[#This Row],[Total_Amt]]-Table3[[#This Row],[TCG Fees]]-0.0225 - (0.088 *Table3[[#This Row],[Shipping Shields]])- (0.02442 * Table3[[#This Row],[Quantity_Ordered]])</f>
        <v>5.6540924301675979</v>
      </c>
      <c r="O769" s="2"/>
      <c r="P769" s="2"/>
      <c r="Q769" s="6"/>
    </row>
    <row r="770" spans="1:17" x14ac:dyDescent="0.25">
      <c r="A770" s="1" t="s">
        <v>513</v>
      </c>
      <c r="B770" s="2" t="s">
        <v>514</v>
      </c>
      <c r="C770" s="3">
        <v>45253</v>
      </c>
      <c r="D770" s="4" t="str">
        <f ca="1">IF(C770&gt;=TODAY()-7,"Shipped","Completed")</f>
        <v>Completed</v>
      </c>
      <c r="E770" s="4" t="s">
        <v>3</v>
      </c>
      <c r="F770" s="4" t="s">
        <v>1534</v>
      </c>
      <c r="G770" s="5">
        <v>7.8</v>
      </c>
      <c r="H770" s="37">
        <f>IF(J770&gt;=7,2,IF(J770&lt;7,1))</f>
        <v>1</v>
      </c>
      <c r="I770" s="37" t="str">
        <f>IF(H770 &gt; 1, "Large", "Small")</f>
        <v>Small</v>
      </c>
      <c r="J770" s="4">
        <v>2</v>
      </c>
      <c r="K770" s="20">
        <v>0.99</v>
      </c>
      <c r="L770" s="5">
        <f>Table3[[#This Row],[Product_Amt]]+Table3[[#This Row],[Shipping_Amt]]</f>
        <v>8.7899999999999991</v>
      </c>
      <c r="M770" s="5">
        <f>(((Table3[[#This Row],[Total_Amt]] * 0.0558659217877095) + (Table3[[#This Row],[Total_Amt]])) *0.025 +0.3) + Table3[[#This Row],[Total_Amt]] * 0.1025</f>
        <v>1.433001536312849</v>
      </c>
      <c r="N770" s="20">
        <f>Table3[[#This Row],[Total_Amt]]-Table3[[#This Row],[TCG Fees]]-0.0225 - (0.088 *Table3[[#This Row],[Shipping Shields]])- (0.02442 * Table3[[#This Row],[Quantity_Ordered]])</f>
        <v>7.1976584636871497</v>
      </c>
      <c r="O770" s="2"/>
      <c r="P770" s="2"/>
      <c r="Q770" s="6"/>
    </row>
    <row r="771" spans="1:17" x14ac:dyDescent="0.25">
      <c r="A771" s="1" t="s">
        <v>515</v>
      </c>
      <c r="B771" s="2" t="s">
        <v>516</v>
      </c>
      <c r="C771" s="3">
        <v>45253</v>
      </c>
      <c r="D771" s="4" t="str">
        <f ca="1">IF(C771&gt;=TODAY()-7,"Shipped","Completed")</f>
        <v>Completed</v>
      </c>
      <c r="E771" s="4" t="s">
        <v>3</v>
      </c>
      <c r="F771" s="4" t="s">
        <v>1534</v>
      </c>
      <c r="G771" s="5">
        <v>7.7</v>
      </c>
      <c r="H771" s="37">
        <f>IF(J771&gt;=7,2,IF(J771&lt;7,1))</f>
        <v>1</v>
      </c>
      <c r="I771" s="37" t="str">
        <f>IF(H771 &gt; 1, "Large", "Small")</f>
        <v>Small</v>
      </c>
      <c r="J771" s="4">
        <v>1</v>
      </c>
      <c r="K771" s="20">
        <v>0.99</v>
      </c>
      <c r="L771" s="5">
        <f>Table3[[#This Row],[Product_Amt]]+Table3[[#This Row],[Shipping_Amt]]</f>
        <v>8.69</v>
      </c>
      <c r="M771" s="5">
        <f>(((Table3[[#This Row],[Total_Amt]] * 0.0558659217877095) + (Table3[[#This Row],[Total_Amt]])) *0.025 +0.3) + Table3[[#This Row],[Total_Amt]] * 0.1025</f>
        <v>1.4201118715083796</v>
      </c>
      <c r="N771" s="20">
        <f>Table3[[#This Row],[Total_Amt]]-Table3[[#This Row],[TCG Fees]]-0.0225 - (0.088 *Table3[[#This Row],[Shipping Shields]])- (0.02442 * Table3[[#This Row],[Quantity_Ordered]])</f>
        <v>7.1349681284916198</v>
      </c>
      <c r="O771" s="2"/>
      <c r="P771" s="2"/>
      <c r="Q771" s="6"/>
    </row>
    <row r="772" spans="1:17" x14ac:dyDescent="0.25">
      <c r="A772" s="1" t="s">
        <v>505</v>
      </c>
      <c r="B772" s="2" t="s">
        <v>506</v>
      </c>
      <c r="C772" s="3">
        <v>45252</v>
      </c>
      <c r="D772" s="4" t="str">
        <f ca="1">IF(C772&gt;=TODAY()-7,"Shipped","Completed")</f>
        <v>Completed</v>
      </c>
      <c r="E772" s="4" t="s">
        <v>3</v>
      </c>
      <c r="F772" s="4" t="s">
        <v>1534</v>
      </c>
      <c r="G772" s="5">
        <v>15.8</v>
      </c>
      <c r="H772" s="37">
        <f>IF(J772&gt;=7,2,IF(J772&lt;7,1))</f>
        <v>1</v>
      </c>
      <c r="I772" s="37" t="str">
        <f>IF(H772 &gt; 1, "Large", "Small")</f>
        <v>Small</v>
      </c>
      <c r="J772" s="4">
        <v>2</v>
      </c>
      <c r="K772" s="20">
        <v>0.99</v>
      </c>
      <c r="L772" s="5">
        <f>Table3[[#This Row],[Product_Amt]]+Table3[[#This Row],[Shipping_Amt]]</f>
        <v>16.79</v>
      </c>
      <c r="M772" s="5">
        <f>(((Table3[[#This Row],[Total_Amt]] * 0.0558659217877095) + (Table3[[#This Row],[Total_Amt]])) *0.025 +0.3) + Table3[[#This Row],[Total_Amt]] * 0.1025</f>
        <v>2.4641747206703908</v>
      </c>
      <c r="N772" s="20">
        <f>Table3[[#This Row],[Total_Amt]]-Table3[[#This Row],[TCG Fees]]-0.0225 - (0.088 *Table3[[#This Row],[Shipping Shields]])- (0.02442 * Table3[[#This Row],[Quantity_Ordered]])</f>
        <v>14.166485279329608</v>
      </c>
      <c r="O772" s="2"/>
      <c r="P772" s="2"/>
      <c r="Q772" s="6"/>
    </row>
    <row r="773" spans="1:17" x14ac:dyDescent="0.25">
      <c r="A773" s="1" t="s">
        <v>509</v>
      </c>
      <c r="B773" s="2" t="s">
        <v>510</v>
      </c>
      <c r="C773" s="3">
        <v>45252</v>
      </c>
      <c r="D773" s="4" t="str">
        <f ca="1">IF(C773&gt;=TODAY()-7,"Shipped","Completed")</f>
        <v>Completed</v>
      </c>
      <c r="E773" s="4" t="s">
        <v>3</v>
      </c>
      <c r="F773" s="4" t="s">
        <v>1534</v>
      </c>
      <c r="G773" s="5">
        <v>1.45</v>
      </c>
      <c r="H773" s="37">
        <f>IF(J773&gt;=7,2,IF(J773&lt;7,1))</f>
        <v>1</v>
      </c>
      <c r="I773" s="37" t="str">
        <f>IF(H773 &gt; 1, "Large", "Small")</f>
        <v>Small</v>
      </c>
      <c r="J773" s="4">
        <v>1</v>
      </c>
      <c r="K773" s="20">
        <v>0.99</v>
      </c>
      <c r="L773" s="5">
        <f>Table3[[#This Row],[Product_Amt]]+Table3[[#This Row],[Shipping_Amt]]</f>
        <v>2.44</v>
      </c>
      <c r="M773" s="5">
        <f>(((Table3[[#This Row],[Total_Amt]] * 0.0558659217877095) + (Table3[[#This Row],[Total_Amt]])) *0.025 +0.3) + Table3[[#This Row],[Total_Amt]] * 0.1025</f>
        <v>0.61450782122905023</v>
      </c>
      <c r="N773" s="20">
        <f>Table3[[#This Row],[Total_Amt]]-Table3[[#This Row],[TCG Fees]]-0.0225 - (0.088 *Table3[[#This Row],[Shipping Shields]])- (0.02442 * Table3[[#This Row],[Quantity_Ordered]])</f>
        <v>1.6905721787709496</v>
      </c>
      <c r="O773" s="2"/>
      <c r="P773" s="2"/>
      <c r="Q773" s="6"/>
    </row>
    <row r="774" spans="1:17" x14ac:dyDescent="0.25">
      <c r="A774" s="1" t="s">
        <v>511</v>
      </c>
      <c r="B774" s="2" t="s">
        <v>512</v>
      </c>
      <c r="C774" s="3">
        <v>45252</v>
      </c>
      <c r="D774" s="4" t="str">
        <f ca="1">IF(C774&gt;=TODAY()-7,"Shipped","Completed")</f>
        <v>Completed</v>
      </c>
      <c r="E774" s="4" t="s">
        <v>3</v>
      </c>
      <c r="F774" s="4" t="s">
        <v>1534</v>
      </c>
      <c r="G774" s="5">
        <v>1.85</v>
      </c>
      <c r="H774" s="37">
        <f>IF(J774&gt;=7,2,IF(J774&lt;7,1))</f>
        <v>1</v>
      </c>
      <c r="I774" s="37" t="str">
        <f>IF(H774 &gt; 1, "Large", "Small")</f>
        <v>Small</v>
      </c>
      <c r="J774" s="4">
        <v>1</v>
      </c>
      <c r="K774" s="20">
        <v>0.99</v>
      </c>
      <c r="L774" s="5">
        <f>Table3[[#This Row],[Product_Amt]]+Table3[[#This Row],[Shipping_Amt]]</f>
        <v>2.84</v>
      </c>
      <c r="M774" s="5">
        <f>(((Table3[[#This Row],[Total_Amt]] * 0.0558659217877095) + (Table3[[#This Row],[Total_Amt]])) *0.025 +0.3) + Table3[[#This Row],[Total_Amt]] * 0.1025</f>
        <v>0.6660664804469274</v>
      </c>
      <c r="N774" s="20">
        <f>Table3[[#This Row],[Total_Amt]]-Table3[[#This Row],[TCG Fees]]-0.0225 - (0.088 *Table3[[#This Row],[Shipping Shields]])- (0.02442 * Table3[[#This Row],[Quantity_Ordered]])</f>
        <v>2.0390135195530723</v>
      </c>
      <c r="O774" s="2"/>
      <c r="P774" s="2"/>
      <c r="Q774" s="6"/>
    </row>
    <row r="775" spans="1:17" x14ac:dyDescent="0.25">
      <c r="A775" s="1" t="s">
        <v>507</v>
      </c>
      <c r="B775" s="2" t="s">
        <v>508</v>
      </c>
      <c r="C775" s="3">
        <v>45252</v>
      </c>
      <c r="D775" s="4" t="str">
        <f ca="1">IF(C775&gt;=TODAY()-7,"Shipped","Completed")</f>
        <v>Completed</v>
      </c>
      <c r="E775" s="4" t="s">
        <v>3</v>
      </c>
      <c r="F775" s="4" t="s">
        <v>1534</v>
      </c>
      <c r="G775" s="5">
        <v>7.7</v>
      </c>
      <c r="H775" s="37">
        <f>IF(J775&gt;=7,2,IF(J775&lt;7,1))</f>
        <v>1</v>
      </c>
      <c r="I775" s="37" t="str">
        <f>IF(H775 &gt; 1, "Large", "Small")</f>
        <v>Small</v>
      </c>
      <c r="J775" s="4">
        <v>1</v>
      </c>
      <c r="K775" s="20">
        <v>0.99</v>
      </c>
      <c r="L775" s="5">
        <f>Table3[[#This Row],[Product_Amt]]+Table3[[#This Row],[Shipping_Amt]]</f>
        <v>8.69</v>
      </c>
      <c r="M775" s="5">
        <f>(((Table3[[#This Row],[Total_Amt]] * 0.0558659217877095) + (Table3[[#This Row],[Total_Amt]])) *0.025 +0.3) + Table3[[#This Row],[Total_Amt]] * 0.1025</f>
        <v>1.4201118715083796</v>
      </c>
      <c r="N775" s="20">
        <f>Table3[[#This Row],[Total_Amt]]-Table3[[#This Row],[TCG Fees]]-0.0225 - (0.088 *Table3[[#This Row],[Shipping Shields]])- (0.02442 * Table3[[#This Row],[Quantity_Ordered]])</f>
        <v>7.1349681284916198</v>
      </c>
      <c r="O775" s="2"/>
      <c r="P775" s="2"/>
      <c r="Q775" s="6"/>
    </row>
    <row r="776" spans="1:17" x14ac:dyDescent="0.25">
      <c r="A776" s="1" t="s">
        <v>503</v>
      </c>
      <c r="B776" s="2" t="s">
        <v>504</v>
      </c>
      <c r="C776" s="3">
        <v>45252</v>
      </c>
      <c r="D776" s="4" t="str">
        <f ca="1">IF(C776&gt;=TODAY()-7,"Shipped","Completed")</f>
        <v>Completed</v>
      </c>
      <c r="E776" s="4" t="s">
        <v>3</v>
      </c>
      <c r="F776" s="4" t="s">
        <v>1534</v>
      </c>
      <c r="G776" s="5">
        <v>16.350000000000001</v>
      </c>
      <c r="H776" s="37">
        <f>IF(J776&gt;=7,2,IF(J776&lt;7,1))</f>
        <v>1</v>
      </c>
      <c r="I776" s="37" t="str">
        <f>IF(H776 &gt; 1, "Large", "Small")</f>
        <v>Small</v>
      </c>
      <c r="J776" s="4">
        <v>1</v>
      </c>
      <c r="K776" s="20">
        <v>0.99</v>
      </c>
      <c r="L776" s="5">
        <f>Table3[[#This Row],[Product_Amt]]+Table3[[#This Row],[Shipping_Amt]]</f>
        <v>17.34</v>
      </c>
      <c r="M776" s="5">
        <f>(((Table3[[#This Row],[Total_Amt]] * 0.0558659217877095) + (Table3[[#This Row],[Total_Amt]])) *0.025 +0.3) + Table3[[#This Row],[Total_Amt]] * 0.1025</f>
        <v>2.5350678770949724</v>
      </c>
      <c r="N776" s="20">
        <f>Table3[[#This Row],[Total_Amt]]-Table3[[#This Row],[TCG Fees]]-0.0225 - (0.088 *Table3[[#This Row],[Shipping Shields]])- (0.02442 * Table3[[#This Row],[Quantity_Ordered]])</f>
        <v>14.670012122905028</v>
      </c>
      <c r="O776" s="2"/>
      <c r="P776" s="2"/>
      <c r="Q776" s="6"/>
    </row>
    <row r="777" spans="1:17" x14ac:dyDescent="0.25">
      <c r="A777" s="1" t="s">
        <v>499</v>
      </c>
      <c r="B777" s="2" t="s">
        <v>500</v>
      </c>
      <c r="C777" s="3">
        <v>45251</v>
      </c>
      <c r="D777" s="4" t="str">
        <f ca="1">IF(C777&gt;=TODAY()-7,"Shipped","Completed")</f>
        <v>Completed</v>
      </c>
      <c r="E777" s="4" t="s">
        <v>3</v>
      </c>
      <c r="F777" s="4" t="s">
        <v>1534</v>
      </c>
      <c r="G777" s="5">
        <v>11.45</v>
      </c>
      <c r="H777" s="37">
        <f>IF(J777&gt;=7,2,IF(J777&lt;7,1))</f>
        <v>1</v>
      </c>
      <c r="I777" s="37" t="str">
        <f>IF(H777 &gt; 1, "Large", "Small")</f>
        <v>Small</v>
      </c>
      <c r="J777" s="4">
        <v>1</v>
      </c>
      <c r="K777" s="20">
        <v>0.99</v>
      </c>
      <c r="L777" s="5">
        <f>Table3[[#This Row],[Product_Amt]]+Table3[[#This Row],[Shipping_Amt]]</f>
        <v>12.44</v>
      </c>
      <c r="M777" s="5">
        <f>(((Table3[[#This Row],[Total_Amt]] * 0.0558659217877095) + (Table3[[#This Row],[Total_Amt]])) *0.025 +0.3) + Table3[[#This Row],[Total_Amt]] * 0.1025</f>
        <v>1.9034743016759776</v>
      </c>
      <c r="N777" s="20">
        <f>Table3[[#This Row],[Total_Amt]]-Table3[[#This Row],[TCG Fees]]-0.0225 - (0.088 *Table3[[#This Row],[Shipping Shields]])- (0.02442 * Table3[[#This Row],[Quantity_Ordered]])</f>
        <v>10.401605698324023</v>
      </c>
      <c r="O777" s="2"/>
      <c r="P777" s="2"/>
      <c r="Q777" s="6"/>
    </row>
    <row r="778" spans="1:17" x14ac:dyDescent="0.25">
      <c r="A778" s="1" t="s">
        <v>501</v>
      </c>
      <c r="B778" s="2" t="s">
        <v>502</v>
      </c>
      <c r="C778" s="3">
        <v>45251</v>
      </c>
      <c r="D778" s="4" t="str">
        <f ca="1">IF(C778&gt;=TODAY()-7,"Shipped","Completed")</f>
        <v>Completed</v>
      </c>
      <c r="E778" s="4" t="s">
        <v>3</v>
      </c>
      <c r="F778" s="4" t="s">
        <v>1534</v>
      </c>
      <c r="G778" s="5">
        <v>20.25</v>
      </c>
      <c r="H778" s="37">
        <f>IF(J778&gt;=7,2,IF(J778&lt;7,1))</f>
        <v>1</v>
      </c>
      <c r="I778" s="37" t="str">
        <f>IF(H778 &gt; 1, "Large", "Small")</f>
        <v>Small</v>
      </c>
      <c r="J778" s="4">
        <v>1</v>
      </c>
      <c r="K778" s="20">
        <v>0.99</v>
      </c>
      <c r="L778" s="5">
        <f>Table3[[#This Row],[Product_Amt]]+Table3[[#This Row],[Shipping_Amt]]</f>
        <v>21.24</v>
      </c>
      <c r="M778" s="5">
        <f>(((Table3[[#This Row],[Total_Amt]] * 0.0558659217877095) + (Table3[[#This Row],[Total_Amt]])) *0.025 +0.3) + Table3[[#This Row],[Total_Amt]] * 0.1025</f>
        <v>3.0377648044692735</v>
      </c>
      <c r="N778" s="20">
        <f>Table3[[#This Row],[Total_Amt]]-Table3[[#This Row],[TCG Fees]]-0.0225 - (0.088 *Table3[[#This Row],[Shipping Shields]])- (0.02442 * Table3[[#This Row],[Quantity_Ordered]])</f>
        <v>18.067315195530725</v>
      </c>
      <c r="O778" s="2"/>
      <c r="P778" s="2"/>
      <c r="Q778" s="6"/>
    </row>
    <row r="779" spans="1:17" x14ac:dyDescent="0.25">
      <c r="A779" s="1" t="s">
        <v>497</v>
      </c>
      <c r="B779" s="2" t="s">
        <v>498</v>
      </c>
      <c r="C779" s="3">
        <v>45250</v>
      </c>
      <c r="D779" s="4" t="str">
        <f ca="1">IF(C779&gt;=TODAY()-7,"Shipped","Completed")</f>
        <v>Completed</v>
      </c>
      <c r="E779" s="4" t="s">
        <v>3</v>
      </c>
      <c r="F779" s="4" t="s">
        <v>1534</v>
      </c>
      <c r="G779" s="5">
        <v>3.9</v>
      </c>
      <c r="H779" s="37">
        <f>IF(J779&gt;=7,2,IF(J779&lt;7,1))</f>
        <v>1</v>
      </c>
      <c r="I779" s="37" t="str">
        <f>IF(H779 &gt; 1, "Large", "Small")</f>
        <v>Small</v>
      </c>
      <c r="J779" s="4">
        <v>1</v>
      </c>
      <c r="K779" s="20">
        <v>0.99</v>
      </c>
      <c r="L779" s="5">
        <f>Table3[[#This Row],[Product_Amt]]+Table3[[#This Row],[Shipping_Amt]]</f>
        <v>4.8899999999999997</v>
      </c>
      <c r="M779" s="5">
        <f>(((Table3[[#This Row],[Total_Amt]] * 0.0558659217877095) + (Table3[[#This Row],[Total_Amt]])) *0.025 +0.3) + Table3[[#This Row],[Total_Amt]] * 0.1025</f>
        <v>0.93030460893854738</v>
      </c>
      <c r="N779" s="20">
        <f>Table3[[#This Row],[Total_Amt]]-Table3[[#This Row],[TCG Fees]]-0.0225 - (0.088 *Table3[[#This Row],[Shipping Shields]])- (0.02442 * Table3[[#This Row],[Quantity_Ordered]])</f>
        <v>3.8247753910614524</v>
      </c>
      <c r="O779" s="2"/>
      <c r="P779" s="2"/>
      <c r="Q779" s="6"/>
    </row>
    <row r="780" spans="1:17" x14ac:dyDescent="0.25">
      <c r="A780" s="1" t="s">
        <v>487</v>
      </c>
      <c r="B780" s="2" t="s">
        <v>488</v>
      </c>
      <c r="C780" s="3">
        <v>45250</v>
      </c>
      <c r="D780" s="4" t="str">
        <f ca="1">IF(C780&gt;=TODAY()-7,"Shipped","Completed")</f>
        <v>Completed</v>
      </c>
      <c r="E780" s="4" t="s">
        <v>3</v>
      </c>
      <c r="F780" s="4" t="s">
        <v>1534</v>
      </c>
      <c r="G780" s="5">
        <v>12.99</v>
      </c>
      <c r="H780" s="37">
        <f>IF(J780&gt;=7,2,IF(J780&lt;7,1))</f>
        <v>1</v>
      </c>
      <c r="I780" s="37" t="str">
        <f>IF(H780 &gt; 1, "Large", "Small")</f>
        <v>Small</v>
      </c>
      <c r="J780" s="4">
        <v>1</v>
      </c>
      <c r="K780" s="20">
        <v>0.99</v>
      </c>
      <c r="L780" s="5">
        <f>Table3[[#This Row],[Product_Amt]]+Table3[[#This Row],[Shipping_Amt]]</f>
        <v>13.98</v>
      </c>
      <c r="M780" s="5">
        <f>(((Table3[[#This Row],[Total_Amt]] * 0.0558659217877095) + (Table3[[#This Row],[Total_Amt]])) *0.025 +0.3) + Table3[[#This Row],[Total_Amt]] * 0.1025</f>
        <v>2.1019751396648045</v>
      </c>
      <c r="N780" s="20">
        <f>Table3[[#This Row],[Total_Amt]]-Table3[[#This Row],[TCG Fees]]-0.0225 - (0.088 *Table3[[#This Row],[Shipping Shields]])- (0.02442 * Table3[[#This Row],[Quantity_Ordered]])</f>
        <v>11.743104860335196</v>
      </c>
      <c r="O780" s="2"/>
      <c r="P780" s="2"/>
      <c r="Q780" s="6"/>
    </row>
    <row r="781" spans="1:17" x14ac:dyDescent="0.25">
      <c r="A781" s="1" t="s">
        <v>489</v>
      </c>
      <c r="B781" s="2" t="s">
        <v>490</v>
      </c>
      <c r="C781" s="3">
        <v>45250</v>
      </c>
      <c r="D781" s="4" t="str">
        <f ca="1">IF(C781&gt;=TODAY()-7,"Shipped","Completed")</f>
        <v>Completed</v>
      </c>
      <c r="E781" s="4" t="s">
        <v>3</v>
      </c>
      <c r="F781" s="4" t="s">
        <v>1534</v>
      </c>
      <c r="G781" s="5">
        <v>4.2</v>
      </c>
      <c r="H781" s="37">
        <f>IF(J781&gt;=7,2,IF(J781&lt;7,1))</f>
        <v>1</v>
      </c>
      <c r="I781" s="37" t="str">
        <f>IF(H781 &gt; 1, "Large", "Small")</f>
        <v>Small</v>
      </c>
      <c r="J781" s="4">
        <v>1</v>
      </c>
      <c r="K781" s="20">
        <v>0.99</v>
      </c>
      <c r="L781" s="5">
        <f>Table3[[#This Row],[Product_Amt]]+Table3[[#This Row],[Shipping_Amt]]</f>
        <v>5.19</v>
      </c>
      <c r="M781" s="5">
        <f>(((Table3[[#This Row],[Total_Amt]] * 0.0558659217877095) + (Table3[[#This Row],[Total_Amt]])) *0.025 +0.3) + Table3[[#This Row],[Total_Amt]] * 0.1025</f>
        <v>0.96897360335195526</v>
      </c>
      <c r="N781" s="20">
        <f>Table3[[#This Row],[Total_Amt]]-Table3[[#This Row],[TCG Fees]]-0.0225 - (0.088 *Table3[[#This Row],[Shipping Shields]])- (0.02442 * Table3[[#This Row],[Quantity_Ordered]])</f>
        <v>4.0861063966480451</v>
      </c>
      <c r="O781" s="2"/>
      <c r="P781" s="2"/>
      <c r="Q781" s="6"/>
    </row>
    <row r="782" spans="1:17" x14ac:dyDescent="0.25">
      <c r="A782" s="1" t="s">
        <v>485</v>
      </c>
      <c r="B782" s="2" t="s">
        <v>486</v>
      </c>
      <c r="C782" s="3">
        <v>45250</v>
      </c>
      <c r="D782" s="4" t="str">
        <f ca="1">IF(C782&gt;=TODAY()-7,"Shipped","Completed")</f>
        <v>Completed</v>
      </c>
      <c r="E782" s="4" t="s">
        <v>3</v>
      </c>
      <c r="F782" s="4" t="s">
        <v>1534</v>
      </c>
      <c r="G782" s="5">
        <v>24.75</v>
      </c>
      <c r="H782" s="37">
        <f>IF(J782&gt;=7,2,IF(J782&lt;7,1))</f>
        <v>1</v>
      </c>
      <c r="I782" s="37" t="str">
        <f>IF(H782 &gt; 1, "Large", "Small")</f>
        <v>Small</v>
      </c>
      <c r="J782" s="4">
        <v>3</v>
      </c>
      <c r="K782" s="20">
        <v>0.99</v>
      </c>
      <c r="L782" s="5">
        <f>Table3[[#This Row],[Product_Amt]]+Table3[[#This Row],[Shipping_Amt]]</f>
        <v>25.74</v>
      </c>
      <c r="M782" s="5">
        <f>(((Table3[[#This Row],[Total_Amt]] * 0.0558659217877095) + (Table3[[#This Row],[Total_Amt]])) *0.025 +0.3) + Table3[[#This Row],[Total_Amt]] * 0.1025</f>
        <v>3.6177997206703907</v>
      </c>
      <c r="N782" s="20">
        <f>Table3[[#This Row],[Total_Amt]]-Table3[[#This Row],[TCG Fees]]-0.0225 - (0.088 *Table3[[#This Row],[Shipping Shields]])- (0.02442 * Table3[[#This Row],[Quantity_Ordered]])</f>
        <v>21.938440279329605</v>
      </c>
      <c r="O782" s="2"/>
      <c r="P782" s="2"/>
      <c r="Q782" s="6"/>
    </row>
    <row r="783" spans="1:17" x14ac:dyDescent="0.25">
      <c r="A783" s="1" t="s">
        <v>493</v>
      </c>
      <c r="B783" s="2" t="s">
        <v>494</v>
      </c>
      <c r="C783" s="3">
        <v>45250</v>
      </c>
      <c r="D783" s="4" t="str">
        <f ca="1">IF(C783&gt;=TODAY()-7,"Shipped","Completed")</f>
        <v>Completed</v>
      </c>
      <c r="E783" s="4" t="s">
        <v>3</v>
      </c>
      <c r="F783" s="4" t="s">
        <v>1534</v>
      </c>
      <c r="G783" s="5">
        <v>2.65</v>
      </c>
      <c r="H783" s="37">
        <f>IF(J783&gt;=7,2,IF(J783&lt;7,1))</f>
        <v>1</v>
      </c>
      <c r="I783" s="37" t="str">
        <f>IF(H783 &gt; 1, "Large", "Small")</f>
        <v>Small</v>
      </c>
      <c r="J783" s="4">
        <v>1</v>
      </c>
      <c r="K783" s="20">
        <v>0.99</v>
      </c>
      <c r="L783" s="5">
        <f>Table3[[#This Row],[Product_Amt]]+Table3[[#This Row],[Shipping_Amt]]</f>
        <v>3.6399999999999997</v>
      </c>
      <c r="M783" s="5">
        <f>(((Table3[[#This Row],[Total_Amt]] * 0.0558659217877095) + (Table3[[#This Row],[Total_Amt]])) *0.025 +0.3) + Table3[[#This Row],[Total_Amt]] * 0.1025</f>
        <v>0.76918379888268151</v>
      </c>
      <c r="N783" s="20">
        <f>Table3[[#This Row],[Total_Amt]]-Table3[[#This Row],[TCG Fees]]-0.0225 - (0.088 *Table3[[#This Row],[Shipping Shields]])- (0.02442 * Table3[[#This Row],[Quantity_Ordered]])</f>
        <v>2.7358962011173178</v>
      </c>
      <c r="O783" s="2"/>
      <c r="P783" s="2"/>
      <c r="Q783" s="6"/>
    </row>
    <row r="784" spans="1:17" x14ac:dyDescent="0.25">
      <c r="A784" s="1" t="s">
        <v>495</v>
      </c>
      <c r="B784" s="2" t="s">
        <v>496</v>
      </c>
      <c r="C784" s="3">
        <v>45250</v>
      </c>
      <c r="D784" s="4" t="str">
        <f ca="1">IF(C784&gt;=TODAY()-7,"Shipped","Completed")</f>
        <v>Completed</v>
      </c>
      <c r="E784" s="4" t="s">
        <v>3</v>
      </c>
      <c r="F784" s="4" t="s">
        <v>1534</v>
      </c>
      <c r="G784" s="5">
        <v>15.85</v>
      </c>
      <c r="H784" s="37">
        <f>IF(J784&gt;=7,2,IF(J784&lt;7,1))</f>
        <v>1</v>
      </c>
      <c r="I784" s="37" t="str">
        <f>IF(H784 &gt; 1, "Large", "Small")</f>
        <v>Small</v>
      </c>
      <c r="J784" s="4">
        <v>1</v>
      </c>
      <c r="K784" s="20">
        <v>0.99</v>
      </c>
      <c r="L784" s="5">
        <f>Table3[[#This Row],[Product_Amt]]+Table3[[#This Row],[Shipping_Amt]]</f>
        <v>16.84</v>
      </c>
      <c r="M784" s="5">
        <f>(((Table3[[#This Row],[Total_Amt]] * 0.0558659217877095) + (Table3[[#This Row],[Total_Amt]])) *0.025 +0.3) + Table3[[#This Row],[Total_Amt]] * 0.1025</f>
        <v>2.4706195530726256</v>
      </c>
      <c r="N784" s="20">
        <f>Table3[[#This Row],[Total_Amt]]-Table3[[#This Row],[TCG Fees]]-0.0225 - (0.088 *Table3[[#This Row],[Shipping Shields]])- (0.02442 * Table3[[#This Row],[Quantity_Ordered]])</f>
        <v>14.234460446927375</v>
      </c>
      <c r="O784" s="2"/>
      <c r="P784" s="2"/>
      <c r="Q784" s="6"/>
    </row>
    <row r="785" spans="1:17" x14ac:dyDescent="0.25">
      <c r="A785" s="1" t="s">
        <v>491</v>
      </c>
      <c r="B785" s="2" t="s">
        <v>492</v>
      </c>
      <c r="C785" s="3">
        <v>45250</v>
      </c>
      <c r="D785" s="4" t="str">
        <f ca="1">IF(C785&gt;=TODAY()-7,"Shipped","Completed")</f>
        <v>Completed</v>
      </c>
      <c r="E785" s="4" t="s">
        <v>3</v>
      </c>
      <c r="F785" s="4" t="s">
        <v>1534</v>
      </c>
      <c r="G785" s="5">
        <v>19.5</v>
      </c>
      <c r="H785" s="37">
        <f>IF(J785&gt;=7,2,IF(J785&lt;7,1))</f>
        <v>1</v>
      </c>
      <c r="I785" s="37" t="str">
        <f>IF(H785 &gt; 1, "Large", "Small")</f>
        <v>Small</v>
      </c>
      <c r="J785" s="4">
        <v>2</v>
      </c>
      <c r="K785" s="20">
        <v>0.99</v>
      </c>
      <c r="L785" s="5">
        <f>Table3[[#This Row],[Product_Amt]]+Table3[[#This Row],[Shipping_Amt]]</f>
        <v>20.49</v>
      </c>
      <c r="M785" s="5">
        <f>(((Table3[[#This Row],[Total_Amt]] * 0.0558659217877095) + (Table3[[#This Row],[Total_Amt]])) *0.025 +0.3) + Table3[[#This Row],[Total_Amt]] * 0.1025</f>
        <v>2.9410923184357536</v>
      </c>
      <c r="N785" s="20">
        <f>Table3[[#This Row],[Total_Amt]]-Table3[[#This Row],[TCG Fees]]-0.0225 - (0.088 *Table3[[#This Row],[Shipping Shields]])- (0.02442 * Table3[[#This Row],[Quantity_Ordered]])</f>
        <v>17.389567681564245</v>
      </c>
      <c r="O785" s="2"/>
      <c r="P785" s="2"/>
      <c r="Q785" s="6"/>
    </row>
    <row r="786" spans="1:17" x14ac:dyDescent="0.25">
      <c r="A786" s="1" t="s">
        <v>461</v>
      </c>
      <c r="B786" s="2" t="s">
        <v>462</v>
      </c>
      <c r="C786" s="3">
        <v>45249</v>
      </c>
      <c r="D786" s="4" t="str">
        <f ca="1">IF(C786&gt;=TODAY()-7,"Shipped","Completed")</f>
        <v>Completed</v>
      </c>
      <c r="E786" s="4" t="s">
        <v>3</v>
      </c>
      <c r="F786" s="4" t="s">
        <v>1534</v>
      </c>
      <c r="G786" s="5">
        <v>22</v>
      </c>
      <c r="H786" s="37">
        <f>IF(J786&gt;=7,2,IF(J786&lt;7,1))</f>
        <v>1</v>
      </c>
      <c r="I786" s="37" t="str">
        <f>IF(H786 &gt; 1, "Large", "Small")</f>
        <v>Small</v>
      </c>
      <c r="J786" s="4">
        <v>1</v>
      </c>
      <c r="K786" s="20">
        <v>0.99</v>
      </c>
      <c r="L786" s="5">
        <f>Table3[[#This Row],[Product_Amt]]+Table3[[#This Row],[Shipping_Amt]]</f>
        <v>22.99</v>
      </c>
      <c r="M786" s="5">
        <f>(((Table3[[#This Row],[Total_Amt]] * 0.0558659217877095) + (Table3[[#This Row],[Total_Amt]])) *0.025 +0.3) + Table3[[#This Row],[Total_Amt]] * 0.1025</f>
        <v>3.2633339385474858</v>
      </c>
      <c r="N786" s="20">
        <f>Table3[[#This Row],[Total_Amt]]-Table3[[#This Row],[TCG Fees]]-0.0225 - (0.088 *Table3[[#This Row],[Shipping Shields]])- (0.02442 * Table3[[#This Row],[Quantity_Ordered]])</f>
        <v>19.591746061452511</v>
      </c>
      <c r="O786" s="2"/>
      <c r="P786" s="2"/>
      <c r="Q786" s="6"/>
    </row>
    <row r="787" spans="1:17" x14ac:dyDescent="0.25">
      <c r="A787" s="1" t="s">
        <v>471</v>
      </c>
      <c r="B787" s="2" t="s">
        <v>472</v>
      </c>
      <c r="C787" s="3">
        <v>45249</v>
      </c>
      <c r="D787" s="4" t="str">
        <f ca="1">IF(C787&gt;=TODAY()-7,"Shipped","Completed")</f>
        <v>Completed</v>
      </c>
      <c r="E787" s="4" t="s">
        <v>3</v>
      </c>
      <c r="F787" s="4" t="s">
        <v>1534</v>
      </c>
      <c r="G787" s="5">
        <v>9</v>
      </c>
      <c r="H787" s="37">
        <f>IF(J787&gt;=7,2,IF(J787&lt;7,1))</f>
        <v>1</v>
      </c>
      <c r="I787" s="37" t="str">
        <f>IF(H787 &gt; 1, "Large", "Small")</f>
        <v>Small</v>
      </c>
      <c r="J787" s="4">
        <v>1</v>
      </c>
      <c r="K787" s="20">
        <v>0.99</v>
      </c>
      <c r="L787" s="5">
        <f>Table3[[#This Row],[Product_Amt]]+Table3[[#This Row],[Shipping_Amt]]</f>
        <v>9.99</v>
      </c>
      <c r="M787" s="5">
        <f>(((Table3[[#This Row],[Total_Amt]] * 0.0558659217877095) + (Table3[[#This Row],[Total_Amt]])) *0.025 +0.3) + Table3[[#This Row],[Total_Amt]] * 0.1025</f>
        <v>1.5876775139664803</v>
      </c>
      <c r="N787" s="20">
        <f>Table3[[#This Row],[Total_Amt]]-Table3[[#This Row],[TCG Fees]]-0.0225 - (0.088 *Table3[[#This Row],[Shipping Shields]])- (0.02442 * Table3[[#This Row],[Quantity_Ordered]])</f>
        <v>8.2674024860335198</v>
      </c>
      <c r="O787" s="2"/>
      <c r="P787" s="2"/>
      <c r="Q787" s="6"/>
    </row>
    <row r="788" spans="1:17" x14ac:dyDescent="0.25">
      <c r="A788" s="1" t="s">
        <v>459</v>
      </c>
      <c r="B788" s="2" t="s">
        <v>460</v>
      </c>
      <c r="C788" s="3">
        <v>45249</v>
      </c>
      <c r="D788" s="4" t="str">
        <f ca="1">IF(C788&gt;=TODAY()-7,"Shipped","Completed")</f>
        <v>Completed</v>
      </c>
      <c r="E788" s="4" t="s">
        <v>3</v>
      </c>
      <c r="F788" s="4" t="s">
        <v>1534</v>
      </c>
      <c r="G788" s="5">
        <v>17.5</v>
      </c>
      <c r="H788" s="37">
        <f>IF(J788&gt;=7,2,IF(J788&lt;7,1))</f>
        <v>1</v>
      </c>
      <c r="I788" s="37" t="str">
        <f>IF(H788 &gt; 1, "Large", "Small")</f>
        <v>Small</v>
      </c>
      <c r="J788" s="4">
        <v>2</v>
      </c>
      <c r="K788" s="20">
        <v>0.99</v>
      </c>
      <c r="L788" s="5">
        <f>Table3[[#This Row],[Product_Amt]]+Table3[[#This Row],[Shipping_Amt]]</f>
        <v>18.489999999999998</v>
      </c>
      <c r="M788" s="5">
        <f>(((Table3[[#This Row],[Total_Amt]] * 0.0558659217877095) + (Table3[[#This Row],[Total_Amt]])) *0.025 +0.3) + Table3[[#This Row],[Total_Amt]] * 0.1025</f>
        <v>2.6832990223463682</v>
      </c>
      <c r="N788" s="20">
        <f>Table3[[#This Row],[Total_Amt]]-Table3[[#This Row],[TCG Fees]]-0.0225 - (0.088 *Table3[[#This Row],[Shipping Shields]])- (0.02442 * Table3[[#This Row],[Quantity_Ordered]])</f>
        <v>15.64736097765363</v>
      </c>
      <c r="O788" s="2"/>
      <c r="P788" s="2"/>
      <c r="Q788" s="6"/>
    </row>
    <row r="789" spans="1:17" x14ac:dyDescent="0.25">
      <c r="A789" s="1" t="s">
        <v>465</v>
      </c>
      <c r="B789" s="2" t="s">
        <v>466</v>
      </c>
      <c r="C789" s="3">
        <v>45249</v>
      </c>
      <c r="D789" s="4" t="str">
        <f ca="1">IF(C789&gt;=TODAY()-7,"Shipped","Completed")</f>
        <v>Completed</v>
      </c>
      <c r="E789" s="4" t="s">
        <v>3</v>
      </c>
      <c r="F789" s="4" t="s">
        <v>1534</v>
      </c>
      <c r="G789" s="5">
        <v>10.5</v>
      </c>
      <c r="H789" s="37">
        <f>IF(J789&gt;=7,2,IF(J789&lt;7,1))</f>
        <v>1</v>
      </c>
      <c r="I789" s="37" t="str">
        <f>IF(H789 &gt; 1, "Large", "Small")</f>
        <v>Small</v>
      </c>
      <c r="J789" s="4">
        <v>1</v>
      </c>
      <c r="K789" s="20">
        <v>0.99</v>
      </c>
      <c r="L789" s="5">
        <f>Table3[[#This Row],[Product_Amt]]+Table3[[#This Row],[Shipping_Amt]]</f>
        <v>11.49</v>
      </c>
      <c r="M789" s="5">
        <f>(((Table3[[#This Row],[Total_Amt]] * 0.0558659217877095) + (Table3[[#This Row],[Total_Amt]])) *0.025 +0.3) + Table3[[#This Row],[Total_Amt]] * 0.1025</f>
        <v>1.7810224860335195</v>
      </c>
      <c r="N789" s="20">
        <f>Table3[[#This Row],[Total_Amt]]-Table3[[#This Row],[TCG Fees]]-0.0225 - (0.088 *Table3[[#This Row],[Shipping Shields]])- (0.02442 * Table3[[#This Row],[Quantity_Ordered]])</f>
        <v>9.5740575139664816</v>
      </c>
      <c r="O789" s="2"/>
      <c r="P789" s="2"/>
      <c r="Q789" s="6"/>
    </row>
    <row r="790" spans="1:17" x14ac:dyDescent="0.25">
      <c r="A790" s="1" t="s">
        <v>445</v>
      </c>
      <c r="B790" s="2" t="s">
        <v>446</v>
      </c>
      <c r="C790" s="3">
        <v>45249</v>
      </c>
      <c r="D790" s="4" t="str">
        <f ca="1">IF(C790&gt;=TODAY()-7,"Shipped","Completed")</f>
        <v>Completed</v>
      </c>
      <c r="E790" s="4" t="s">
        <v>3</v>
      </c>
      <c r="F790" s="4" t="s">
        <v>1534</v>
      </c>
      <c r="G790" s="5">
        <v>10.5</v>
      </c>
      <c r="H790" s="37">
        <f>IF(J790&gt;=7,2,IF(J790&lt;7,1))</f>
        <v>1</v>
      </c>
      <c r="I790" s="37" t="str">
        <f>IF(H790 &gt; 1, "Large", "Small")</f>
        <v>Small</v>
      </c>
      <c r="J790" s="4">
        <v>1</v>
      </c>
      <c r="K790" s="20">
        <v>0.99</v>
      </c>
      <c r="L790" s="5">
        <f>Table3[[#This Row],[Product_Amt]]+Table3[[#This Row],[Shipping_Amt]]</f>
        <v>11.49</v>
      </c>
      <c r="M790" s="5">
        <f>(((Table3[[#This Row],[Total_Amt]] * 0.0558659217877095) + (Table3[[#This Row],[Total_Amt]])) *0.025 +0.3) + Table3[[#This Row],[Total_Amt]] * 0.1025</f>
        <v>1.7810224860335195</v>
      </c>
      <c r="N790" s="20">
        <f>Table3[[#This Row],[Total_Amt]]-Table3[[#This Row],[TCG Fees]]-0.0225 - (0.088 *Table3[[#This Row],[Shipping Shields]])- (0.02442 * Table3[[#This Row],[Quantity_Ordered]])</f>
        <v>9.5740575139664816</v>
      </c>
      <c r="O790" s="2"/>
      <c r="P790" s="2"/>
      <c r="Q790" s="6"/>
    </row>
    <row r="791" spans="1:17" x14ac:dyDescent="0.25">
      <c r="A791" s="1" t="s">
        <v>457</v>
      </c>
      <c r="B791" s="2" t="s">
        <v>458</v>
      </c>
      <c r="C791" s="3">
        <v>45249</v>
      </c>
      <c r="D791" s="4" t="str">
        <f ca="1">IF(C791&gt;=TODAY()-7,"Shipped","Completed")</f>
        <v>Completed</v>
      </c>
      <c r="E791" s="4" t="s">
        <v>3</v>
      </c>
      <c r="F791" s="4" t="s">
        <v>1534</v>
      </c>
      <c r="G791" s="5">
        <v>22</v>
      </c>
      <c r="H791" s="37">
        <f>IF(J791&gt;=7,2,IF(J791&lt;7,1))</f>
        <v>1</v>
      </c>
      <c r="I791" s="37" t="str">
        <f>IF(H791 &gt; 1, "Large", "Small")</f>
        <v>Small</v>
      </c>
      <c r="J791" s="4">
        <v>1</v>
      </c>
      <c r="K791" s="20">
        <v>0.99</v>
      </c>
      <c r="L791" s="5">
        <f>Table3[[#This Row],[Product_Amt]]+Table3[[#This Row],[Shipping_Amt]]</f>
        <v>22.99</v>
      </c>
      <c r="M791" s="5">
        <f>(((Table3[[#This Row],[Total_Amt]] * 0.0558659217877095) + (Table3[[#This Row],[Total_Amt]])) *0.025 +0.3) + Table3[[#This Row],[Total_Amt]] * 0.1025</f>
        <v>3.2633339385474858</v>
      </c>
      <c r="N791" s="20">
        <f>Table3[[#This Row],[Total_Amt]]-Table3[[#This Row],[TCG Fees]]-0.0225 - (0.088 *Table3[[#This Row],[Shipping Shields]])- (0.02442 * Table3[[#This Row],[Quantity_Ordered]])</f>
        <v>19.591746061452511</v>
      </c>
      <c r="O791" s="2"/>
      <c r="P791" s="2"/>
      <c r="Q791" s="6"/>
    </row>
    <row r="792" spans="1:17" x14ac:dyDescent="0.25">
      <c r="A792" s="1" t="s">
        <v>467</v>
      </c>
      <c r="B792" s="2" t="s">
        <v>468</v>
      </c>
      <c r="C792" s="3">
        <v>45249</v>
      </c>
      <c r="D792" s="4" t="str">
        <f ca="1">IF(C792&gt;=TODAY()-7,"Shipped","Completed")</f>
        <v>Completed</v>
      </c>
      <c r="E792" s="4" t="s">
        <v>3</v>
      </c>
      <c r="F792" s="4" t="s">
        <v>1534</v>
      </c>
      <c r="G792" s="5">
        <v>9</v>
      </c>
      <c r="H792" s="37">
        <f>IF(J792&gt;=7,2,IF(J792&lt;7,1))</f>
        <v>1</v>
      </c>
      <c r="I792" s="37" t="str">
        <f>IF(H792 &gt; 1, "Large", "Small")</f>
        <v>Small</v>
      </c>
      <c r="J792" s="4">
        <v>1</v>
      </c>
      <c r="K792" s="20">
        <v>0.99</v>
      </c>
      <c r="L792" s="5">
        <f>Table3[[#This Row],[Product_Amt]]+Table3[[#This Row],[Shipping_Amt]]</f>
        <v>9.99</v>
      </c>
      <c r="M792" s="5">
        <f>(((Table3[[#This Row],[Total_Amt]] * 0.0558659217877095) + (Table3[[#This Row],[Total_Amt]])) *0.025 +0.3) + Table3[[#This Row],[Total_Amt]] * 0.1025</f>
        <v>1.5876775139664803</v>
      </c>
      <c r="N792" s="20">
        <f>Table3[[#This Row],[Total_Amt]]-Table3[[#This Row],[TCG Fees]]-0.0225 - (0.088 *Table3[[#This Row],[Shipping Shields]])- (0.02442 * Table3[[#This Row],[Quantity_Ordered]])</f>
        <v>8.2674024860335198</v>
      </c>
      <c r="O792" s="2"/>
      <c r="P792" s="2"/>
      <c r="Q792" s="6"/>
    </row>
    <row r="793" spans="1:17" x14ac:dyDescent="0.25">
      <c r="A793" s="1" t="s">
        <v>475</v>
      </c>
      <c r="B793" s="2" t="s">
        <v>476</v>
      </c>
      <c r="C793" s="3">
        <v>45249</v>
      </c>
      <c r="D793" s="4" t="str">
        <f ca="1">IF(C793&gt;=TODAY()-7,"Shipped","Completed")</f>
        <v>Completed</v>
      </c>
      <c r="E793" s="4" t="s">
        <v>3</v>
      </c>
      <c r="F793" s="4" t="s">
        <v>1534</v>
      </c>
      <c r="G793" s="5">
        <v>13.99</v>
      </c>
      <c r="H793" s="37">
        <f>IF(J793&gt;=7,2,IF(J793&lt;7,1))</f>
        <v>1</v>
      </c>
      <c r="I793" s="37" t="str">
        <f>IF(H793 &gt; 1, "Large", "Small")</f>
        <v>Small</v>
      </c>
      <c r="J793" s="4">
        <v>1</v>
      </c>
      <c r="K793" s="20">
        <v>0.99</v>
      </c>
      <c r="L793" s="5">
        <f>Table3[[#This Row],[Product_Amt]]+Table3[[#This Row],[Shipping_Amt]]</f>
        <v>14.98</v>
      </c>
      <c r="M793" s="5">
        <f>(((Table3[[#This Row],[Total_Amt]] * 0.0558659217877095) + (Table3[[#This Row],[Total_Amt]])) *0.025 +0.3) + Table3[[#This Row],[Total_Amt]] * 0.1025</f>
        <v>2.2308717877094972</v>
      </c>
      <c r="N793" s="20">
        <f>Table3[[#This Row],[Total_Amt]]-Table3[[#This Row],[TCG Fees]]-0.0225 - (0.088 *Table3[[#This Row],[Shipping Shields]])- (0.02442 * Table3[[#This Row],[Quantity_Ordered]])</f>
        <v>12.614208212290505</v>
      </c>
      <c r="O793" s="2"/>
      <c r="P793" s="2"/>
      <c r="Q793" s="6"/>
    </row>
    <row r="794" spans="1:17" x14ac:dyDescent="0.25">
      <c r="A794" s="1" t="s">
        <v>451</v>
      </c>
      <c r="B794" s="2" t="s">
        <v>452</v>
      </c>
      <c r="C794" s="3">
        <v>45249</v>
      </c>
      <c r="D794" s="4" t="str">
        <f ca="1">IF(C794&gt;=TODAY()-7,"Shipped","Completed")</f>
        <v>Completed</v>
      </c>
      <c r="E794" s="4" t="s">
        <v>3</v>
      </c>
      <c r="F794" s="4" t="s">
        <v>1534</v>
      </c>
      <c r="G794" s="5">
        <v>10.62</v>
      </c>
      <c r="H794" s="37">
        <f>IF(J794&gt;=7,2,IF(J794&lt;7,1))</f>
        <v>1</v>
      </c>
      <c r="I794" s="37" t="str">
        <f>IF(H794 &gt; 1, "Large", "Small")</f>
        <v>Small</v>
      </c>
      <c r="J794" s="4">
        <v>2</v>
      </c>
      <c r="K794" s="20">
        <v>0.99</v>
      </c>
      <c r="L794" s="5">
        <f>Table3[[#This Row],[Product_Amt]]+Table3[[#This Row],[Shipping_Amt]]</f>
        <v>11.61</v>
      </c>
      <c r="M794" s="5">
        <f>(((Table3[[#This Row],[Total_Amt]] * 0.0558659217877095) + (Table3[[#This Row],[Total_Amt]])) *0.025 +0.3) + Table3[[#This Row],[Total_Amt]] * 0.1025</f>
        <v>1.7964900837988826</v>
      </c>
      <c r="N794" s="20">
        <f>Table3[[#This Row],[Total_Amt]]-Table3[[#This Row],[TCG Fees]]-0.0225 - (0.088 *Table3[[#This Row],[Shipping Shields]])- (0.02442 * Table3[[#This Row],[Quantity_Ordered]])</f>
        <v>9.6541699162011163</v>
      </c>
      <c r="O794" s="2"/>
      <c r="P794" s="2"/>
      <c r="Q794" s="6"/>
    </row>
    <row r="795" spans="1:17" x14ac:dyDescent="0.25">
      <c r="A795" s="1" t="s">
        <v>469</v>
      </c>
      <c r="B795" s="2" t="s">
        <v>470</v>
      </c>
      <c r="C795" s="3">
        <v>45249</v>
      </c>
      <c r="D795" s="4" t="str">
        <f ca="1">IF(C795&gt;=TODAY()-7,"Shipped","Completed")</f>
        <v>Completed</v>
      </c>
      <c r="E795" s="4" t="s">
        <v>3</v>
      </c>
      <c r="F795" s="4" t="s">
        <v>1534</v>
      </c>
      <c r="G795" s="5">
        <v>4.7</v>
      </c>
      <c r="H795" s="37">
        <f>IF(J795&gt;=7,2,IF(J795&lt;7,1))</f>
        <v>1</v>
      </c>
      <c r="I795" s="37" t="str">
        <f>IF(H795 &gt; 1, "Large", "Small")</f>
        <v>Small</v>
      </c>
      <c r="J795" s="4">
        <v>1</v>
      </c>
      <c r="K795" s="20">
        <v>0.99</v>
      </c>
      <c r="L795" s="5">
        <f>Table3[[#This Row],[Product_Amt]]+Table3[[#This Row],[Shipping_Amt]]</f>
        <v>5.69</v>
      </c>
      <c r="M795" s="5">
        <f>(((Table3[[#This Row],[Total_Amt]] * 0.0558659217877095) + (Table3[[#This Row],[Total_Amt]])) *0.025 +0.3) + Table3[[#This Row],[Total_Amt]] * 0.1025</f>
        <v>1.0334219273743017</v>
      </c>
      <c r="N795" s="20">
        <f>Table3[[#This Row],[Total_Amt]]-Table3[[#This Row],[TCG Fees]]-0.0225 - (0.088 *Table3[[#This Row],[Shipping Shields]])- (0.02442 * Table3[[#This Row],[Quantity_Ordered]])</f>
        <v>4.5216580726256987</v>
      </c>
      <c r="O795" s="2"/>
      <c r="P795" s="2"/>
      <c r="Q795" s="6"/>
    </row>
    <row r="796" spans="1:17" x14ac:dyDescent="0.25">
      <c r="A796" s="1" t="s">
        <v>483</v>
      </c>
      <c r="B796" s="2" t="s">
        <v>484</v>
      </c>
      <c r="C796" s="3">
        <v>45249</v>
      </c>
      <c r="D796" s="4" t="str">
        <f ca="1">IF(C796&gt;=TODAY()-7,"Shipped","Completed")</f>
        <v>Completed</v>
      </c>
      <c r="E796" s="4" t="s">
        <v>3</v>
      </c>
      <c r="F796" s="4" t="s">
        <v>1534</v>
      </c>
      <c r="G796" s="5">
        <v>55.45</v>
      </c>
      <c r="H796" s="37">
        <f>IF(J796&gt;=7,2,IF(J796&lt;7,1))</f>
        <v>1</v>
      </c>
      <c r="I796" s="37" t="str">
        <f>IF(H796 &gt; 1, "Large", "Small")</f>
        <v>Small</v>
      </c>
      <c r="J796" s="4">
        <v>1</v>
      </c>
      <c r="K796" s="20">
        <v>0.99</v>
      </c>
      <c r="L796" s="5">
        <f>Table3[[#This Row],[Product_Amt]]+Table3[[#This Row],[Shipping_Amt]]</f>
        <v>56.440000000000005</v>
      </c>
      <c r="M796" s="5">
        <f>(((Table3[[#This Row],[Total_Amt]] * 0.0558659217877095) + (Table3[[#This Row],[Total_Amt]])) *0.025 +0.3) + Table3[[#This Row],[Total_Amt]] * 0.1025</f>
        <v>7.5749268156424581</v>
      </c>
      <c r="N796" s="20">
        <f>Table3[[#This Row],[Total_Amt]]-Table3[[#This Row],[TCG Fees]]-0.0225 - (0.088 *Table3[[#This Row],[Shipping Shields]])- (0.02442 * Table3[[#This Row],[Quantity_Ordered]])</f>
        <v>48.730153184357548</v>
      </c>
      <c r="O796" s="2"/>
      <c r="P796" s="2"/>
      <c r="Q796" s="6"/>
    </row>
    <row r="797" spans="1:17" x14ac:dyDescent="0.25">
      <c r="A797" s="1" t="s">
        <v>463</v>
      </c>
      <c r="B797" s="2" t="s">
        <v>464</v>
      </c>
      <c r="C797" s="3">
        <v>45249</v>
      </c>
      <c r="D797" s="4" t="str">
        <f ca="1">IF(C797&gt;=TODAY()-7,"Shipped","Completed")</f>
        <v>Completed</v>
      </c>
      <c r="E797" s="4" t="s">
        <v>3</v>
      </c>
      <c r="F797" s="4" t="s">
        <v>1534</v>
      </c>
      <c r="G797" s="5">
        <v>3</v>
      </c>
      <c r="H797" s="37">
        <f>IF(J797&gt;=7,2,IF(J797&lt;7,1))</f>
        <v>1</v>
      </c>
      <c r="I797" s="37" t="str">
        <f>IF(H797 &gt; 1, "Large", "Small")</f>
        <v>Small</v>
      </c>
      <c r="J797" s="4">
        <v>1</v>
      </c>
      <c r="K797" s="20">
        <v>0.99</v>
      </c>
      <c r="L797" s="5">
        <f>Table3[[#This Row],[Product_Amt]]+Table3[[#This Row],[Shipping_Amt]]</f>
        <v>3.99</v>
      </c>
      <c r="M797" s="5">
        <f>(((Table3[[#This Row],[Total_Amt]] * 0.0558659217877095) + (Table3[[#This Row],[Total_Amt]])) *0.025 +0.3) + Table3[[#This Row],[Total_Amt]] * 0.1025</f>
        <v>0.81429762569832398</v>
      </c>
      <c r="N797" s="20">
        <f>Table3[[#This Row],[Total_Amt]]-Table3[[#This Row],[TCG Fees]]-0.0225 - (0.088 *Table3[[#This Row],[Shipping Shields]])- (0.02442 * Table3[[#This Row],[Quantity_Ordered]])</f>
        <v>3.040782374301676</v>
      </c>
      <c r="O797" s="2"/>
      <c r="P797" s="2"/>
      <c r="Q797" s="6"/>
    </row>
    <row r="798" spans="1:17" x14ac:dyDescent="0.25">
      <c r="A798" s="1" t="s">
        <v>455</v>
      </c>
      <c r="B798" s="2" t="s">
        <v>456</v>
      </c>
      <c r="C798" s="3">
        <v>45249</v>
      </c>
      <c r="D798" s="4" t="str">
        <f ca="1">IF(C798&gt;=TODAY()-7,"Shipped","Completed")</f>
        <v>Completed</v>
      </c>
      <c r="E798" s="4" t="s">
        <v>3</v>
      </c>
      <c r="F798" s="4" t="s">
        <v>1534</v>
      </c>
      <c r="G798" s="5">
        <v>8.75</v>
      </c>
      <c r="H798" s="37">
        <f>IF(J798&gt;=7,2,IF(J798&lt;7,1))</f>
        <v>1</v>
      </c>
      <c r="I798" s="37" t="str">
        <f>IF(H798 &gt; 1, "Large", "Small")</f>
        <v>Small</v>
      </c>
      <c r="J798" s="4">
        <v>1</v>
      </c>
      <c r="K798" s="20">
        <v>0.99</v>
      </c>
      <c r="L798" s="5">
        <f>Table3[[#This Row],[Product_Amt]]+Table3[[#This Row],[Shipping_Amt]]</f>
        <v>9.74</v>
      </c>
      <c r="M798" s="5">
        <f>(((Table3[[#This Row],[Total_Amt]] * 0.0558659217877095) + (Table3[[#This Row],[Total_Amt]])) *0.025 +0.3) + Table3[[#This Row],[Total_Amt]] * 0.1025</f>
        <v>1.5554533519553071</v>
      </c>
      <c r="N798" s="20">
        <f>Table3[[#This Row],[Total_Amt]]-Table3[[#This Row],[TCG Fees]]-0.0225 - (0.088 *Table3[[#This Row],[Shipping Shields]])- (0.02442 * Table3[[#This Row],[Quantity_Ordered]])</f>
        <v>8.0496266480446934</v>
      </c>
      <c r="O798" s="2"/>
      <c r="P798" s="2"/>
      <c r="Q798" s="6"/>
    </row>
    <row r="799" spans="1:17" x14ac:dyDescent="0.25">
      <c r="A799" s="1" t="s">
        <v>453</v>
      </c>
      <c r="B799" s="2" t="s">
        <v>454</v>
      </c>
      <c r="C799" s="3">
        <v>45249</v>
      </c>
      <c r="D799" s="4" t="str">
        <f ca="1">IF(C799&gt;=TODAY()-7,"Shipped","Completed")</f>
        <v>Completed</v>
      </c>
      <c r="E799" s="4" t="s">
        <v>3</v>
      </c>
      <c r="F799" s="4" t="s">
        <v>1534</v>
      </c>
      <c r="G799" s="5">
        <v>38.25</v>
      </c>
      <c r="H799" s="37">
        <f>IF(J799&gt;=7,2,IF(J799&lt;7,1))</f>
        <v>1</v>
      </c>
      <c r="I799" s="37" t="str">
        <f>IF(H799 &gt; 1, "Large", "Small")</f>
        <v>Small</v>
      </c>
      <c r="J799" s="4">
        <v>3</v>
      </c>
      <c r="K799" s="20">
        <v>0.99</v>
      </c>
      <c r="L799" s="5">
        <f>Table3[[#This Row],[Product_Amt]]+Table3[[#This Row],[Shipping_Amt]]</f>
        <v>39.24</v>
      </c>
      <c r="M799" s="5">
        <f>(((Table3[[#This Row],[Total_Amt]] * 0.0558659217877095) + (Table3[[#This Row],[Total_Amt]])) *0.025 +0.3) + Table3[[#This Row],[Total_Amt]] * 0.1025</f>
        <v>5.357904469273743</v>
      </c>
      <c r="N799" s="20">
        <f>Table3[[#This Row],[Total_Amt]]-Table3[[#This Row],[TCG Fees]]-0.0225 - (0.088 *Table3[[#This Row],[Shipping Shields]])- (0.02442 * Table3[[#This Row],[Quantity_Ordered]])</f>
        <v>33.698335530726261</v>
      </c>
      <c r="O799" s="2"/>
      <c r="P799" s="2"/>
      <c r="Q799" s="6"/>
    </row>
    <row r="800" spans="1:17" x14ac:dyDescent="0.25">
      <c r="A800" s="1" t="s">
        <v>449</v>
      </c>
      <c r="B800" s="2" t="s">
        <v>450</v>
      </c>
      <c r="C800" s="3">
        <v>45249</v>
      </c>
      <c r="D800" s="4" t="str">
        <f ca="1">IF(C800&gt;=TODAY()-7,"Shipped","Completed")</f>
        <v>Completed</v>
      </c>
      <c r="E800" s="4" t="s">
        <v>3</v>
      </c>
      <c r="F800" s="4" t="s">
        <v>1534</v>
      </c>
      <c r="G800" s="5">
        <v>8.58</v>
      </c>
      <c r="H800" s="37">
        <f>IF(J800&gt;=7,2,IF(J800&lt;7,1))</f>
        <v>1</v>
      </c>
      <c r="I800" s="37" t="str">
        <f>IF(H800 &gt; 1, "Large", "Small")</f>
        <v>Small</v>
      </c>
      <c r="J800" s="4">
        <v>1</v>
      </c>
      <c r="K800" s="20">
        <v>0.99</v>
      </c>
      <c r="L800" s="5">
        <f>Table3[[#This Row],[Product_Amt]]+Table3[[#This Row],[Shipping_Amt]]</f>
        <v>9.57</v>
      </c>
      <c r="M800" s="5">
        <f>(((Table3[[#This Row],[Total_Amt]] * 0.0558659217877095) + (Table3[[#This Row],[Total_Amt]])) *0.025 +0.3) + Table3[[#This Row],[Total_Amt]] * 0.1025</f>
        <v>1.5335409217877094</v>
      </c>
      <c r="N800" s="20">
        <f>Table3[[#This Row],[Total_Amt]]-Table3[[#This Row],[TCG Fees]]-0.0225 - (0.088 *Table3[[#This Row],[Shipping Shields]])- (0.02442 * Table3[[#This Row],[Quantity_Ordered]])</f>
        <v>7.9015390782122896</v>
      </c>
      <c r="O800" s="2"/>
      <c r="P800" s="2"/>
      <c r="Q800" s="6"/>
    </row>
    <row r="801" spans="1:17" x14ac:dyDescent="0.25">
      <c r="A801" s="1" t="s">
        <v>481</v>
      </c>
      <c r="B801" s="2" t="s">
        <v>482</v>
      </c>
      <c r="C801" s="3">
        <v>45249</v>
      </c>
      <c r="D801" s="4" t="str">
        <f ca="1">IF(C801&gt;=TODAY()-7,"Shipped","Completed")</f>
        <v>Completed</v>
      </c>
      <c r="E801" s="4" t="s">
        <v>3</v>
      </c>
      <c r="F801" s="4" t="s">
        <v>1534</v>
      </c>
      <c r="G801" s="5">
        <v>5.78</v>
      </c>
      <c r="H801" s="37">
        <f>IF(J801&gt;=7,2,IF(J801&lt;7,1))</f>
        <v>1</v>
      </c>
      <c r="I801" s="37" t="str">
        <f>IF(H801 &gt; 1, "Large", "Small")</f>
        <v>Small</v>
      </c>
      <c r="J801" s="4">
        <v>1</v>
      </c>
      <c r="K801" s="20">
        <v>0.99</v>
      </c>
      <c r="L801" s="5">
        <f>Table3[[#This Row],[Product_Amt]]+Table3[[#This Row],[Shipping_Amt]]</f>
        <v>6.7700000000000005</v>
      </c>
      <c r="M801" s="5">
        <f>(((Table3[[#This Row],[Total_Amt]] * 0.0558659217877095) + (Table3[[#This Row],[Total_Amt]])) *0.025 +0.3) + Table3[[#This Row],[Total_Amt]] * 0.1025</f>
        <v>1.1726303072625699</v>
      </c>
      <c r="N801" s="20">
        <f>Table3[[#This Row],[Total_Amt]]-Table3[[#This Row],[TCG Fees]]-0.0225 - (0.088 *Table3[[#This Row],[Shipping Shields]])- (0.02442 * Table3[[#This Row],[Quantity_Ordered]])</f>
        <v>5.4624496927374304</v>
      </c>
      <c r="O801" s="2"/>
      <c r="P801" s="2"/>
      <c r="Q801" s="6"/>
    </row>
    <row r="802" spans="1:17" x14ac:dyDescent="0.25">
      <c r="A802" s="1" t="s">
        <v>447</v>
      </c>
      <c r="B802" s="2" t="s">
        <v>448</v>
      </c>
      <c r="C802" s="3">
        <v>45249</v>
      </c>
      <c r="D802" s="4" t="str">
        <f ca="1">IF(C802&gt;=TODAY()-7,"Shipped","Completed")</f>
        <v>Completed</v>
      </c>
      <c r="E802" s="4" t="s">
        <v>3</v>
      </c>
      <c r="F802" s="4" t="s">
        <v>1534</v>
      </c>
      <c r="G802" s="5">
        <v>10.5</v>
      </c>
      <c r="H802" s="37">
        <f>IF(J802&gt;=7,2,IF(J802&lt;7,1))</f>
        <v>1</v>
      </c>
      <c r="I802" s="37" t="str">
        <f>IF(H802 &gt; 1, "Large", "Small")</f>
        <v>Small</v>
      </c>
      <c r="J802" s="4">
        <v>1</v>
      </c>
      <c r="K802" s="20">
        <v>0.99</v>
      </c>
      <c r="L802" s="5">
        <f>Table3[[#This Row],[Product_Amt]]+Table3[[#This Row],[Shipping_Amt]]</f>
        <v>11.49</v>
      </c>
      <c r="M802" s="5">
        <f>(((Table3[[#This Row],[Total_Amt]] * 0.0558659217877095) + (Table3[[#This Row],[Total_Amt]])) *0.025 +0.3) + Table3[[#This Row],[Total_Amt]] * 0.1025</f>
        <v>1.7810224860335195</v>
      </c>
      <c r="N802" s="20">
        <f>Table3[[#This Row],[Total_Amt]]-Table3[[#This Row],[TCG Fees]]-0.0225 - (0.088 *Table3[[#This Row],[Shipping Shields]])- (0.02442 * Table3[[#This Row],[Quantity_Ordered]])</f>
        <v>9.5740575139664816</v>
      </c>
      <c r="O802" s="2"/>
      <c r="P802" s="2"/>
      <c r="Q802" s="6"/>
    </row>
    <row r="803" spans="1:17" x14ac:dyDescent="0.25">
      <c r="A803" s="1" t="s">
        <v>473</v>
      </c>
      <c r="B803" s="2" t="s">
        <v>474</v>
      </c>
      <c r="C803" s="3">
        <v>45249</v>
      </c>
      <c r="D803" s="4" t="str">
        <f ca="1">IF(C803&gt;=TODAY()-7,"Shipped","Completed")</f>
        <v>Completed</v>
      </c>
      <c r="E803" s="4" t="s">
        <v>3</v>
      </c>
      <c r="F803" s="4" t="s">
        <v>1534</v>
      </c>
      <c r="G803" s="5">
        <v>10.23</v>
      </c>
      <c r="H803" s="37">
        <f>IF(J803&gt;=7,2,IF(J803&lt;7,1))</f>
        <v>1</v>
      </c>
      <c r="I803" s="37" t="str">
        <f>IF(H803 &gt; 1, "Large", "Small")</f>
        <v>Small</v>
      </c>
      <c r="J803" s="4">
        <v>1</v>
      </c>
      <c r="K803" s="20">
        <v>0.99</v>
      </c>
      <c r="L803" s="5">
        <f>Table3[[#This Row],[Product_Amt]]+Table3[[#This Row],[Shipping_Amt]]</f>
        <v>11.22</v>
      </c>
      <c r="M803" s="5">
        <f>(((Table3[[#This Row],[Total_Amt]] * 0.0558659217877095) + (Table3[[#This Row],[Total_Amt]])) *0.025 +0.3) + Table3[[#This Row],[Total_Amt]] * 0.1025</f>
        <v>1.7462203910614527</v>
      </c>
      <c r="N803" s="20">
        <f>Table3[[#This Row],[Total_Amt]]-Table3[[#This Row],[TCG Fees]]-0.0225 - (0.088 *Table3[[#This Row],[Shipping Shields]])- (0.02442 * Table3[[#This Row],[Quantity_Ordered]])</f>
        <v>9.3388596089385487</v>
      </c>
      <c r="O803" s="2"/>
      <c r="P803" s="2"/>
      <c r="Q803" s="6"/>
    </row>
    <row r="804" spans="1:17" x14ac:dyDescent="0.25">
      <c r="A804" s="1" t="s">
        <v>479</v>
      </c>
      <c r="B804" s="2" t="s">
        <v>480</v>
      </c>
      <c r="C804" s="3">
        <v>45249</v>
      </c>
      <c r="D804" s="4" t="str">
        <f ca="1">IF(C804&gt;=TODAY()-7,"Shipped","Completed")</f>
        <v>Completed</v>
      </c>
      <c r="E804" s="4" t="s">
        <v>3</v>
      </c>
      <c r="F804" s="4" t="s">
        <v>1534</v>
      </c>
      <c r="G804" s="5">
        <v>3.42</v>
      </c>
      <c r="H804" s="37">
        <f>IF(J804&gt;=7,2,IF(J804&lt;7,1))</f>
        <v>1</v>
      </c>
      <c r="I804" s="37" t="str">
        <f>IF(H804 &gt; 1, "Large", "Small")</f>
        <v>Small</v>
      </c>
      <c r="J804" s="4">
        <v>1</v>
      </c>
      <c r="K804" s="20">
        <v>0.99</v>
      </c>
      <c r="L804" s="5">
        <f>Table3[[#This Row],[Product_Amt]]+Table3[[#This Row],[Shipping_Amt]]</f>
        <v>4.41</v>
      </c>
      <c r="M804" s="5">
        <f>(((Table3[[#This Row],[Total_Amt]] * 0.0558659217877095) + (Table3[[#This Row],[Total_Amt]])) *0.025 +0.3) + Table3[[#This Row],[Total_Amt]] * 0.1025</f>
        <v>0.86843421787709496</v>
      </c>
      <c r="N804" s="20">
        <f>Table3[[#This Row],[Total_Amt]]-Table3[[#This Row],[TCG Fees]]-0.0225 - (0.088 *Table3[[#This Row],[Shipping Shields]])- (0.02442 * Table3[[#This Row],[Quantity_Ordered]])</f>
        <v>3.4066457821229053</v>
      </c>
      <c r="O804" s="2"/>
      <c r="P804" s="2"/>
      <c r="Q804" s="6"/>
    </row>
    <row r="805" spans="1:17" x14ac:dyDescent="0.25">
      <c r="A805" s="1" t="s">
        <v>477</v>
      </c>
      <c r="B805" s="2" t="s">
        <v>478</v>
      </c>
      <c r="C805" s="3">
        <v>45249</v>
      </c>
      <c r="D805" s="4" t="str">
        <f ca="1">IF(C805&gt;=TODAY()-7,"Shipped","Completed")</f>
        <v>Completed</v>
      </c>
      <c r="E805" s="4" t="s">
        <v>3</v>
      </c>
      <c r="F805" s="4" t="s">
        <v>1534</v>
      </c>
      <c r="G805" s="5">
        <v>13.99</v>
      </c>
      <c r="H805" s="37">
        <f>IF(J805&gt;=7,2,IF(J805&lt;7,1))</f>
        <v>1</v>
      </c>
      <c r="I805" s="37" t="str">
        <f>IF(H805 &gt; 1, "Large", "Small")</f>
        <v>Small</v>
      </c>
      <c r="J805" s="4">
        <v>1</v>
      </c>
      <c r="K805" s="20">
        <v>0.99</v>
      </c>
      <c r="L805" s="5">
        <f>Table3[[#This Row],[Product_Amt]]+Table3[[#This Row],[Shipping_Amt]]</f>
        <v>14.98</v>
      </c>
      <c r="M805" s="5">
        <f>(((Table3[[#This Row],[Total_Amt]] * 0.0558659217877095) + (Table3[[#This Row],[Total_Amt]])) *0.025 +0.3) + Table3[[#This Row],[Total_Amt]] * 0.1025</f>
        <v>2.2308717877094972</v>
      </c>
      <c r="N805" s="20">
        <f>Table3[[#This Row],[Total_Amt]]-Table3[[#This Row],[TCG Fees]]-0.0225 - (0.088 *Table3[[#This Row],[Shipping Shields]])- (0.02442 * Table3[[#This Row],[Quantity_Ordered]])</f>
        <v>12.614208212290505</v>
      </c>
      <c r="O805" s="2"/>
      <c r="P805" s="2"/>
      <c r="Q805" s="6"/>
    </row>
    <row r="806" spans="1:17" x14ac:dyDescent="0.25">
      <c r="A806" s="1" t="s">
        <v>439</v>
      </c>
      <c r="B806" s="2" t="s">
        <v>440</v>
      </c>
      <c r="C806" s="3">
        <v>45248</v>
      </c>
      <c r="D806" s="4" t="str">
        <f ca="1">IF(C806&gt;=TODAY()-7,"Shipped","Completed")</f>
        <v>Completed</v>
      </c>
      <c r="E806" s="4" t="s">
        <v>3</v>
      </c>
      <c r="F806" s="4" t="s">
        <v>1534</v>
      </c>
      <c r="G806" s="5">
        <v>24.5</v>
      </c>
      <c r="H806" s="37">
        <f>IF(J806&gt;=7,2,IF(J806&lt;7,1))</f>
        <v>1</v>
      </c>
      <c r="I806" s="37" t="str">
        <f>IF(H806 &gt; 1, "Large", "Small")</f>
        <v>Small</v>
      </c>
      <c r="J806" s="4">
        <v>1</v>
      </c>
      <c r="K806" s="20">
        <v>0.99</v>
      </c>
      <c r="L806" s="5">
        <f>Table3[[#This Row],[Product_Amt]]+Table3[[#This Row],[Shipping_Amt]]</f>
        <v>25.49</v>
      </c>
      <c r="M806" s="5">
        <f>(((Table3[[#This Row],[Total_Amt]] * 0.0558659217877095) + (Table3[[#This Row],[Total_Amt]])) *0.025 +0.3) + Table3[[#This Row],[Total_Amt]] * 0.1025</f>
        <v>3.585575558659218</v>
      </c>
      <c r="N806" s="20">
        <f>Table3[[#This Row],[Total_Amt]]-Table3[[#This Row],[TCG Fees]]-0.0225 - (0.088 *Table3[[#This Row],[Shipping Shields]])- (0.02442 * Table3[[#This Row],[Quantity_Ordered]])</f>
        <v>21.769504441340779</v>
      </c>
      <c r="O806" s="2"/>
      <c r="P806" s="2"/>
      <c r="Q806" s="6"/>
    </row>
    <row r="807" spans="1:17" x14ac:dyDescent="0.25">
      <c r="A807" s="1" t="s">
        <v>443</v>
      </c>
      <c r="B807" s="2" t="s">
        <v>444</v>
      </c>
      <c r="C807" s="3">
        <v>45248</v>
      </c>
      <c r="D807" s="4" t="str">
        <f ca="1">IF(C807&gt;=TODAY()-7,"Shipped","Completed")</f>
        <v>Completed</v>
      </c>
      <c r="E807" s="4" t="s">
        <v>3</v>
      </c>
      <c r="F807" s="4" t="s">
        <v>1534</v>
      </c>
      <c r="G807" s="5">
        <v>6.5</v>
      </c>
      <c r="H807" s="37">
        <f>IF(J807&gt;=7,2,IF(J807&lt;7,1))</f>
        <v>1</v>
      </c>
      <c r="I807" s="37" t="str">
        <f>IF(H807 &gt; 1, "Large", "Small")</f>
        <v>Small</v>
      </c>
      <c r="J807" s="4">
        <v>6</v>
      </c>
      <c r="K807" s="20">
        <v>0.99</v>
      </c>
      <c r="L807" s="5">
        <f>Table3[[#This Row],[Product_Amt]]+Table3[[#This Row],[Shipping_Amt]]</f>
        <v>7.49</v>
      </c>
      <c r="M807" s="5">
        <f>(((Table3[[#This Row],[Total_Amt]] * 0.0558659217877095) + (Table3[[#This Row],[Total_Amt]])) *0.025 +0.3) + Table3[[#This Row],[Total_Amt]] * 0.1025</f>
        <v>1.2654358938547485</v>
      </c>
      <c r="N807" s="20">
        <f>Table3[[#This Row],[Total_Amt]]-Table3[[#This Row],[TCG Fees]]-0.0225 - (0.088 *Table3[[#This Row],[Shipping Shields]])- (0.02442 * Table3[[#This Row],[Quantity_Ordered]])</f>
        <v>5.9675441061452519</v>
      </c>
      <c r="O807" s="2"/>
      <c r="P807" s="2"/>
      <c r="Q807" s="6"/>
    </row>
    <row r="808" spans="1:17" x14ac:dyDescent="0.25">
      <c r="A808" s="1" t="s">
        <v>431</v>
      </c>
      <c r="B808" s="2" t="s">
        <v>432</v>
      </c>
      <c r="C808" s="3">
        <v>45248</v>
      </c>
      <c r="D808" s="4" t="str">
        <f ca="1">IF(C808&gt;=TODAY()-7,"Shipped","Completed")</f>
        <v>Completed</v>
      </c>
      <c r="E808" s="4" t="s">
        <v>3</v>
      </c>
      <c r="F808" s="4" t="s">
        <v>1534</v>
      </c>
      <c r="G808" s="5">
        <v>24.5</v>
      </c>
      <c r="H808" s="37">
        <f>IF(J808&gt;=7,2,IF(J808&lt;7,1))</f>
        <v>1</v>
      </c>
      <c r="I808" s="37" t="str">
        <f>IF(H808 &gt; 1, "Large", "Small")</f>
        <v>Small</v>
      </c>
      <c r="J808" s="4">
        <v>1</v>
      </c>
      <c r="K808" s="20">
        <v>0.99</v>
      </c>
      <c r="L808" s="5">
        <f>Table3[[#This Row],[Product_Amt]]+Table3[[#This Row],[Shipping_Amt]]</f>
        <v>25.49</v>
      </c>
      <c r="M808" s="5">
        <f>(((Table3[[#This Row],[Total_Amt]] * 0.0558659217877095) + (Table3[[#This Row],[Total_Amt]])) *0.025 +0.3) + Table3[[#This Row],[Total_Amt]] * 0.1025</f>
        <v>3.585575558659218</v>
      </c>
      <c r="N808" s="20">
        <f>Table3[[#This Row],[Total_Amt]]-Table3[[#This Row],[TCG Fees]]-0.0225 - (0.088 *Table3[[#This Row],[Shipping Shields]])- (0.02442 * Table3[[#This Row],[Quantity_Ordered]])</f>
        <v>21.769504441340779</v>
      </c>
      <c r="O808" s="2"/>
      <c r="P808" s="2"/>
      <c r="Q808" s="6"/>
    </row>
    <row r="809" spans="1:17" x14ac:dyDescent="0.25">
      <c r="A809" s="1" t="s">
        <v>423</v>
      </c>
      <c r="B809" s="2" t="s">
        <v>424</v>
      </c>
      <c r="C809" s="3">
        <v>45248</v>
      </c>
      <c r="D809" s="4" t="str">
        <f ca="1">IF(C809&gt;=TODAY()-7,"Shipped","Completed")</f>
        <v>Completed</v>
      </c>
      <c r="E809" s="4" t="s">
        <v>3</v>
      </c>
      <c r="F809" s="4" t="s">
        <v>1534</v>
      </c>
      <c r="G809" s="5">
        <v>10</v>
      </c>
      <c r="H809" s="37">
        <f>IF(J809&gt;=7,2,IF(J809&lt;7,1))</f>
        <v>1</v>
      </c>
      <c r="I809" s="37" t="str">
        <f>IF(H809 &gt; 1, "Large", "Small")</f>
        <v>Small</v>
      </c>
      <c r="J809" s="4">
        <v>1</v>
      </c>
      <c r="K809" s="20">
        <v>0.99</v>
      </c>
      <c r="L809" s="5">
        <f>Table3[[#This Row],[Product_Amt]]+Table3[[#This Row],[Shipping_Amt]]</f>
        <v>10.99</v>
      </c>
      <c r="M809" s="5">
        <f>(((Table3[[#This Row],[Total_Amt]] * 0.0558659217877095) + (Table3[[#This Row],[Total_Amt]])) *0.025 +0.3) + Table3[[#This Row],[Total_Amt]] * 0.1025</f>
        <v>1.716574162011173</v>
      </c>
      <c r="N809" s="20">
        <f>Table3[[#This Row],[Total_Amt]]-Table3[[#This Row],[TCG Fees]]-0.0225 - (0.088 *Table3[[#This Row],[Shipping Shields]])- (0.02442 * Table3[[#This Row],[Quantity_Ordered]])</f>
        <v>9.1385058379888289</v>
      </c>
      <c r="O809" s="2"/>
      <c r="P809" s="2"/>
      <c r="Q809" s="6"/>
    </row>
    <row r="810" spans="1:17" x14ac:dyDescent="0.25">
      <c r="A810" s="1" t="s">
        <v>429</v>
      </c>
      <c r="B810" s="2" t="s">
        <v>430</v>
      </c>
      <c r="C810" s="3">
        <v>45248</v>
      </c>
      <c r="D810" s="4" t="str">
        <f ca="1">IF(C810&gt;=TODAY()-7,"Shipped","Completed")</f>
        <v>Completed</v>
      </c>
      <c r="E810" s="4" t="s">
        <v>3</v>
      </c>
      <c r="F810" s="4" t="s">
        <v>1534</v>
      </c>
      <c r="G810" s="5">
        <v>26.5</v>
      </c>
      <c r="H810" s="37">
        <f>IF(J810&gt;=7,2,IF(J810&lt;7,1))</f>
        <v>1</v>
      </c>
      <c r="I810" s="37" t="str">
        <f>IF(H810 &gt; 1, "Large", "Small")</f>
        <v>Small</v>
      </c>
      <c r="J810" s="4">
        <v>1</v>
      </c>
      <c r="K810" s="20">
        <v>0.99</v>
      </c>
      <c r="L810" s="5">
        <f>Table3[[#This Row],[Product_Amt]]+Table3[[#This Row],[Shipping_Amt]]</f>
        <v>27.49</v>
      </c>
      <c r="M810" s="5">
        <f>(((Table3[[#This Row],[Total_Amt]] * 0.0558659217877095) + (Table3[[#This Row],[Total_Amt]])) *0.025 +0.3) + Table3[[#This Row],[Total_Amt]] * 0.1025</f>
        <v>3.8433688547486033</v>
      </c>
      <c r="N810" s="20">
        <f>Table3[[#This Row],[Total_Amt]]-Table3[[#This Row],[TCG Fees]]-0.0225 - (0.088 *Table3[[#This Row],[Shipping Shields]])- (0.02442 * Table3[[#This Row],[Quantity_Ordered]])</f>
        <v>23.511711145251393</v>
      </c>
      <c r="O810" s="2"/>
      <c r="P810" s="2"/>
      <c r="Q810" s="6"/>
    </row>
    <row r="811" spans="1:17" x14ac:dyDescent="0.25">
      <c r="A811" s="1" t="s">
        <v>435</v>
      </c>
      <c r="B811" s="2" t="s">
        <v>436</v>
      </c>
      <c r="C811" s="3">
        <v>45248</v>
      </c>
      <c r="D811" s="4" t="str">
        <f ca="1">IF(C811&gt;=TODAY()-7,"Shipped","Completed")</f>
        <v>Completed</v>
      </c>
      <c r="E811" s="4" t="s">
        <v>3</v>
      </c>
      <c r="F811" s="4" t="s">
        <v>1534</v>
      </c>
      <c r="G811" s="5">
        <v>3.5</v>
      </c>
      <c r="H811" s="37">
        <f>IF(J811&gt;=7,2,IF(J811&lt;7,1))</f>
        <v>1</v>
      </c>
      <c r="I811" s="37" t="str">
        <f>IF(H811 &gt; 1, "Large", "Small")</f>
        <v>Small</v>
      </c>
      <c r="J811" s="4">
        <v>1</v>
      </c>
      <c r="K811" s="20">
        <v>0.99</v>
      </c>
      <c r="L811" s="5">
        <f>Table3[[#This Row],[Product_Amt]]+Table3[[#This Row],[Shipping_Amt]]</f>
        <v>4.49</v>
      </c>
      <c r="M811" s="5">
        <f>(((Table3[[#This Row],[Total_Amt]] * 0.0558659217877095) + (Table3[[#This Row],[Total_Amt]])) *0.025 +0.3) + Table3[[#This Row],[Total_Amt]] * 0.1025</f>
        <v>0.87874594972067044</v>
      </c>
      <c r="N811" s="20">
        <f>Table3[[#This Row],[Total_Amt]]-Table3[[#This Row],[TCG Fees]]-0.0225 - (0.088 *Table3[[#This Row],[Shipping Shields]])- (0.02442 * Table3[[#This Row],[Quantity_Ordered]])</f>
        <v>3.4763340502793296</v>
      </c>
      <c r="O811" s="2"/>
      <c r="P811" s="2"/>
      <c r="Q811" s="6"/>
    </row>
    <row r="812" spans="1:17" x14ac:dyDescent="0.25">
      <c r="A812" s="1" t="s">
        <v>425</v>
      </c>
      <c r="B812" s="2" t="s">
        <v>426</v>
      </c>
      <c r="C812" s="3">
        <v>45248</v>
      </c>
      <c r="D812" s="4" t="str">
        <f ca="1">IF(C812&gt;=TODAY()-7,"Shipped","Completed")</f>
        <v>Completed</v>
      </c>
      <c r="E812" s="4" t="s">
        <v>3</v>
      </c>
      <c r="F812" s="4" t="s">
        <v>1534</v>
      </c>
      <c r="G812" s="5">
        <v>24.5</v>
      </c>
      <c r="H812" s="37">
        <f>IF(J812&gt;=7,2,IF(J812&lt;7,1))</f>
        <v>1</v>
      </c>
      <c r="I812" s="37" t="str">
        <f>IF(H812 &gt; 1, "Large", "Small")</f>
        <v>Small</v>
      </c>
      <c r="J812" s="4">
        <v>1</v>
      </c>
      <c r="K812" s="20">
        <v>0.99</v>
      </c>
      <c r="L812" s="5">
        <f>Table3[[#This Row],[Product_Amt]]+Table3[[#This Row],[Shipping_Amt]]</f>
        <v>25.49</v>
      </c>
      <c r="M812" s="5">
        <f>(((Table3[[#This Row],[Total_Amt]] * 0.0558659217877095) + (Table3[[#This Row],[Total_Amt]])) *0.025 +0.3) + Table3[[#This Row],[Total_Amt]] * 0.1025</f>
        <v>3.585575558659218</v>
      </c>
      <c r="N812" s="20">
        <f>Table3[[#This Row],[Total_Amt]]-Table3[[#This Row],[TCG Fees]]-0.0225 - (0.088 *Table3[[#This Row],[Shipping Shields]])- (0.02442 * Table3[[#This Row],[Quantity_Ordered]])</f>
        <v>21.769504441340779</v>
      </c>
      <c r="O812" s="2"/>
      <c r="P812" s="2"/>
      <c r="Q812" s="6"/>
    </row>
    <row r="813" spans="1:17" x14ac:dyDescent="0.25">
      <c r="A813" s="1" t="s">
        <v>421</v>
      </c>
      <c r="B813" s="2" t="s">
        <v>422</v>
      </c>
      <c r="C813" s="3">
        <v>45248</v>
      </c>
      <c r="D813" s="4" t="str">
        <f ca="1">IF(C813&gt;=TODAY()-7,"Shipped","Completed")</f>
        <v>Completed</v>
      </c>
      <c r="E813" s="4" t="s">
        <v>3</v>
      </c>
      <c r="F813" s="4" t="s">
        <v>1534</v>
      </c>
      <c r="G813" s="5">
        <v>10</v>
      </c>
      <c r="H813" s="37">
        <f>IF(J813&gt;=7,2,IF(J813&lt;7,1))</f>
        <v>1</v>
      </c>
      <c r="I813" s="37" t="str">
        <f>IF(H813 &gt; 1, "Large", "Small")</f>
        <v>Small</v>
      </c>
      <c r="J813" s="4">
        <v>1</v>
      </c>
      <c r="K813" s="20">
        <v>0.99</v>
      </c>
      <c r="L813" s="5">
        <f>Table3[[#This Row],[Product_Amt]]+Table3[[#This Row],[Shipping_Amt]]</f>
        <v>10.99</v>
      </c>
      <c r="M813" s="5">
        <f>(((Table3[[#This Row],[Total_Amt]] * 0.0558659217877095) + (Table3[[#This Row],[Total_Amt]])) *0.025 +0.3) + Table3[[#This Row],[Total_Amt]] * 0.1025</f>
        <v>1.716574162011173</v>
      </c>
      <c r="N813" s="20">
        <f>Table3[[#This Row],[Total_Amt]]-Table3[[#This Row],[TCG Fees]]-0.0225 - (0.088 *Table3[[#This Row],[Shipping Shields]])- (0.02442 * Table3[[#This Row],[Quantity_Ordered]])</f>
        <v>9.1385058379888289</v>
      </c>
      <c r="O813" s="2"/>
      <c r="P813" s="2"/>
      <c r="Q813" s="6"/>
    </row>
    <row r="814" spans="1:17" x14ac:dyDescent="0.25">
      <c r="A814" s="1" t="s">
        <v>433</v>
      </c>
      <c r="B814" s="2" t="s">
        <v>434</v>
      </c>
      <c r="C814" s="3">
        <v>45248</v>
      </c>
      <c r="D814" s="4" t="str">
        <f ca="1">IF(C814&gt;=TODAY()-7,"Shipped","Completed")</f>
        <v>Completed</v>
      </c>
      <c r="E814" s="4" t="s">
        <v>3</v>
      </c>
      <c r="F814" s="4" t="s">
        <v>1534</v>
      </c>
      <c r="G814" s="5">
        <v>5.75</v>
      </c>
      <c r="H814" s="37">
        <f>IF(J814&gt;=7,2,IF(J814&lt;7,1))</f>
        <v>1</v>
      </c>
      <c r="I814" s="37" t="str">
        <f>IF(H814 &gt; 1, "Large", "Small")</f>
        <v>Small</v>
      </c>
      <c r="J814" s="4">
        <v>1</v>
      </c>
      <c r="K814" s="20">
        <v>0.99</v>
      </c>
      <c r="L814" s="5">
        <f>Table3[[#This Row],[Product_Amt]]+Table3[[#This Row],[Shipping_Amt]]</f>
        <v>6.74</v>
      </c>
      <c r="M814" s="5">
        <f>(((Table3[[#This Row],[Total_Amt]] * 0.0558659217877095) + (Table3[[#This Row],[Total_Amt]])) *0.025 +0.3) + Table3[[#This Row],[Total_Amt]] * 0.1025</f>
        <v>1.168763407821229</v>
      </c>
      <c r="N814" s="20">
        <f>Table3[[#This Row],[Total_Amt]]-Table3[[#This Row],[TCG Fees]]-0.0225 - (0.088 *Table3[[#This Row],[Shipping Shields]])- (0.02442 * Table3[[#This Row],[Quantity_Ordered]])</f>
        <v>5.4363165921787706</v>
      </c>
      <c r="O814" s="2"/>
      <c r="P814" s="2"/>
      <c r="Q814" s="6"/>
    </row>
    <row r="815" spans="1:17" x14ac:dyDescent="0.25">
      <c r="A815" s="1" t="s">
        <v>437</v>
      </c>
      <c r="B815" s="2" t="s">
        <v>438</v>
      </c>
      <c r="C815" s="3">
        <v>45248</v>
      </c>
      <c r="D815" s="4" t="str">
        <f ca="1">IF(C815&gt;=TODAY()-7,"Shipped","Completed")</f>
        <v>Completed</v>
      </c>
      <c r="E815" s="4" t="s">
        <v>3</v>
      </c>
      <c r="F815" s="4" t="s">
        <v>1534</v>
      </c>
      <c r="G815" s="5">
        <v>31</v>
      </c>
      <c r="H815" s="37">
        <f>IF(J815&gt;=7,2,IF(J815&lt;7,1))</f>
        <v>1</v>
      </c>
      <c r="I815" s="37" t="str">
        <f>IF(H815 &gt; 1, "Large", "Small")</f>
        <v>Small</v>
      </c>
      <c r="J815" s="4">
        <v>2</v>
      </c>
      <c r="K815" s="20">
        <v>0.99</v>
      </c>
      <c r="L815" s="5">
        <f>Table3[[#This Row],[Product_Amt]]+Table3[[#This Row],[Shipping_Amt]]</f>
        <v>31.99</v>
      </c>
      <c r="M815" s="5">
        <f>(((Table3[[#This Row],[Total_Amt]] * 0.0558659217877095) + (Table3[[#This Row],[Total_Amt]])) *0.025 +0.3) + Table3[[#This Row],[Total_Amt]] * 0.1025</f>
        <v>4.4234037709497205</v>
      </c>
      <c r="N815" s="20">
        <f>Table3[[#This Row],[Total_Amt]]-Table3[[#This Row],[TCG Fees]]-0.0225 - (0.088 *Table3[[#This Row],[Shipping Shields]])- (0.02442 * Table3[[#This Row],[Quantity_Ordered]])</f>
        <v>27.407256229050276</v>
      </c>
      <c r="O815" s="2"/>
      <c r="P815" s="2"/>
      <c r="Q815" s="6"/>
    </row>
    <row r="816" spans="1:17" x14ac:dyDescent="0.25">
      <c r="A816" s="1" t="s">
        <v>441</v>
      </c>
      <c r="B816" s="2" t="s">
        <v>442</v>
      </c>
      <c r="C816" s="3">
        <v>45248</v>
      </c>
      <c r="D816" s="4" t="str">
        <f ca="1">IF(C816&gt;=TODAY()-7,"Shipped","Completed")</f>
        <v>Completed</v>
      </c>
      <c r="E816" s="4" t="s">
        <v>3</v>
      </c>
      <c r="F816" s="4" t="s">
        <v>1534</v>
      </c>
      <c r="G816" s="5">
        <v>11</v>
      </c>
      <c r="H816" s="37">
        <f>IF(J816&gt;=7,2,IF(J816&lt;7,1))</f>
        <v>1</v>
      </c>
      <c r="I816" s="37" t="str">
        <f>IF(H816 &gt; 1, "Large", "Small")</f>
        <v>Small</v>
      </c>
      <c r="J816" s="4">
        <v>1</v>
      </c>
      <c r="K816" s="20">
        <v>0.99</v>
      </c>
      <c r="L816" s="5">
        <f>Table3[[#This Row],[Product_Amt]]+Table3[[#This Row],[Shipping_Amt]]</f>
        <v>11.99</v>
      </c>
      <c r="M816" s="5">
        <f>(((Table3[[#This Row],[Total_Amt]] * 0.0558659217877095) + (Table3[[#This Row],[Total_Amt]])) *0.025 +0.3) + Table3[[#This Row],[Total_Amt]] * 0.1025</f>
        <v>1.8454708100558659</v>
      </c>
      <c r="N816" s="20">
        <f>Table3[[#This Row],[Total_Amt]]-Table3[[#This Row],[TCG Fees]]-0.0225 - (0.088 *Table3[[#This Row],[Shipping Shields]])- (0.02442 * Table3[[#This Row],[Quantity_Ordered]])</f>
        <v>10.009609189944134</v>
      </c>
      <c r="O816" s="2"/>
      <c r="P816" s="2"/>
      <c r="Q816" s="6"/>
    </row>
    <row r="817" spans="1:17" x14ac:dyDescent="0.25">
      <c r="A817" s="1" t="s">
        <v>427</v>
      </c>
      <c r="B817" s="2" t="s">
        <v>428</v>
      </c>
      <c r="C817" s="3">
        <v>45248</v>
      </c>
      <c r="D817" s="4" t="str">
        <f ca="1">IF(C817&gt;=TODAY()-7,"Shipped","Completed")</f>
        <v>Completed</v>
      </c>
      <c r="E817" s="4" t="s">
        <v>3</v>
      </c>
      <c r="F817" s="4" t="s">
        <v>1534</v>
      </c>
      <c r="G817" s="5">
        <v>12</v>
      </c>
      <c r="H817" s="37">
        <f>IF(J817&gt;=7,2,IF(J817&lt;7,1))</f>
        <v>1</v>
      </c>
      <c r="I817" s="37" t="str">
        <f>IF(H817 &gt; 1, "Large", "Small")</f>
        <v>Small</v>
      </c>
      <c r="J817" s="4">
        <v>1</v>
      </c>
      <c r="K817" s="20">
        <v>0.99</v>
      </c>
      <c r="L817" s="5">
        <f>Table3[[#This Row],[Product_Amt]]+Table3[[#This Row],[Shipping_Amt]]</f>
        <v>12.99</v>
      </c>
      <c r="M817" s="5">
        <f>(((Table3[[#This Row],[Total_Amt]] * 0.0558659217877095) + (Table3[[#This Row],[Total_Amt]])) *0.025 +0.3) + Table3[[#This Row],[Total_Amt]] * 0.1025</f>
        <v>1.9743674581005586</v>
      </c>
      <c r="N817" s="20">
        <f>Table3[[#This Row],[Total_Amt]]-Table3[[#This Row],[TCG Fees]]-0.0225 - (0.088 *Table3[[#This Row],[Shipping Shields]])- (0.02442 * Table3[[#This Row],[Quantity_Ordered]])</f>
        <v>10.880712541899442</v>
      </c>
      <c r="O817" s="2"/>
      <c r="P817" s="2"/>
      <c r="Q817" s="6"/>
    </row>
  </sheetData>
  <phoneticPr fontId="19" type="noConversion"/>
  <conditionalFormatting sqref="D2:D817">
    <cfRule type="containsText" dxfId="6" priority="6" operator="containsText" text="Shipped">
      <formula>NOT(ISERROR(SEARCH("Shipped",D2)))</formula>
    </cfRule>
    <cfRule type="timePeriod" dxfId="5" priority="8" timePeriod="thisWeek">
      <formula>AND(TODAY()-ROUNDDOWN(D2,0)&lt;=WEEKDAY(TODAY())-1,ROUNDDOWN(D2,0)-TODAY()&lt;=7-WEEKDAY(TODAY()))</formula>
    </cfRule>
    <cfRule type="timePeriod" dxfId="4" priority="9" timePeriod="last7Days">
      <formula>AND(TODAY()-FLOOR(D2,1)&lt;=6,FLOOR(D2,1)&lt;=TODAY())</formula>
    </cfRule>
  </conditionalFormatting>
  <conditionalFormatting sqref="C2:C744 C746:C755">
    <cfRule type="timePeriod" dxfId="3" priority="3" timePeriod="last7Days">
      <formula>AND(TODAY()-FLOOR(C2,1)&lt;=6,FLOOR(C2,1)&lt;=TODAY())</formula>
    </cfRule>
    <cfRule type="timePeriod" dxfId="2" priority="7" timePeriod="last7Days">
      <formula>AND(TODAY()-FLOOR(C2,1)&lt;=6,FLOOR(C2,1)&lt;=TODAY())</formula>
    </cfRule>
  </conditionalFormatting>
  <conditionalFormatting sqref="D1:D1048576">
    <cfRule type="containsText" dxfId="1" priority="5" operator="containsText" text="Refunded">
      <formula>NOT(ISERROR(SEARCH("Refunded",D1)))</formula>
    </cfRule>
  </conditionalFormatting>
  <conditionalFormatting sqref="O745:P745 A745:B745 E745">
    <cfRule type="expression" priority="10">
      <formula>"If+$D$2:$D$755=Cancelled"</formula>
    </cfRule>
    <cfRule type="colorScale" priority="11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D1:D744 D746:D1048576" xr:uid="{82DE6FBA-A586-43E1-9593-4C6200B0C650}">
      <formula1>"Shipped, Completed, Refunded, Return to Sender"</formula1>
    </dataValidation>
    <dataValidation type="list" allowBlank="1" showInputMessage="1" showErrorMessage="1" sqref="D745" xr:uid="{3C17057A-A178-4811-9D19-327555F4D775}">
      <formula1>"Shipped, Completed, Refunded, Return to Sender, Cancelled"</formula1>
    </dataValidation>
  </dataValidations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m O c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e m O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j n F c o i k e 4 D g A A A B E A A A A T A B w A R m 9 y b X V s Y X M v U 2 V j d G l v b j E u b S C i G A A o o B Q A A A A A A A A A A A A A A A A A A A A A A A A A A A A r T k 0 u y c z P U w i G 0 I b W A F B L A Q I t A B Q A A g A I A H p j n F f 2 X + L u p A A A A P c A A A A S A A A A A A A A A A A A A A A A A A A A A A B D b 2 5 m a W c v U G F j a 2 F n Z S 5 4 b W x Q S w E C L Q A U A A I A C A B 6 Y 5 x X D 8 r p q 6 Q A A A D p A A A A E w A A A A A A A A A A A A A A A A D w A A A A W 0 N v b n R l b n R f V H l w Z X N d L n h t b F B L A Q I t A B Q A A g A I A H p j n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1 u m Z E 9 j V J Q a b 1 / j d g i w 4 L A A A A A A I A A A A A A B B m A A A A A Q A A I A A A A J N m i E 8 M c h u z w Z y 9 S 8 2 / z k Q 4 O U N e K g U X k D / j o 6 g O 3 v O K A A A A A A 6 A A A A A A g A A I A A A A J A z s j k 6 f a W t M A A j G J X z z b A N Y I o V h G 0 k P F h R G r n l 1 W S W U A A A A M E O H q M D 4 I T 2 T Y i R u P 6 t L l z R 9 3 R O M r X / 8 o N D k S j x i l D + e L 6 / p k N k P b F F a v s K 6 o r g G R r i 1 x e P w K t C N S T A H y k 7 N F M 0 t N z 1 O I R m 3 f c F s 1 c N c B / r Q A A A A P u 1 0 V d L n y a M m 7 6 3 q u x 0 U z b Y + e n k z S C g 1 T w G 6 R V W 7 H v 7 O 1 u o h a O 3 U m E 2 C g h 1 t K I Q I X V 6 W Q h k 8 B 6 v X b L v B W s o 2 k 4 = < / D a t a M a s h u p > 
</file>

<file path=customXml/itemProps1.xml><?xml version="1.0" encoding="utf-8"?>
<ds:datastoreItem xmlns:ds="http://schemas.openxmlformats.org/officeDocument/2006/customXml" ds:itemID="{73D56CE1-7209-4E54-9C0B-B238D5A5DA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TCGorderList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Femmer</dc:creator>
  <cp:lastModifiedBy>Jacob Femmer</cp:lastModifiedBy>
  <cp:lastPrinted>2023-12-28T19:33:18Z</cp:lastPrinted>
  <dcterms:created xsi:type="dcterms:W3CDTF">2023-12-28T17:56:02Z</dcterms:created>
  <dcterms:modified xsi:type="dcterms:W3CDTF">2024-02-05T21:48:36Z</dcterms:modified>
</cp:coreProperties>
</file>