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25" windowWidth="11475" windowHeight="7770"/>
  </bookViews>
  <sheets>
    <sheet name="HCsamples_libraries" sheetId="1" r:id="rId1"/>
    <sheet name="qPCR1" sheetId="2" r:id="rId2"/>
    <sheet name="plate layout" sheetId="3" r:id="rId3"/>
  </sheets>
  <definedNames>
    <definedName name="_xlnm._FilterDatabase" localSheetId="0" hidden="1">HCsamples_libraries!$B$1:$K$25</definedName>
    <definedName name="_xlnm.Print_Area" localSheetId="0">HCsamples_libraries!$A$1:$N$25</definedName>
  </definedNames>
  <calcPr calcId="145621" concurrentCalc="0"/>
</workbook>
</file>

<file path=xl/calcChain.xml><?xml version="1.0" encoding="utf-8"?>
<calcChain xmlns="http://schemas.openxmlformats.org/spreadsheetml/2006/main">
  <c r="L25" i="1" l="1"/>
  <c r="N2" i="1"/>
  <c r="M22" i="1"/>
  <c r="N22" i="1"/>
  <c r="M2" i="1"/>
  <c r="M18" i="1"/>
  <c r="N18" i="1"/>
  <c r="M14" i="1"/>
  <c r="N14" i="1"/>
  <c r="M10" i="1"/>
  <c r="N10" i="1"/>
  <c r="M6" i="1"/>
  <c r="N6" i="1"/>
  <c r="L24" i="1"/>
  <c r="L23" i="1"/>
  <c r="L22" i="1"/>
  <c r="L19" i="1"/>
  <c r="L20" i="1"/>
  <c r="L18" i="1"/>
  <c r="L16" i="1"/>
  <c r="L17" i="1"/>
  <c r="L15" i="1"/>
  <c r="L14" i="1"/>
  <c r="L11" i="1"/>
  <c r="L12" i="1"/>
  <c r="L10" i="1"/>
  <c r="L7" i="1"/>
  <c r="L8" i="1"/>
  <c r="L6" i="1"/>
  <c r="L3" i="1"/>
  <c r="L4" i="1"/>
  <c r="L2" i="1"/>
  <c r="C16" i="2"/>
  <c r="C6" i="2"/>
  <c r="C2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4" i="2"/>
  <c r="C12" i="2"/>
  <c r="C10" i="2"/>
  <c r="C8" i="2"/>
  <c r="C4" i="2"/>
  <c r="G14" i="1"/>
  <c r="H14" i="1"/>
  <c r="G10" i="1"/>
  <c r="H10" i="1"/>
  <c r="G15" i="1"/>
  <c r="H15" i="1"/>
  <c r="G12" i="1"/>
  <c r="H12" i="1"/>
  <c r="G8" i="1"/>
  <c r="H8" i="1"/>
  <c r="G5" i="1"/>
  <c r="H5" i="1"/>
  <c r="G7" i="1"/>
  <c r="H7" i="1"/>
  <c r="G6" i="1"/>
  <c r="H6" i="1"/>
  <c r="G20" i="1"/>
  <c r="H20" i="1"/>
  <c r="G19" i="1"/>
  <c r="H19" i="1"/>
  <c r="G22" i="1"/>
  <c r="H22" i="1"/>
  <c r="G13" i="1"/>
  <c r="H13" i="1"/>
  <c r="G21" i="1"/>
  <c r="H21" i="1"/>
  <c r="G25" i="1"/>
  <c r="H25" i="1"/>
  <c r="G24" i="1"/>
  <c r="H24" i="1"/>
  <c r="G23" i="1"/>
  <c r="H23" i="1"/>
  <c r="G3" i="1"/>
  <c r="H3" i="1"/>
  <c r="G2" i="1"/>
  <c r="H2" i="1"/>
  <c r="G4" i="1"/>
  <c r="H4" i="1"/>
  <c r="G11" i="1"/>
  <c r="H11" i="1"/>
  <c r="G16" i="1"/>
  <c r="H16" i="1"/>
  <c r="G17" i="1"/>
  <c r="H17" i="1"/>
  <c r="G9" i="1"/>
  <c r="H9" i="1"/>
  <c r="G18" i="1"/>
  <c r="H18" i="1"/>
</calcChain>
</file>

<file path=xl/sharedStrings.xml><?xml version="1.0" encoding="utf-8"?>
<sst xmlns="http://schemas.openxmlformats.org/spreadsheetml/2006/main" count="174" uniqueCount="149">
  <si>
    <t>A</t>
  </si>
  <si>
    <t>B</t>
  </si>
  <si>
    <t>C</t>
  </si>
  <si>
    <t>D</t>
  </si>
  <si>
    <t>E</t>
  </si>
  <si>
    <t>F</t>
  </si>
  <si>
    <t>G</t>
  </si>
  <si>
    <t>H</t>
  </si>
  <si>
    <t>Plate layout</t>
  </si>
  <si>
    <t>Sample</t>
  </si>
  <si>
    <t>Well</t>
  </si>
  <si>
    <t>vol 100ng</t>
  </si>
  <si>
    <t xml:space="preserve">vol to 26ul </t>
  </si>
  <si>
    <t>Original ID</t>
  </si>
  <si>
    <t>Conc qubit (ng/ul)</t>
  </si>
  <si>
    <t>Adapter ID</t>
  </si>
  <si>
    <t>Index seq</t>
  </si>
  <si>
    <t>Order</t>
  </si>
  <si>
    <t>Sample Name</t>
  </si>
  <si>
    <t>Cт</t>
  </si>
  <si>
    <t>Average Ct</t>
  </si>
  <si>
    <t>Volume in pool</t>
  </si>
  <si>
    <t>Total volume pool</t>
  </si>
  <si>
    <t>Volume water</t>
  </si>
  <si>
    <t>Pool no</t>
  </si>
  <si>
    <t>A1</t>
  </si>
  <si>
    <t>B1</t>
  </si>
  <si>
    <t>C2</t>
  </si>
  <si>
    <t>C1</t>
  </si>
  <si>
    <t>D1</t>
  </si>
  <si>
    <t>E1</t>
  </si>
  <si>
    <t>F1</t>
  </si>
  <si>
    <t>H1</t>
  </si>
  <si>
    <t>A2</t>
  </si>
  <si>
    <t>B2</t>
  </si>
  <si>
    <t>D2</t>
  </si>
  <si>
    <t>E2</t>
  </si>
  <si>
    <t>F2</t>
  </si>
  <si>
    <t>H2</t>
  </si>
  <si>
    <t>A3</t>
  </si>
  <si>
    <t>B3</t>
  </si>
  <si>
    <t>C3</t>
  </si>
  <si>
    <t>D3</t>
  </si>
  <si>
    <t>E3</t>
  </si>
  <si>
    <t>F3</t>
  </si>
  <si>
    <t>H3</t>
  </si>
  <si>
    <t>G1</t>
  </si>
  <si>
    <t>G2</t>
  </si>
  <si>
    <t>G3</t>
  </si>
  <si>
    <t>3L</t>
  </si>
  <si>
    <t>3C</t>
  </si>
  <si>
    <t>4C</t>
  </si>
  <si>
    <t>6.C</t>
  </si>
  <si>
    <t>9H</t>
  </si>
  <si>
    <t>9C</t>
  </si>
  <si>
    <t>10H</t>
  </si>
  <si>
    <t>10H:</t>
  </si>
  <si>
    <t>12C</t>
  </si>
  <si>
    <t>13H</t>
  </si>
  <si>
    <t>13L</t>
  </si>
  <si>
    <t>13C</t>
  </si>
  <si>
    <t>14C</t>
  </si>
  <si>
    <t>15H</t>
  </si>
  <si>
    <t>18H</t>
  </si>
  <si>
    <t>18C</t>
  </si>
  <si>
    <t>19H</t>
  </si>
  <si>
    <t>19C</t>
  </si>
  <si>
    <t>19L</t>
  </si>
  <si>
    <t>20'L</t>
  </si>
  <si>
    <t>20:L</t>
  </si>
  <si>
    <t>5.C</t>
  </si>
  <si>
    <t>21:L</t>
  </si>
  <si>
    <t>17L</t>
  </si>
  <si>
    <t>CTT21HPT</t>
  </si>
  <si>
    <t>CTT01HPT</t>
  </si>
  <si>
    <t>CTT13HPT</t>
  </si>
  <si>
    <t>CTT17HPT</t>
  </si>
  <si>
    <t>CTT10HPT</t>
  </si>
  <si>
    <t>CTT20HPT</t>
  </si>
  <si>
    <t>CTT03HPT</t>
  </si>
  <si>
    <t>CTT25HPT</t>
  </si>
  <si>
    <t>CTT08HPT</t>
  </si>
  <si>
    <t>CTT09HPT</t>
  </si>
  <si>
    <t>CTT06HPT</t>
  </si>
  <si>
    <t>CTT19HPT</t>
  </si>
  <si>
    <t>CTT02HPT</t>
  </si>
  <si>
    <t>CTT11HPT</t>
  </si>
  <si>
    <t>CTT12HPT</t>
  </si>
  <si>
    <t>CTT05HPT</t>
  </si>
  <si>
    <t>CTT16HPT</t>
  </si>
  <si>
    <t>CTT24HPT</t>
  </si>
  <si>
    <t>CTT07HPT</t>
  </si>
  <si>
    <t>CTT23HPT</t>
  </si>
  <si>
    <t>CTT15HPT</t>
  </si>
  <si>
    <t>CTT22HPT</t>
  </si>
  <si>
    <t>CTT18HPT</t>
  </si>
  <si>
    <t>CTT26HPT</t>
  </si>
  <si>
    <t>A17</t>
  </si>
  <si>
    <t>GTAGAG</t>
  </si>
  <si>
    <t>A24</t>
  </si>
  <si>
    <t>GGTAGC</t>
  </si>
  <si>
    <t>A26</t>
  </si>
  <si>
    <t>ATGAGC</t>
  </si>
  <si>
    <t>A28</t>
  </si>
  <si>
    <t>CAAAAG</t>
  </si>
  <si>
    <t>B29</t>
  </si>
  <si>
    <t>CAACTA</t>
  </si>
  <si>
    <t>B30</t>
  </si>
  <si>
    <t>CACCGG</t>
  </si>
  <si>
    <t>B31</t>
  </si>
  <si>
    <t>CACGAT</t>
  </si>
  <si>
    <t>B32</t>
  </si>
  <si>
    <t>CACTCA</t>
  </si>
  <si>
    <t>C33</t>
  </si>
  <si>
    <t>CAGGCG</t>
  </si>
  <si>
    <t>C34</t>
  </si>
  <si>
    <t>CATGGC</t>
  </si>
  <si>
    <t>C35</t>
  </si>
  <si>
    <t>CATTTT</t>
  </si>
  <si>
    <t>C36</t>
  </si>
  <si>
    <t>CCAACA</t>
  </si>
  <si>
    <t>D37</t>
  </si>
  <si>
    <t>CGGAAT</t>
  </si>
  <si>
    <t>D38</t>
  </si>
  <si>
    <t>CTAGCT</t>
  </si>
  <si>
    <t>D39</t>
  </si>
  <si>
    <t>CTATAC</t>
  </si>
  <si>
    <t>D40</t>
  </si>
  <si>
    <t>CTCAGA</t>
  </si>
  <si>
    <t>E41</t>
  </si>
  <si>
    <t>GCGCTA</t>
  </si>
  <si>
    <t>E42</t>
  </si>
  <si>
    <t>TAATCG</t>
  </si>
  <si>
    <t>E43</t>
  </si>
  <si>
    <t>TACAGC</t>
  </si>
  <si>
    <t>E44</t>
  </si>
  <si>
    <t>TATAAT</t>
  </si>
  <si>
    <t>F45</t>
  </si>
  <si>
    <t>TCATTC</t>
  </si>
  <si>
    <t>F46</t>
  </si>
  <si>
    <t>TCCCGA</t>
  </si>
  <si>
    <t>F47</t>
  </si>
  <si>
    <t>TCGAAG</t>
  </si>
  <si>
    <t>F48</t>
  </si>
  <si>
    <t>TCGGCA</t>
  </si>
  <si>
    <t>Ct qPCR2</t>
  </si>
  <si>
    <t>Cycles enrichment PCR</t>
  </si>
  <si>
    <t>Molarity tapestation</t>
  </si>
  <si>
    <t>Conc. tapestation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</si>
</sst>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3" xfId="0" applyBorder="1"/>
    <xf numFmtId="0" fontId="16" fillId="0" borderId="0" xfId="0" applyFont="1" applyAlignment="1">
      <alignment horizontal="center" vertical="center" wrapText="1"/>
    </xf>
    <xf numFmtId="0" fontId="16" fillId="0" borderId="12" xfId="0" applyFont="1" applyBorder="1" applyAlignment="1">
      <alignment horizontal="right"/>
    </xf>
    <xf numFmtId="0" fontId="16" fillId="0" borderId="10" xfId="0" applyFont="1" applyBorder="1" applyAlignment="1">
      <alignment horizontal="right"/>
    </xf>
    <xf numFmtId="0" fontId="0" fillId="0" borderId="0" xfId="0" applyAlignment="1">
      <alignment horizontal="center" vertical="center"/>
    </xf>
    <xf numFmtId="0" fontId="16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"/>
  <sheetViews>
    <sheetView tabSelected="1" topLeftCell="D1" workbookViewId="0">
      <selection activeCell="Q2" sqref="Q2:Q5"/>
    </sheetView>
  </sheetViews>
  <sheetFormatPr defaultRowHeight="15" x14ac:dyDescent="0.25"/>
  <cols>
    <col min="1" max="2" width="9.140625" style="10"/>
    <col min="3" max="3" width="14.85546875" style="10" customWidth="1"/>
    <col min="4" max="4" width="12.28515625" style="10" customWidth="1"/>
    <col min="5" max="6" width="10.85546875" style="10" customWidth="1"/>
    <col min="7" max="7" width="10.85546875" style="18" customWidth="1"/>
    <col min="8" max="8" width="11" style="18" customWidth="1"/>
    <col min="9" max="13" width="11" style="10" customWidth="1"/>
    <col min="14" max="16" width="12.140625" style="10" customWidth="1"/>
    <col min="17" max="16384" width="9.140625" style="10"/>
  </cols>
  <sheetData>
    <row r="1" spans="1:18" s="7" customFormat="1" ht="45" x14ac:dyDescent="0.25">
      <c r="A1" s="7" t="s">
        <v>24</v>
      </c>
      <c r="B1" s="11" t="s">
        <v>17</v>
      </c>
      <c r="C1" s="11" t="s">
        <v>9</v>
      </c>
      <c r="D1" s="11" t="s">
        <v>13</v>
      </c>
      <c r="E1" s="11" t="s">
        <v>10</v>
      </c>
      <c r="F1" s="11" t="s">
        <v>14</v>
      </c>
      <c r="G1" s="17" t="s">
        <v>11</v>
      </c>
      <c r="H1" s="17" t="s">
        <v>12</v>
      </c>
      <c r="I1" s="11" t="s">
        <v>15</v>
      </c>
      <c r="J1" s="11" t="s">
        <v>16</v>
      </c>
      <c r="K1" s="15" t="s">
        <v>20</v>
      </c>
      <c r="L1" s="11" t="s">
        <v>21</v>
      </c>
      <c r="M1" s="11" t="s">
        <v>22</v>
      </c>
      <c r="N1" s="11" t="s">
        <v>23</v>
      </c>
      <c r="O1" s="45" t="s">
        <v>145</v>
      </c>
      <c r="P1" s="45" t="s">
        <v>146</v>
      </c>
      <c r="Q1" s="46" t="s">
        <v>147</v>
      </c>
      <c r="R1" s="47" t="s">
        <v>148</v>
      </c>
    </row>
    <row r="2" spans="1:18" x14ac:dyDescent="0.25">
      <c r="A2" s="36">
        <v>1</v>
      </c>
      <c r="B2" s="25">
        <v>19</v>
      </c>
      <c r="C2" s="25" t="s">
        <v>91</v>
      </c>
      <c r="D2" s="26" t="s">
        <v>54</v>
      </c>
      <c r="E2" s="19" t="s">
        <v>41</v>
      </c>
      <c r="F2" s="27">
        <v>14.6</v>
      </c>
      <c r="G2" s="28">
        <f t="shared" ref="G2:G25" si="0">100/F2</f>
        <v>6.8493150684931505</v>
      </c>
      <c r="H2" s="29">
        <f t="shared" ref="H2:H25" si="1">26-G2</f>
        <v>19.150684931506849</v>
      </c>
      <c r="I2" s="19" t="s">
        <v>133</v>
      </c>
      <c r="J2" s="19" t="s">
        <v>134</v>
      </c>
      <c r="K2" s="27">
        <v>5.4500565528869629</v>
      </c>
      <c r="L2" s="30">
        <f>17*2^(K2-$K$5)</f>
        <v>8.0564507970243113</v>
      </c>
      <c r="M2" s="39">
        <f>SUM(L2:L5)</f>
        <v>53.590240019369752</v>
      </c>
      <c r="N2" s="42">
        <f>120-M2</f>
        <v>66.409759980630241</v>
      </c>
      <c r="O2" s="48">
        <v>13.81</v>
      </c>
      <c r="P2" s="48">
        <v>13</v>
      </c>
      <c r="Q2" s="48"/>
      <c r="R2" s="48"/>
    </row>
    <row r="3" spans="1:18" x14ac:dyDescent="0.25">
      <c r="A3" s="37"/>
      <c r="B3" s="22">
        <v>18</v>
      </c>
      <c r="C3" s="22" t="s">
        <v>90</v>
      </c>
      <c r="D3" s="23" t="s">
        <v>70</v>
      </c>
      <c r="E3" s="12" t="s">
        <v>40</v>
      </c>
      <c r="F3" s="16">
        <v>14.6</v>
      </c>
      <c r="G3" s="24">
        <f t="shared" si="0"/>
        <v>6.8493150684931505</v>
      </c>
      <c r="H3" s="13">
        <f t="shared" si="1"/>
        <v>19.150684931506849</v>
      </c>
      <c r="I3" s="12" t="s">
        <v>131</v>
      </c>
      <c r="J3" s="12" t="s">
        <v>132</v>
      </c>
      <c r="K3" s="16">
        <v>6.1387932300567627</v>
      </c>
      <c r="L3" s="14">
        <f t="shared" ref="L3:L4" si="2">17*2^(K3-$K$5)</f>
        <v>12.985962907042985</v>
      </c>
      <c r="M3" s="40"/>
      <c r="N3" s="43"/>
      <c r="O3" s="48"/>
      <c r="P3" s="48"/>
      <c r="Q3" s="48"/>
      <c r="R3" s="48"/>
    </row>
    <row r="4" spans="1:18" x14ac:dyDescent="0.25">
      <c r="A4" s="37"/>
      <c r="B4" s="22">
        <v>20</v>
      </c>
      <c r="C4" s="22" t="s">
        <v>92</v>
      </c>
      <c r="D4" s="23" t="s">
        <v>69</v>
      </c>
      <c r="E4" s="12" t="s">
        <v>42</v>
      </c>
      <c r="F4" s="16">
        <v>16.8</v>
      </c>
      <c r="G4" s="24">
        <f t="shared" si="0"/>
        <v>5.9523809523809526</v>
      </c>
      <c r="H4" s="13">
        <f t="shared" si="1"/>
        <v>20.047619047619047</v>
      </c>
      <c r="I4" s="12" t="s">
        <v>135</v>
      </c>
      <c r="J4" s="12" t="s">
        <v>136</v>
      </c>
      <c r="K4" s="16">
        <v>6.3985531330108643</v>
      </c>
      <c r="L4" s="14">
        <f t="shared" si="2"/>
        <v>15.547826315302453</v>
      </c>
      <c r="M4" s="40"/>
      <c r="N4" s="43"/>
      <c r="O4" s="48"/>
      <c r="P4" s="48"/>
      <c r="Q4" s="48"/>
      <c r="R4" s="48"/>
    </row>
    <row r="5" spans="1:18" x14ac:dyDescent="0.25">
      <c r="A5" s="38"/>
      <c r="B5" s="31">
        <v>7</v>
      </c>
      <c r="C5" s="31" t="s">
        <v>79</v>
      </c>
      <c r="D5" s="32" t="s">
        <v>51</v>
      </c>
      <c r="E5" s="20" t="s">
        <v>46</v>
      </c>
      <c r="F5" s="33">
        <v>18.399999999999999</v>
      </c>
      <c r="G5" s="34">
        <f t="shared" si="0"/>
        <v>5.4347826086956523</v>
      </c>
      <c r="H5" s="35">
        <f t="shared" si="1"/>
        <v>20.565217391304348</v>
      </c>
      <c r="I5" s="20" t="s">
        <v>109</v>
      </c>
      <c r="J5" s="20" t="s">
        <v>110</v>
      </c>
      <c r="K5" s="32">
        <v>6.5273749828338623</v>
      </c>
      <c r="L5" s="21">
        <v>17</v>
      </c>
      <c r="M5" s="41"/>
      <c r="N5" s="44"/>
      <c r="O5" s="48"/>
      <c r="P5" s="48"/>
      <c r="Q5" s="48"/>
      <c r="R5" s="48"/>
    </row>
    <row r="6" spans="1:18" x14ac:dyDescent="0.25">
      <c r="A6" s="36">
        <v>2</v>
      </c>
      <c r="B6" s="25">
        <v>9</v>
      </c>
      <c r="C6" s="25" t="s">
        <v>81</v>
      </c>
      <c r="D6" s="26" t="s">
        <v>55</v>
      </c>
      <c r="E6" s="19" t="s">
        <v>33</v>
      </c>
      <c r="F6" s="27">
        <v>14.6</v>
      </c>
      <c r="G6" s="28">
        <f t="shared" si="0"/>
        <v>6.8493150684931505</v>
      </c>
      <c r="H6" s="29">
        <f t="shared" si="1"/>
        <v>19.150684931506849</v>
      </c>
      <c r="I6" s="19" t="s">
        <v>113</v>
      </c>
      <c r="J6" s="19" t="s">
        <v>114</v>
      </c>
      <c r="K6" s="26">
        <v>6.6894369125366211</v>
      </c>
      <c r="L6" s="30">
        <f>17*2^(K6-$K$9)</f>
        <v>15.971204070771924</v>
      </c>
      <c r="M6" s="39">
        <f>SUM(L6:L9)</f>
        <v>65.735957921747982</v>
      </c>
      <c r="N6" s="42">
        <f>120-M6</f>
        <v>54.264042078252018</v>
      </c>
      <c r="O6" s="48">
        <v>14.63</v>
      </c>
      <c r="P6" s="48">
        <v>14</v>
      </c>
      <c r="Q6" s="48"/>
      <c r="R6" s="48"/>
    </row>
    <row r="7" spans="1:18" x14ac:dyDescent="0.25">
      <c r="A7" s="37"/>
      <c r="B7" s="22">
        <v>8</v>
      </c>
      <c r="C7" s="22" t="s">
        <v>80</v>
      </c>
      <c r="D7" s="23" t="s">
        <v>71</v>
      </c>
      <c r="E7" s="12" t="s">
        <v>32</v>
      </c>
      <c r="F7" s="16">
        <v>10.199999999999999</v>
      </c>
      <c r="G7" s="24">
        <f t="shared" si="0"/>
        <v>9.8039215686274517</v>
      </c>
      <c r="H7" s="13">
        <f t="shared" si="1"/>
        <v>16.196078431372548</v>
      </c>
      <c r="I7" s="12" t="s">
        <v>111</v>
      </c>
      <c r="J7" s="12" t="s">
        <v>112</v>
      </c>
      <c r="K7" s="23">
        <v>6.7084383964538574</v>
      </c>
      <c r="L7" s="14">
        <f t="shared" ref="L7:L8" si="3">17*2^(K7-$K$9)</f>
        <v>16.182949373895536</v>
      </c>
      <c r="M7" s="40"/>
      <c r="N7" s="43"/>
      <c r="O7" s="48"/>
      <c r="P7" s="48"/>
      <c r="Q7" s="48"/>
      <c r="R7" s="48"/>
    </row>
    <row r="8" spans="1:18" x14ac:dyDescent="0.25">
      <c r="A8" s="37"/>
      <c r="B8" s="22">
        <v>6</v>
      </c>
      <c r="C8" s="22" t="s">
        <v>78</v>
      </c>
      <c r="D8" s="23" t="s">
        <v>66</v>
      </c>
      <c r="E8" s="12" t="s">
        <v>31</v>
      </c>
      <c r="F8" s="16">
        <v>9.9600000000000009</v>
      </c>
      <c r="G8" s="24">
        <f t="shared" si="0"/>
        <v>10.04016064257028</v>
      </c>
      <c r="H8" s="13">
        <f t="shared" si="1"/>
        <v>15.95983935742972</v>
      </c>
      <c r="I8" s="12" t="s">
        <v>107</v>
      </c>
      <c r="J8" s="12" t="s">
        <v>108</v>
      </c>
      <c r="K8" s="23">
        <v>6.7435648441314697</v>
      </c>
      <c r="L8" s="14">
        <f t="shared" si="3"/>
        <v>16.581804477080521</v>
      </c>
      <c r="M8" s="40"/>
      <c r="N8" s="43"/>
      <c r="O8" s="48"/>
      <c r="P8" s="48"/>
      <c r="Q8" s="48"/>
      <c r="R8" s="48"/>
    </row>
    <row r="9" spans="1:18" x14ac:dyDescent="0.25">
      <c r="A9" s="38"/>
      <c r="B9" s="33">
        <v>24</v>
      </c>
      <c r="C9" s="31" t="s">
        <v>93</v>
      </c>
      <c r="D9" s="32" t="s">
        <v>61</v>
      </c>
      <c r="E9" s="20" t="s">
        <v>45</v>
      </c>
      <c r="F9" s="33">
        <v>16.899999999999999</v>
      </c>
      <c r="G9" s="34">
        <f t="shared" si="0"/>
        <v>5.9171597633136104</v>
      </c>
      <c r="H9" s="35">
        <f t="shared" si="1"/>
        <v>20.082840236686391</v>
      </c>
      <c r="I9" s="20" t="s">
        <v>143</v>
      </c>
      <c r="J9" s="20" t="s">
        <v>144</v>
      </c>
      <c r="K9" s="33">
        <v>6.7794985771179199</v>
      </c>
      <c r="L9" s="21">
        <v>17</v>
      </c>
      <c r="M9" s="41"/>
      <c r="N9" s="44"/>
      <c r="O9" s="48"/>
      <c r="P9" s="48"/>
      <c r="Q9" s="48"/>
      <c r="R9" s="48"/>
    </row>
    <row r="10" spans="1:18" x14ac:dyDescent="0.25">
      <c r="A10" s="36">
        <v>3</v>
      </c>
      <c r="B10" s="25">
        <v>3</v>
      </c>
      <c r="C10" s="25" t="s">
        <v>75</v>
      </c>
      <c r="D10" s="26" t="s">
        <v>60</v>
      </c>
      <c r="E10" s="19" t="s">
        <v>28</v>
      </c>
      <c r="F10" s="27">
        <v>11.7</v>
      </c>
      <c r="G10" s="28">
        <f t="shared" si="0"/>
        <v>8.5470085470085468</v>
      </c>
      <c r="H10" s="29">
        <f t="shared" si="1"/>
        <v>17.452991452991455</v>
      </c>
      <c r="I10" s="19" t="s">
        <v>101</v>
      </c>
      <c r="J10" s="19" t="s">
        <v>102</v>
      </c>
      <c r="K10" s="26">
        <v>7.0676324367523193</v>
      </c>
      <c r="L10" s="30">
        <f>17*2^(K10-$K$13)</f>
        <v>15.132170377225224</v>
      </c>
      <c r="M10" s="39">
        <f>SUM(L10:L13)</f>
        <v>62.738855762685859</v>
      </c>
      <c r="N10" s="42">
        <f>120-M10</f>
        <v>57.261144237314141</v>
      </c>
      <c r="O10" s="48">
        <v>14.45</v>
      </c>
      <c r="P10" s="48">
        <v>13</v>
      </c>
      <c r="Q10" s="48"/>
      <c r="R10" s="48"/>
    </row>
    <row r="11" spans="1:18" x14ac:dyDescent="0.25">
      <c r="A11" s="37"/>
      <c r="B11" s="22">
        <v>21</v>
      </c>
      <c r="C11" s="23" t="s">
        <v>96</v>
      </c>
      <c r="D11" s="23" t="s">
        <v>72</v>
      </c>
      <c r="E11" s="12" t="s">
        <v>43</v>
      </c>
      <c r="F11" s="16">
        <v>12.2</v>
      </c>
      <c r="G11" s="24">
        <f t="shared" si="0"/>
        <v>8.1967213114754109</v>
      </c>
      <c r="H11" s="13">
        <f t="shared" si="1"/>
        <v>17.803278688524589</v>
      </c>
      <c r="I11" s="12" t="s">
        <v>137</v>
      </c>
      <c r="J11" s="12" t="s">
        <v>138</v>
      </c>
      <c r="K11" s="16">
        <v>7.0704581737518311</v>
      </c>
      <c r="L11" s="14">
        <f t="shared" ref="L11:L12" si="4">17*2^(K11-$K$13)</f>
        <v>15.161838072318988</v>
      </c>
      <c r="M11" s="40"/>
      <c r="N11" s="43"/>
      <c r="O11" s="48"/>
      <c r="P11" s="48"/>
      <c r="Q11" s="48"/>
      <c r="R11" s="48"/>
    </row>
    <row r="12" spans="1:18" x14ac:dyDescent="0.25">
      <c r="A12" s="37"/>
      <c r="B12" s="22">
        <v>5</v>
      </c>
      <c r="C12" s="22" t="s">
        <v>77</v>
      </c>
      <c r="D12" s="23" t="s">
        <v>57</v>
      </c>
      <c r="E12" s="12" t="s">
        <v>30</v>
      </c>
      <c r="F12" s="16">
        <v>11</v>
      </c>
      <c r="G12" s="24">
        <f t="shared" si="0"/>
        <v>9.0909090909090917</v>
      </c>
      <c r="H12" s="13">
        <f t="shared" si="1"/>
        <v>16.909090909090907</v>
      </c>
      <c r="I12" s="12" t="s">
        <v>105</v>
      </c>
      <c r="J12" s="12" t="s">
        <v>106</v>
      </c>
      <c r="K12" s="23">
        <v>7.0971391201019287</v>
      </c>
      <c r="L12" s="14">
        <f t="shared" si="4"/>
        <v>15.444847313141645</v>
      </c>
      <c r="M12" s="40"/>
      <c r="N12" s="43"/>
      <c r="O12" s="48"/>
      <c r="P12" s="48"/>
      <c r="Q12" s="48"/>
      <c r="R12" s="48"/>
    </row>
    <row r="13" spans="1:18" x14ac:dyDescent="0.25">
      <c r="A13" s="38"/>
      <c r="B13" s="31">
        <v>13</v>
      </c>
      <c r="C13" s="31" t="s">
        <v>85</v>
      </c>
      <c r="D13" s="32" t="s">
        <v>50</v>
      </c>
      <c r="E13" s="20" t="s">
        <v>36</v>
      </c>
      <c r="F13" s="33">
        <v>13.4</v>
      </c>
      <c r="G13" s="34">
        <f t="shared" si="0"/>
        <v>7.4626865671641793</v>
      </c>
      <c r="H13" s="35">
        <f t="shared" si="1"/>
        <v>18.53731343283582</v>
      </c>
      <c r="I13" s="20" t="s">
        <v>121</v>
      </c>
      <c r="J13" s="20" t="s">
        <v>122</v>
      </c>
      <c r="K13" s="32">
        <v>7.2355482578277588</v>
      </c>
      <c r="L13" s="21">
        <v>17</v>
      </c>
      <c r="M13" s="41"/>
      <c r="N13" s="44"/>
      <c r="O13" s="48"/>
      <c r="P13" s="48"/>
      <c r="Q13" s="48"/>
      <c r="R13" s="48"/>
    </row>
    <row r="14" spans="1:18" x14ac:dyDescent="0.25">
      <c r="A14" s="36">
        <v>4</v>
      </c>
      <c r="B14" s="25">
        <v>2</v>
      </c>
      <c r="C14" s="25" t="s">
        <v>74</v>
      </c>
      <c r="D14" s="26" t="s">
        <v>49</v>
      </c>
      <c r="E14" s="19" t="s">
        <v>26</v>
      </c>
      <c r="F14" s="27">
        <v>17.7</v>
      </c>
      <c r="G14" s="28">
        <f t="shared" si="0"/>
        <v>5.6497175141242941</v>
      </c>
      <c r="H14" s="29">
        <f t="shared" si="1"/>
        <v>20.350282485875706</v>
      </c>
      <c r="I14" s="19" t="s">
        <v>99</v>
      </c>
      <c r="J14" s="19" t="s">
        <v>100</v>
      </c>
      <c r="K14" s="26">
        <v>7.4350531101226807</v>
      </c>
      <c r="L14" s="30">
        <f>17*2^(K14-$K$17)</f>
        <v>15.456794623353378</v>
      </c>
      <c r="M14" s="39">
        <f>SUM(L14:L17)</f>
        <v>63.901945602352384</v>
      </c>
      <c r="N14" s="42">
        <f>120-M14</f>
        <v>56.098054397647616</v>
      </c>
      <c r="O14" s="48">
        <v>14.27</v>
      </c>
      <c r="P14" s="48">
        <v>13</v>
      </c>
      <c r="Q14" s="48"/>
      <c r="R14" s="48"/>
    </row>
    <row r="15" spans="1:18" x14ac:dyDescent="0.25">
      <c r="A15" s="37"/>
      <c r="B15" s="22">
        <v>4</v>
      </c>
      <c r="C15" s="22" t="s">
        <v>76</v>
      </c>
      <c r="D15" s="23" t="s">
        <v>63</v>
      </c>
      <c r="E15" s="12" t="s">
        <v>29</v>
      </c>
      <c r="F15" s="16">
        <v>13.1</v>
      </c>
      <c r="G15" s="24">
        <f t="shared" si="0"/>
        <v>7.6335877862595423</v>
      </c>
      <c r="H15" s="13">
        <f t="shared" si="1"/>
        <v>18.366412213740457</v>
      </c>
      <c r="I15" s="12" t="s">
        <v>103</v>
      </c>
      <c r="J15" s="12" t="s">
        <v>104</v>
      </c>
      <c r="K15" s="23">
        <v>7.4571938514709473</v>
      </c>
      <c r="L15" s="14">
        <f>17*2^(K15-$K$17)</f>
        <v>15.695836412951344</v>
      </c>
      <c r="M15" s="40"/>
      <c r="N15" s="43"/>
      <c r="O15" s="48"/>
      <c r="P15" s="48"/>
      <c r="Q15" s="48"/>
      <c r="R15" s="48"/>
    </row>
    <row r="16" spans="1:18" x14ac:dyDescent="0.25">
      <c r="A16" s="37"/>
      <c r="B16" s="22">
        <v>22</v>
      </c>
      <c r="C16" s="22" t="s">
        <v>94</v>
      </c>
      <c r="D16" s="23" t="s">
        <v>68</v>
      </c>
      <c r="E16" s="12" t="s">
        <v>44</v>
      </c>
      <c r="F16" s="16">
        <v>18.100000000000001</v>
      </c>
      <c r="G16" s="24">
        <f t="shared" si="0"/>
        <v>5.5248618784530379</v>
      </c>
      <c r="H16" s="13">
        <f t="shared" si="1"/>
        <v>20.475138121546962</v>
      </c>
      <c r="I16" s="12" t="s">
        <v>139</v>
      </c>
      <c r="J16" s="12" t="s">
        <v>140</v>
      </c>
      <c r="K16" s="16">
        <v>7.4621009826660156</v>
      </c>
      <c r="L16" s="14">
        <f t="shared" ref="L16:L17" si="5">17*2^(K16-$K$17)</f>
        <v>15.749314566047666</v>
      </c>
      <c r="M16" s="40"/>
      <c r="N16" s="43"/>
      <c r="O16" s="48"/>
      <c r="P16" s="48"/>
      <c r="Q16" s="48"/>
      <c r="R16" s="48"/>
    </row>
    <row r="17" spans="1:18" x14ac:dyDescent="0.25">
      <c r="A17" s="38"/>
      <c r="B17" s="31">
        <v>23</v>
      </c>
      <c r="C17" s="31" t="s">
        <v>95</v>
      </c>
      <c r="D17" s="32" t="s">
        <v>64</v>
      </c>
      <c r="E17" s="20" t="s">
        <v>48</v>
      </c>
      <c r="F17" s="33">
        <v>17.3</v>
      </c>
      <c r="G17" s="34">
        <f t="shared" si="0"/>
        <v>5.7803468208092479</v>
      </c>
      <c r="H17" s="35">
        <f t="shared" si="1"/>
        <v>20.21965317919075</v>
      </c>
      <c r="I17" s="20" t="s">
        <v>141</v>
      </c>
      <c r="J17" s="20" t="s">
        <v>142</v>
      </c>
      <c r="K17" s="33">
        <v>7.5723466873168945</v>
      </c>
      <c r="L17" s="21">
        <f t="shared" si="5"/>
        <v>17</v>
      </c>
      <c r="M17" s="41"/>
      <c r="N17" s="44"/>
      <c r="O17" s="48"/>
      <c r="P17" s="48"/>
      <c r="Q17" s="48"/>
      <c r="R17" s="48"/>
    </row>
    <row r="18" spans="1:18" x14ac:dyDescent="0.25">
      <c r="A18" s="36">
        <v>5</v>
      </c>
      <c r="B18" s="25">
        <v>1</v>
      </c>
      <c r="C18" s="25" t="s">
        <v>73</v>
      </c>
      <c r="D18" s="26" t="s">
        <v>67</v>
      </c>
      <c r="E18" s="19" t="s">
        <v>25</v>
      </c>
      <c r="F18" s="27">
        <v>9.64</v>
      </c>
      <c r="G18" s="28">
        <f t="shared" si="0"/>
        <v>10.373443983402488</v>
      </c>
      <c r="H18" s="29">
        <f t="shared" si="1"/>
        <v>15.626556016597512</v>
      </c>
      <c r="I18" s="19" t="s">
        <v>97</v>
      </c>
      <c r="J18" s="19" t="s">
        <v>98</v>
      </c>
      <c r="K18" s="26">
        <v>7.8209495544433594</v>
      </c>
      <c r="L18" s="30">
        <f>17*2^(K18-$K$21)</f>
        <v>12.999417017330419</v>
      </c>
      <c r="M18" s="39">
        <f>SUM(L18:L21)</f>
        <v>59.395803973728746</v>
      </c>
      <c r="N18" s="42">
        <f>120-M18</f>
        <v>60.604196026271254</v>
      </c>
      <c r="O18" s="48">
        <v>15.74</v>
      </c>
      <c r="P18" s="48">
        <v>15</v>
      </c>
      <c r="Q18" s="48"/>
      <c r="R18" s="48"/>
    </row>
    <row r="19" spans="1:18" x14ac:dyDescent="0.25">
      <c r="A19" s="37"/>
      <c r="B19" s="22">
        <v>11</v>
      </c>
      <c r="C19" s="22" t="s">
        <v>83</v>
      </c>
      <c r="D19" s="23" t="s">
        <v>53</v>
      </c>
      <c r="E19" s="12" t="s">
        <v>27</v>
      </c>
      <c r="F19" s="16">
        <v>17.399999999999999</v>
      </c>
      <c r="G19" s="24">
        <f t="shared" si="0"/>
        <v>5.7471264367816097</v>
      </c>
      <c r="H19" s="13">
        <f t="shared" si="1"/>
        <v>20.25287356321839</v>
      </c>
      <c r="I19" s="12" t="s">
        <v>117</v>
      </c>
      <c r="J19" s="12" t="s">
        <v>118</v>
      </c>
      <c r="K19" s="23">
        <v>7.8646860122680664</v>
      </c>
      <c r="L19" s="14">
        <f t="shared" ref="L19:L20" si="6">17*2^(K19-$K$21)</f>
        <v>13.39953914316229</v>
      </c>
      <c r="M19" s="40"/>
      <c r="N19" s="43"/>
      <c r="O19" s="48"/>
      <c r="P19" s="48"/>
      <c r="Q19" s="48"/>
      <c r="R19" s="48"/>
    </row>
    <row r="20" spans="1:18" x14ac:dyDescent="0.25">
      <c r="A20" s="37"/>
      <c r="B20" s="22">
        <v>10</v>
      </c>
      <c r="C20" s="22" t="s">
        <v>82</v>
      </c>
      <c r="D20" s="23" t="s">
        <v>56</v>
      </c>
      <c r="E20" s="12" t="s">
        <v>34</v>
      </c>
      <c r="F20" s="16">
        <v>11.9</v>
      </c>
      <c r="G20" s="24">
        <f t="shared" si="0"/>
        <v>8.4033613445378155</v>
      </c>
      <c r="H20" s="13">
        <f t="shared" si="1"/>
        <v>17.596638655462186</v>
      </c>
      <c r="I20" s="12" t="s">
        <v>115</v>
      </c>
      <c r="J20" s="12" t="s">
        <v>116</v>
      </c>
      <c r="K20" s="23">
        <v>8.1202902793884277</v>
      </c>
      <c r="L20" s="14">
        <f t="shared" si="6"/>
        <v>15.996847813236039</v>
      </c>
      <c r="M20" s="40"/>
      <c r="N20" s="43"/>
      <c r="O20" s="48"/>
      <c r="P20" s="48"/>
      <c r="Q20" s="48"/>
      <c r="R20" s="48"/>
    </row>
    <row r="21" spans="1:18" x14ac:dyDescent="0.25">
      <c r="A21" s="38"/>
      <c r="B21" s="31">
        <v>14</v>
      </c>
      <c r="C21" s="31" t="s">
        <v>86</v>
      </c>
      <c r="D21" s="32" t="s">
        <v>58</v>
      </c>
      <c r="E21" s="20" t="s">
        <v>37</v>
      </c>
      <c r="F21" s="33">
        <v>12.1</v>
      </c>
      <c r="G21" s="34">
        <f t="shared" si="0"/>
        <v>8.2644628099173563</v>
      </c>
      <c r="H21" s="35">
        <f t="shared" si="1"/>
        <v>17.735537190082646</v>
      </c>
      <c r="I21" s="20" t="s">
        <v>123</v>
      </c>
      <c r="J21" s="20" t="s">
        <v>124</v>
      </c>
      <c r="K21" s="33">
        <v>8.2080373764038086</v>
      </c>
      <c r="L21" s="21">
        <v>17</v>
      </c>
      <c r="M21" s="41"/>
      <c r="N21" s="44"/>
      <c r="O21" s="48"/>
      <c r="P21" s="48"/>
      <c r="Q21" s="48"/>
      <c r="R21" s="48"/>
    </row>
    <row r="22" spans="1:18" x14ac:dyDescent="0.25">
      <c r="A22" s="36">
        <v>6</v>
      </c>
      <c r="B22" s="25">
        <v>12</v>
      </c>
      <c r="C22" s="25" t="s">
        <v>84</v>
      </c>
      <c r="D22" s="26" t="s">
        <v>65</v>
      </c>
      <c r="E22" s="19" t="s">
        <v>35</v>
      </c>
      <c r="F22" s="27">
        <v>16.2</v>
      </c>
      <c r="G22" s="28">
        <f t="shared" si="0"/>
        <v>6.1728395061728394</v>
      </c>
      <c r="H22" s="29">
        <f t="shared" si="1"/>
        <v>19.827160493827162</v>
      </c>
      <c r="I22" s="19" t="s">
        <v>119</v>
      </c>
      <c r="J22" s="19" t="s">
        <v>120</v>
      </c>
      <c r="K22" s="26">
        <v>8.3302145004272461</v>
      </c>
      <c r="L22" s="30">
        <f>17*2^(K22-$K$25)+10</f>
        <v>10.358791773186255</v>
      </c>
      <c r="M22" s="39">
        <f>SUM(L22:L25)</f>
        <v>53.583407640327437</v>
      </c>
      <c r="N22" s="42">
        <f>120-M22</f>
        <v>66.416592359672563</v>
      </c>
      <c r="O22" s="48">
        <v>17.440000000000001</v>
      </c>
      <c r="P22" s="48">
        <v>16</v>
      </c>
      <c r="Q22" s="48"/>
      <c r="R22" s="48"/>
    </row>
    <row r="23" spans="1:18" x14ac:dyDescent="0.25">
      <c r="A23" s="37"/>
      <c r="B23" s="22">
        <v>17</v>
      </c>
      <c r="C23" s="22" t="s">
        <v>89</v>
      </c>
      <c r="D23" s="23" t="s">
        <v>62</v>
      </c>
      <c r="E23" s="12" t="s">
        <v>39</v>
      </c>
      <c r="F23" s="16">
        <v>12.9</v>
      </c>
      <c r="G23" s="24">
        <f t="shared" si="0"/>
        <v>7.7519379844961236</v>
      </c>
      <c r="H23" s="13">
        <f t="shared" si="1"/>
        <v>18.248062015503876</v>
      </c>
      <c r="I23" s="12" t="s">
        <v>129</v>
      </c>
      <c r="J23" s="12" t="s">
        <v>130</v>
      </c>
      <c r="K23" s="16">
        <v>8.3601951599121094</v>
      </c>
      <c r="L23" s="14">
        <f t="shared" ref="L23" si="7">17*2^(K23-$K$25)+10</f>
        <v>10.366325840094664</v>
      </c>
      <c r="M23" s="40"/>
      <c r="N23" s="43"/>
      <c r="O23" s="48"/>
      <c r="P23" s="48"/>
      <c r="Q23" s="48"/>
      <c r="R23" s="48"/>
    </row>
    <row r="24" spans="1:18" x14ac:dyDescent="0.25">
      <c r="A24" s="37"/>
      <c r="B24" s="22">
        <v>16</v>
      </c>
      <c r="C24" s="22" t="s">
        <v>88</v>
      </c>
      <c r="D24" s="23" t="s">
        <v>52</v>
      </c>
      <c r="E24" s="12" t="s">
        <v>38</v>
      </c>
      <c r="F24" s="16">
        <v>13.5</v>
      </c>
      <c r="G24" s="24">
        <f t="shared" si="0"/>
        <v>7.4074074074074074</v>
      </c>
      <c r="H24" s="13">
        <f t="shared" si="1"/>
        <v>18.592592592592592</v>
      </c>
      <c r="I24" s="12" t="s">
        <v>127</v>
      </c>
      <c r="J24" s="12" t="s">
        <v>128</v>
      </c>
      <c r="K24" s="16">
        <v>9.5885329246520996</v>
      </c>
      <c r="L24" s="14">
        <f>17*2^(K24-$K$25)+10</f>
        <v>10.858290027046516</v>
      </c>
      <c r="M24" s="40"/>
      <c r="N24" s="43"/>
      <c r="O24" s="48"/>
      <c r="P24" s="48"/>
      <c r="Q24" s="48"/>
      <c r="R24" s="48"/>
    </row>
    <row r="25" spans="1:18" x14ac:dyDescent="0.25">
      <c r="A25" s="38"/>
      <c r="B25" s="31">
        <v>15</v>
      </c>
      <c r="C25" s="31" t="s">
        <v>87</v>
      </c>
      <c r="D25" s="32" t="s">
        <v>59</v>
      </c>
      <c r="E25" s="20" t="s">
        <v>47</v>
      </c>
      <c r="F25" s="33">
        <v>20.399999999999999</v>
      </c>
      <c r="G25" s="34">
        <f t="shared" si="0"/>
        <v>4.9019607843137258</v>
      </c>
      <c r="H25" s="35">
        <f t="shared" si="1"/>
        <v>21.098039215686274</v>
      </c>
      <c r="I25" s="20" t="s">
        <v>125</v>
      </c>
      <c r="J25" s="20" t="s">
        <v>126</v>
      </c>
      <c r="K25" s="33">
        <v>13.896458625793457</v>
      </c>
      <c r="L25" s="21">
        <f>17+5</f>
        <v>22</v>
      </c>
      <c r="M25" s="41"/>
      <c r="N25" s="44"/>
      <c r="O25" s="48"/>
      <c r="P25" s="48"/>
      <c r="Q25" s="48"/>
      <c r="R25" s="48"/>
    </row>
    <row r="26" spans="1:18" x14ac:dyDescent="0.25">
      <c r="C26" s="2"/>
      <c r="D26" s="2"/>
    </row>
    <row r="27" spans="1:18" x14ac:dyDescent="0.25">
      <c r="C27" s="2"/>
      <c r="D27" s="2"/>
    </row>
    <row r="28" spans="1:18" x14ac:dyDescent="0.25">
      <c r="C28" s="2"/>
      <c r="D28" s="2"/>
    </row>
    <row r="29" spans="1:18" x14ac:dyDescent="0.25">
      <c r="C29" s="2"/>
      <c r="D29" s="2"/>
    </row>
  </sheetData>
  <autoFilter ref="B1:K25">
    <sortState ref="B2:K25">
      <sortCondition ref="K1:K25"/>
    </sortState>
  </autoFilter>
  <mergeCells count="42">
    <mergeCell ref="O18:O21"/>
    <mergeCell ref="P18:P21"/>
    <mergeCell ref="Q18:Q21"/>
    <mergeCell ref="R18:R21"/>
    <mergeCell ref="O22:O25"/>
    <mergeCell ref="P22:P25"/>
    <mergeCell ref="Q22:Q25"/>
    <mergeCell ref="R22:R25"/>
    <mergeCell ref="O10:O13"/>
    <mergeCell ref="P10:P13"/>
    <mergeCell ref="Q10:Q13"/>
    <mergeCell ref="R10:R13"/>
    <mergeCell ref="O14:O17"/>
    <mergeCell ref="P14:P17"/>
    <mergeCell ref="Q14:Q17"/>
    <mergeCell ref="R14:R17"/>
    <mergeCell ref="O2:O5"/>
    <mergeCell ref="P2:P5"/>
    <mergeCell ref="Q2:Q5"/>
    <mergeCell ref="R2:R5"/>
    <mergeCell ref="O6:O9"/>
    <mergeCell ref="P6:P9"/>
    <mergeCell ref="Q6:Q9"/>
    <mergeCell ref="R6:R9"/>
    <mergeCell ref="M14:M17"/>
    <mergeCell ref="N14:N17"/>
    <mergeCell ref="M18:M21"/>
    <mergeCell ref="N18:N21"/>
    <mergeCell ref="M22:M25"/>
    <mergeCell ref="N22:N25"/>
    <mergeCell ref="M2:M5"/>
    <mergeCell ref="N2:N5"/>
    <mergeCell ref="M6:M9"/>
    <mergeCell ref="N6:N9"/>
    <mergeCell ref="M10:M13"/>
    <mergeCell ref="N10:N13"/>
    <mergeCell ref="A22:A25"/>
    <mergeCell ref="A2:A5"/>
    <mergeCell ref="A6:A9"/>
    <mergeCell ref="A10:A13"/>
    <mergeCell ref="A14:A17"/>
    <mergeCell ref="A18:A21"/>
  </mergeCells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F23" sqref="F23"/>
    </sheetView>
  </sheetViews>
  <sheetFormatPr defaultRowHeight="15" x14ac:dyDescent="0.25"/>
  <cols>
    <col min="1" max="1" width="14.42578125" customWidth="1"/>
    <col min="2" max="2" width="10.42578125" customWidth="1"/>
    <col min="3" max="3" width="11.28515625" customWidth="1"/>
  </cols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>
        <v>1</v>
      </c>
      <c r="B2">
        <v>8.127039909362793</v>
      </c>
      <c r="C2">
        <f>AVERAGE(B2:B3)</f>
        <v>7.8209495544433594</v>
      </c>
    </row>
    <row r="3" spans="1:3" x14ac:dyDescent="0.25">
      <c r="A3">
        <v>1</v>
      </c>
      <c r="B3">
        <v>7.5148591995239258</v>
      </c>
    </row>
    <row r="4" spans="1:3" x14ac:dyDescent="0.25">
      <c r="A4">
        <v>2</v>
      </c>
      <c r="B4">
        <v>7.3119921684265137</v>
      </c>
      <c r="C4">
        <f t="shared" ref="C4:C48" si="0">AVERAGE(B4:B5)</f>
        <v>7.4350531101226807</v>
      </c>
    </row>
    <row r="5" spans="1:3" x14ac:dyDescent="0.25">
      <c r="A5">
        <v>2</v>
      </c>
      <c r="B5">
        <v>7.5581140518188477</v>
      </c>
    </row>
    <row r="6" spans="1:3" x14ac:dyDescent="0.25">
      <c r="A6">
        <v>3</v>
      </c>
      <c r="B6">
        <v>6.961453914642334</v>
      </c>
      <c r="C6">
        <f>AVERAGE(B6:B7)</f>
        <v>7.0676324367523193</v>
      </c>
    </row>
    <row r="7" spans="1:3" x14ac:dyDescent="0.25">
      <c r="A7">
        <v>3</v>
      </c>
      <c r="B7">
        <v>7.1738109588623047</v>
      </c>
    </row>
    <row r="8" spans="1:3" x14ac:dyDescent="0.25">
      <c r="A8">
        <v>4</v>
      </c>
      <c r="B8">
        <v>7.3465566635131836</v>
      </c>
      <c r="C8">
        <f t="shared" si="0"/>
        <v>7.4571938514709473</v>
      </c>
    </row>
    <row r="9" spans="1:3" x14ac:dyDescent="0.25">
      <c r="A9">
        <v>4</v>
      </c>
      <c r="B9">
        <v>7.5678310394287109</v>
      </c>
    </row>
    <row r="10" spans="1:3" x14ac:dyDescent="0.25">
      <c r="A10">
        <v>5</v>
      </c>
      <c r="B10">
        <v>7.1669225692749023</v>
      </c>
      <c r="C10">
        <f t="shared" si="0"/>
        <v>7.0971391201019287</v>
      </c>
    </row>
    <row r="11" spans="1:3" x14ac:dyDescent="0.25">
      <c r="A11">
        <v>5</v>
      </c>
      <c r="B11">
        <v>7.0273556709289551</v>
      </c>
    </row>
    <row r="12" spans="1:3" x14ac:dyDescent="0.25">
      <c r="A12">
        <v>6</v>
      </c>
      <c r="B12">
        <v>6.869377613067627</v>
      </c>
      <c r="C12">
        <f t="shared" si="0"/>
        <v>6.7435648441314697</v>
      </c>
    </row>
    <row r="13" spans="1:3" x14ac:dyDescent="0.25">
      <c r="A13">
        <v>6</v>
      </c>
      <c r="B13">
        <v>6.6177520751953125</v>
      </c>
    </row>
    <row r="14" spans="1:3" x14ac:dyDescent="0.25">
      <c r="A14">
        <v>7</v>
      </c>
      <c r="B14">
        <v>6.6016087532043457</v>
      </c>
      <c r="C14">
        <f t="shared" si="0"/>
        <v>6.5273749828338623</v>
      </c>
    </row>
    <row r="15" spans="1:3" x14ac:dyDescent="0.25">
      <c r="A15">
        <v>7</v>
      </c>
      <c r="B15">
        <v>6.4531412124633789</v>
      </c>
    </row>
    <row r="16" spans="1:3" x14ac:dyDescent="0.25">
      <c r="A16">
        <v>8</v>
      </c>
      <c r="B16">
        <v>7.2906050682067871</v>
      </c>
      <c r="C16">
        <f>AVERAGE(B16:B17)</f>
        <v>6.7084383964538574</v>
      </c>
    </row>
    <row r="17" spans="1:3" x14ac:dyDescent="0.25">
      <c r="A17">
        <v>8</v>
      </c>
      <c r="B17">
        <v>6.1262717247009277</v>
      </c>
    </row>
    <row r="18" spans="1:3" x14ac:dyDescent="0.25">
      <c r="A18">
        <v>9</v>
      </c>
      <c r="B18">
        <v>6.5878763198852539</v>
      </c>
      <c r="C18">
        <f t="shared" si="0"/>
        <v>6.6894369125366211</v>
      </c>
    </row>
    <row r="19" spans="1:3" x14ac:dyDescent="0.25">
      <c r="A19">
        <v>9</v>
      </c>
      <c r="B19">
        <v>6.7909975051879883</v>
      </c>
    </row>
    <row r="20" spans="1:3" x14ac:dyDescent="0.25">
      <c r="A20">
        <v>10</v>
      </c>
      <c r="B20">
        <v>8.2556858062744141</v>
      </c>
      <c r="C20">
        <f t="shared" si="0"/>
        <v>8.1202902793884277</v>
      </c>
    </row>
    <row r="21" spans="1:3" x14ac:dyDescent="0.25">
      <c r="A21">
        <v>10</v>
      </c>
      <c r="B21">
        <v>7.9848947525024414</v>
      </c>
    </row>
    <row r="22" spans="1:3" x14ac:dyDescent="0.25">
      <c r="A22">
        <v>11</v>
      </c>
      <c r="B22">
        <v>7.7999715805053711</v>
      </c>
      <c r="C22">
        <f t="shared" si="0"/>
        <v>7.8646860122680664</v>
      </c>
    </row>
    <row r="23" spans="1:3" x14ac:dyDescent="0.25">
      <c r="A23">
        <v>11</v>
      </c>
      <c r="B23">
        <v>7.9294004440307617</v>
      </c>
    </row>
    <row r="24" spans="1:3" x14ac:dyDescent="0.25">
      <c r="A24">
        <v>12</v>
      </c>
      <c r="B24">
        <v>8.2715816497802734</v>
      </c>
      <c r="C24">
        <f t="shared" si="0"/>
        <v>8.3302145004272461</v>
      </c>
    </row>
    <row r="25" spans="1:3" x14ac:dyDescent="0.25">
      <c r="A25">
        <v>12</v>
      </c>
      <c r="B25">
        <v>8.3888473510742187</v>
      </c>
    </row>
    <row r="26" spans="1:3" x14ac:dyDescent="0.25">
      <c r="A26">
        <v>13</v>
      </c>
      <c r="B26">
        <v>7.0067472457885742</v>
      </c>
      <c r="C26">
        <f t="shared" si="0"/>
        <v>7.2355482578277588</v>
      </c>
    </row>
    <row r="27" spans="1:3" x14ac:dyDescent="0.25">
      <c r="A27">
        <v>13</v>
      </c>
      <c r="B27">
        <v>7.4643492698669434</v>
      </c>
    </row>
    <row r="28" spans="1:3" x14ac:dyDescent="0.25">
      <c r="A28">
        <v>14</v>
      </c>
      <c r="B28">
        <v>7.9144783020019531</v>
      </c>
      <c r="C28">
        <f t="shared" si="0"/>
        <v>8.2080373764038086</v>
      </c>
    </row>
    <row r="29" spans="1:3" x14ac:dyDescent="0.25">
      <c r="A29">
        <v>14</v>
      </c>
      <c r="B29">
        <v>8.5015964508056641</v>
      </c>
    </row>
    <row r="30" spans="1:3" x14ac:dyDescent="0.25">
      <c r="A30">
        <v>15</v>
      </c>
      <c r="B30">
        <v>13.622707366943359</v>
      </c>
      <c r="C30">
        <f t="shared" si="0"/>
        <v>13.896458625793457</v>
      </c>
    </row>
    <row r="31" spans="1:3" x14ac:dyDescent="0.25">
      <c r="A31">
        <v>15</v>
      </c>
      <c r="B31">
        <v>14.170209884643555</v>
      </c>
    </row>
    <row r="32" spans="1:3" x14ac:dyDescent="0.25">
      <c r="A32">
        <v>16</v>
      </c>
      <c r="B32">
        <v>9.2979335784912109</v>
      </c>
      <c r="C32">
        <f>AVERAGE(B32:B33)</f>
        <v>9.5885329246520996</v>
      </c>
    </row>
    <row r="33" spans="1:3" x14ac:dyDescent="0.25">
      <c r="A33">
        <v>16</v>
      </c>
      <c r="B33">
        <v>9.8791322708129883</v>
      </c>
    </row>
    <row r="34" spans="1:3" x14ac:dyDescent="0.25">
      <c r="A34">
        <v>17</v>
      </c>
      <c r="B34">
        <v>8.494746208190918</v>
      </c>
      <c r="C34">
        <f t="shared" si="0"/>
        <v>8.3601951599121094</v>
      </c>
    </row>
    <row r="35" spans="1:3" x14ac:dyDescent="0.25">
      <c r="A35">
        <v>17</v>
      </c>
      <c r="B35">
        <v>8.2256441116333008</v>
      </c>
    </row>
    <row r="36" spans="1:3" x14ac:dyDescent="0.25">
      <c r="A36">
        <v>18</v>
      </c>
      <c r="B36">
        <v>6.0327033996582031</v>
      </c>
      <c r="C36">
        <f t="shared" si="0"/>
        <v>6.1387932300567627</v>
      </c>
    </row>
    <row r="37" spans="1:3" x14ac:dyDescent="0.25">
      <c r="A37">
        <v>18</v>
      </c>
      <c r="B37">
        <v>6.2448830604553223</v>
      </c>
    </row>
    <row r="38" spans="1:3" x14ac:dyDescent="0.25">
      <c r="A38">
        <v>19</v>
      </c>
      <c r="B38">
        <v>5.2784647941589355</v>
      </c>
      <c r="C38">
        <f t="shared" si="0"/>
        <v>5.4500565528869629</v>
      </c>
    </row>
    <row r="39" spans="1:3" x14ac:dyDescent="0.25">
      <c r="A39">
        <v>19</v>
      </c>
      <c r="B39">
        <v>5.6216483116149902</v>
      </c>
    </row>
    <row r="40" spans="1:3" x14ac:dyDescent="0.25">
      <c r="A40">
        <v>20</v>
      </c>
      <c r="B40">
        <v>6.4469785690307617</v>
      </c>
      <c r="C40">
        <f t="shared" si="0"/>
        <v>6.3985531330108643</v>
      </c>
    </row>
    <row r="41" spans="1:3" x14ac:dyDescent="0.25">
      <c r="A41">
        <v>20</v>
      </c>
      <c r="B41">
        <v>6.3501276969909668</v>
      </c>
    </row>
    <row r="42" spans="1:3" x14ac:dyDescent="0.25">
      <c r="A42">
        <v>21</v>
      </c>
      <c r="B42">
        <v>7.1902265548706055</v>
      </c>
      <c r="C42">
        <f t="shared" si="0"/>
        <v>7.0704581737518311</v>
      </c>
    </row>
    <row r="43" spans="1:3" ht="13.5" customHeight="1" x14ac:dyDescent="0.25">
      <c r="A43">
        <v>21</v>
      </c>
      <c r="B43">
        <v>6.9506897926330566</v>
      </c>
    </row>
    <row r="44" spans="1:3" x14ac:dyDescent="0.25">
      <c r="A44">
        <v>22</v>
      </c>
      <c r="B44">
        <v>7.6993608474731445</v>
      </c>
      <c r="C44">
        <f t="shared" si="0"/>
        <v>7.4621009826660156</v>
      </c>
    </row>
    <row r="45" spans="1:3" x14ac:dyDescent="0.25">
      <c r="A45">
        <v>22</v>
      </c>
      <c r="B45">
        <v>7.2248411178588867</v>
      </c>
    </row>
    <row r="46" spans="1:3" x14ac:dyDescent="0.25">
      <c r="A46">
        <v>23</v>
      </c>
      <c r="B46">
        <v>7.885958194732666</v>
      </c>
      <c r="C46">
        <f t="shared" si="0"/>
        <v>7.5723466873168945</v>
      </c>
    </row>
    <row r="47" spans="1:3" x14ac:dyDescent="0.25">
      <c r="A47">
        <v>23</v>
      </c>
      <c r="B47">
        <v>7.258735179901123</v>
      </c>
    </row>
    <row r="48" spans="1:3" x14ac:dyDescent="0.25">
      <c r="A48">
        <v>24</v>
      </c>
      <c r="B48">
        <v>7.3848013877868652</v>
      </c>
      <c r="C48">
        <f t="shared" si="0"/>
        <v>6.7794985771179199</v>
      </c>
    </row>
    <row r="49" spans="1:2" x14ac:dyDescent="0.25">
      <c r="A49">
        <v>24</v>
      </c>
      <c r="B49">
        <v>6.1741957664489746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"/>
  <sheetViews>
    <sheetView workbookViewId="0">
      <selection activeCell="C20" sqref="C20"/>
    </sheetView>
  </sheetViews>
  <sheetFormatPr defaultRowHeight="15" x14ac:dyDescent="0.25"/>
  <cols>
    <col min="3" max="5" width="13.7109375" customWidth="1"/>
  </cols>
  <sheetData>
    <row r="1" spans="2:18" x14ac:dyDescent="0.25"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2:18" ht="9.75" customHeight="1" x14ac:dyDescent="0.25"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x14ac:dyDescent="0.25">
      <c r="B3" s="1" t="s">
        <v>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2:18" x14ac:dyDescent="0.25">
      <c r="B4" s="6"/>
      <c r="C4" s="5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2"/>
      <c r="P4" s="2"/>
      <c r="Q4" s="2"/>
      <c r="R4" s="2"/>
    </row>
    <row r="5" spans="2:18" x14ac:dyDescent="0.25">
      <c r="B5" s="8" t="s">
        <v>0</v>
      </c>
      <c r="C5" s="4" t="s">
        <v>73</v>
      </c>
      <c r="D5" s="4" t="s">
        <v>81</v>
      </c>
      <c r="E5" s="4" t="s">
        <v>89</v>
      </c>
      <c r="F5" s="4"/>
      <c r="G5" s="4"/>
      <c r="H5" s="4"/>
      <c r="I5" s="4"/>
      <c r="J5" s="4"/>
      <c r="K5" s="4"/>
      <c r="L5" s="4"/>
      <c r="M5" s="4"/>
      <c r="N5" s="4"/>
      <c r="O5" s="2"/>
      <c r="P5" s="2"/>
      <c r="Q5" s="2"/>
      <c r="R5" s="2"/>
    </row>
    <row r="6" spans="2:18" x14ac:dyDescent="0.25">
      <c r="B6" s="9" t="s">
        <v>1</v>
      </c>
      <c r="C6" s="4" t="s">
        <v>74</v>
      </c>
      <c r="D6" s="4" t="s">
        <v>82</v>
      </c>
      <c r="E6" s="4" t="s">
        <v>90</v>
      </c>
      <c r="F6" s="4"/>
      <c r="G6" s="4"/>
      <c r="H6" s="4"/>
      <c r="I6" s="4"/>
      <c r="J6" s="4"/>
      <c r="K6" s="4"/>
      <c r="L6" s="4"/>
      <c r="M6" s="4"/>
      <c r="N6" s="4"/>
      <c r="O6" s="2"/>
      <c r="P6" s="2"/>
      <c r="Q6" s="2"/>
      <c r="R6" s="2"/>
    </row>
    <row r="7" spans="2:18" x14ac:dyDescent="0.25">
      <c r="B7" s="9" t="s">
        <v>2</v>
      </c>
      <c r="C7" s="4" t="s">
        <v>75</v>
      </c>
      <c r="D7" s="4" t="s">
        <v>83</v>
      </c>
      <c r="E7" s="4" t="s">
        <v>91</v>
      </c>
      <c r="F7" s="4"/>
      <c r="G7" s="4"/>
      <c r="H7" s="4"/>
      <c r="I7" s="4"/>
      <c r="J7" s="4"/>
      <c r="K7" s="4"/>
      <c r="L7" s="4"/>
      <c r="M7" s="4"/>
      <c r="N7" s="4"/>
      <c r="O7" s="2"/>
      <c r="P7" s="2"/>
      <c r="Q7" s="2"/>
      <c r="R7" s="2"/>
    </row>
    <row r="8" spans="2:18" x14ac:dyDescent="0.25">
      <c r="B8" s="9" t="s">
        <v>3</v>
      </c>
      <c r="C8" s="4" t="s">
        <v>76</v>
      </c>
      <c r="D8" s="4" t="s">
        <v>84</v>
      </c>
      <c r="E8" s="4" t="s">
        <v>92</v>
      </c>
      <c r="F8" s="4"/>
      <c r="G8" s="4"/>
      <c r="H8" s="4"/>
      <c r="I8" s="4"/>
      <c r="J8" s="4"/>
      <c r="K8" s="4"/>
      <c r="L8" s="4"/>
      <c r="M8" s="4"/>
      <c r="N8" s="4"/>
      <c r="O8" s="2"/>
      <c r="P8" s="2"/>
      <c r="Q8" s="2"/>
      <c r="R8" s="2"/>
    </row>
    <row r="9" spans="2:18" x14ac:dyDescent="0.25">
      <c r="B9" s="9" t="s">
        <v>4</v>
      </c>
      <c r="C9" s="4" t="s">
        <v>77</v>
      </c>
      <c r="D9" s="4" t="s">
        <v>85</v>
      </c>
      <c r="E9" s="4" t="s">
        <v>96</v>
      </c>
      <c r="F9" s="4"/>
      <c r="G9" s="4"/>
      <c r="H9" s="4"/>
      <c r="I9" s="4"/>
      <c r="J9" s="4"/>
      <c r="K9" s="4"/>
      <c r="L9" s="4"/>
      <c r="M9" s="4"/>
      <c r="N9" s="4"/>
      <c r="O9" s="2"/>
      <c r="P9" s="2"/>
      <c r="Q9" s="2"/>
      <c r="R9" s="2"/>
    </row>
    <row r="10" spans="2:18" x14ac:dyDescent="0.25">
      <c r="B10" s="9" t="s">
        <v>5</v>
      </c>
      <c r="C10" s="4" t="s">
        <v>78</v>
      </c>
      <c r="D10" s="4" t="s">
        <v>86</v>
      </c>
      <c r="E10" s="4" t="s">
        <v>94</v>
      </c>
      <c r="F10" s="4"/>
      <c r="G10" s="4"/>
      <c r="H10" s="4"/>
      <c r="I10" s="4"/>
      <c r="J10" s="4"/>
      <c r="K10" s="4"/>
      <c r="L10" s="4"/>
      <c r="M10" s="4"/>
      <c r="N10" s="4"/>
      <c r="O10" s="2"/>
      <c r="P10" s="2"/>
      <c r="Q10" s="2"/>
      <c r="R10" s="2"/>
    </row>
    <row r="11" spans="2:18" x14ac:dyDescent="0.25">
      <c r="B11" s="9" t="s">
        <v>6</v>
      </c>
      <c r="C11" s="4" t="s">
        <v>79</v>
      </c>
      <c r="D11" s="4" t="s">
        <v>87</v>
      </c>
      <c r="E11" s="4" t="s">
        <v>95</v>
      </c>
      <c r="F11" s="4"/>
      <c r="G11" s="4"/>
      <c r="H11" s="4"/>
      <c r="I11" s="4"/>
      <c r="J11" s="4"/>
      <c r="K11" s="4"/>
      <c r="L11" s="4"/>
      <c r="M11" s="4"/>
      <c r="N11" s="4"/>
      <c r="O11" s="2"/>
      <c r="P11" s="2"/>
      <c r="Q11" s="2"/>
      <c r="R11" s="2"/>
    </row>
    <row r="12" spans="2:18" x14ac:dyDescent="0.25">
      <c r="B12" s="9" t="s">
        <v>7</v>
      </c>
      <c r="C12" s="4" t="s">
        <v>80</v>
      </c>
      <c r="D12" s="4" t="s">
        <v>88</v>
      </c>
      <c r="E12" s="4" t="s">
        <v>93</v>
      </c>
      <c r="F12" s="4"/>
      <c r="G12" s="4"/>
      <c r="H12" s="4"/>
      <c r="I12" s="4"/>
      <c r="J12" s="4"/>
      <c r="K12" s="4"/>
      <c r="L12" s="4"/>
      <c r="M12" s="4"/>
      <c r="N12" s="4"/>
      <c r="O12" s="2"/>
      <c r="P12" s="2"/>
      <c r="Q12" s="2"/>
      <c r="R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HCsamples_libraries</vt:lpstr>
      <vt:lpstr>qPCR1</vt:lpstr>
      <vt:lpstr>plate layout</vt:lpstr>
      <vt:lpstr>HCsamples_libraries!Print_Area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Viana, Joana</dc:creator>
  <cp:lastModifiedBy>Viana, Joana</cp:lastModifiedBy>
  <cp:lastPrinted>2017-07-01T17:44:14Z</cp:lastPrinted>
  <dcterms:created xsi:type="dcterms:W3CDTF">2017-04-11T10:13:35Z</dcterms:created>
  <dcterms:modified xsi:type="dcterms:W3CDTF">2017-07-10T12:43:45Z</dcterms:modified>
</cp:coreProperties>
</file>