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codeName="ThisWorkbook"/>
  <mc:AlternateContent xmlns:mc="http://schemas.openxmlformats.org/markup-compatibility/2006">
    <mc:Choice Requires="x15">
      <x15ac:absPath xmlns:x15ac="http://schemas.microsoft.com/office/spreadsheetml/2010/11/ac" url="https://steelforcenv.sharepoint.com/sites/SFP-Tampack/Shared Documents/General/Track Logistic/CHATBOT/"/>
    </mc:Choice>
  </mc:AlternateContent>
  <xr:revisionPtr revIDLastSave="7" documentId="13_ncr:1_{A77A1FD9-904D-4FC6-8FFE-10FEFDE12857}" xr6:coauthVersionLast="47" xr6:coauthVersionMax="47" xr10:uidLastSave="{70DCA9DC-F54C-45EB-99EF-1E3BE5358056}"/>
  <bookViews>
    <workbookView xWindow="-110" yWindow="-110" windowWidth="19420" windowHeight="10300" xr2:uid="{00000000-000D-0000-FFFF-FFFF00000000}"/>
  </bookViews>
  <sheets>
    <sheet name="Pedidos" sheetId="5" r:id="rId1"/>
    <sheet name="Credenciales" sheetId="8" r:id="rId2"/>
  </sheets>
  <externalReferences>
    <externalReference r:id="rId3"/>
  </externalReferences>
  <definedNames>
    <definedName name="_xlnm._FilterDatabase" localSheetId="0" hidden="1">Pedidos!$A$1:$X$154</definedName>
  </definedNames>
  <calcPr calcId="191029" iterate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W115" i="5" l="1"/>
  <c r="V115" i="5"/>
  <c r="U115" i="5"/>
  <c r="T115" i="5"/>
  <c r="S115" i="5"/>
  <c r="R115" i="5"/>
  <c r="K115" i="5" s="1"/>
  <c r="P115" i="5"/>
  <c r="O115" i="5"/>
  <c r="N115" i="5"/>
  <c r="M115" i="5"/>
  <c r="Q115" i="5" s="1"/>
  <c r="L115" i="5"/>
  <c r="J115" i="5"/>
  <c r="I115" i="5"/>
  <c r="H115" i="5"/>
  <c r="G115" i="5"/>
  <c r="D115" i="5"/>
  <c r="E115" i="5" s="1"/>
  <c r="C115" i="5"/>
  <c r="B115" i="5" s="1"/>
  <c r="C17" i="8"/>
  <c r="C16" i="8"/>
  <c r="C15" i="8"/>
  <c r="C14" i="8"/>
  <c r="C13" i="8"/>
  <c r="C12" i="8"/>
  <c r="C11" i="8"/>
  <c r="C10" i="8"/>
  <c r="C9" i="8"/>
  <c r="C8" i="8"/>
  <c r="C7" i="8"/>
  <c r="C6" i="8"/>
  <c r="C5" i="8"/>
  <c r="C4" i="8"/>
  <c r="C3" i="8"/>
  <c r="C2" i="8"/>
  <c r="W114" i="5"/>
  <c r="V114" i="5"/>
  <c r="U114" i="5"/>
  <c r="T114" i="5"/>
  <c r="S114" i="5"/>
  <c r="R114" i="5"/>
  <c r="K114" i="5" s="1"/>
  <c r="P114" i="5"/>
  <c r="O114" i="5"/>
  <c r="N114" i="5"/>
  <c r="M114" i="5"/>
  <c r="L114" i="5"/>
  <c r="J114" i="5"/>
  <c r="I114" i="5"/>
  <c r="H114" i="5"/>
  <c r="G114" i="5"/>
  <c r="D114" i="5"/>
  <c r="E114" i="5" s="1"/>
  <c r="C114" i="5"/>
  <c r="B114" i="5" s="1"/>
  <c r="W113" i="5"/>
  <c r="V113" i="5"/>
  <c r="T113" i="5"/>
  <c r="S113" i="5"/>
  <c r="R113" i="5"/>
  <c r="K113" i="5" s="1"/>
  <c r="P113" i="5"/>
  <c r="O113" i="5"/>
  <c r="M113" i="5"/>
  <c r="L113" i="5"/>
  <c r="J113" i="5"/>
  <c r="I113" i="5"/>
  <c r="H113" i="5"/>
  <c r="G113" i="5"/>
  <c r="D113" i="5"/>
  <c r="E113" i="5" s="1"/>
  <c r="C113" i="5"/>
  <c r="B113" i="5" s="1"/>
  <c r="W112" i="5"/>
  <c r="V112" i="5"/>
  <c r="U112" i="5"/>
  <c r="T112" i="5"/>
  <c r="S112" i="5"/>
  <c r="R112" i="5"/>
  <c r="K112" i="5" s="1"/>
  <c r="P112" i="5"/>
  <c r="O112" i="5"/>
  <c r="M112" i="5"/>
  <c r="L112" i="5"/>
  <c r="J112" i="5"/>
  <c r="I112" i="5"/>
  <c r="H112" i="5"/>
  <c r="G112" i="5"/>
  <c r="D112" i="5"/>
  <c r="E112" i="5" s="1"/>
  <c r="C112" i="5"/>
  <c r="B112" i="5" s="1"/>
  <c r="W111" i="5"/>
  <c r="V111" i="5"/>
  <c r="U111" i="5"/>
  <c r="T111" i="5"/>
  <c r="S111" i="5"/>
  <c r="R111" i="5"/>
  <c r="K111" i="5" s="1"/>
  <c r="P111" i="5"/>
  <c r="O111" i="5"/>
  <c r="M111" i="5"/>
  <c r="L111" i="5"/>
  <c r="J111" i="5"/>
  <c r="I111" i="5"/>
  <c r="H111" i="5"/>
  <c r="G111" i="5"/>
  <c r="D111" i="5"/>
  <c r="E111" i="5" s="1"/>
  <c r="C111" i="5"/>
  <c r="B111" i="5" s="1"/>
  <c r="W110" i="5"/>
  <c r="V110" i="5"/>
  <c r="U110" i="5"/>
  <c r="T110" i="5"/>
  <c r="S110" i="5"/>
  <c r="R110" i="5"/>
  <c r="K110" i="5" s="1"/>
  <c r="P110" i="5"/>
  <c r="O110" i="5"/>
  <c r="M110" i="5"/>
  <c r="L110" i="5"/>
  <c r="J110" i="5"/>
  <c r="I110" i="5"/>
  <c r="H110" i="5"/>
  <c r="G110" i="5"/>
  <c r="D110" i="5"/>
  <c r="E110" i="5" s="1"/>
  <c r="C110" i="5"/>
  <c r="B110" i="5" s="1"/>
  <c r="W109" i="5"/>
  <c r="V109" i="5"/>
  <c r="U109" i="5"/>
  <c r="T109" i="5"/>
  <c r="S109" i="5"/>
  <c r="R109" i="5"/>
  <c r="K109" i="5" s="1"/>
  <c r="P109" i="5"/>
  <c r="O109" i="5"/>
  <c r="M109" i="5"/>
  <c r="L109" i="5"/>
  <c r="J109" i="5"/>
  <c r="I109" i="5"/>
  <c r="H109" i="5"/>
  <c r="G109" i="5"/>
  <c r="D109" i="5"/>
  <c r="E109" i="5" s="1"/>
  <c r="C109" i="5"/>
  <c r="B109" i="5" s="1"/>
  <c r="W108" i="5"/>
  <c r="V108" i="5"/>
  <c r="U108" i="5"/>
  <c r="T108" i="5"/>
  <c r="S108" i="5"/>
  <c r="R108" i="5"/>
  <c r="K108" i="5" s="1"/>
  <c r="P108" i="5"/>
  <c r="O108" i="5"/>
  <c r="M108" i="5"/>
  <c r="L108" i="5"/>
  <c r="J108" i="5"/>
  <c r="I108" i="5"/>
  <c r="H108" i="5"/>
  <c r="G108" i="5"/>
  <c r="D108" i="5"/>
  <c r="E108" i="5" s="1"/>
  <c r="C108" i="5"/>
  <c r="B108" i="5" s="1"/>
  <c r="W107" i="5"/>
  <c r="V107" i="5"/>
  <c r="U107" i="5"/>
  <c r="T107" i="5"/>
  <c r="S107" i="5"/>
  <c r="R107" i="5"/>
  <c r="K107" i="5" s="1"/>
  <c r="P107" i="5"/>
  <c r="O107" i="5"/>
  <c r="N107" i="5"/>
  <c r="M107" i="5"/>
  <c r="L107" i="5"/>
  <c r="J107" i="5"/>
  <c r="I107" i="5"/>
  <c r="H107" i="5"/>
  <c r="G107" i="5"/>
  <c r="D107" i="5"/>
  <c r="E107" i="5" s="1"/>
  <c r="C107" i="5"/>
  <c r="B107" i="5" s="1"/>
  <c r="W106" i="5"/>
  <c r="V106" i="5"/>
  <c r="U106" i="5"/>
  <c r="T106" i="5"/>
  <c r="S106" i="5"/>
  <c r="R106" i="5"/>
  <c r="K106" i="5" s="1"/>
  <c r="P106" i="5"/>
  <c r="O106" i="5"/>
  <c r="N106" i="5"/>
  <c r="M106" i="5"/>
  <c r="L106" i="5"/>
  <c r="J106" i="5"/>
  <c r="I106" i="5"/>
  <c r="H106" i="5"/>
  <c r="G106" i="5"/>
  <c r="D106" i="5"/>
  <c r="E106" i="5" s="1"/>
  <c r="C106" i="5"/>
  <c r="B106" i="5" s="1"/>
  <c r="W105" i="5"/>
  <c r="V105" i="5"/>
  <c r="U105" i="5"/>
  <c r="T105" i="5"/>
  <c r="S105" i="5"/>
  <c r="R105" i="5"/>
  <c r="K105" i="5" s="1"/>
  <c r="P105" i="5"/>
  <c r="O105" i="5"/>
  <c r="M105" i="5"/>
  <c r="L105" i="5"/>
  <c r="J105" i="5"/>
  <c r="I105" i="5"/>
  <c r="H105" i="5"/>
  <c r="G105" i="5"/>
  <c r="D105" i="5"/>
  <c r="E105" i="5" s="1"/>
  <c r="C105" i="5"/>
  <c r="B105" i="5" s="1"/>
  <c r="W104" i="5"/>
  <c r="V104" i="5"/>
  <c r="T104" i="5"/>
  <c r="S104" i="5"/>
  <c r="P104" i="5"/>
  <c r="O104" i="5"/>
  <c r="M104" i="5"/>
  <c r="L104" i="5"/>
  <c r="J104" i="5"/>
  <c r="I104" i="5"/>
  <c r="H104" i="5"/>
  <c r="G104" i="5"/>
  <c r="D104" i="5"/>
  <c r="E104" i="5" s="1"/>
  <c r="C104" i="5"/>
  <c r="B104" i="5" s="1"/>
  <c r="W103" i="5"/>
  <c r="V103" i="5"/>
  <c r="T103" i="5"/>
  <c r="S103" i="5"/>
  <c r="P103" i="5"/>
  <c r="O103" i="5"/>
  <c r="M103" i="5"/>
  <c r="L103" i="5"/>
  <c r="J103" i="5"/>
  <c r="I103" i="5"/>
  <c r="H103" i="5"/>
  <c r="G103" i="5"/>
  <c r="D103" i="5"/>
  <c r="E103" i="5" s="1"/>
  <c r="C103" i="5"/>
  <c r="B103" i="5" s="1"/>
  <c r="W102" i="5"/>
  <c r="V102" i="5"/>
  <c r="T102" i="5"/>
  <c r="S102" i="5"/>
  <c r="P102" i="5"/>
  <c r="O102" i="5"/>
  <c r="M102" i="5"/>
  <c r="L102" i="5"/>
  <c r="J102" i="5"/>
  <c r="I102" i="5"/>
  <c r="H102" i="5"/>
  <c r="G102" i="5"/>
  <c r="D102" i="5"/>
  <c r="E102" i="5" s="1"/>
  <c r="C102" i="5"/>
  <c r="B102" i="5" s="1"/>
  <c r="W101" i="5"/>
  <c r="V101" i="5"/>
  <c r="T101" i="5"/>
  <c r="S101" i="5"/>
  <c r="P101" i="5"/>
  <c r="O101" i="5"/>
  <c r="M101" i="5"/>
  <c r="L101" i="5"/>
  <c r="J101" i="5"/>
  <c r="I101" i="5"/>
  <c r="H101" i="5"/>
  <c r="G101" i="5"/>
  <c r="D101" i="5"/>
  <c r="E101" i="5" s="1"/>
  <c r="C101" i="5"/>
  <c r="B101" i="5" s="1"/>
  <c r="W100" i="5"/>
  <c r="V100" i="5"/>
  <c r="T100" i="5"/>
  <c r="S100" i="5"/>
  <c r="P100" i="5"/>
  <c r="O100" i="5"/>
  <c r="M100" i="5"/>
  <c r="L100" i="5"/>
  <c r="J100" i="5"/>
  <c r="I100" i="5"/>
  <c r="H100" i="5"/>
  <c r="G100" i="5"/>
  <c r="D100" i="5"/>
  <c r="E100" i="5" s="1"/>
  <c r="C100" i="5"/>
  <c r="B100" i="5" s="1"/>
  <c r="W99" i="5"/>
  <c r="V99" i="5"/>
  <c r="T99" i="5"/>
  <c r="S99" i="5"/>
  <c r="R99" i="5"/>
  <c r="K99" i="5" s="1"/>
  <c r="P99" i="5"/>
  <c r="O99" i="5"/>
  <c r="N99" i="5"/>
  <c r="M99" i="5"/>
  <c r="L99" i="5"/>
  <c r="J99" i="5"/>
  <c r="I99" i="5"/>
  <c r="H99" i="5"/>
  <c r="G99" i="5"/>
  <c r="D99" i="5"/>
  <c r="E99" i="5" s="1"/>
  <c r="C99" i="5"/>
  <c r="B99" i="5" s="1"/>
  <c r="W98" i="5"/>
  <c r="V98" i="5"/>
  <c r="T98" i="5"/>
  <c r="S98" i="5"/>
  <c r="R98" i="5"/>
  <c r="K98" i="5" s="1"/>
  <c r="P98" i="5"/>
  <c r="O98" i="5"/>
  <c r="N98" i="5"/>
  <c r="M98" i="5"/>
  <c r="L98" i="5"/>
  <c r="J98" i="5"/>
  <c r="I98" i="5"/>
  <c r="H98" i="5"/>
  <c r="G98" i="5"/>
  <c r="D98" i="5"/>
  <c r="E98" i="5" s="1"/>
  <c r="C98" i="5"/>
  <c r="B98" i="5" s="1"/>
  <c r="W97" i="5"/>
  <c r="V97" i="5"/>
  <c r="T97" i="5"/>
  <c r="S97" i="5"/>
  <c r="R97" i="5"/>
  <c r="K97" i="5" s="1"/>
  <c r="P97" i="5"/>
  <c r="O97" i="5"/>
  <c r="N97" i="5"/>
  <c r="M97" i="5"/>
  <c r="J97" i="5"/>
  <c r="I97" i="5"/>
  <c r="H97" i="5"/>
  <c r="G97" i="5"/>
  <c r="D97" i="5"/>
  <c r="E97" i="5" s="1"/>
  <c r="C97" i="5"/>
  <c r="B97" i="5" s="1"/>
  <c r="W96" i="5"/>
  <c r="V96" i="5"/>
  <c r="T96" i="5"/>
  <c r="S96" i="5"/>
  <c r="R96" i="5"/>
  <c r="K96" i="5" s="1"/>
  <c r="P96" i="5"/>
  <c r="O96" i="5"/>
  <c r="N96" i="5"/>
  <c r="M96" i="5"/>
  <c r="L96" i="5"/>
  <c r="J96" i="5"/>
  <c r="I96" i="5"/>
  <c r="H96" i="5"/>
  <c r="G96" i="5"/>
  <c r="D96" i="5"/>
  <c r="E96" i="5" s="1"/>
  <c r="C96" i="5"/>
  <c r="B96" i="5" s="1"/>
  <c r="W95" i="5"/>
  <c r="V95" i="5"/>
  <c r="T95" i="5"/>
  <c r="S95" i="5"/>
  <c r="R95" i="5"/>
  <c r="K95" i="5" s="1"/>
  <c r="P95" i="5"/>
  <c r="O95" i="5"/>
  <c r="N95" i="5"/>
  <c r="M95" i="5"/>
  <c r="L95" i="5"/>
  <c r="J95" i="5"/>
  <c r="I95" i="5"/>
  <c r="H95" i="5"/>
  <c r="G95" i="5"/>
  <c r="D95" i="5"/>
  <c r="E95" i="5" s="1"/>
  <c r="C95" i="5"/>
  <c r="B95" i="5" s="1"/>
  <c r="W94" i="5"/>
  <c r="V94" i="5"/>
  <c r="T94" i="5"/>
  <c r="S94" i="5"/>
  <c r="R94" i="5"/>
  <c r="K94" i="5" s="1"/>
  <c r="P94" i="5"/>
  <c r="O94" i="5"/>
  <c r="M94" i="5"/>
  <c r="L94" i="5"/>
  <c r="J94" i="5"/>
  <c r="I94" i="5"/>
  <c r="H94" i="5"/>
  <c r="G94" i="5"/>
  <c r="D94" i="5"/>
  <c r="E94" i="5" s="1"/>
  <c r="C94" i="5"/>
  <c r="B94" i="5" s="1"/>
  <c r="W93" i="5"/>
  <c r="V93" i="5"/>
  <c r="T93" i="5"/>
  <c r="S93" i="5"/>
  <c r="R93" i="5"/>
  <c r="K93" i="5" s="1"/>
  <c r="P93" i="5"/>
  <c r="O93" i="5"/>
  <c r="N93" i="5"/>
  <c r="M93" i="5"/>
  <c r="L93" i="5"/>
  <c r="J93" i="5"/>
  <c r="I93" i="5"/>
  <c r="H93" i="5"/>
  <c r="G93" i="5"/>
  <c r="D93" i="5"/>
  <c r="E93" i="5" s="1"/>
  <c r="C93" i="5"/>
  <c r="B93" i="5" s="1"/>
  <c r="W92" i="5"/>
  <c r="V92" i="5"/>
  <c r="T92" i="5"/>
  <c r="S92" i="5"/>
  <c r="R92" i="5"/>
  <c r="K92" i="5" s="1"/>
  <c r="P92" i="5"/>
  <c r="O92" i="5"/>
  <c r="N92" i="5"/>
  <c r="M92" i="5"/>
  <c r="L92" i="5"/>
  <c r="J92" i="5"/>
  <c r="I92" i="5"/>
  <c r="H92" i="5"/>
  <c r="G92" i="5"/>
  <c r="D92" i="5"/>
  <c r="E92" i="5" s="1"/>
  <c r="C92" i="5"/>
  <c r="B92" i="5" s="1"/>
  <c r="W91" i="5"/>
  <c r="V91" i="5"/>
  <c r="U91" i="5"/>
  <c r="T91" i="5"/>
  <c r="S91" i="5"/>
  <c r="R91" i="5"/>
  <c r="K91" i="5" s="1"/>
  <c r="P91" i="5"/>
  <c r="O91" i="5"/>
  <c r="N91" i="5"/>
  <c r="M91" i="5"/>
  <c r="L91" i="5"/>
  <c r="J91" i="5"/>
  <c r="I91" i="5"/>
  <c r="H91" i="5"/>
  <c r="G91" i="5"/>
  <c r="D91" i="5"/>
  <c r="E91" i="5" s="1"/>
  <c r="C91" i="5"/>
  <c r="B91" i="5" s="1"/>
  <c r="W90" i="5"/>
  <c r="V90" i="5"/>
  <c r="U90" i="5"/>
  <c r="T90" i="5"/>
  <c r="S90" i="5"/>
  <c r="R90" i="5"/>
  <c r="K90" i="5" s="1"/>
  <c r="P90" i="5"/>
  <c r="O90" i="5"/>
  <c r="N90" i="5"/>
  <c r="M90" i="5"/>
  <c r="L90" i="5"/>
  <c r="J90" i="5"/>
  <c r="I90" i="5"/>
  <c r="H90" i="5"/>
  <c r="G90" i="5"/>
  <c r="D90" i="5"/>
  <c r="E90" i="5" s="1"/>
  <c r="C90" i="5"/>
  <c r="B90" i="5" s="1"/>
  <c r="W89" i="5"/>
  <c r="V89" i="5"/>
  <c r="T89" i="5"/>
  <c r="S89" i="5"/>
  <c r="R89" i="5"/>
  <c r="K89" i="5" s="1"/>
  <c r="P89" i="5"/>
  <c r="O89" i="5"/>
  <c r="M89" i="5"/>
  <c r="L89" i="5"/>
  <c r="J89" i="5"/>
  <c r="I89" i="5"/>
  <c r="H89" i="5"/>
  <c r="G89" i="5"/>
  <c r="D89" i="5"/>
  <c r="E89" i="5" s="1"/>
  <c r="C89" i="5"/>
  <c r="B89" i="5" s="1"/>
  <c r="W88" i="5"/>
  <c r="V88" i="5"/>
  <c r="T88" i="5"/>
  <c r="S88" i="5"/>
  <c r="R88" i="5"/>
  <c r="K88" i="5" s="1"/>
  <c r="P88" i="5"/>
  <c r="O88" i="5"/>
  <c r="M88" i="5"/>
  <c r="L88" i="5"/>
  <c r="J88" i="5"/>
  <c r="I88" i="5"/>
  <c r="H88" i="5"/>
  <c r="G88" i="5"/>
  <c r="D88" i="5"/>
  <c r="E88" i="5" s="1"/>
  <c r="C88" i="5"/>
  <c r="B88" i="5" s="1"/>
  <c r="W87" i="5"/>
  <c r="V87" i="5"/>
  <c r="T87" i="5"/>
  <c r="S87" i="5"/>
  <c r="R87" i="5"/>
  <c r="K87" i="5" s="1"/>
  <c r="P87" i="5"/>
  <c r="O87" i="5"/>
  <c r="M87" i="5"/>
  <c r="L87" i="5"/>
  <c r="J87" i="5"/>
  <c r="I87" i="5"/>
  <c r="H87" i="5"/>
  <c r="G87" i="5"/>
  <c r="D87" i="5"/>
  <c r="E87" i="5" s="1"/>
  <c r="C87" i="5"/>
  <c r="B87" i="5" s="1"/>
  <c r="W86" i="5"/>
  <c r="V86" i="5"/>
  <c r="T86" i="5"/>
  <c r="S86" i="5"/>
  <c r="R86" i="5"/>
  <c r="K86" i="5" s="1"/>
  <c r="P86" i="5"/>
  <c r="O86" i="5"/>
  <c r="M86" i="5"/>
  <c r="L86" i="5"/>
  <c r="J86" i="5"/>
  <c r="I86" i="5"/>
  <c r="H86" i="5"/>
  <c r="G86" i="5"/>
  <c r="D86" i="5"/>
  <c r="E86" i="5" s="1"/>
  <c r="C86" i="5"/>
  <c r="B86" i="5" s="1"/>
  <c r="W85" i="5"/>
  <c r="V85" i="5"/>
  <c r="T85" i="5"/>
  <c r="S85" i="5"/>
  <c r="R85" i="5"/>
  <c r="K85" i="5" s="1"/>
  <c r="P85" i="5"/>
  <c r="O85" i="5"/>
  <c r="M85" i="5"/>
  <c r="L85" i="5"/>
  <c r="J85" i="5"/>
  <c r="I85" i="5"/>
  <c r="H85" i="5"/>
  <c r="G85" i="5"/>
  <c r="D85" i="5"/>
  <c r="E85" i="5" s="1"/>
  <c r="C85" i="5"/>
  <c r="B85" i="5" s="1"/>
  <c r="W84" i="5"/>
  <c r="V84" i="5"/>
  <c r="T84" i="5"/>
  <c r="S84" i="5"/>
  <c r="R84" i="5"/>
  <c r="K84" i="5" s="1"/>
  <c r="P84" i="5"/>
  <c r="O84" i="5"/>
  <c r="N84" i="5"/>
  <c r="M84" i="5"/>
  <c r="L84" i="5"/>
  <c r="J84" i="5"/>
  <c r="I84" i="5"/>
  <c r="H84" i="5"/>
  <c r="G84" i="5"/>
  <c r="D84" i="5"/>
  <c r="E84" i="5" s="1"/>
  <c r="C84" i="5"/>
  <c r="B84" i="5" s="1"/>
  <c r="W83" i="5"/>
  <c r="V83" i="5"/>
  <c r="T83" i="5"/>
  <c r="S83" i="5"/>
  <c r="R83" i="5"/>
  <c r="K83" i="5" s="1"/>
  <c r="P83" i="5"/>
  <c r="O83" i="5"/>
  <c r="N83" i="5"/>
  <c r="M83" i="5"/>
  <c r="L83" i="5"/>
  <c r="J83" i="5"/>
  <c r="I83" i="5"/>
  <c r="H83" i="5"/>
  <c r="G83" i="5"/>
  <c r="D83" i="5"/>
  <c r="E83" i="5" s="1"/>
  <c r="C83" i="5"/>
  <c r="B83" i="5" s="1"/>
  <c r="W82" i="5"/>
  <c r="V82" i="5"/>
  <c r="T82" i="5"/>
  <c r="S82" i="5"/>
  <c r="R82" i="5"/>
  <c r="K82" i="5" s="1"/>
  <c r="P82" i="5"/>
  <c r="O82" i="5"/>
  <c r="M82" i="5"/>
  <c r="L82" i="5"/>
  <c r="J82" i="5"/>
  <c r="I82" i="5"/>
  <c r="H82" i="5"/>
  <c r="G82" i="5"/>
  <c r="D82" i="5"/>
  <c r="E82" i="5" s="1"/>
  <c r="C82" i="5"/>
  <c r="B82" i="5" s="1"/>
  <c r="W81" i="5"/>
  <c r="V81" i="5"/>
  <c r="T81" i="5"/>
  <c r="S81" i="5"/>
  <c r="R81" i="5"/>
  <c r="K81" i="5" s="1"/>
  <c r="P81" i="5"/>
  <c r="O81" i="5"/>
  <c r="N81" i="5"/>
  <c r="M81" i="5"/>
  <c r="L81" i="5"/>
  <c r="J81" i="5"/>
  <c r="I81" i="5"/>
  <c r="H81" i="5"/>
  <c r="G81" i="5"/>
  <c r="D81" i="5"/>
  <c r="E81" i="5" s="1"/>
  <c r="C81" i="5"/>
  <c r="B81" i="5" s="1"/>
  <c r="W80" i="5"/>
  <c r="V80" i="5"/>
  <c r="T80" i="5"/>
  <c r="S80" i="5"/>
  <c r="R80" i="5"/>
  <c r="K80" i="5" s="1"/>
  <c r="P80" i="5"/>
  <c r="O80" i="5"/>
  <c r="M80" i="5"/>
  <c r="L80" i="5"/>
  <c r="J80" i="5"/>
  <c r="I80" i="5"/>
  <c r="H80" i="5"/>
  <c r="G80" i="5"/>
  <c r="D80" i="5"/>
  <c r="E80" i="5" s="1"/>
  <c r="C80" i="5"/>
  <c r="B80" i="5" s="1"/>
  <c r="W79" i="5"/>
  <c r="V79" i="5"/>
  <c r="T79" i="5"/>
  <c r="S79" i="5"/>
  <c r="R79" i="5"/>
  <c r="K79" i="5" s="1"/>
  <c r="P79" i="5"/>
  <c r="O79" i="5"/>
  <c r="N79" i="5"/>
  <c r="M79" i="5"/>
  <c r="L79" i="5"/>
  <c r="J79" i="5"/>
  <c r="I79" i="5"/>
  <c r="H79" i="5"/>
  <c r="G79" i="5"/>
  <c r="D79" i="5"/>
  <c r="E79" i="5" s="1"/>
  <c r="C79" i="5"/>
  <c r="B79" i="5" s="1"/>
  <c r="W78" i="5"/>
  <c r="V78" i="5"/>
  <c r="T78" i="5"/>
  <c r="S78" i="5"/>
  <c r="R78" i="5"/>
  <c r="K78" i="5" s="1"/>
  <c r="P78" i="5"/>
  <c r="O78" i="5"/>
  <c r="N78" i="5"/>
  <c r="M78" i="5"/>
  <c r="L78" i="5"/>
  <c r="J78" i="5"/>
  <c r="I78" i="5"/>
  <c r="H78" i="5"/>
  <c r="G78" i="5"/>
  <c r="D78" i="5"/>
  <c r="E78" i="5" s="1"/>
  <c r="C78" i="5"/>
  <c r="B78" i="5" s="1"/>
  <c r="W77" i="5"/>
  <c r="V77" i="5"/>
  <c r="T77" i="5"/>
  <c r="S77" i="5"/>
  <c r="R77" i="5"/>
  <c r="K77" i="5" s="1"/>
  <c r="P77" i="5"/>
  <c r="O77" i="5"/>
  <c r="N77" i="5"/>
  <c r="M77" i="5"/>
  <c r="L77" i="5"/>
  <c r="J77" i="5"/>
  <c r="I77" i="5"/>
  <c r="H77" i="5"/>
  <c r="G77" i="5"/>
  <c r="D77" i="5"/>
  <c r="E77" i="5" s="1"/>
  <c r="C77" i="5"/>
  <c r="B77" i="5" s="1"/>
  <c r="W76" i="5"/>
  <c r="V76" i="5"/>
  <c r="T76" i="5"/>
  <c r="S76" i="5"/>
  <c r="R76" i="5"/>
  <c r="K76" i="5" s="1"/>
  <c r="P76" i="5"/>
  <c r="O76" i="5"/>
  <c r="N76" i="5"/>
  <c r="M76" i="5"/>
  <c r="L76" i="5"/>
  <c r="J76" i="5"/>
  <c r="I76" i="5"/>
  <c r="H76" i="5"/>
  <c r="G76" i="5"/>
  <c r="D76" i="5"/>
  <c r="E76" i="5" s="1"/>
  <c r="C76" i="5"/>
  <c r="B76" i="5" s="1"/>
  <c r="W75" i="5"/>
  <c r="V75" i="5"/>
  <c r="T75" i="5"/>
  <c r="S75" i="5"/>
  <c r="R75" i="5"/>
  <c r="K75" i="5" s="1"/>
  <c r="P75" i="5"/>
  <c r="O75" i="5"/>
  <c r="N75" i="5"/>
  <c r="M75" i="5"/>
  <c r="L75" i="5"/>
  <c r="J75" i="5"/>
  <c r="I75" i="5"/>
  <c r="H75" i="5"/>
  <c r="G75" i="5"/>
  <c r="D75" i="5"/>
  <c r="E75" i="5" s="1"/>
  <c r="C75" i="5"/>
  <c r="B75" i="5" s="1"/>
  <c r="W74" i="5"/>
  <c r="V74" i="5"/>
  <c r="U74" i="5"/>
  <c r="T74" i="5"/>
  <c r="S74" i="5"/>
  <c r="R74" i="5"/>
  <c r="K74" i="5" s="1"/>
  <c r="P74" i="5"/>
  <c r="O74" i="5"/>
  <c r="N74" i="5"/>
  <c r="M74" i="5"/>
  <c r="L74" i="5"/>
  <c r="J74" i="5"/>
  <c r="I74" i="5"/>
  <c r="H74" i="5"/>
  <c r="G74" i="5"/>
  <c r="D74" i="5"/>
  <c r="E74" i="5" s="1"/>
  <c r="C74" i="5"/>
  <c r="B74" i="5" s="1"/>
  <c r="W73" i="5"/>
  <c r="V73" i="5"/>
  <c r="T73" i="5"/>
  <c r="S73" i="5"/>
  <c r="P73" i="5"/>
  <c r="O73" i="5"/>
  <c r="M73" i="5"/>
  <c r="L73" i="5"/>
  <c r="J73" i="5"/>
  <c r="I73" i="5"/>
  <c r="H73" i="5"/>
  <c r="G73" i="5"/>
  <c r="D73" i="5"/>
  <c r="E73" i="5" s="1"/>
  <c r="C73" i="5"/>
  <c r="B73" i="5" s="1"/>
  <c r="W72" i="5"/>
  <c r="V72" i="5"/>
  <c r="T72" i="5"/>
  <c r="S72" i="5"/>
  <c r="P72" i="5"/>
  <c r="O72" i="5"/>
  <c r="M72" i="5"/>
  <c r="L72" i="5"/>
  <c r="J72" i="5"/>
  <c r="I72" i="5"/>
  <c r="H72" i="5"/>
  <c r="G72" i="5"/>
  <c r="D72" i="5"/>
  <c r="E72" i="5" s="1"/>
  <c r="C72" i="5"/>
  <c r="B72" i="5" s="1"/>
  <c r="W71" i="5"/>
  <c r="V71" i="5"/>
  <c r="T71" i="5"/>
  <c r="S71" i="5"/>
  <c r="P71" i="5"/>
  <c r="O71" i="5"/>
  <c r="M71" i="5"/>
  <c r="L71" i="5"/>
  <c r="J71" i="5"/>
  <c r="I71" i="5"/>
  <c r="H71" i="5"/>
  <c r="G71" i="5"/>
  <c r="D71" i="5"/>
  <c r="E71" i="5" s="1"/>
  <c r="C71" i="5"/>
  <c r="B71" i="5" s="1"/>
  <c r="W70" i="5"/>
  <c r="V70" i="5"/>
  <c r="T70" i="5"/>
  <c r="S70" i="5"/>
  <c r="P70" i="5"/>
  <c r="O70" i="5"/>
  <c r="M70" i="5"/>
  <c r="L70" i="5"/>
  <c r="J70" i="5"/>
  <c r="I70" i="5"/>
  <c r="H70" i="5"/>
  <c r="G70" i="5"/>
  <c r="D70" i="5"/>
  <c r="E70" i="5" s="1"/>
  <c r="C70" i="5"/>
  <c r="B70" i="5" s="1"/>
  <c r="W69" i="5"/>
  <c r="V69" i="5"/>
  <c r="T69" i="5"/>
  <c r="S69" i="5"/>
  <c r="P69" i="5"/>
  <c r="O69" i="5"/>
  <c r="M69" i="5"/>
  <c r="L69" i="5"/>
  <c r="J69" i="5"/>
  <c r="I69" i="5"/>
  <c r="H69" i="5"/>
  <c r="G69" i="5"/>
  <c r="D69" i="5"/>
  <c r="E69" i="5" s="1"/>
  <c r="C69" i="5"/>
  <c r="B69" i="5" s="1"/>
  <c r="W68" i="5"/>
  <c r="V68" i="5"/>
  <c r="T68" i="5"/>
  <c r="S68" i="5"/>
  <c r="R68" i="5"/>
  <c r="K68" i="5" s="1"/>
  <c r="P68" i="5"/>
  <c r="O68" i="5"/>
  <c r="N68" i="5"/>
  <c r="M68" i="5"/>
  <c r="L68" i="5"/>
  <c r="J68" i="5"/>
  <c r="I68" i="5"/>
  <c r="H68" i="5"/>
  <c r="G68" i="5"/>
  <c r="D68" i="5"/>
  <c r="E68" i="5" s="1"/>
  <c r="C68" i="5"/>
  <c r="B68" i="5" s="1"/>
  <c r="W67" i="5"/>
  <c r="V67" i="5"/>
  <c r="T67" i="5"/>
  <c r="S67" i="5"/>
  <c r="R67" i="5"/>
  <c r="K67" i="5" s="1"/>
  <c r="P67" i="5"/>
  <c r="O67" i="5"/>
  <c r="N67" i="5"/>
  <c r="M67" i="5"/>
  <c r="L67" i="5"/>
  <c r="J67" i="5"/>
  <c r="I67" i="5"/>
  <c r="H67" i="5"/>
  <c r="G67" i="5"/>
  <c r="D67" i="5"/>
  <c r="E67" i="5" s="1"/>
  <c r="C67" i="5"/>
  <c r="B67" i="5" s="1"/>
  <c r="W66" i="5"/>
  <c r="V66" i="5"/>
  <c r="T66" i="5"/>
  <c r="S66" i="5"/>
  <c r="P66" i="5"/>
  <c r="O66" i="5"/>
  <c r="M66" i="5"/>
  <c r="L66" i="5"/>
  <c r="J66" i="5"/>
  <c r="I66" i="5"/>
  <c r="H66" i="5"/>
  <c r="G66" i="5"/>
  <c r="D66" i="5"/>
  <c r="E66" i="5" s="1"/>
  <c r="C66" i="5"/>
  <c r="B66" i="5" s="1"/>
  <c r="W65" i="5"/>
  <c r="V65" i="5"/>
  <c r="T65" i="5"/>
  <c r="S65" i="5"/>
  <c r="R65" i="5"/>
  <c r="K65" i="5" s="1"/>
  <c r="P65" i="5"/>
  <c r="O65" i="5"/>
  <c r="N65" i="5"/>
  <c r="M65" i="5"/>
  <c r="L65" i="5"/>
  <c r="J65" i="5"/>
  <c r="I65" i="5"/>
  <c r="H65" i="5"/>
  <c r="G65" i="5"/>
  <c r="D65" i="5"/>
  <c r="E65" i="5" s="1"/>
  <c r="C65" i="5"/>
  <c r="B65" i="5" s="1"/>
  <c r="W64" i="5"/>
  <c r="V64" i="5"/>
  <c r="T64" i="5"/>
  <c r="S64" i="5"/>
  <c r="P64" i="5"/>
  <c r="O64" i="5"/>
  <c r="M64" i="5"/>
  <c r="L64" i="5"/>
  <c r="J64" i="5"/>
  <c r="I64" i="5"/>
  <c r="H64" i="5"/>
  <c r="G64" i="5"/>
  <c r="D64" i="5"/>
  <c r="E64" i="5" s="1"/>
  <c r="C64" i="5"/>
  <c r="B64" i="5" s="1"/>
  <c r="W63" i="5"/>
  <c r="V63" i="5"/>
  <c r="T63" i="5"/>
  <c r="S63" i="5"/>
  <c r="P63" i="5"/>
  <c r="O63" i="5"/>
  <c r="M63" i="5"/>
  <c r="L63" i="5"/>
  <c r="J63" i="5"/>
  <c r="I63" i="5"/>
  <c r="H63" i="5"/>
  <c r="G63" i="5"/>
  <c r="D63" i="5"/>
  <c r="E63" i="5" s="1"/>
  <c r="C63" i="5"/>
  <c r="B63" i="5" s="1"/>
  <c r="W62" i="5"/>
  <c r="V62" i="5"/>
  <c r="T62" i="5"/>
  <c r="S62" i="5"/>
  <c r="R62" i="5"/>
  <c r="K62" i="5" s="1"/>
  <c r="P62" i="5"/>
  <c r="O62" i="5"/>
  <c r="N62" i="5"/>
  <c r="M62" i="5"/>
  <c r="L62" i="5"/>
  <c r="J62" i="5"/>
  <c r="I62" i="5"/>
  <c r="H62" i="5"/>
  <c r="G62" i="5"/>
  <c r="D62" i="5"/>
  <c r="E62" i="5" s="1"/>
  <c r="C62" i="5"/>
  <c r="B62" i="5" s="1"/>
  <c r="W61" i="5"/>
  <c r="V61" i="5"/>
  <c r="T61" i="5"/>
  <c r="S61" i="5"/>
  <c r="R61" i="5"/>
  <c r="K61" i="5" s="1"/>
  <c r="P61" i="5"/>
  <c r="O61" i="5"/>
  <c r="M61" i="5"/>
  <c r="L61" i="5"/>
  <c r="J61" i="5"/>
  <c r="I61" i="5"/>
  <c r="H61" i="5"/>
  <c r="G61" i="5"/>
  <c r="D61" i="5"/>
  <c r="E61" i="5" s="1"/>
  <c r="C61" i="5"/>
  <c r="B61" i="5" s="1"/>
  <c r="W60" i="5"/>
  <c r="V60" i="5"/>
  <c r="T60" i="5"/>
  <c r="S60" i="5"/>
  <c r="R60" i="5"/>
  <c r="K60" i="5" s="1"/>
  <c r="P60" i="5"/>
  <c r="O60" i="5"/>
  <c r="N60" i="5"/>
  <c r="M60" i="5"/>
  <c r="L60" i="5"/>
  <c r="J60" i="5"/>
  <c r="I60" i="5"/>
  <c r="H60" i="5"/>
  <c r="G60" i="5"/>
  <c r="D60" i="5"/>
  <c r="E60" i="5" s="1"/>
  <c r="C60" i="5"/>
  <c r="B60" i="5" s="1"/>
  <c r="W59" i="5"/>
  <c r="V59" i="5"/>
  <c r="U59" i="5"/>
  <c r="T59" i="5"/>
  <c r="S59" i="5"/>
  <c r="R59" i="5"/>
  <c r="K59" i="5" s="1"/>
  <c r="P59" i="5"/>
  <c r="O59" i="5"/>
  <c r="M59" i="5"/>
  <c r="L59" i="5"/>
  <c r="J59" i="5"/>
  <c r="I59" i="5"/>
  <c r="H59" i="5"/>
  <c r="G59" i="5"/>
  <c r="D59" i="5"/>
  <c r="E59" i="5" s="1"/>
  <c r="C59" i="5"/>
  <c r="B59" i="5" s="1"/>
  <c r="W58" i="5"/>
  <c r="V58" i="5"/>
  <c r="U58" i="5"/>
  <c r="T58" i="5"/>
  <c r="S58" i="5"/>
  <c r="R58" i="5"/>
  <c r="K58" i="5" s="1"/>
  <c r="P58" i="5"/>
  <c r="O58" i="5"/>
  <c r="M58" i="5"/>
  <c r="L58" i="5"/>
  <c r="J58" i="5"/>
  <c r="I58" i="5"/>
  <c r="H58" i="5"/>
  <c r="G58" i="5"/>
  <c r="D58" i="5"/>
  <c r="E58" i="5" s="1"/>
  <c r="C58" i="5"/>
  <c r="B58" i="5" s="1"/>
  <c r="W57" i="5"/>
  <c r="V57" i="5"/>
  <c r="U57" i="5"/>
  <c r="T57" i="5"/>
  <c r="S57" i="5"/>
  <c r="R57" i="5"/>
  <c r="K57" i="5" s="1"/>
  <c r="P57" i="5"/>
  <c r="O57" i="5"/>
  <c r="M57" i="5"/>
  <c r="L57" i="5"/>
  <c r="J57" i="5"/>
  <c r="I57" i="5"/>
  <c r="H57" i="5"/>
  <c r="G57" i="5"/>
  <c r="D57" i="5"/>
  <c r="E57" i="5" s="1"/>
  <c r="C57" i="5"/>
  <c r="B57" i="5" s="1"/>
  <c r="W56" i="5"/>
  <c r="V56" i="5"/>
  <c r="U56" i="5"/>
  <c r="T56" i="5"/>
  <c r="S56" i="5"/>
  <c r="R56" i="5"/>
  <c r="K56" i="5" s="1"/>
  <c r="P56" i="5"/>
  <c r="O56" i="5"/>
  <c r="M56" i="5"/>
  <c r="L56" i="5"/>
  <c r="J56" i="5"/>
  <c r="I56" i="5"/>
  <c r="H56" i="5"/>
  <c r="G56" i="5"/>
  <c r="D56" i="5"/>
  <c r="E56" i="5" s="1"/>
  <c r="C56" i="5"/>
  <c r="B56" i="5" s="1"/>
  <c r="W55" i="5"/>
  <c r="V55" i="5"/>
  <c r="U55" i="5"/>
  <c r="T55" i="5"/>
  <c r="S55" i="5"/>
  <c r="R55" i="5"/>
  <c r="K55" i="5" s="1"/>
  <c r="P55" i="5"/>
  <c r="O55" i="5"/>
  <c r="M55" i="5"/>
  <c r="L55" i="5"/>
  <c r="J55" i="5"/>
  <c r="I55" i="5"/>
  <c r="H55" i="5"/>
  <c r="G55" i="5"/>
  <c r="D55" i="5"/>
  <c r="E55" i="5" s="1"/>
  <c r="C55" i="5"/>
  <c r="B55" i="5" s="1"/>
  <c r="W54" i="5"/>
  <c r="V54" i="5"/>
  <c r="U54" i="5"/>
  <c r="T54" i="5"/>
  <c r="S54" i="5"/>
  <c r="R54" i="5"/>
  <c r="K54" i="5" s="1"/>
  <c r="P54" i="5"/>
  <c r="O54" i="5"/>
  <c r="M54" i="5"/>
  <c r="L54" i="5"/>
  <c r="J54" i="5"/>
  <c r="I54" i="5"/>
  <c r="H54" i="5"/>
  <c r="G54" i="5"/>
  <c r="D54" i="5"/>
  <c r="E54" i="5" s="1"/>
  <c r="C54" i="5"/>
  <c r="B54" i="5" s="1"/>
  <c r="W53" i="5"/>
  <c r="V53" i="5"/>
  <c r="U53" i="5"/>
  <c r="T53" i="5"/>
  <c r="S53" i="5"/>
  <c r="R53" i="5"/>
  <c r="K53" i="5" s="1"/>
  <c r="P53" i="5"/>
  <c r="O53" i="5"/>
  <c r="M53" i="5"/>
  <c r="L53" i="5"/>
  <c r="J53" i="5"/>
  <c r="I53" i="5"/>
  <c r="H53" i="5"/>
  <c r="G53" i="5"/>
  <c r="D53" i="5"/>
  <c r="E53" i="5" s="1"/>
  <c r="C53" i="5"/>
  <c r="B53" i="5" s="1"/>
  <c r="W52" i="5"/>
  <c r="V52" i="5"/>
  <c r="U52" i="5"/>
  <c r="T52" i="5"/>
  <c r="S52" i="5"/>
  <c r="R52" i="5"/>
  <c r="K52" i="5" s="1"/>
  <c r="P52" i="5"/>
  <c r="O52" i="5"/>
  <c r="M52" i="5"/>
  <c r="L52" i="5"/>
  <c r="J52" i="5"/>
  <c r="I52" i="5"/>
  <c r="H52" i="5"/>
  <c r="G52" i="5"/>
  <c r="D52" i="5"/>
  <c r="E52" i="5" s="1"/>
  <c r="C52" i="5"/>
  <c r="B52" i="5" s="1"/>
  <c r="W51" i="5"/>
  <c r="V51" i="5"/>
  <c r="U51" i="5"/>
  <c r="T51" i="5"/>
  <c r="S51" i="5"/>
  <c r="R51" i="5"/>
  <c r="K51" i="5" s="1"/>
  <c r="P51" i="5"/>
  <c r="O51" i="5"/>
  <c r="M51" i="5"/>
  <c r="L51" i="5"/>
  <c r="J51" i="5"/>
  <c r="I51" i="5"/>
  <c r="H51" i="5"/>
  <c r="G51" i="5"/>
  <c r="D51" i="5"/>
  <c r="E51" i="5" s="1"/>
  <c r="C51" i="5"/>
  <c r="B51" i="5" s="1"/>
  <c r="W50" i="5"/>
  <c r="V50" i="5"/>
  <c r="T50" i="5"/>
  <c r="S50" i="5"/>
  <c r="P50" i="5"/>
  <c r="O50" i="5"/>
  <c r="N50" i="5"/>
  <c r="M50" i="5"/>
  <c r="L50" i="5"/>
  <c r="J50" i="5"/>
  <c r="I50" i="5"/>
  <c r="H50" i="5"/>
  <c r="G50" i="5"/>
  <c r="D50" i="5"/>
  <c r="E50" i="5" s="1"/>
  <c r="C50" i="5"/>
  <c r="B50" i="5" s="1"/>
  <c r="W49" i="5"/>
  <c r="V49" i="5"/>
  <c r="T49" i="5"/>
  <c r="S49" i="5"/>
  <c r="R49" i="5"/>
  <c r="K49" i="5" s="1"/>
  <c r="P49" i="5"/>
  <c r="O49" i="5"/>
  <c r="N49" i="5"/>
  <c r="M49" i="5"/>
  <c r="L49" i="5"/>
  <c r="J49" i="5"/>
  <c r="I49" i="5"/>
  <c r="H49" i="5"/>
  <c r="G49" i="5"/>
  <c r="D49" i="5"/>
  <c r="E49" i="5" s="1"/>
  <c r="C49" i="5"/>
  <c r="B49" i="5" s="1"/>
  <c r="W48" i="5"/>
  <c r="V48" i="5"/>
  <c r="T48" i="5"/>
  <c r="S48" i="5"/>
  <c r="R48" i="5"/>
  <c r="K48" i="5" s="1"/>
  <c r="P48" i="5"/>
  <c r="O48" i="5"/>
  <c r="N48" i="5"/>
  <c r="M48" i="5"/>
  <c r="L48" i="5"/>
  <c r="J48" i="5"/>
  <c r="I48" i="5"/>
  <c r="H48" i="5"/>
  <c r="G48" i="5"/>
  <c r="D48" i="5"/>
  <c r="E48" i="5" s="1"/>
  <c r="C48" i="5"/>
  <c r="B48" i="5" s="1"/>
  <c r="W47" i="5"/>
  <c r="V47" i="5"/>
  <c r="T47" i="5"/>
  <c r="S47" i="5"/>
  <c r="P47" i="5"/>
  <c r="O47" i="5"/>
  <c r="N47" i="5"/>
  <c r="M47" i="5"/>
  <c r="L47" i="5"/>
  <c r="J47" i="5"/>
  <c r="I47" i="5"/>
  <c r="H47" i="5"/>
  <c r="G47" i="5"/>
  <c r="D47" i="5"/>
  <c r="E47" i="5" s="1"/>
  <c r="C47" i="5"/>
  <c r="B47" i="5" s="1"/>
  <c r="W46" i="5"/>
  <c r="V46" i="5"/>
  <c r="T46" i="5"/>
  <c r="S46" i="5"/>
  <c r="R46" i="5"/>
  <c r="K46" i="5" s="1"/>
  <c r="P46" i="5"/>
  <c r="O46" i="5"/>
  <c r="M46" i="5"/>
  <c r="L46" i="5"/>
  <c r="J46" i="5"/>
  <c r="I46" i="5"/>
  <c r="H46" i="5"/>
  <c r="G46" i="5"/>
  <c r="D46" i="5"/>
  <c r="E46" i="5" s="1"/>
  <c r="C46" i="5"/>
  <c r="B46" i="5" s="1"/>
  <c r="W45" i="5"/>
  <c r="V45" i="5"/>
  <c r="T45" i="5"/>
  <c r="S45" i="5"/>
  <c r="R45" i="5"/>
  <c r="K45" i="5" s="1"/>
  <c r="P45" i="5"/>
  <c r="O45" i="5"/>
  <c r="M45" i="5"/>
  <c r="L45" i="5"/>
  <c r="J45" i="5"/>
  <c r="I45" i="5"/>
  <c r="H45" i="5"/>
  <c r="G45" i="5"/>
  <c r="D45" i="5"/>
  <c r="E45" i="5" s="1"/>
  <c r="C45" i="5"/>
  <c r="B45" i="5" s="1"/>
  <c r="W44" i="5"/>
  <c r="V44" i="5"/>
  <c r="T44" i="5"/>
  <c r="S44" i="5"/>
  <c r="R44" i="5"/>
  <c r="K44" i="5" s="1"/>
  <c r="P44" i="5"/>
  <c r="O44" i="5"/>
  <c r="M44" i="5"/>
  <c r="L44" i="5"/>
  <c r="J44" i="5"/>
  <c r="I44" i="5"/>
  <c r="H44" i="5"/>
  <c r="G44" i="5"/>
  <c r="D44" i="5"/>
  <c r="E44" i="5" s="1"/>
  <c r="C44" i="5"/>
  <c r="B44" i="5" s="1"/>
  <c r="W43" i="5"/>
  <c r="V43" i="5"/>
  <c r="T43" i="5"/>
  <c r="S43" i="5"/>
  <c r="R43" i="5"/>
  <c r="K43" i="5" s="1"/>
  <c r="P43" i="5"/>
  <c r="O43" i="5"/>
  <c r="M43" i="5"/>
  <c r="L43" i="5"/>
  <c r="J43" i="5"/>
  <c r="I43" i="5"/>
  <c r="H43" i="5"/>
  <c r="G43" i="5"/>
  <c r="D43" i="5"/>
  <c r="E43" i="5" s="1"/>
  <c r="C43" i="5"/>
  <c r="B43" i="5" s="1"/>
  <c r="W42" i="5"/>
  <c r="V42" i="5"/>
  <c r="T42" i="5"/>
  <c r="S42" i="5"/>
  <c r="R42" i="5"/>
  <c r="K42" i="5" s="1"/>
  <c r="P42" i="5"/>
  <c r="O42" i="5"/>
  <c r="M42" i="5"/>
  <c r="L42" i="5"/>
  <c r="J42" i="5"/>
  <c r="I42" i="5"/>
  <c r="H42" i="5"/>
  <c r="G42" i="5"/>
  <c r="D42" i="5"/>
  <c r="E42" i="5" s="1"/>
  <c r="C42" i="5"/>
  <c r="B42" i="5" s="1"/>
  <c r="W41" i="5"/>
  <c r="V41" i="5"/>
  <c r="T41" i="5"/>
  <c r="S41" i="5"/>
  <c r="R41" i="5"/>
  <c r="K41" i="5" s="1"/>
  <c r="P41" i="5"/>
  <c r="O41" i="5"/>
  <c r="N41" i="5"/>
  <c r="M41" i="5"/>
  <c r="L41" i="5"/>
  <c r="J41" i="5"/>
  <c r="I41" i="5"/>
  <c r="H41" i="5"/>
  <c r="G41" i="5"/>
  <c r="D41" i="5"/>
  <c r="E41" i="5" s="1"/>
  <c r="C41" i="5"/>
  <c r="B41" i="5" s="1"/>
  <c r="W40" i="5"/>
  <c r="V40" i="5"/>
  <c r="T40" i="5"/>
  <c r="S40" i="5"/>
  <c r="R40" i="5"/>
  <c r="K40" i="5" s="1"/>
  <c r="P40" i="5"/>
  <c r="O40" i="5"/>
  <c r="N40" i="5"/>
  <c r="M40" i="5"/>
  <c r="L40" i="5"/>
  <c r="J40" i="5"/>
  <c r="I40" i="5"/>
  <c r="H40" i="5"/>
  <c r="G40" i="5"/>
  <c r="D40" i="5"/>
  <c r="E40" i="5" s="1"/>
  <c r="C40" i="5"/>
  <c r="B40" i="5" s="1"/>
  <c r="W39" i="5"/>
  <c r="V39" i="5"/>
  <c r="T39" i="5"/>
  <c r="S39" i="5"/>
  <c r="R39" i="5"/>
  <c r="K39" i="5" s="1"/>
  <c r="P39" i="5"/>
  <c r="O39" i="5"/>
  <c r="M39" i="5"/>
  <c r="L39" i="5"/>
  <c r="J39" i="5"/>
  <c r="I39" i="5"/>
  <c r="H39" i="5"/>
  <c r="G39" i="5"/>
  <c r="D39" i="5"/>
  <c r="E39" i="5" s="1"/>
  <c r="C39" i="5"/>
  <c r="B39" i="5" s="1"/>
  <c r="W38" i="5"/>
  <c r="V38" i="5"/>
  <c r="T38" i="5"/>
  <c r="S38" i="5"/>
  <c r="R38" i="5"/>
  <c r="K38" i="5" s="1"/>
  <c r="P38" i="5"/>
  <c r="O38" i="5"/>
  <c r="M38" i="5"/>
  <c r="L38" i="5"/>
  <c r="J38" i="5"/>
  <c r="I38" i="5"/>
  <c r="H38" i="5"/>
  <c r="G38" i="5"/>
  <c r="D38" i="5"/>
  <c r="E38" i="5" s="1"/>
  <c r="C38" i="5"/>
  <c r="B38" i="5" s="1"/>
  <c r="W37" i="5"/>
  <c r="V37" i="5"/>
  <c r="T37" i="5"/>
  <c r="S37" i="5"/>
  <c r="R37" i="5"/>
  <c r="K37" i="5" s="1"/>
  <c r="P37" i="5"/>
  <c r="O37" i="5"/>
  <c r="M37" i="5"/>
  <c r="L37" i="5"/>
  <c r="J37" i="5"/>
  <c r="I37" i="5"/>
  <c r="H37" i="5"/>
  <c r="G37" i="5"/>
  <c r="D37" i="5"/>
  <c r="E37" i="5" s="1"/>
  <c r="C37" i="5"/>
  <c r="B37" i="5" s="1"/>
  <c r="W36" i="5"/>
  <c r="V36" i="5"/>
  <c r="T36" i="5"/>
  <c r="S36" i="5"/>
  <c r="R36" i="5"/>
  <c r="K36" i="5" s="1"/>
  <c r="P36" i="5"/>
  <c r="O36" i="5"/>
  <c r="M36" i="5"/>
  <c r="L36" i="5"/>
  <c r="J36" i="5"/>
  <c r="I36" i="5"/>
  <c r="H36" i="5"/>
  <c r="G36" i="5"/>
  <c r="D36" i="5"/>
  <c r="E36" i="5" s="1"/>
  <c r="C36" i="5"/>
  <c r="B36" i="5" s="1"/>
  <c r="W35" i="5"/>
  <c r="V35" i="5"/>
  <c r="T35" i="5"/>
  <c r="S35" i="5"/>
  <c r="R35" i="5"/>
  <c r="K35" i="5" s="1"/>
  <c r="P35" i="5"/>
  <c r="O35" i="5"/>
  <c r="M35" i="5"/>
  <c r="L35" i="5"/>
  <c r="J35" i="5"/>
  <c r="I35" i="5"/>
  <c r="H35" i="5"/>
  <c r="G35" i="5"/>
  <c r="D35" i="5"/>
  <c r="E35" i="5" s="1"/>
  <c r="C35" i="5"/>
  <c r="B35" i="5" s="1"/>
  <c r="W34" i="5"/>
  <c r="V34" i="5"/>
  <c r="T34" i="5"/>
  <c r="S34" i="5"/>
  <c r="R34" i="5"/>
  <c r="K34" i="5" s="1"/>
  <c r="P34" i="5"/>
  <c r="O34" i="5"/>
  <c r="M34" i="5"/>
  <c r="L34" i="5"/>
  <c r="J34" i="5"/>
  <c r="I34" i="5"/>
  <c r="H34" i="5"/>
  <c r="G34" i="5"/>
  <c r="D34" i="5"/>
  <c r="E34" i="5" s="1"/>
  <c r="C34" i="5"/>
  <c r="B34" i="5" s="1"/>
  <c r="W33" i="5"/>
  <c r="V33" i="5"/>
  <c r="T33" i="5"/>
  <c r="S33" i="5"/>
  <c r="R33" i="5"/>
  <c r="K33" i="5" s="1"/>
  <c r="P33" i="5"/>
  <c r="O33" i="5"/>
  <c r="M33" i="5"/>
  <c r="L33" i="5"/>
  <c r="J33" i="5"/>
  <c r="I33" i="5"/>
  <c r="H33" i="5"/>
  <c r="G33" i="5"/>
  <c r="D33" i="5"/>
  <c r="E33" i="5" s="1"/>
  <c r="C33" i="5"/>
  <c r="B33" i="5" s="1"/>
  <c r="W32" i="5"/>
  <c r="V32" i="5"/>
  <c r="T32" i="5"/>
  <c r="S32" i="5"/>
  <c r="R32" i="5"/>
  <c r="K32" i="5" s="1"/>
  <c r="P32" i="5"/>
  <c r="O32" i="5"/>
  <c r="N32" i="5"/>
  <c r="M32" i="5"/>
  <c r="L32" i="5"/>
  <c r="J32" i="5"/>
  <c r="I32" i="5"/>
  <c r="H32" i="5"/>
  <c r="G32" i="5"/>
  <c r="D32" i="5"/>
  <c r="E32" i="5" s="1"/>
  <c r="C32" i="5"/>
  <c r="B32" i="5" s="1"/>
  <c r="W31" i="5"/>
  <c r="V31" i="5"/>
  <c r="T31" i="5"/>
  <c r="S31" i="5"/>
  <c r="R31" i="5"/>
  <c r="K31" i="5" s="1"/>
  <c r="P31" i="5"/>
  <c r="O31" i="5"/>
  <c r="N31" i="5"/>
  <c r="M31" i="5"/>
  <c r="L31" i="5"/>
  <c r="J31" i="5"/>
  <c r="I31" i="5"/>
  <c r="H31" i="5"/>
  <c r="G31" i="5"/>
  <c r="D31" i="5"/>
  <c r="E31" i="5" s="1"/>
  <c r="C31" i="5"/>
  <c r="B31" i="5" s="1"/>
  <c r="W30" i="5"/>
  <c r="V30" i="5"/>
  <c r="T30" i="5"/>
  <c r="S30" i="5"/>
  <c r="R30" i="5"/>
  <c r="K30" i="5" s="1"/>
  <c r="P30" i="5"/>
  <c r="O30" i="5"/>
  <c r="N30" i="5"/>
  <c r="M30" i="5"/>
  <c r="L30" i="5"/>
  <c r="J30" i="5"/>
  <c r="I30" i="5"/>
  <c r="H30" i="5"/>
  <c r="G30" i="5"/>
  <c r="D30" i="5"/>
  <c r="E30" i="5" s="1"/>
  <c r="C30" i="5"/>
  <c r="B30" i="5" s="1"/>
  <c r="W29" i="5"/>
  <c r="V29" i="5"/>
  <c r="T29" i="5"/>
  <c r="S29" i="5"/>
  <c r="R29" i="5"/>
  <c r="K29" i="5" s="1"/>
  <c r="P29" i="5"/>
  <c r="O29" i="5"/>
  <c r="M29" i="5"/>
  <c r="L29" i="5"/>
  <c r="J29" i="5"/>
  <c r="I29" i="5"/>
  <c r="H29" i="5"/>
  <c r="G29" i="5"/>
  <c r="D29" i="5"/>
  <c r="E29" i="5" s="1"/>
  <c r="C29" i="5"/>
  <c r="B29" i="5" s="1"/>
  <c r="W28" i="5"/>
  <c r="V28" i="5"/>
  <c r="T28" i="5"/>
  <c r="S28" i="5"/>
  <c r="R28" i="5"/>
  <c r="K28" i="5" s="1"/>
  <c r="P28" i="5"/>
  <c r="O28" i="5"/>
  <c r="N28" i="5"/>
  <c r="M28" i="5"/>
  <c r="L28" i="5"/>
  <c r="J28" i="5"/>
  <c r="I28" i="5"/>
  <c r="H28" i="5"/>
  <c r="G28" i="5"/>
  <c r="D28" i="5"/>
  <c r="E28" i="5" s="1"/>
  <c r="C28" i="5"/>
  <c r="B28" i="5" s="1"/>
  <c r="W27" i="5"/>
  <c r="V27" i="5"/>
  <c r="T27" i="5"/>
  <c r="S27" i="5"/>
  <c r="R27" i="5"/>
  <c r="K27" i="5" s="1"/>
  <c r="P27" i="5"/>
  <c r="O27" i="5"/>
  <c r="N27" i="5"/>
  <c r="M27" i="5"/>
  <c r="L27" i="5"/>
  <c r="J27" i="5"/>
  <c r="I27" i="5"/>
  <c r="H27" i="5"/>
  <c r="G27" i="5"/>
  <c r="D27" i="5"/>
  <c r="E27" i="5" s="1"/>
  <c r="C27" i="5"/>
  <c r="B27" i="5" s="1"/>
  <c r="W26" i="5"/>
  <c r="V26" i="5"/>
  <c r="T26" i="5"/>
  <c r="S26" i="5"/>
  <c r="R26" i="5"/>
  <c r="K26" i="5" s="1"/>
  <c r="P26" i="5"/>
  <c r="O26" i="5"/>
  <c r="M26" i="5"/>
  <c r="L26" i="5"/>
  <c r="J26" i="5"/>
  <c r="I26" i="5"/>
  <c r="H26" i="5"/>
  <c r="G26" i="5"/>
  <c r="D26" i="5"/>
  <c r="E26" i="5" s="1"/>
  <c r="C26" i="5"/>
  <c r="B26" i="5" s="1"/>
  <c r="W25" i="5"/>
  <c r="V25" i="5"/>
  <c r="U25" i="5"/>
  <c r="T25" i="5"/>
  <c r="S25" i="5"/>
  <c r="R25" i="5"/>
  <c r="K25" i="5" s="1"/>
  <c r="P25" i="5"/>
  <c r="O25" i="5"/>
  <c r="N25" i="5"/>
  <c r="M25" i="5"/>
  <c r="L25" i="5"/>
  <c r="J25" i="5"/>
  <c r="I25" i="5"/>
  <c r="H25" i="5"/>
  <c r="G25" i="5"/>
  <c r="D25" i="5"/>
  <c r="E25" i="5" s="1"/>
  <c r="C25" i="5"/>
  <c r="B25" i="5" s="1"/>
  <c r="W24" i="5"/>
  <c r="V24" i="5"/>
  <c r="U24" i="5"/>
  <c r="T24" i="5"/>
  <c r="S24" i="5"/>
  <c r="R24" i="5"/>
  <c r="K24" i="5" s="1"/>
  <c r="P24" i="5"/>
  <c r="O24" i="5"/>
  <c r="N24" i="5"/>
  <c r="M24" i="5"/>
  <c r="L24" i="5"/>
  <c r="J24" i="5"/>
  <c r="I24" i="5"/>
  <c r="H24" i="5"/>
  <c r="G24" i="5"/>
  <c r="D24" i="5"/>
  <c r="E24" i="5" s="1"/>
  <c r="C24" i="5"/>
  <c r="B24" i="5" s="1"/>
  <c r="W23" i="5"/>
  <c r="V23" i="5"/>
  <c r="U23" i="5"/>
  <c r="T23" i="5"/>
  <c r="S23" i="5"/>
  <c r="R23" i="5"/>
  <c r="K23" i="5" s="1"/>
  <c r="P23" i="5"/>
  <c r="O23" i="5"/>
  <c r="N23" i="5"/>
  <c r="M23" i="5"/>
  <c r="L23" i="5"/>
  <c r="J23" i="5"/>
  <c r="I23" i="5"/>
  <c r="H23" i="5"/>
  <c r="G23" i="5"/>
  <c r="D23" i="5"/>
  <c r="E23" i="5" s="1"/>
  <c r="C23" i="5"/>
  <c r="B23" i="5" s="1"/>
  <c r="W22" i="5"/>
  <c r="V22" i="5"/>
  <c r="U22" i="5"/>
  <c r="T22" i="5"/>
  <c r="S22" i="5"/>
  <c r="R22" i="5"/>
  <c r="K22" i="5" s="1"/>
  <c r="P22" i="5"/>
  <c r="O22" i="5"/>
  <c r="N22" i="5"/>
  <c r="M22" i="5"/>
  <c r="L22" i="5"/>
  <c r="J22" i="5"/>
  <c r="I22" i="5"/>
  <c r="H22" i="5"/>
  <c r="G22" i="5"/>
  <c r="D22" i="5"/>
  <c r="E22" i="5" s="1"/>
  <c r="C22" i="5"/>
  <c r="B22" i="5" s="1"/>
  <c r="W21" i="5"/>
  <c r="V21" i="5"/>
  <c r="U21" i="5"/>
  <c r="T21" i="5"/>
  <c r="S21" i="5"/>
  <c r="R21" i="5"/>
  <c r="K21" i="5" s="1"/>
  <c r="P21" i="5"/>
  <c r="O21" i="5"/>
  <c r="M21" i="5"/>
  <c r="L21" i="5"/>
  <c r="J21" i="5"/>
  <c r="I21" i="5"/>
  <c r="H21" i="5"/>
  <c r="G21" i="5"/>
  <c r="D21" i="5"/>
  <c r="E21" i="5" s="1"/>
  <c r="C21" i="5"/>
  <c r="B21" i="5" s="1"/>
  <c r="W20" i="5"/>
  <c r="V20" i="5"/>
  <c r="U20" i="5"/>
  <c r="T20" i="5"/>
  <c r="S20" i="5"/>
  <c r="R20" i="5"/>
  <c r="K20" i="5" s="1"/>
  <c r="P20" i="5"/>
  <c r="O20" i="5"/>
  <c r="M20" i="5"/>
  <c r="L20" i="5"/>
  <c r="J20" i="5"/>
  <c r="I20" i="5"/>
  <c r="H20" i="5"/>
  <c r="G20" i="5"/>
  <c r="D20" i="5"/>
  <c r="E20" i="5" s="1"/>
  <c r="C20" i="5"/>
  <c r="B20" i="5" s="1"/>
  <c r="W19" i="5"/>
  <c r="V19" i="5"/>
  <c r="U19" i="5"/>
  <c r="T19" i="5"/>
  <c r="S19" i="5"/>
  <c r="R19" i="5"/>
  <c r="K19" i="5" s="1"/>
  <c r="P19" i="5"/>
  <c r="O19" i="5"/>
  <c r="N19" i="5"/>
  <c r="M19" i="5"/>
  <c r="L19" i="5"/>
  <c r="J19" i="5"/>
  <c r="I19" i="5"/>
  <c r="H19" i="5"/>
  <c r="G19" i="5"/>
  <c r="D19" i="5"/>
  <c r="E19" i="5" s="1"/>
  <c r="C19" i="5"/>
  <c r="B19" i="5" s="1"/>
  <c r="W18" i="5"/>
  <c r="V18" i="5"/>
  <c r="U18" i="5"/>
  <c r="T18" i="5"/>
  <c r="S18" i="5"/>
  <c r="R18" i="5"/>
  <c r="K18" i="5" s="1"/>
  <c r="P18" i="5"/>
  <c r="O18" i="5"/>
  <c r="N18" i="5"/>
  <c r="M18" i="5"/>
  <c r="L18" i="5"/>
  <c r="J18" i="5"/>
  <c r="I18" i="5"/>
  <c r="H18" i="5"/>
  <c r="G18" i="5"/>
  <c r="D18" i="5"/>
  <c r="E18" i="5" s="1"/>
  <c r="C18" i="5"/>
  <c r="B18" i="5" s="1"/>
  <c r="W17" i="5"/>
  <c r="V17" i="5"/>
  <c r="U17" i="5"/>
  <c r="T17" i="5"/>
  <c r="S17" i="5"/>
  <c r="R17" i="5"/>
  <c r="K17" i="5" s="1"/>
  <c r="P17" i="5"/>
  <c r="O17" i="5"/>
  <c r="N17" i="5"/>
  <c r="M17" i="5"/>
  <c r="L17" i="5"/>
  <c r="J17" i="5"/>
  <c r="I17" i="5"/>
  <c r="H17" i="5"/>
  <c r="G17" i="5"/>
  <c r="D17" i="5"/>
  <c r="E17" i="5" s="1"/>
  <c r="C17" i="5"/>
  <c r="B17" i="5" s="1"/>
  <c r="W16" i="5"/>
  <c r="V16" i="5"/>
  <c r="U16" i="5"/>
  <c r="T16" i="5"/>
  <c r="S16" i="5"/>
  <c r="R16" i="5"/>
  <c r="K16" i="5" s="1"/>
  <c r="P16" i="5"/>
  <c r="O16" i="5"/>
  <c r="N16" i="5"/>
  <c r="M16" i="5"/>
  <c r="L16" i="5"/>
  <c r="J16" i="5"/>
  <c r="I16" i="5"/>
  <c r="H16" i="5"/>
  <c r="G16" i="5"/>
  <c r="D16" i="5"/>
  <c r="E16" i="5" s="1"/>
  <c r="C16" i="5"/>
  <c r="B16" i="5" s="1"/>
  <c r="W15" i="5"/>
  <c r="V15" i="5"/>
  <c r="T15" i="5"/>
  <c r="S15" i="5"/>
  <c r="R15" i="5"/>
  <c r="K15" i="5" s="1"/>
  <c r="P15" i="5"/>
  <c r="O15" i="5"/>
  <c r="M15" i="5"/>
  <c r="L15" i="5"/>
  <c r="J15" i="5"/>
  <c r="I15" i="5"/>
  <c r="H15" i="5"/>
  <c r="G15" i="5"/>
  <c r="D15" i="5"/>
  <c r="E15" i="5" s="1"/>
  <c r="C15" i="5"/>
  <c r="B15" i="5" s="1"/>
  <c r="W14" i="5"/>
  <c r="V14" i="5"/>
  <c r="T14" i="5"/>
  <c r="S14" i="5"/>
  <c r="R14" i="5"/>
  <c r="K14" i="5" s="1"/>
  <c r="P14" i="5"/>
  <c r="O14" i="5"/>
  <c r="M14" i="5"/>
  <c r="L14" i="5"/>
  <c r="J14" i="5"/>
  <c r="I14" i="5"/>
  <c r="H14" i="5"/>
  <c r="G14" i="5"/>
  <c r="D14" i="5"/>
  <c r="E14" i="5" s="1"/>
  <c r="C14" i="5"/>
  <c r="B14" i="5" s="1"/>
  <c r="W13" i="5"/>
  <c r="V13" i="5"/>
  <c r="T13" i="5"/>
  <c r="S13" i="5"/>
  <c r="R13" i="5"/>
  <c r="K13" i="5" s="1"/>
  <c r="P13" i="5"/>
  <c r="O13" i="5"/>
  <c r="M13" i="5"/>
  <c r="L13" i="5"/>
  <c r="J13" i="5"/>
  <c r="I13" i="5"/>
  <c r="H13" i="5"/>
  <c r="G13" i="5"/>
  <c r="D13" i="5"/>
  <c r="E13" i="5" s="1"/>
  <c r="C13" i="5"/>
  <c r="B13" i="5" s="1"/>
  <c r="W12" i="5"/>
  <c r="V12" i="5"/>
  <c r="T12" i="5"/>
  <c r="S12" i="5"/>
  <c r="R12" i="5"/>
  <c r="K12" i="5" s="1"/>
  <c r="P12" i="5"/>
  <c r="O12" i="5"/>
  <c r="M12" i="5"/>
  <c r="L12" i="5"/>
  <c r="J12" i="5"/>
  <c r="I12" i="5"/>
  <c r="H12" i="5"/>
  <c r="G12" i="5"/>
  <c r="D12" i="5"/>
  <c r="E12" i="5" s="1"/>
  <c r="C12" i="5"/>
  <c r="B12" i="5" s="1"/>
  <c r="W11" i="5"/>
  <c r="V11" i="5"/>
  <c r="T11" i="5"/>
  <c r="S11" i="5"/>
  <c r="R11" i="5"/>
  <c r="K11" i="5" s="1"/>
  <c r="P11" i="5"/>
  <c r="O11" i="5"/>
  <c r="M11" i="5"/>
  <c r="L11" i="5"/>
  <c r="J11" i="5"/>
  <c r="I11" i="5"/>
  <c r="H11" i="5"/>
  <c r="G11" i="5"/>
  <c r="D11" i="5"/>
  <c r="E11" i="5" s="1"/>
  <c r="C11" i="5"/>
  <c r="B11" i="5" s="1"/>
  <c r="W10" i="5"/>
  <c r="V10" i="5"/>
  <c r="T10" i="5"/>
  <c r="S10" i="5"/>
  <c r="R10" i="5"/>
  <c r="K10" i="5" s="1"/>
  <c r="P10" i="5"/>
  <c r="O10" i="5"/>
  <c r="M10" i="5"/>
  <c r="L10" i="5"/>
  <c r="J10" i="5"/>
  <c r="I10" i="5"/>
  <c r="H10" i="5"/>
  <c r="G10" i="5"/>
  <c r="D10" i="5"/>
  <c r="E10" i="5" s="1"/>
  <c r="C10" i="5"/>
  <c r="B10" i="5" s="1"/>
  <c r="U15" i="5"/>
  <c r="U13" i="5"/>
  <c r="U11" i="5"/>
  <c r="U97" i="5"/>
  <c r="U96" i="5"/>
  <c r="U95" i="5"/>
  <c r="U94" i="5"/>
  <c r="U81" i="5"/>
  <c r="U76" i="5"/>
  <c r="U75" i="5"/>
  <c r="Q40" i="5" l="1"/>
  <c r="Q95" i="5"/>
  <c r="Q98" i="5"/>
  <c r="Q75" i="5"/>
  <c r="Q78" i="5"/>
  <c r="Q114" i="5"/>
  <c r="Q84" i="5"/>
  <c r="Q107" i="5"/>
  <c r="Q83" i="5"/>
  <c r="Q81" i="5"/>
  <c r="Q97" i="5"/>
  <c r="Q50" i="5"/>
  <c r="Q67" i="5"/>
  <c r="Q24" i="5"/>
  <c r="Q30" i="5"/>
  <c r="Q79" i="5"/>
  <c r="Q92" i="5"/>
  <c r="Q17" i="5"/>
  <c r="Q41" i="5"/>
  <c r="Q90" i="5"/>
  <c r="Q65" i="5"/>
  <c r="Q96" i="5"/>
  <c r="Q99" i="5"/>
  <c r="Q22" i="5"/>
  <c r="Q48" i="5"/>
  <c r="Q68" i="5"/>
  <c r="U12" i="5"/>
  <c r="Q31" i="5"/>
  <c r="Q77" i="5"/>
  <c r="Q25" i="5"/>
  <c r="Q28" i="5"/>
  <c r="Q49" i="5"/>
  <c r="Q93" i="5"/>
  <c r="Q16" i="5"/>
  <c r="Q32" i="5"/>
  <c r="U10" i="5"/>
  <c r="Q47" i="5"/>
  <c r="Q60" i="5"/>
  <c r="Q19" i="5"/>
  <c r="Q27" i="5"/>
  <c r="Q23" i="5"/>
  <c r="Q91" i="5"/>
  <c r="Q62" i="5"/>
  <c r="Q76" i="5"/>
  <c r="U14" i="5"/>
  <c r="Q74" i="5"/>
  <c r="Q106" i="5"/>
  <c r="Q18" i="5"/>
  <c r="R69" i="5" l="1"/>
  <c r="K69" i="5" s="1"/>
  <c r="R63" i="5"/>
  <c r="K63" i="5" s="1"/>
  <c r="U64" i="5" l="1"/>
  <c r="R64" i="5"/>
  <c r="K64" i="5" s="1"/>
  <c r="U80" i="5" l="1"/>
  <c r="N80" i="5"/>
  <c r="Q80" i="5" s="1"/>
  <c r="U82" i="5"/>
  <c r="N82" i="5"/>
  <c r="Q82" i="5" s="1"/>
  <c r="U78" i="5" l="1"/>
  <c r="U77" i="5"/>
  <c r="U93" i="5" l="1"/>
  <c r="U92" i="5"/>
  <c r="R73" i="5" l="1"/>
  <c r="K73" i="5" s="1"/>
  <c r="R72" i="5"/>
  <c r="K72" i="5" s="1"/>
  <c r="R71" i="5"/>
  <c r="K71" i="5" s="1"/>
  <c r="U101" i="5" l="1"/>
  <c r="R101" i="5"/>
  <c r="K101" i="5" s="1"/>
  <c r="U102" i="5"/>
  <c r="R102" i="5"/>
  <c r="K102" i="5" s="1"/>
  <c r="U100" i="5"/>
  <c r="R100" i="5"/>
  <c r="K100" i="5" s="1"/>
  <c r="R70" i="5" l="1"/>
  <c r="K70" i="5" s="1"/>
  <c r="R66" i="5"/>
  <c r="K66" i="5" s="1"/>
  <c r="U99" i="5" l="1"/>
  <c r="U98" i="5"/>
  <c r="U50" i="5" l="1"/>
  <c r="R50" i="5"/>
  <c r="K50" i="5" s="1"/>
  <c r="U86" i="5" l="1"/>
  <c r="U87" i="5"/>
  <c r="U88" i="5"/>
  <c r="U89" i="5"/>
  <c r="U83" i="5" l="1"/>
  <c r="U41" i="5"/>
  <c r="U39" i="5"/>
  <c r="U70" i="5"/>
  <c r="U26" i="5"/>
  <c r="U71" i="5"/>
  <c r="U72" i="5"/>
  <c r="U35" i="5"/>
  <c r="U66" i="5"/>
  <c r="U42" i="5"/>
  <c r="U29" i="5"/>
  <c r="U40" i="5"/>
  <c r="U69" i="5"/>
  <c r="U38" i="5"/>
  <c r="U73" i="5"/>
  <c r="U46" i="5"/>
  <c r="U43" i="5"/>
  <c r="U79" i="5"/>
  <c r="U67" i="5"/>
  <c r="U28" i="5"/>
  <c r="U27" i="5"/>
  <c r="U37" i="5"/>
  <c r="U60" i="5"/>
  <c r="U36" i="5"/>
  <c r="U61" i="5"/>
  <c r="U63" i="5"/>
  <c r="U45" i="5"/>
  <c r="U33" i="5"/>
  <c r="U85" i="5"/>
  <c r="U65" i="5"/>
  <c r="U31" i="5"/>
  <c r="U30" i="5"/>
  <c r="U68" i="5"/>
  <c r="U62" i="5"/>
  <c r="U34" i="5"/>
  <c r="U44" i="5"/>
  <c r="U32" i="5"/>
  <c r="U84" i="5"/>
  <c r="N113" i="5" l="1"/>
  <c r="Q113" i="5" s="1"/>
  <c r="U113" i="5" l="1"/>
  <c r="N86" i="5"/>
  <c r="Q86" i="5" s="1"/>
  <c r="N87" i="5"/>
  <c r="Q87" i="5" s="1"/>
  <c r="N88" i="5"/>
  <c r="Q88" i="5" s="1"/>
  <c r="N89" i="5"/>
  <c r="Q89" i="5" s="1"/>
  <c r="N108" i="5"/>
  <c r="Q108" i="5" s="1"/>
  <c r="N109" i="5"/>
  <c r="Q109" i="5" s="1"/>
  <c r="N111" i="5"/>
  <c r="Q111" i="5" s="1"/>
  <c r="N112" i="5"/>
  <c r="Q112" i="5" s="1"/>
  <c r="N103" i="5"/>
  <c r="Q103" i="5" s="1"/>
  <c r="N46" i="5" l="1"/>
  <c r="Q46" i="5" s="1"/>
  <c r="N34" i="5"/>
  <c r="Q34" i="5" s="1"/>
  <c r="N12" i="5"/>
  <c r="Q12" i="5" s="1"/>
  <c r="N13" i="5"/>
  <c r="Q13" i="5" s="1"/>
  <c r="N101" i="5"/>
  <c r="Q101" i="5" s="1"/>
  <c r="N72" i="5"/>
  <c r="Q72" i="5" s="1"/>
  <c r="N33" i="5"/>
  <c r="Q33" i="5" s="1"/>
  <c r="N102" i="5"/>
  <c r="Q102" i="5" s="1"/>
  <c r="N70" i="5"/>
  <c r="Q70" i="5" s="1"/>
  <c r="N85" i="5"/>
  <c r="Q85" i="5" s="1"/>
  <c r="N26" i="5"/>
  <c r="Q26" i="5" s="1"/>
  <c r="N52" i="5"/>
  <c r="Q52" i="5" s="1"/>
  <c r="N20" i="5"/>
  <c r="Q20" i="5" s="1"/>
  <c r="N100" i="5"/>
  <c r="Q100" i="5" s="1"/>
  <c r="N61" i="5"/>
  <c r="Q61" i="5" s="1"/>
  <c r="N45" i="5"/>
  <c r="Q45" i="5" s="1"/>
  <c r="N71" i="5"/>
  <c r="Q71" i="5" s="1"/>
  <c r="N59" i="5"/>
  <c r="Q59" i="5" s="1"/>
  <c r="N44" i="5"/>
  <c r="Q44" i="5" s="1"/>
  <c r="N58" i="5"/>
  <c r="Q58" i="5" s="1"/>
  <c r="N56" i="5"/>
  <c r="Q56" i="5" s="1"/>
  <c r="N55" i="5"/>
  <c r="Q55" i="5" s="1"/>
  <c r="N54" i="5"/>
  <c r="Q54" i="5" s="1"/>
  <c r="N53" i="5"/>
  <c r="Q53" i="5" s="1"/>
  <c r="N38" i="5"/>
  <c r="Q38" i="5" s="1"/>
  <c r="N64" i="5"/>
  <c r="Q64" i="5" s="1"/>
  <c r="N37" i="5"/>
  <c r="Q37" i="5" s="1"/>
  <c r="N110" i="5"/>
  <c r="Q110" i="5" s="1"/>
  <c r="N63" i="5"/>
  <c r="Q63" i="5" s="1"/>
  <c r="N51" i="5"/>
  <c r="Q51" i="5" s="1"/>
  <c r="N36" i="5"/>
  <c r="Q36" i="5" s="1"/>
  <c r="N21" i="5"/>
  <c r="Q21" i="5" s="1"/>
  <c r="N73" i="5"/>
  <c r="Q73" i="5" s="1"/>
  <c r="N10" i="5"/>
  <c r="Q10" i="5" s="1"/>
  <c r="N11" i="5"/>
  <c r="Q11" i="5" s="1"/>
  <c r="N43" i="5"/>
  <c r="Q43" i="5" s="1"/>
  <c r="N104" i="5"/>
  <c r="Q104" i="5" s="1"/>
  <c r="N69" i="5"/>
  <c r="Q69" i="5" s="1"/>
  <c r="N57" i="5"/>
  <c r="Q57" i="5" s="1"/>
  <c r="N42" i="5"/>
  <c r="Q42" i="5" s="1"/>
  <c r="N105" i="5"/>
  <c r="Q105" i="5" s="1"/>
  <c r="N29" i="5"/>
  <c r="Q29" i="5" s="1"/>
  <c r="N66" i="5"/>
  <c r="Q66" i="5" s="1"/>
  <c r="N39" i="5"/>
  <c r="Q39" i="5" s="1"/>
  <c r="N35" i="5"/>
  <c r="Q35" i="5" s="1"/>
  <c r="N14" i="5"/>
  <c r="Q14" i="5" s="1"/>
  <c r="N15" i="5"/>
  <c r="Q15" i="5" s="1"/>
  <c r="R47" i="5" l="1"/>
  <c r="K47" i="5" s="1"/>
  <c r="U47" i="5" l="1"/>
  <c r="U48" i="5" l="1"/>
  <c r="U49" i="5"/>
  <c r="R103" i="5" l="1"/>
  <c r="K103" i="5" s="1"/>
  <c r="R104" i="5"/>
  <c r="K104" i="5" s="1"/>
  <c r="U104" i="5" l="1"/>
  <c r="U103" i="5"/>
  <c r="N94" i="5" l="1"/>
  <c r="Q94" i="5" s="1"/>
  <c r="L97" i="5"/>
  <c r="W9" i="5" l="1"/>
  <c r="V9" i="5"/>
  <c r="U9" i="5"/>
  <c r="T9" i="5"/>
  <c r="S9" i="5"/>
  <c r="R9" i="5"/>
  <c r="K9" i="5" s="1"/>
  <c r="P9" i="5"/>
  <c r="O9" i="5"/>
  <c r="N9" i="5"/>
  <c r="M9" i="5"/>
  <c r="L9" i="5"/>
  <c r="J9" i="5"/>
  <c r="I9" i="5"/>
  <c r="H9" i="5"/>
  <c r="G9" i="5"/>
  <c r="D9" i="5"/>
  <c r="E9" i="5" s="1"/>
  <c r="C9" i="5"/>
  <c r="B9" i="5" s="1"/>
  <c r="W8" i="5"/>
  <c r="V8" i="5"/>
  <c r="U8" i="5"/>
  <c r="T8" i="5"/>
  <c r="S8" i="5"/>
  <c r="R8" i="5"/>
  <c r="K8" i="5" s="1"/>
  <c r="P8" i="5"/>
  <c r="O8" i="5"/>
  <c r="N8" i="5"/>
  <c r="M8" i="5"/>
  <c r="L8" i="5"/>
  <c r="J8" i="5"/>
  <c r="I8" i="5"/>
  <c r="H8" i="5"/>
  <c r="G8" i="5"/>
  <c r="D8" i="5"/>
  <c r="E8" i="5" s="1"/>
  <c r="C8" i="5"/>
  <c r="B8" i="5" s="1"/>
  <c r="W7" i="5"/>
  <c r="V7" i="5"/>
  <c r="U7" i="5"/>
  <c r="T7" i="5"/>
  <c r="S7" i="5"/>
  <c r="R7" i="5"/>
  <c r="K7" i="5" s="1"/>
  <c r="P7" i="5"/>
  <c r="O7" i="5"/>
  <c r="N7" i="5"/>
  <c r="M7" i="5"/>
  <c r="L7" i="5"/>
  <c r="J7" i="5"/>
  <c r="I7" i="5"/>
  <c r="H7" i="5"/>
  <c r="G7" i="5"/>
  <c r="D7" i="5"/>
  <c r="E7" i="5" s="1"/>
  <c r="C7" i="5"/>
  <c r="B7" i="5" s="1"/>
  <c r="W6" i="5"/>
  <c r="V6" i="5"/>
  <c r="U6" i="5"/>
  <c r="T6" i="5"/>
  <c r="S6" i="5"/>
  <c r="R6" i="5"/>
  <c r="K6" i="5" s="1"/>
  <c r="P6" i="5"/>
  <c r="O6" i="5"/>
  <c r="M6" i="5"/>
  <c r="L6" i="5"/>
  <c r="J6" i="5"/>
  <c r="I6" i="5"/>
  <c r="H6" i="5"/>
  <c r="G6" i="5"/>
  <c r="D6" i="5"/>
  <c r="E6" i="5" s="1"/>
  <c r="C6" i="5"/>
  <c r="B6" i="5" s="1"/>
  <c r="W5" i="5"/>
  <c r="V5" i="5"/>
  <c r="U5" i="5"/>
  <c r="T5" i="5"/>
  <c r="S5" i="5"/>
  <c r="R5" i="5"/>
  <c r="K5" i="5" s="1"/>
  <c r="P5" i="5"/>
  <c r="O5" i="5"/>
  <c r="M5" i="5"/>
  <c r="L5" i="5"/>
  <c r="J5" i="5"/>
  <c r="I5" i="5"/>
  <c r="H5" i="5"/>
  <c r="G5" i="5"/>
  <c r="D5" i="5"/>
  <c r="E5" i="5" s="1"/>
  <c r="C5" i="5"/>
  <c r="B5" i="5" s="1"/>
  <c r="W4" i="5"/>
  <c r="V4" i="5"/>
  <c r="U4" i="5"/>
  <c r="T4" i="5"/>
  <c r="S4" i="5"/>
  <c r="R4" i="5"/>
  <c r="K4" i="5" s="1"/>
  <c r="P4" i="5"/>
  <c r="O4" i="5"/>
  <c r="M4" i="5"/>
  <c r="L4" i="5"/>
  <c r="J4" i="5"/>
  <c r="I4" i="5"/>
  <c r="H4" i="5"/>
  <c r="G4" i="5"/>
  <c r="D4" i="5"/>
  <c r="E4" i="5" s="1"/>
  <c r="C4" i="5"/>
  <c r="B4" i="5" s="1"/>
  <c r="W3" i="5"/>
  <c r="V3" i="5"/>
  <c r="U3" i="5"/>
  <c r="T3" i="5"/>
  <c r="S3" i="5"/>
  <c r="R3" i="5"/>
  <c r="K3" i="5" s="1"/>
  <c r="P3" i="5"/>
  <c r="O3" i="5"/>
  <c r="M3" i="5"/>
  <c r="L3" i="5"/>
  <c r="J3" i="5"/>
  <c r="I3" i="5"/>
  <c r="H3" i="5"/>
  <c r="G3" i="5"/>
  <c r="D3" i="5"/>
  <c r="E3" i="5" s="1"/>
  <c r="C3" i="5"/>
  <c r="B3" i="5" s="1"/>
  <c r="W2" i="5"/>
  <c r="V2" i="5"/>
  <c r="U2" i="5"/>
  <c r="T2" i="5"/>
  <c r="S2" i="5"/>
  <c r="R2" i="5"/>
  <c r="K2" i="5" s="1"/>
  <c r="P2" i="5"/>
  <c r="O2" i="5"/>
  <c r="M2" i="5"/>
  <c r="L2" i="5"/>
  <c r="J2" i="5"/>
  <c r="I2" i="5"/>
  <c r="H2" i="5"/>
  <c r="G2" i="5"/>
  <c r="D2" i="5"/>
  <c r="E2" i="5" s="1"/>
  <c r="C2" i="5"/>
  <c r="B2" i="5" s="1"/>
  <c r="Q9" i="5" l="1"/>
  <c r="Q8" i="5"/>
  <c r="Q7" i="5"/>
  <c r="N4" i="5"/>
  <c r="Q4" i="5" s="1"/>
  <c r="N3" i="5"/>
  <c r="Q3" i="5" s="1"/>
  <c r="N2" i="5"/>
  <c r="Q2" i="5" s="1"/>
  <c r="N6" i="5" l="1"/>
  <c r="Q6" i="5" s="1"/>
  <c r="N5" i="5"/>
  <c r="Q5" i="5" s="1"/>
  <c r="X61" i="5" l="1"/>
  <c r="X75" i="5" l="1"/>
  <c r="X84" i="5" l="1"/>
  <c r="X48" i="5" l="1"/>
  <c r="X46" i="5"/>
  <c r="X40" i="5"/>
  <c r="X36" i="5"/>
  <c r="X17" i="5"/>
  <c r="X14" i="5" l="1"/>
  <c r="X15" i="5"/>
  <c r="X9" i="5"/>
  <c r="X8" i="5"/>
  <c r="X16" i="5" l="1"/>
  <c r="X6" i="5" l="1"/>
  <c r="X7" i="5"/>
  <c r="X13" i="5"/>
  <c r="X12" i="5"/>
  <c r="X19" i="5" l="1"/>
  <c r="X25" i="5"/>
  <c r="X26" i="5"/>
  <c r="X27" i="5"/>
  <c r="X28" i="5"/>
  <c r="X29" i="5"/>
  <c r="X30" i="5"/>
  <c r="X73" i="5"/>
  <c r="X74" i="5"/>
  <c r="X99" i="5"/>
  <c r="X100" i="5"/>
  <c r="X20" i="5"/>
  <c r="X21" i="5"/>
  <c r="X108" i="5"/>
  <c r="X109" i="5"/>
  <c r="X114" i="5"/>
  <c r="X101" i="5"/>
  <c r="X102" i="5"/>
  <c r="X103" i="5"/>
  <c r="X31" i="5"/>
  <c r="X32" i="5"/>
  <c r="X33" i="5"/>
  <c r="X34" i="5"/>
  <c r="X91" i="5"/>
  <c r="X113" i="5"/>
  <c r="X104" i="5"/>
  <c r="X105" i="5"/>
  <c r="X60" i="5"/>
  <c r="X62" i="5"/>
  <c r="X63" i="5"/>
  <c r="X22" i="5"/>
  <c r="X23" i="5"/>
  <c r="X24" i="5"/>
  <c r="X90" i="5"/>
  <c r="X2" i="5"/>
  <c r="X3" i="5"/>
  <c r="X106" i="5"/>
  <c r="X107" i="5"/>
  <c r="X35" i="5"/>
  <c r="X37" i="5"/>
  <c r="X38" i="5"/>
  <c r="X39" i="5"/>
  <c r="X41" i="5"/>
  <c r="X42" i="5"/>
  <c r="X43" i="5"/>
  <c r="X76" i="5"/>
  <c r="X79" i="5"/>
  <c r="X80" i="5"/>
  <c r="X64" i="5"/>
  <c r="X65" i="5"/>
  <c r="X66" i="5"/>
  <c r="X67" i="5"/>
  <c r="X68" i="5"/>
  <c r="X69" i="5"/>
  <c r="X70" i="5"/>
  <c r="X71" i="5"/>
  <c r="X72" i="5"/>
  <c r="X110" i="5"/>
  <c r="X111" i="5"/>
  <c r="X44" i="5"/>
  <c r="X45" i="5"/>
  <c r="X47" i="5"/>
  <c r="X49" i="5"/>
  <c r="X50" i="5"/>
  <c r="X51" i="5"/>
  <c r="X52" i="5"/>
  <c r="X53" i="5"/>
  <c r="X54" i="5"/>
  <c r="X92" i="5"/>
  <c r="X93" i="5"/>
  <c r="X81" i="5"/>
  <c r="X82" i="5"/>
  <c r="X83" i="5"/>
  <c r="X85" i="5"/>
  <c r="X112" i="5"/>
  <c r="X55" i="5"/>
  <c r="X56" i="5"/>
  <c r="X57" i="5"/>
  <c r="X58" i="5"/>
  <c r="X59" i="5"/>
  <c r="X94" i="5"/>
  <c r="X95" i="5"/>
  <c r="X96" i="5"/>
  <c r="X97" i="5"/>
  <c r="X98" i="5"/>
  <c r="X86" i="5"/>
  <c r="X87" i="5"/>
  <c r="X88" i="5"/>
  <c r="X89" i="5"/>
  <c r="X18" i="5"/>
  <c r="X11" i="5" l="1"/>
  <c r="X10" i="5"/>
  <c r="X115" i="5"/>
  <c r="X4" i="5"/>
  <c r="X5" i="5"/>
  <c r="X77" i="5"/>
  <c r="X78" i="5"/>
</calcChain>
</file>

<file path=xl/sharedStrings.xml><?xml version="1.0" encoding="utf-8"?>
<sst xmlns="http://schemas.openxmlformats.org/spreadsheetml/2006/main" count="62" uniqueCount="41">
  <si>
    <t>ETD</t>
  </si>
  <si>
    <t>ETA</t>
  </si>
  <si>
    <t xml:space="preserve">SPI - SFPM - TAMPACK Sales Contract </t>
  </si>
  <si>
    <t>Order Status</t>
  </si>
  <si>
    <t>Material</t>
  </si>
  <si>
    <t>B17</t>
  </si>
  <si>
    <t>B8</t>
  </si>
  <si>
    <t>B1</t>
  </si>
  <si>
    <t>B2</t>
  </si>
  <si>
    <t>B3</t>
  </si>
  <si>
    <t>B4</t>
  </si>
  <si>
    <t>B5</t>
  </si>
  <si>
    <t>B6</t>
  </si>
  <si>
    <t>B7</t>
  </si>
  <si>
    <t>B10</t>
  </si>
  <si>
    <t>B11</t>
  </si>
  <si>
    <t>B12</t>
  </si>
  <si>
    <t>B13</t>
  </si>
  <si>
    <t>B14</t>
  </si>
  <si>
    <t>B16</t>
  </si>
  <si>
    <t>B9</t>
  </si>
  <si>
    <t>Usuario</t>
  </si>
  <si>
    <t>Clave</t>
  </si>
  <si>
    <t>Cliente</t>
  </si>
  <si>
    <t>Sales Contract SFP</t>
  </si>
  <si>
    <t>Orden de Compra Cliente</t>
  </si>
  <si>
    <t>Molino</t>
  </si>
  <si>
    <t>Fecha de Alistamiento</t>
  </si>
  <si>
    <t>Cantidad Solicitada (tons)</t>
  </si>
  <si>
    <t>Cantidad Entregada (Tons)</t>
  </si>
  <si>
    <t>Cantidad Pendiente (Tons)</t>
  </si>
  <si>
    <t>Incoterm de Venta</t>
  </si>
  <si>
    <t>Nombre de la MV</t>
  </si>
  <si>
    <t>Toneladas en la MV</t>
  </si>
  <si>
    <t>Puerto de Carga</t>
  </si>
  <si>
    <t>Pais</t>
  </si>
  <si>
    <t>Status de Embarque</t>
  </si>
  <si>
    <t>Sales Contract SFP con Identificador</t>
  </si>
  <si>
    <t>Todo</t>
  </si>
  <si>
    <t>Especificacion</t>
  </si>
  <si>
    <t>Puerto Destino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</si>
</sst>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1" formatCode="_-* #,##0_-;\-* #,##0_-;_-* &quot;-&quot;_-;_-@_-"/>
    <numFmt numFmtId="44" formatCode="_-&quot;$&quot;\ * #,##0.00_-;\-&quot;$&quot;\ * #,##0.00_-;_-&quot;$&quot;\ * &quot;-&quot;??_-;_-@_-"/>
    <numFmt numFmtId="43" formatCode="_-* #,##0.00_-;\-* #,##0.00_-;_-* &quot;-&quot;??_-;_-@_-"/>
    <numFmt numFmtId="164" formatCode="_ * #,##0.00_ ;_ * \-#,##0.00_ ;_ * &quot;-&quot;??_ ;_ @_ "/>
    <numFmt numFmtId="165" formatCode="_-* #,##0_-;\-* #,##0_-;_-* &quot;-&quot;??_-;_-@_-"/>
  </numFmts>
  <fonts count="32">
    <font>
      <sz val="11"/>
      <color theme="1"/>
      <name val="aptos narrow"/>
      <scheme val="minor"/>
    </font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narrow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2"/>
      <name val="宋体"/>
      <charset val="134"/>
    </font>
    <font>
      <sz val="10"/>
      <name val="Arial"/>
      <family val="2"/>
      <charset val="1"/>
    </font>
    <font>
      <sz val="9"/>
      <color rgb="FFFF0000"/>
      <name val="Geneva"/>
      <family val="2"/>
      <charset val="1"/>
    </font>
    <font>
      <b/>
      <sz val="10"/>
      <color rgb="FF00FFCC"/>
      <name val="aptos narrow"/>
      <family val="2"/>
      <scheme val="minor"/>
    </font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99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rgb="FF00FFCC"/>
      </top>
      <bottom style="thin">
        <color rgb="FF00FFCC"/>
      </bottom>
      <diagonal/>
    </border>
    <border>
      <left style="thick">
        <color rgb="FF00FFCC"/>
      </left>
      <right style="thin">
        <color indexed="64"/>
      </right>
      <top style="thick">
        <color rgb="FF00FFCC"/>
      </top>
      <bottom style="thick">
        <color rgb="FF00FFCC"/>
      </bottom>
      <diagonal/>
    </border>
    <border>
      <left style="thin">
        <color indexed="64"/>
      </left>
      <right style="thin">
        <color indexed="64"/>
      </right>
      <top style="thick">
        <color rgb="FF00FFCC"/>
      </top>
      <bottom style="thick">
        <color rgb="FF00FFCC"/>
      </bottom>
      <diagonal/>
    </border>
    <border>
      <left style="thin">
        <color indexed="64"/>
      </left>
      <right style="thick">
        <color rgb="FF00FFCC"/>
      </right>
      <top style="thick">
        <color rgb="FF00FFCC"/>
      </top>
      <bottom style="thick">
        <color rgb="FF00FFCC"/>
      </bottom>
      <diagonal/>
    </border>
  </borders>
  <cellStyleXfs count="110">
    <xf numFmtId="0" fontId="0" fillId="0" borderId="0"/>
    <xf numFmtId="0" fontId="9" fillId="0" borderId="0" applyNumberFormat="0" applyFill="0" applyBorder="0" applyAlignment="0" applyProtection="0"/>
    <xf numFmtId="0" fontId="10" fillId="0" borderId="1" applyNumberFormat="0" applyFill="0" applyAlignment="0" applyProtection="0"/>
    <xf numFmtId="0" fontId="11" fillId="0" borderId="2" applyNumberFormat="0" applyFill="0" applyAlignment="0" applyProtection="0"/>
    <xf numFmtId="0" fontId="12" fillId="0" borderId="3" applyNumberFormat="0" applyFill="0" applyAlignment="0" applyProtection="0"/>
    <xf numFmtId="0" fontId="12" fillId="0" borderId="0" applyNumberFormat="0" applyFill="0" applyBorder="0" applyAlignment="0" applyProtection="0"/>
    <xf numFmtId="0" fontId="13" fillId="2" borderId="0" applyNumberFormat="0" applyBorder="0" applyAlignment="0" applyProtection="0"/>
    <xf numFmtId="0" fontId="14" fillId="3" borderId="0" applyNumberFormat="0" applyBorder="0" applyAlignment="0" applyProtection="0"/>
    <xf numFmtId="0" fontId="15" fillId="4" borderId="0" applyNumberFormat="0" applyBorder="0" applyAlignment="0" applyProtection="0"/>
    <xf numFmtId="0" fontId="16" fillId="5" borderId="4" applyNumberFormat="0" applyAlignment="0" applyProtection="0"/>
    <xf numFmtId="0" fontId="17" fillId="6" borderId="5" applyNumberFormat="0" applyAlignment="0" applyProtection="0"/>
    <xf numFmtId="0" fontId="18" fillId="6" borderId="4" applyNumberFormat="0" applyAlignment="0" applyProtection="0"/>
    <xf numFmtId="0" fontId="19" fillId="0" borderId="6" applyNumberFormat="0" applyFill="0" applyAlignment="0" applyProtection="0"/>
    <xf numFmtId="0" fontId="20" fillId="7" borderId="7" applyNumberFormat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9" applyNumberFormat="0" applyFill="0" applyAlignment="0" applyProtection="0"/>
    <xf numFmtId="0" fontId="24" fillId="9" borderId="0" applyNumberFormat="0" applyBorder="0" applyAlignment="0" applyProtection="0"/>
    <xf numFmtId="0" fontId="8" fillId="10" borderId="0" applyNumberFormat="0" applyBorder="0" applyAlignment="0" applyProtection="0"/>
    <xf numFmtId="0" fontId="8" fillId="11" borderId="0" applyNumberFormat="0" applyBorder="0" applyAlignment="0" applyProtection="0"/>
    <xf numFmtId="0" fontId="8" fillId="12" borderId="0" applyNumberFormat="0" applyBorder="0" applyAlignment="0" applyProtection="0"/>
    <xf numFmtId="0" fontId="24" fillId="13" borderId="0" applyNumberFormat="0" applyBorder="0" applyAlignment="0" applyProtection="0"/>
    <xf numFmtId="0" fontId="8" fillId="14" borderId="0" applyNumberFormat="0" applyBorder="0" applyAlignment="0" applyProtection="0"/>
    <xf numFmtId="0" fontId="8" fillId="15" borderId="0" applyNumberFormat="0" applyBorder="0" applyAlignment="0" applyProtection="0"/>
    <xf numFmtId="0" fontId="8" fillId="16" borderId="0" applyNumberFormat="0" applyBorder="0" applyAlignment="0" applyProtection="0"/>
    <xf numFmtId="0" fontId="24" fillId="17" borderId="0" applyNumberFormat="0" applyBorder="0" applyAlignment="0" applyProtection="0"/>
    <xf numFmtId="0" fontId="8" fillId="18" borderId="0" applyNumberFormat="0" applyBorder="0" applyAlignment="0" applyProtection="0"/>
    <xf numFmtId="0" fontId="8" fillId="19" borderId="0" applyNumberFormat="0" applyBorder="0" applyAlignment="0" applyProtection="0"/>
    <xf numFmtId="0" fontId="8" fillId="20" borderId="0" applyNumberFormat="0" applyBorder="0" applyAlignment="0" applyProtection="0"/>
    <xf numFmtId="0" fontId="24" fillId="21" borderId="0" applyNumberFormat="0" applyBorder="0" applyAlignment="0" applyProtection="0"/>
    <xf numFmtId="0" fontId="8" fillId="22" borderId="0" applyNumberFormat="0" applyBorder="0" applyAlignment="0" applyProtection="0"/>
    <xf numFmtId="0" fontId="8" fillId="23" borderId="0" applyNumberFormat="0" applyBorder="0" applyAlignment="0" applyProtection="0"/>
    <xf numFmtId="0" fontId="8" fillId="24" borderId="0" applyNumberFormat="0" applyBorder="0" applyAlignment="0" applyProtection="0"/>
    <xf numFmtId="0" fontId="24" fillId="25" borderId="0" applyNumberFormat="0" applyBorder="0" applyAlignment="0" applyProtection="0"/>
    <xf numFmtId="0" fontId="8" fillId="26" borderId="0" applyNumberFormat="0" applyBorder="0" applyAlignment="0" applyProtection="0"/>
    <xf numFmtId="0" fontId="8" fillId="27" borderId="0" applyNumberFormat="0" applyBorder="0" applyAlignment="0" applyProtection="0"/>
    <xf numFmtId="0" fontId="8" fillId="28" borderId="0" applyNumberFormat="0" applyBorder="0" applyAlignment="0" applyProtection="0"/>
    <xf numFmtId="0" fontId="24" fillId="29" borderId="0" applyNumberFormat="0" applyBorder="0" applyAlignment="0" applyProtection="0"/>
    <xf numFmtId="0" fontId="8" fillId="30" borderId="0" applyNumberFormat="0" applyBorder="0" applyAlignment="0" applyProtection="0"/>
    <xf numFmtId="0" fontId="8" fillId="31" borderId="0" applyNumberFormat="0" applyBorder="0" applyAlignment="0" applyProtection="0"/>
    <xf numFmtId="0" fontId="8" fillId="32" borderId="0" applyNumberFormat="0" applyBorder="0" applyAlignment="0" applyProtection="0"/>
    <xf numFmtId="0" fontId="8" fillId="0" borderId="0"/>
    <xf numFmtId="0" fontId="8" fillId="8" borderId="8" applyNumberFormat="0" applyFont="0" applyAlignment="0" applyProtection="0"/>
    <xf numFmtId="41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1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0" fontId="25" fillId="0" borderId="0"/>
    <xf numFmtId="41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1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0" fontId="26" fillId="0" borderId="0"/>
    <xf numFmtId="0" fontId="27" fillId="0" borderId="0"/>
    <xf numFmtId="43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1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1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1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30" fillId="0" borderId="0" applyFont="0" applyFill="0" applyBorder="0" applyAlignment="0" applyProtection="0"/>
  </cellStyleXfs>
  <cellXfs count="26">
    <xf numFmtId="0" fontId="0" fillId="0" borderId="0" xfId="0"/>
    <xf numFmtId="0" fontId="0" fillId="0" borderId="0" xfId="0" applyAlignment="1">
      <alignment horizontal="center"/>
    </xf>
    <xf numFmtId="0" fontId="28" fillId="33" borderId="10" xfId="0" applyFont="1" applyFill="1" applyBorder="1" applyAlignment="1">
      <alignment horizontal="center" vertical="center" wrapText="1"/>
    </xf>
    <xf numFmtId="0" fontId="28" fillId="33" borderId="11" xfId="0" applyFont="1" applyFill="1" applyBorder="1" applyAlignment="1">
      <alignment horizontal="center" vertical="center" wrapText="1"/>
    </xf>
    <xf numFmtId="0" fontId="28" fillId="33" borderId="12" xfId="0" applyFont="1" applyFill="1" applyBorder="1" applyAlignment="1">
      <alignment horizontal="center" vertical="center" wrapText="1"/>
    </xf>
    <xf numFmtId="0" fontId="28" fillId="33" borderId="13" xfId="0" applyFont="1" applyFill="1" applyBorder="1" applyAlignment="1">
      <alignment horizontal="center" vertical="center" wrapText="1"/>
    </xf>
    <xf numFmtId="0" fontId="29" fillId="0" borderId="0" xfId="0" applyFont="1" applyAlignment="1">
      <alignment horizontal="center"/>
    </xf>
    <xf numFmtId="14" fontId="0" fillId="0" borderId="0" xfId="0" applyNumberFormat="1" applyAlignment="1">
      <alignment horizontal="center"/>
    </xf>
    <xf numFmtId="49" fontId="28" fillId="33" borderId="10" xfId="0" applyNumberFormat="1" applyFont="1" applyFill="1" applyBorder="1" applyAlignment="1">
      <alignment horizontal="center" vertical="center" wrapText="1"/>
    </xf>
    <xf numFmtId="49" fontId="0" fillId="0" borderId="0" xfId="0" applyNumberFormat="1" applyAlignment="1">
      <alignment horizontal="center"/>
    </xf>
    <xf numFmtId="0" fontId="7" fillId="0" borderId="0" xfId="0" applyFont="1" applyAlignment="1">
      <alignment horizontal="center"/>
    </xf>
    <xf numFmtId="0" fontId="7" fillId="34" borderId="0" xfId="0" applyFont="1" applyFill="1" applyAlignment="1">
      <alignment horizontal="center"/>
    </xf>
    <xf numFmtId="0" fontId="6" fillId="0" borderId="0" xfId="0" applyFont="1" applyAlignment="1">
      <alignment horizontal="center"/>
    </xf>
    <xf numFmtId="0" fontId="0" fillId="0" borderId="0" xfId="0" quotePrefix="1" applyAlignment="1">
      <alignment horizontal="center"/>
    </xf>
    <xf numFmtId="1" fontId="0" fillId="0" borderId="0" xfId="0" applyNumberFormat="1" applyAlignment="1">
      <alignment horizontal="center"/>
    </xf>
    <xf numFmtId="0" fontId="5" fillId="0" borderId="0" xfId="0" applyFont="1" applyAlignment="1">
      <alignment horizontal="center"/>
    </xf>
    <xf numFmtId="0" fontId="0" fillId="35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14" fontId="0" fillId="0" borderId="0" xfId="0" applyNumberFormat="1"/>
    <xf numFmtId="165" fontId="0" fillId="0" borderId="0" xfId="109" applyNumberFormat="1" applyFont="1" applyAlignment="1">
      <alignment horizontal="center"/>
    </xf>
    <xf numFmtId="43" fontId="0" fillId="0" borderId="0" xfId="0" applyNumberFormat="1"/>
    <xf numFmtId="0" fontId="4" fillId="0" borderId="0" xfId="0" applyFont="1"/>
    <xf numFmtId="49" fontId="0" fillId="0" borderId="0" xfId="0" applyNumberFormat="1"/>
    <xf numFmtId="49" fontId="3" fillId="0" borderId="0" xfId="0" quotePrefix="1" applyNumberFormat="1" applyFont="1"/>
    <xf numFmtId="49" fontId="2" fillId="0" borderId="0" xfId="0" quotePrefix="1" applyNumberFormat="1" applyFont="1"/>
    <xf numFmtId="0" fontId="1" fillId="0" borderId="0" xfId="0" applyFont="1"/>
  </cellXfs>
  <cellStyles count="110">
    <cellStyle name="20% - Énfasis1" xfId="18" builtinId="30" customBuiltin="1"/>
    <cellStyle name="20% - Énfasis2" xfId="22" builtinId="34" customBuiltin="1"/>
    <cellStyle name="20% - Énfasis3" xfId="26" builtinId="38" customBuiltin="1"/>
    <cellStyle name="20% - Énfasis4" xfId="30" builtinId="42" customBuiltin="1"/>
    <cellStyle name="20% - Énfasis5" xfId="34" builtinId="46" customBuiltin="1"/>
    <cellStyle name="20% - Énfasis6" xfId="38" builtinId="50" customBuiltin="1"/>
    <cellStyle name="40% - Énfasis1" xfId="19" builtinId="31" customBuiltin="1"/>
    <cellStyle name="40% - Énfasis2" xfId="23" builtinId="35" customBuiltin="1"/>
    <cellStyle name="40% - Énfasis3" xfId="27" builtinId="39" customBuiltin="1"/>
    <cellStyle name="40% - Énfasis4" xfId="31" builtinId="43" customBuiltin="1"/>
    <cellStyle name="40% - Énfasis5" xfId="35" builtinId="47" customBuiltin="1"/>
    <cellStyle name="40% - Énfasis6" xfId="39" builtinId="51" customBuiltin="1"/>
    <cellStyle name="60% - Énfasis1" xfId="20" builtinId="32" customBuiltin="1"/>
    <cellStyle name="60% - Énfasis2" xfId="24" builtinId="36" customBuiltin="1"/>
    <cellStyle name="60% - Énfasis3" xfId="28" builtinId="40" customBuiltin="1"/>
    <cellStyle name="60% - Énfasis4" xfId="32" builtinId="44" customBuiltin="1"/>
    <cellStyle name="60% - Énfasis5" xfId="36" builtinId="48" customBuiltin="1"/>
    <cellStyle name="60% - Énfasis6" xfId="40" builtinId="52" customBuiltin="1"/>
    <cellStyle name="Bueno" xfId="6" builtinId="26" customBuiltin="1"/>
    <cellStyle name="Cálculo" xfId="11" builtinId="22" customBuiltin="1"/>
    <cellStyle name="Cancel" xfId="69" xr:uid="{C4C3832E-2278-4659-900D-1A9F185E21F8}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7" builtinId="29" customBuiltin="1"/>
    <cellStyle name="Énfasis2" xfId="21" builtinId="33" customBuiltin="1"/>
    <cellStyle name="Énfasis3" xfId="25" builtinId="37" customBuiltin="1"/>
    <cellStyle name="Énfasis4" xfId="29" builtinId="41" customBuiltin="1"/>
    <cellStyle name="Énfasis5" xfId="33" builtinId="45" customBuiltin="1"/>
    <cellStyle name="Énfasis6" xfId="37" builtinId="49" customBuiltin="1"/>
    <cellStyle name="Entrada" xfId="9" builtinId="20" customBuiltin="1"/>
    <cellStyle name="Incorrecto" xfId="7" builtinId="27" customBuiltin="1"/>
    <cellStyle name="Migliaia 10" xfId="75" xr:uid="{04A0C197-6411-4EB6-A99E-BC7D257A83DF}"/>
    <cellStyle name="Millares" xfId="109" builtinId="3"/>
    <cellStyle name="Millares [0] 2" xfId="49" xr:uid="{C8AB6C6C-CCB9-4E8A-BC5F-2A9BAF782692}"/>
    <cellStyle name="Millares [0] 2 2" xfId="53" xr:uid="{50AB11DC-61F9-4300-9F08-62C9652D7997}"/>
    <cellStyle name="Millares [0] 2 2 2" xfId="85" xr:uid="{8717D807-63EE-42E1-B10A-0F8DE3B8A9F9}"/>
    <cellStyle name="Millares [0] 2 3" xfId="65" xr:uid="{12C2B63C-24DC-45A3-80DB-D2C17380082C}"/>
    <cellStyle name="Millares [0] 2 4" xfId="80" xr:uid="{FAD803E3-5376-43FF-908F-6F3FB31184E9}"/>
    <cellStyle name="Millares [0] 3" xfId="76" xr:uid="{3EA4CDCA-01E4-484D-A80A-1912D21009A8}"/>
    <cellStyle name="Millares [0] 4" xfId="43" xr:uid="{7822224E-5F14-4D48-B6FA-599260D1587F}"/>
    <cellStyle name="Millares 10" xfId="73" xr:uid="{CE196FD2-2C88-45C6-AECE-0F591A5DB757}"/>
    <cellStyle name="Millares 11" xfId="94" xr:uid="{860F26C7-E5BF-4CB8-813B-67DDB9879333}"/>
    <cellStyle name="Millares 12" xfId="95" xr:uid="{C3EE0556-8AFE-40C3-BD92-8E6B96686B25}"/>
    <cellStyle name="Millares 13" xfId="96" xr:uid="{F367700C-DEFC-41EC-8A11-8AB2B60F9EEC}"/>
    <cellStyle name="Millares 14" xfId="97" xr:uid="{42E9EBAD-6197-431B-AB91-39DCFAFA356D}"/>
    <cellStyle name="Millares 15" xfId="98" xr:uid="{FFC03A07-C4D1-41DA-B654-FC3C81E84309}"/>
    <cellStyle name="Millares 16" xfId="99" xr:uid="{91C328FB-B0C0-4480-BBA9-D3BC157C4019}"/>
    <cellStyle name="Millares 17" xfId="100" xr:uid="{64FF7B32-EA2A-417E-924C-090070FDDE27}"/>
    <cellStyle name="Millares 18" xfId="101" xr:uid="{E2D28B7C-7A85-4F52-85DC-853823337B0B}"/>
    <cellStyle name="Millares 19" xfId="102" xr:uid="{8D92E2F1-0D65-46F9-B379-F0101FA90A94}"/>
    <cellStyle name="Millares 2" xfId="48" xr:uid="{9F2B3BC9-DB2D-4F9A-8BC6-3F0825811474}"/>
    <cellStyle name="Millares 2 2" xfId="54" xr:uid="{AE41C726-D36D-4142-A49E-7696601CC6C6}"/>
    <cellStyle name="Millares 2 2 2" xfId="86" xr:uid="{34FEDD15-9856-4EF9-992D-386565731DF3}"/>
    <cellStyle name="Millares 2 3" xfId="64" xr:uid="{4ABD44D0-644A-4FA7-A618-AF80591E34B8}"/>
    <cellStyle name="Millares 2 4" xfId="77" xr:uid="{15DA528D-2F2B-4D19-9A79-C910366BC280}"/>
    <cellStyle name="Millares 20" xfId="103" xr:uid="{A86903E6-6B62-4FAD-9FC3-5B7C3C76535D}"/>
    <cellStyle name="Millares 21" xfId="104" xr:uid="{DB64D573-6EB0-44F2-B532-B686170B6394}"/>
    <cellStyle name="Millares 22" xfId="105" xr:uid="{BF1872FD-54E3-4099-9792-27ED75192F53}"/>
    <cellStyle name="Millares 23" xfId="106" xr:uid="{6D61F2DE-5BAB-42C8-97E5-8E91D52BE16A}"/>
    <cellStyle name="Millares 24" xfId="107" xr:uid="{573782C1-C4C2-4A01-8F3E-F86D3801B658}"/>
    <cellStyle name="Millares 25" xfId="108" xr:uid="{C4A91578-F6DD-4E9C-9BFC-A2ED651B9CBD}"/>
    <cellStyle name="Millares 26" xfId="45" xr:uid="{8C7D3256-267F-4A95-9759-F6C5F9736FC7}"/>
    <cellStyle name="Millares 27" xfId="72" xr:uid="{83CD1C72-C8D6-4A44-8859-6C142F48D6E7}"/>
    <cellStyle name="Millares 3" xfId="47" xr:uid="{4D8D62E5-DA47-4735-A80E-02D8A8437792}"/>
    <cellStyle name="Millares 3 2" xfId="55" xr:uid="{2B1F825F-8A1E-4076-ACEA-382D778229E3}"/>
    <cellStyle name="Millares 3 2 2" xfId="87" xr:uid="{3A0D4452-06A9-47BA-8529-A467950BF699}"/>
    <cellStyle name="Millares 3 2 3" xfId="79" xr:uid="{B81401ED-D27D-4D45-BBED-CC297A5576FC}"/>
    <cellStyle name="Millares 3 3" xfId="63" xr:uid="{6A8BC674-C4FB-4CD0-8502-5C89E8C5545D}"/>
    <cellStyle name="Millares 3 4" xfId="78" xr:uid="{5BE6AF2F-9D4A-498E-9F34-D594DC3E607F}"/>
    <cellStyle name="Millares 4" xfId="51" xr:uid="{F89EBA90-3AC3-425F-A122-2454196ACAEF}"/>
    <cellStyle name="Millares 4 2" xfId="56" xr:uid="{1ABCDB10-7E24-479D-91C3-0FAE8F533BC7}"/>
    <cellStyle name="Millares 4 2 2" xfId="88" xr:uid="{F5474502-4696-4014-9E71-3DF8A72B8E91}"/>
    <cellStyle name="Millares 4 3" xfId="67" xr:uid="{373A57D7-69F4-4755-9CF8-C66AEB7D1CA5}"/>
    <cellStyle name="Millares 4 4" xfId="82" xr:uid="{C158B366-CF76-4BD5-A916-B41639B5786B}"/>
    <cellStyle name="Millares 5" xfId="57" xr:uid="{479A1C30-CA65-4A02-93AF-52A309D32125}"/>
    <cellStyle name="Millares 5 2" xfId="89" xr:uid="{3B6EBEC7-C5FB-4074-862C-C14DC9FA43B0}"/>
    <cellStyle name="Millares 5 3" xfId="83" xr:uid="{296D388E-11E4-476B-9502-9391EF981BC3}"/>
    <cellStyle name="Millares 6" xfId="61" xr:uid="{16BE98B4-B622-4DA7-ACEB-4B813C6385A1}"/>
    <cellStyle name="Millares 6 2" xfId="93" xr:uid="{A4CDEA90-0233-44F3-8795-278C0B3C5F72}"/>
    <cellStyle name="Millares 7" xfId="60" xr:uid="{A496EE17-D002-48F6-9826-CF0D4668D503}"/>
    <cellStyle name="Millares 7 2" xfId="92" xr:uid="{1C3FE884-943B-4F43-8CBD-ABD29767DC4D}"/>
    <cellStyle name="Millares 8" xfId="62" xr:uid="{C2ADC288-9D01-4B7F-A1CD-54B72095277A}"/>
    <cellStyle name="Millares 9" xfId="70" xr:uid="{349D7BDB-7F12-4C01-B1FE-55BAA3F9AC6E}"/>
    <cellStyle name="Moneda 2" xfId="50" xr:uid="{7FCCA852-5A96-40E2-8571-1C463FEF8465}"/>
    <cellStyle name="Moneda 2 2" xfId="58" xr:uid="{B4FE50C0-2CC1-420C-864F-148D88018111}"/>
    <cellStyle name="Moneda 2 2 2" xfId="90" xr:uid="{BE205C48-9CB6-4822-B774-1A3879DE53CD}"/>
    <cellStyle name="Moneda 2 3" xfId="66" xr:uid="{50F281F4-0428-4D97-8C4B-5C4C28EA115B}"/>
    <cellStyle name="Moneda 2 4" xfId="81" xr:uid="{AF787E44-171D-4EBB-982A-405D99F6AD00}"/>
    <cellStyle name="Moneda 3" xfId="59" xr:uid="{63243054-DF50-45D7-874B-802931728FAF}"/>
    <cellStyle name="Moneda 3 2" xfId="91" xr:uid="{38610992-EC54-4BC9-8DFD-93F67E026E19}"/>
    <cellStyle name="Moneda 3 3" xfId="84" xr:uid="{A9446BFC-B865-46B3-B44E-7016CB1D8D25}"/>
    <cellStyle name="Moneda 4" xfId="71" xr:uid="{83C778B0-C73A-4D48-8C97-262B5357F09A}"/>
    <cellStyle name="Moneda 5" xfId="74" xr:uid="{715FCF19-7A58-481B-935E-7D8691C2448A}"/>
    <cellStyle name="Moneda 6" xfId="44" xr:uid="{260A699C-6C18-4081-AFFF-A08462A48986}"/>
    <cellStyle name="Neutral" xfId="8" builtinId="28" customBuiltin="1"/>
    <cellStyle name="Normal" xfId="0" builtinId="0"/>
    <cellStyle name="Normal 2" xfId="52" xr:uid="{23099EAE-C618-458D-9A99-E3EBBD2CA5F9}"/>
    <cellStyle name="Normal 3" xfId="68" xr:uid="{BAA76032-822C-47E1-8EEB-4DF8CF555651}"/>
    <cellStyle name="Normal 4" xfId="41" xr:uid="{C24BA15D-0536-4E13-8F73-6AEE9A86345D}"/>
    <cellStyle name="Notas 2" xfId="42" xr:uid="{7874BA54-FDFB-4CB2-802B-80C915ED84FC}"/>
    <cellStyle name="Porcentaje 2" xfId="46" xr:uid="{44D717D5-4285-4D9E-867C-86E8FC30E74F}"/>
    <cellStyle name="Salida" xfId="10" builtinId="21" customBuiltin="1"/>
    <cellStyle name="Texto de advertencia" xfId="14" builtinId="11" customBuiltin="1"/>
    <cellStyle name="Texto explicativo" xfId="15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6" builtinId="25" customBuiltin="1"/>
  </cellStyles>
  <dxfs count="0"/>
  <tableStyles count="0" defaultTableStyle="TableStyleMedium2" defaultPivotStyle="PivotStyleLight16"/>
  <colors>
    <mruColors>
      <color rgb="FF00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steelforcenv.sharepoint.com/sites/SFP-Tampack/Shared%20Documents/General/Log&#237;stica/Business%202.0.xlsm" TargetMode="External"/><Relationship Id="rId1" Type="http://schemas.openxmlformats.org/officeDocument/2006/relationships/externalLinkPath" Target="/sites/SFP-Tampack/Shared%20Documents/General/Log&#237;stica/Business%202.0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TD_MV_DSV_LATAM"/>
      <sheetName val="COMPRA "/>
      <sheetName val="VENTA"/>
      <sheetName val="GASTOS IMPORTACION SPI - SPL"/>
      <sheetName val="GASTOS VENTA SPI - SPL"/>
      <sheetName val="BD Inventario SPI"/>
      <sheetName val="TD_INV_Cliente_SPI"/>
      <sheetName val="BD Facturacion_SPI"/>
      <sheetName val="BD Facturacion_SPL"/>
      <sheetName val="TD_SPI_SPL_PTE _SC"/>
      <sheetName val="TD_SPI_SPL_PTE"/>
      <sheetName val="TD_SPI+SPL_REAL_SC"/>
      <sheetName val="TD_SPI+SPL_REAL"/>
      <sheetName val="TD_B2B"/>
      <sheetName val="B2B"/>
      <sheetName val="Informacion _TRACKLOGISTIC"/>
      <sheetName val="TD_SFPM_SC"/>
      <sheetName val="TD_SFPM"/>
      <sheetName val="SFPM"/>
      <sheetName val="Facturacion SFPM"/>
      <sheetName val="GASTOS IMPORTACION - VENTA SFPM"/>
      <sheetName val="BD Cliente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>
        <row r="1">
          <cell r="A1" t="str">
            <v>Consecutivo</v>
          </cell>
          <cell r="B1" t="str">
            <v>Compañía</v>
          </cell>
          <cell r="C1" t="str">
            <v>SC</v>
          </cell>
          <cell r="D1" t="str">
            <v>Cliente</v>
          </cell>
          <cell r="E1" t="str">
            <v>Factura SFP</v>
          </cell>
          <cell r="F1" t="str">
            <v>Orden de Compra Cliente</v>
          </cell>
          <cell r="G1" t="str">
            <v xml:space="preserve">DHL  </v>
          </cell>
          <cell r="H1" t="str">
            <v>CO</v>
          </cell>
          <cell r="I1" t="str">
            <v>MTC</v>
          </cell>
          <cell r="J1" t="str">
            <v>PL</v>
          </cell>
          <cell r="K1" t="str">
            <v>Otros Documentos</v>
          </cell>
          <cell r="L1" t="str">
            <v>BL Enviado</v>
          </cell>
          <cell r="M1" t="str">
            <v>Numero BL</v>
          </cell>
          <cell r="N1" t="str">
            <v>Fecha Factura</v>
          </cell>
          <cell r="O1" t="str">
            <v>Fecha de Cargo Readiness Molino</v>
          </cell>
          <cell r="P1" t="str">
            <v>Fecha de Shipment Molino</v>
          </cell>
          <cell r="Q1" t="str">
            <v>POL</v>
          </cell>
          <cell r="R1" t="str">
            <v>Pais</v>
          </cell>
          <cell r="S1" t="str">
            <v>POD</v>
          </cell>
          <cell r="T1" t="str">
            <v>Pais</v>
          </cell>
          <cell r="U1" t="str">
            <v>Cantidad Pedida</v>
          </cell>
          <cell r="V1" t="str">
            <v>Cantidad Entrega</v>
          </cell>
          <cell r="W1" t="str">
            <v>Pendiente</v>
          </cell>
          <cell r="X1" t="str">
            <v>MV</v>
          </cell>
          <cell r="Y1" t="str">
            <v>Shipment by</v>
          </cell>
          <cell r="Z1" t="str">
            <v>ETD</v>
          </cell>
          <cell r="AA1" t="str">
            <v>ETA</v>
          </cell>
          <cell r="AB1" t="str">
            <v>Status Shipment</v>
          </cell>
          <cell r="AC1" t="str">
            <v>Codigo Material Cliente</v>
          </cell>
          <cell r="AD1" t="str">
            <v>Descripcion</v>
          </cell>
          <cell r="AE1" t="str">
            <v>Molino</v>
          </cell>
          <cell r="AF1" t="str">
            <v>Precio Molino</v>
          </cell>
          <cell r="AG1" t="str">
            <v>Incoterm Compra</v>
          </cell>
          <cell r="AH1" t="str">
            <v>Flete Estimado</v>
          </cell>
          <cell r="AI1" t="str">
            <v>Flete Real</v>
          </cell>
          <cell r="AJ1" t="str">
            <v>Otros + Financieros</v>
          </cell>
          <cell r="AK1" t="str">
            <v>Precio De Venta</v>
          </cell>
          <cell r="AL1" t="str">
            <v>Incoterm Venta</v>
          </cell>
          <cell r="AM1" t="str">
            <v>Margen Nomina</v>
          </cell>
          <cell r="AN1" t="str">
            <v>Margen Real</v>
          </cell>
        </row>
        <row r="2">
          <cell r="A2">
            <v>1</v>
          </cell>
          <cell r="B2" t="str">
            <v>B2B</v>
          </cell>
          <cell r="C2" t="str">
            <v>S2200856</v>
          </cell>
          <cell r="D2" t="str">
            <v>ABinbev - Modelo</v>
          </cell>
          <cell r="F2">
            <v>4515864382</v>
          </cell>
          <cell r="O2">
            <v>45715</v>
          </cell>
          <cell r="P2">
            <v>45767</v>
          </cell>
          <cell r="Q2" t="str">
            <v xml:space="preserve">Tianjin </v>
          </cell>
          <cell r="R2" t="str">
            <v>China</v>
          </cell>
          <cell r="S2" t="str">
            <v>Manzanillo</v>
          </cell>
          <cell r="T2" t="str">
            <v>Mexico</v>
          </cell>
          <cell r="U2">
            <v>60</v>
          </cell>
          <cell r="V2">
            <v>59.35</v>
          </cell>
          <cell r="W2">
            <v>0</v>
          </cell>
          <cell r="X2" t="str">
            <v>TBN</v>
          </cell>
          <cell r="Y2" t="str">
            <v>Bulk</v>
          </cell>
          <cell r="Z2">
            <v>45767</v>
          </cell>
          <cell r="AA2">
            <v>45797</v>
          </cell>
          <cell r="AB2" t="str">
            <v>En alistamiento</v>
          </cell>
          <cell r="AC2" t="str">
            <v>Calibre 83</v>
          </cell>
          <cell r="AD2" t="str">
            <v>0,23 x 888 x T3BA Stone 2,8/2,8</v>
          </cell>
          <cell r="AE2" t="str">
            <v>Shougang  Jingtang</v>
          </cell>
          <cell r="AF2">
            <v>930</v>
          </cell>
          <cell r="AG2" t="str">
            <v>FOB</v>
          </cell>
          <cell r="AH2">
            <v>60</v>
          </cell>
          <cell r="AI2">
            <v>50</v>
          </cell>
          <cell r="AJ2">
            <v>82</v>
          </cell>
          <cell r="AK2">
            <v>1150</v>
          </cell>
          <cell r="AL2" t="str">
            <v>CIF</v>
          </cell>
          <cell r="AM2">
            <v>78</v>
          </cell>
          <cell r="AN2">
            <v>88</v>
          </cell>
        </row>
        <row r="3">
          <cell r="A3">
            <v>2</v>
          </cell>
          <cell r="B3" t="str">
            <v>B2B</v>
          </cell>
          <cell r="C3" t="str">
            <v>S2200852</v>
          </cell>
          <cell r="D3" t="str">
            <v>ABinbev - Modelo</v>
          </cell>
          <cell r="J3" t="str">
            <v>SI</v>
          </cell>
          <cell r="O3">
            <v>45708</v>
          </cell>
          <cell r="P3">
            <v>45767</v>
          </cell>
          <cell r="Q3" t="str">
            <v xml:space="preserve">Tianjin </v>
          </cell>
          <cell r="R3" t="str">
            <v>China</v>
          </cell>
          <cell r="S3" t="str">
            <v>Manzanillo</v>
          </cell>
          <cell r="T3" t="str">
            <v>Mexico</v>
          </cell>
          <cell r="U3">
            <v>300</v>
          </cell>
          <cell r="V3">
            <v>337.87</v>
          </cell>
          <cell r="W3">
            <v>0</v>
          </cell>
          <cell r="X3" t="str">
            <v>TBN</v>
          </cell>
          <cell r="Y3" t="str">
            <v>Bulk</v>
          </cell>
          <cell r="Z3">
            <v>45767</v>
          </cell>
          <cell r="AA3">
            <v>45797</v>
          </cell>
          <cell r="AB3" t="str">
            <v>En alistamiento</v>
          </cell>
          <cell r="AC3" t="str">
            <v>Calibre 70</v>
          </cell>
          <cell r="AD3" t="str">
            <v>0,195 x 887 x T4BA Matte TFS</v>
          </cell>
          <cell r="AE3" t="str">
            <v>YouFu</v>
          </cell>
          <cell r="AF3">
            <v>765</v>
          </cell>
          <cell r="AG3" t="str">
            <v>FOB</v>
          </cell>
          <cell r="AH3">
            <v>60</v>
          </cell>
          <cell r="AI3">
            <v>50</v>
          </cell>
          <cell r="AJ3">
            <v>74</v>
          </cell>
          <cell r="AK3">
            <v>975</v>
          </cell>
          <cell r="AL3" t="str">
            <v>CIF</v>
          </cell>
          <cell r="AM3">
            <v>76</v>
          </cell>
          <cell r="AN3">
            <v>86</v>
          </cell>
        </row>
        <row r="4">
          <cell r="A4">
            <v>3</v>
          </cell>
          <cell r="B4" t="str">
            <v>B2B</v>
          </cell>
          <cell r="C4" t="str">
            <v>S2200888</v>
          </cell>
          <cell r="D4" t="str">
            <v>Brasilata / Comexport Trading Comercio exterior Ltda</v>
          </cell>
          <cell r="F4">
            <v>204241</v>
          </cell>
          <cell r="J4" t="str">
            <v>SI</v>
          </cell>
          <cell r="M4" t="str">
            <v>MEDUVO455376</v>
          </cell>
          <cell r="O4">
            <v>45698</v>
          </cell>
          <cell r="P4">
            <v>45716</v>
          </cell>
          <cell r="Q4" t="str">
            <v>NHAVA SHEVA</v>
          </cell>
          <cell r="R4" t="str">
            <v>India</v>
          </cell>
          <cell r="S4" t="str">
            <v>Vitoria</v>
          </cell>
          <cell r="T4" t="str">
            <v>Brazil</v>
          </cell>
          <cell r="U4">
            <v>100</v>
          </cell>
          <cell r="V4">
            <v>73.245000000000005</v>
          </cell>
          <cell r="W4">
            <v>26.754999999999995</v>
          </cell>
          <cell r="X4" t="str">
            <v>KARLSKRONA - IU506A</v>
          </cell>
          <cell r="Y4" t="str">
            <v>Container</v>
          </cell>
          <cell r="Z4">
            <v>45702</v>
          </cell>
          <cell r="AA4">
            <v>45733</v>
          </cell>
          <cell r="AB4" t="str">
            <v>En Transito</v>
          </cell>
          <cell r="AC4" t="str">
            <v>BFV0065</v>
          </cell>
          <cell r="AD4" t="str">
            <v>0,3mm x 848mm x Coil - TH415 CA - 2,8/2,2</v>
          </cell>
          <cell r="AE4" t="str">
            <v>JSW</v>
          </cell>
          <cell r="AF4">
            <v>890</v>
          </cell>
          <cell r="AG4" t="str">
            <v>FOB</v>
          </cell>
          <cell r="AH4">
            <v>166</v>
          </cell>
          <cell r="AJ4">
            <v>69</v>
          </cell>
          <cell r="AK4">
            <v>1222</v>
          </cell>
          <cell r="AL4" t="str">
            <v>CIF</v>
          </cell>
          <cell r="AM4">
            <v>97</v>
          </cell>
          <cell r="AN4">
            <v>0</v>
          </cell>
        </row>
        <row r="5">
          <cell r="A5">
            <v>4</v>
          </cell>
          <cell r="B5" t="str">
            <v>B2B</v>
          </cell>
          <cell r="C5" t="str">
            <v>S2200888-2</v>
          </cell>
          <cell r="D5" t="str">
            <v>Brasilata / Comexport Trading Comercio exterior Ltda</v>
          </cell>
          <cell r="F5">
            <v>209424</v>
          </cell>
          <cell r="J5" t="str">
            <v>SI</v>
          </cell>
          <cell r="M5" t="str">
            <v>MEDUVO485159</v>
          </cell>
          <cell r="O5">
            <v>45698</v>
          </cell>
          <cell r="P5">
            <v>45716</v>
          </cell>
          <cell r="Q5" t="str">
            <v>NHAVA SHEVA</v>
          </cell>
          <cell r="R5" t="str">
            <v>India</v>
          </cell>
          <cell r="S5" t="str">
            <v>Vitoria</v>
          </cell>
          <cell r="T5" t="str">
            <v>Brazil</v>
          </cell>
          <cell r="U5">
            <v>0</v>
          </cell>
          <cell r="V5">
            <v>14.58</v>
          </cell>
          <cell r="W5">
            <v>12.174999999999995</v>
          </cell>
          <cell r="X5" t="str">
            <v>MSC CONTI COURAGE - IU507A</v>
          </cell>
          <cell r="Y5" t="str">
            <v>Container</v>
          </cell>
          <cell r="Z5">
            <v>45709</v>
          </cell>
          <cell r="AA5">
            <v>45737</v>
          </cell>
          <cell r="AB5" t="str">
            <v>En Transito</v>
          </cell>
          <cell r="AC5" t="str">
            <v>BFV0065</v>
          </cell>
          <cell r="AD5" t="str">
            <v>0,3mm x 848mm x Coil - TH415 CA - 2,8/2,2</v>
          </cell>
          <cell r="AE5" t="str">
            <v>JSW</v>
          </cell>
          <cell r="AF5">
            <v>890</v>
          </cell>
          <cell r="AG5" t="str">
            <v>FOB</v>
          </cell>
          <cell r="AH5">
            <v>166</v>
          </cell>
          <cell r="AJ5">
            <v>69</v>
          </cell>
          <cell r="AK5">
            <v>1222</v>
          </cell>
          <cell r="AL5" t="str">
            <v>CIF</v>
          </cell>
          <cell r="AM5">
            <v>97</v>
          </cell>
          <cell r="AN5">
            <v>0</v>
          </cell>
        </row>
        <row r="6">
          <cell r="A6">
            <v>5</v>
          </cell>
          <cell r="B6" t="str">
            <v>B2B</v>
          </cell>
          <cell r="C6" t="str">
            <v>S2200888-3</v>
          </cell>
          <cell r="D6" t="str">
            <v>Brasilata / Comexport Trading Comercio exterior Ltda</v>
          </cell>
          <cell r="F6">
            <v>204241</v>
          </cell>
          <cell r="O6">
            <v>45698</v>
          </cell>
          <cell r="P6">
            <v>45716</v>
          </cell>
          <cell r="Q6" t="str">
            <v>NHAVA SHEVA</v>
          </cell>
          <cell r="R6" t="str">
            <v>India</v>
          </cell>
          <cell r="S6" t="str">
            <v>Vitoria</v>
          </cell>
          <cell r="T6" t="str">
            <v>Brazil</v>
          </cell>
          <cell r="U6">
            <v>0</v>
          </cell>
          <cell r="X6" t="str">
            <v>TBN</v>
          </cell>
          <cell r="Y6" t="str">
            <v>Container</v>
          </cell>
          <cell r="Z6">
            <v>45716</v>
          </cell>
          <cell r="AA6">
            <v>45761</v>
          </cell>
          <cell r="AB6" t="str">
            <v>En Transito</v>
          </cell>
          <cell r="AC6" t="str">
            <v>BFV0065</v>
          </cell>
          <cell r="AD6" t="str">
            <v>0,3mm x 848mm x Coil - TH415 CA - 2,8/2,2</v>
          </cell>
          <cell r="AE6" t="str">
            <v>JSW</v>
          </cell>
          <cell r="AF6">
            <v>890</v>
          </cell>
          <cell r="AG6" t="str">
            <v>FOB</v>
          </cell>
          <cell r="AH6">
            <v>166</v>
          </cell>
          <cell r="AJ6">
            <v>69</v>
          </cell>
          <cell r="AK6">
            <v>1222</v>
          </cell>
          <cell r="AL6" t="str">
            <v>CIF</v>
          </cell>
          <cell r="AM6">
            <v>97</v>
          </cell>
          <cell r="AN6">
            <v>0</v>
          </cell>
        </row>
        <row r="7">
          <cell r="A7">
            <v>6</v>
          </cell>
          <cell r="B7" t="str">
            <v>B2B</v>
          </cell>
          <cell r="C7" t="str">
            <v>S2200888</v>
          </cell>
          <cell r="D7" t="str">
            <v>Brasilata / Comexport Trading Comercio exterior Ltda</v>
          </cell>
          <cell r="F7">
            <v>204241</v>
          </cell>
          <cell r="J7" t="str">
            <v>SI</v>
          </cell>
          <cell r="M7" t="str">
            <v>MEDUVO455376</v>
          </cell>
          <cell r="O7">
            <v>45698</v>
          </cell>
          <cell r="P7">
            <v>45716</v>
          </cell>
          <cell r="Q7" t="str">
            <v>NHAVA SHEVA</v>
          </cell>
          <cell r="R7" t="str">
            <v>India</v>
          </cell>
          <cell r="S7" t="str">
            <v>Vitoria</v>
          </cell>
          <cell r="T7" t="str">
            <v>Brazil</v>
          </cell>
          <cell r="U7">
            <v>280</v>
          </cell>
          <cell r="V7">
            <v>13.77</v>
          </cell>
          <cell r="W7">
            <v>266.23</v>
          </cell>
          <cell r="X7" t="str">
            <v>KARLSKRONA - IU506A</v>
          </cell>
          <cell r="Y7" t="str">
            <v>Container</v>
          </cell>
          <cell r="Z7">
            <v>45702</v>
          </cell>
          <cell r="AA7">
            <v>45733</v>
          </cell>
          <cell r="AB7" t="str">
            <v>En Transito</v>
          </cell>
          <cell r="AC7" t="str">
            <v>BFV0360</v>
          </cell>
          <cell r="AD7" t="str">
            <v>0,34mm x 768mm x Coil - TH415/T4CA - 2,8/2,2</v>
          </cell>
          <cell r="AE7" t="str">
            <v>JSW</v>
          </cell>
          <cell r="AF7">
            <v>876</v>
          </cell>
          <cell r="AG7" t="str">
            <v>FOB</v>
          </cell>
          <cell r="AH7">
            <v>166</v>
          </cell>
          <cell r="AJ7">
            <v>68</v>
          </cell>
          <cell r="AK7">
            <v>1208</v>
          </cell>
          <cell r="AL7" t="str">
            <v>CIF</v>
          </cell>
          <cell r="AM7">
            <v>98</v>
          </cell>
          <cell r="AN7">
            <v>0</v>
          </cell>
        </row>
        <row r="8">
          <cell r="A8">
            <v>7</v>
          </cell>
          <cell r="B8" t="str">
            <v>B2B</v>
          </cell>
          <cell r="C8" t="str">
            <v>S2200888-2</v>
          </cell>
          <cell r="D8" t="str">
            <v>Brasilata / Comexport Trading Comercio exterior Ltda</v>
          </cell>
          <cell r="F8">
            <v>209424</v>
          </cell>
          <cell r="J8" t="str">
            <v>SI</v>
          </cell>
          <cell r="M8" t="str">
            <v>MEDUVO485159</v>
          </cell>
          <cell r="O8">
            <v>45698</v>
          </cell>
          <cell r="P8">
            <v>45716</v>
          </cell>
          <cell r="Q8" t="str">
            <v>NHAVA SHEVA</v>
          </cell>
          <cell r="R8" t="str">
            <v>India</v>
          </cell>
          <cell r="S8" t="str">
            <v>Vitoria</v>
          </cell>
          <cell r="T8" t="str">
            <v>Brazil</v>
          </cell>
          <cell r="U8">
            <v>0</v>
          </cell>
          <cell r="V8">
            <v>23.204999999999998</v>
          </cell>
          <cell r="W8">
            <v>243.02500000000003</v>
          </cell>
          <cell r="X8" t="str">
            <v>MSC CONTI COURAGE - IU507A</v>
          </cell>
          <cell r="Y8" t="str">
            <v>Container</v>
          </cell>
          <cell r="Z8">
            <v>45709</v>
          </cell>
          <cell r="AA8">
            <v>45737</v>
          </cell>
          <cell r="AB8" t="str">
            <v>En Transito</v>
          </cell>
          <cell r="AC8" t="str">
            <v>BFV0360</v>
          </cell>
          <cell r="AD8" t="str">
            <v>0,34mm x 768mm x Coil - TH415/T4CA - 2,8/2,2</v>
          </cell>
          <cell r="AE8" t="str">
            <v>JSW</v>
          </cell>
          <cell r="AF8">
            <v>876</v>
          </cell>
          <cell r="AG8" t="str">
            <v>FOB</v>
          </cell>
          <cell r="AH8">
            <v>166</v>
          </cell>
          <cell r="AJ8">
            <v>68</v>
          </cell>
          <cell r="AK8">
            <v>1208</v>
          </cell>
          <cell r="AL8" t="str">
            <v>CIF</v>
          </cell>
          <cell r="AM8">
            <v>98</v>
          </cell>
          <cell r="AN8">
            <v>0</v>
          </cell>
        </row>
        <row r="9">
          <cell r="A9">
            <v>8</v>
          </cell>
          <cell r="B9" t="str">
            <v>B2B</v>
          </cell>
          <cell r="C9" t="str">
            <v>S2200888-3</v>
          </cell>
          <cell r="D9" t="str">
            <v>Brasilata / Comexport Trading Comercio exterior Ltda</v>
          </cell>
          <cell r="F9">
            <v>204241</v>
          </cell>
          <cell r="O9">
            <v>45698</v>
          </cell>
          <cell r="P9">
            <v>45716</v>
          </cell>
          <cell r="Q9" t="str">
            <v>NHAVA SHEVA</v>
          </cell>
          <cell r="R9" t="str">
            <v>India</v>
          </cell>
          <cell r="S9" t="str">
            <v>Vitoria</v>
          </cell>
          <cell r="T9" t="str">
            <v>Brazil</v>
          </cell>
          <cell r="U9">
            <v>0</v>
          </cell>
          <cell r="X9" t="str">
            <v>TBN</v>
          </cell>
          <cell r="Y9" t="str">
            <v>Container</v>
          </cell>
          <cell r="Z9">
            <v>45716</v>
          </cell>
          <cell r="AA9">
            <v>45761</v>
          </cell>
          <cell r="AB9" t="str">
            <v>En Transito</v>
          </cell>
          <cell r="AC9" t="str">
            <v>BFV0360</v>
          </cell>
          <cell r="AD9" t="str">
            <v>0,34mm x 768mm x Coil - TH415/T4CA - 2,8/2,2</v>
          </cell>
          <cell r="AE9" t="str">
            <v>JSW</v>
          </cell>
          <cell r="AF9">
            <v>876</v>
          </cell>
          <cell r="AG9" t="str">
            <v>FOB</v>
          </cell>
          <cell r="AH9">
            <v>166</v>
          </cell>
          <cell r="AJ9">
            <v>68</v>
          </cell>
          <cell r="AK9">
            <v>1208</v>
          </cell>
          <cell r="AL9" t="str">
            <v>CIF</v>
          </cell>
          <cell r="AM9">
            <v>98</v>
          </cell>
          <cell r="AN9">
            <v>0</v>
          </cell>
        </row>
        <row r="10">
          <cell r="A10">
            <v>9</v>
          </cell>
          <cell r="B10" t="str">
            <v>B2B</v>
          </cell>
          <cell r="C10" t="str">
            <v>S2200888</v>
          </cell>
          <cell r="D10" t="str">
            <v>Brasilata / Comexport Trading Comercio exterior Ltda</v>
          </cell>
          <cell r="F10">
            <v>204241</v>
          </cell>
          <cell r="J10" t="str">
            <v>SI</v>
          </cell>
          <cell r="M10" t="str">
            <v>MEDUVO455376</v>
          </cell>
          <cell r="O10">
            <v>45698</v>
          </cell>
          <cell r="P10">
            <v>45716</v>
          </cell>
          <cell r="Q10" t="str">
            <v>NHAVA SHEVA</v>
          </cell>
          <cell r="R10" t="str">
            <v>India</v>
          </cell>
          <cell r="S10" t="str">
            <v>Vitoria</v>
          </cell>
          <cell r="T10" t="str">
            <v>Brazil</v>
          </cell>
          <cell r="U10">
            <v>20</v>
          </cell>
          <cell r="V10">
            <v>12.96</v>
          </cell>
          <cell r="W10">
            <v>7.0399999999999991</v>
          </cell>
          <cell r="X10" t="str">
            <v>KARLSKRONA - IU506A</v>
          </cell>
          <cell r="Y10" t="str">
            <v>Container</v>
          </cell>
          <cell r="Z10">
            <v>45702</v>
          </cell>
          <cell r="AA10">
            <v>45733</v>
          </cell>
          <cell r="AB10" t="str">
            <v>En Transito</v>
          </cell>
          <cell r="AC10" t="str">
            <v>BFV0754</v>
          </cell>
          <cell r="AD10" t="str">
            <v>0,34mm x 782mm x Coil - TH415/T4CA - 2,2/2,2</v>
          </cell>
          <cell r="AE10" t="str">
            <v>JSW</v>
          </cell>
          <cell r="AF10">
            <v>866</v>
          </cell>
          <cell r="AG10" t="str">
            <v>FOB</v>
          </cell>
          <cell r="AH10">
            <v>166</v>
          </cell>
          <cell r="AJ10">
            <v>68</v>
          </cell>
          <cell r="AK10">
            <v>1199</v>
          </cell>
          <cell r="AL10" t="str">
            <v>CIF</v>
          </cell>
          <cell r="AM10">
            <v>99</v>
          </cell>
          <cell r="AN10">
            <v>0</v>
          </cell>
        </row>
        <row r="11">
          <cell r="A11">
            <v>10</v>
          </cell>
          <cell r="B11" t="str">
            <v>B2B</v>
          </cell>
          <cell r="C11" t="str">
            <v>S2200888-3</v>
          </cell>
          <cell r="D11" t="str">
            <v>Brasilata / Comexport Trading Comercio exterior Ltda</v>
          </cell>
          <cell r="F11">
            <v>204241</v>
          </cell>
          <cell r="O11">
            <v>45698</v>
          </cell>
          <cell r="P11">
            <v>45716</v>
          </cell>
          <cell r="Q11" t="str">
            <v>NHAVA SHEVA</v>
          </cell>
          <cell r="R11" t="str">
            <v>India</v>
          </cell>
          <cell r="S11" t="str">
            <v>Vitoria</v>
          </cell>
          <cell r="T11" t="str">
            <v>Brazil</v>
          </cell>
          <cell r="U11">
            <v>0</v>
          </cell>
          <cell r="X11" t="str">
            <v>TBN</v>
          </cell>
          <cell r="Y11" t="str">
            <v>Container</v>
          </cell>
          <cell r="Z11">
            <v>45716</v>
          </cell>
          <cell r="AA11">
            <v>45761</v>
          </cell>
          <cell r="AB11" t="str">
            <v>En Transito</v>
          </cell>
          <cell r="AC11" t="str">
            <v>BFV0754</v>
          </cell>
          <cell r="AD11" t="str">
            <v>0,34mm x 782mm x Coil - TH415/T4CA - 2,2/2,2</v>
          </cell>
          <cell r="AE11" t="str">
            <v>JSW</v>
          </cell>
          <cell r="AF11">
            <v>866</v>
          </cell>
          <cell r="AG11" t="str">
            <v>FOB</v>
          </cell>
          <cell r="AH11">
            <v>166</v>
          </cell>
          <cell r="AJ11">
            <v>68</v>
          </cell>
          <cell r="AK11">
            <v>1199</v>
          </cell>
          <cell r="AL11" t="str">
            <v>CIF</v>
          </cell>
          <cell r="AM11">
            <v>99</v>
          </cell>
          <cell r="AN11">
            <v>0</v>
          </cell>
        </row>
        <row r="12">
          <cell r="A12">
            <v>11</v>
          </cell>
          <cell r="B12" t="str">
            <v>B2B</v>
          </cell>
          <cell r="C12" t="str">
            <v>S2200888</v>
          </cell>
          <cell r="D12" t="str">
            <v>Brasilata / Comexport Trading Comercio exterior Ltda</v>
          </cell>
          <cell r="F12">
            <v>204241</v>
          </cell>
          <cell r="J12" t="str">
            <v>SI</v>
          </cell>
          <cell r="M12" t="str">
            <v>MEDUVO455376</v>
          </cell>
          <cell r="O12">
            <v>45698</v>
          </cell>
          <cell r="P12">
            <v>45716</v>
          </cell>
          <cell r="Q12" t="str">
            <v>NHAVA SHEVA</v>
          </cell>
          <cell r="R12" t="str">
            <v>India</v>
          </cell>
          <cell r="S12" t="str">
            <v>Vitoria</v>
          </cell>
          <cell r="T12" t="str">
            <v>Brazil</v>
          </cell>
          <cell r="U12">
            <v>100</v>
          </cell>
          <cell r="V12">
            <v>74.180000000000007</v>
          </cell>
          <cell r="W12">
            <v>0</v>
          </cell>
          <cell r="X12" t="str">
            <v>KARLSKRONA - IU506A</v>
          </cell>
          <cell r="Y12" t="str">
            <v>Container</v>
          </cell>
          <cell r="Z12">
            <v>45702</v>
          </cell>
          <cell r="AA12">
            <v>45733</v>
          </cell>
          <cell r="AB12" t="str">
            <v>En Transito</v>
          </cell>
          <cell r="AC12" t="str">
            <v>BFV0211</v>
          </cell>
          <cell r="AD12" t="str">
            <v>0,23mm x 964mm x Coil - TS275/T3BA - 2,8/2,8</v>
          </cell>
          <cell r="AE12" t="str">
            <v>JSW</v>
          </cell>
          <cell r="AF12">
            <v>939</v>
          </cell>
          <cell r="AG12" t="str">
            <v>FOB</v>
          </cell>
          <cell r="AH12">
            <v>166</v>
          </cell>
          <cell r="AJ12">
            <v>71</v>
          </cell>
          <cell r="AK12">
            <v>1262</v>
          </cell>
          <cell r="AL12" t="str">
            <v>CIF</v>
          </cell>
          <cell r="AM12">
            <v>86</v>
          </cell>
          <cell r="AN12">
            <v>0</v>
          </cell>
        </row>
        <row r="13">
          <cell r="A13">
            <v>12</v>
          </cell>
          <cell r="B13" t="str">
            <v>B2B</v>
          </cell>
          <cell r="C13" t="str">
            <v>S2200888-2</v>
          </cell>
          <cell r="D13" t="str">
            <v>Brasilata / Comexport Trading Comercio exterior Ltda</v>
          </cell>
          <cell r="F13">
            <v>209424</v>
          </cell>
          <cell r="J13" t="str">
            <v>SI</v>
          </cell>
          <cell r="M13" t="str">
            <v>MEDUVO485159</v>
          </cell>
          <cell r="O13">
            <v>45698</v>
          </cell>
          <cell r="P13">
            <v>45716</v>
          </cell>
          <cell r="Q13" t="str">
            <v>NHAVA SHEVA</v>
          </cell>
          <cell r="R13" t="str">
            <v>India</v>
          </cell>
          <cell r="S13" t="str">
            <v>Vitoria</v>
          </cell>
          <cell r="T13" t="str">
            <v>Brazil</v>
          </cell>
          <cell r="U13">
            <v>0</v>
          </cell>
          <cell r="V13">
            <v>28.27</v>
          </cell>
          <cell r="W13">
            <v>0</v>
          </cell>
          <cell r="X13" t="str">
            <v>MSC CONTI COURAGE - IU507A</v>
          </cell>
          <cell r="Y13" t="str">
            <v>Container</v>
          </cell>
          <cell r="Z13">
            <v>45709</v>
          </cell>
          <cell r="AA13">
            <v>45737</v>
          </cell>
          <cell r="AB13" t="str">
            <v>En Transito</v>
          </cell>
          <cell r="AC13" t="str">
            <v>BFV0211</v>
          </cell>
          <cell r="AD13" t="str">
            <v>0,23mm x 964mm x Coil - TS275/T3BA - 2,8/2,8</v>
          </cell>
          <cell r="AE13" t="str">
            <v>JSW</v>
          </cell>
          <cell r="AF13">
            <v>939</v>
          </cell>
          <cell r="AG13" t="str">
            <v>FOB</v>
          </cell>
          <cell r="AH13">
            <v>166</v>
          </cell>
          <cell r="AJ13">
            <v>71</v>
          </cell>
          <cell r="AK13">
            <v>1262</v>
          </cell>
          <cell r="AL13" t="str">
            <v>CIF</v>
          </cell>
          <cell r="AM13">
            <v>86</v>
          </cell>
          <cell r="AN13">
            <v>0</v>
          </cell>
        </row>
        <row r="14">
          <cell r="A14">
            <v>13</v>
          </cell>
          <cell r="B14" t="str">
            <v>B2B</v>
          </cell>
          <cell r="C14" t="str">
            <v>S2200888</v>
          </cell>
          <cell r="D14" t="str">
            <v>Brasilata / Comexport Trading Comercio exterior Ltda</v>
          </cell>
          <cell r="F14">
            <v>204241</v>
          </cell>
          <cell r="J14" t="str">
            <v>SI</v>
          </cell>
          <cell r="M14" t="str">
            <v>MEDUVO455376</v>
          </cell>
          <cell r="O14">
            <v>45698</v>
          </cell>
          <cell r="P14">
            <v>45716</v>
          </cell>
          <cell r="Q14" t="str">
            <v>NHAVA SHEVA</v>
          </cell>
          <cell r="R14" t="str">
            <v>India</v>
          </cell>
          <cell r="S14" t="str">
            <v>Vitoria</v>
          </cell>
          <cell r="T14" t="str">
            <v>Brazil</v>
          </cell>
          <cell r="U14">
            <v>100</v>
          </cell>
          <cell r="V14">
            <v>84.49</v>
          </cell>
          <cell r="W14">
            <v>15.510000000000005</v>
          </cell>
          <cell r="X14" t="str">
            <v>KARLSKRONA - IU506A</v>
          </cell>
          <cell r="Y14" t="str">
            <v>Container</v>
          </cell>
          <cell r="Z14">
            <v>45702</v>
          </cell>
          <cell r="AA14">
            <v>45733</v>
          </cell>
          <cell r="AB14" t="str">
            <v>En Transito</v>
          </cell>
          <cell r="AC14" t="str">
            <v>BFV0070</v>
          </cell>
          <cell r="AD14" t="str">
            <v>0,30mm x 804mm x Coil - TH415/T4CA - 2,8/2,8</v>
          </cell>
          <cell r="AE14" t="str">
            <v>JSW</v>
          </cell>
          <cell r="AF14">
            <v>900</v>
          </cell>
          <cell r="AG14" t="str">
            <v>FOB</v>
          </cell>
          <cell r="AH14">
            <v>166</v>
          </cell>
          <cell r="AJ14">
            <v>68</v>
          </cell>
          <cell r="AK14">
            <v>1193</v>
          </cell>
          <cell r="AL14" t="str">
            <v>CIF</v>
          </cell>
          <cell r="AM14">
            <v>59</v>
          </cell>
          <cell r="AN14">
            <v>0</v>
          </cell>
        </row>
        <row r="15">
          <cell r="A15">
            <v>14</v>
          </cell>
          <cell r="B15" t="str">
            <v>B2B</v>
          </cell>
          <cell r="C15" t="str">
            <v>S2200888-3</v>
          </cell>
          <cell r="D15" t="str">
            <v>Brasilata / Comexport Trading Comercio exterior Ltda</v>
          </cell>
          <cell r="F15">
            <v>204241</v>
          </cell>
          <cell r="O15">
            <v>45698</v>
          </cell>
          <cell r="P15">
            <v>45716</v>
          </cell>
          <cell r="Q15" t="str">
            <v>NHAVA SHEVA</v>
          </cell>
          <cell r="R15" t="str">
            <v>India</v>
          </cell>
          <cell r="S15" t="str">
            <v>Vitoria</v>
          </cell>
          <cell r="T15" t="str">
            <v>Brazil</v>
          </cell>
          <cell r="U15">
            <v>0</v>
          </cell>
          <cell r="X15" t="str">
            <v>TBN</v>
          </cell>
          <cell r="Y15" t="str">
            <v>Container</v>
          </cell>
          <cell r="Z15">
            <v>45716</v>
          </cell>
          <cell r="AA15">
            <v>45761</v>
          </cell>
          <cell r="AB15" t="str">
            <v>En Transito</v>
          </cell>
          <cell r="AC15" t="str">
            <v>BFV0070</v>
          </cell>
          <cell r="AD15" t="str">
            <v>0,30mm x 804mm x Coil - TH415/T4CA - 2,8/2,8</v>
          </cell>
          <cell r="AE15" t="str">
            <v>JSW</v>
          </cell>
          <cell r="AF15">
            <v>900</v>
          </cell>
          <cell r="AG15" t="str">
            <v>FOB</v>
          </cell>
          <cell r="AH15">
            <v>166</v>
          </cell>
          <cell r="AJ15">
            <v>68</v>
          </cell>
          <cell r="AK15">
            <v>1193</v>
          </cell>
          <cell r="AL15" t="str">
            <v>CIF</v>
          </cell>
          <cell r="AM15">
            <v>59</v>
          </cell>
          <cell r="AN15">
            <v>0</v>
          </cell>
        </row>
        <row r="16">
          <cell r="A16">
            <v>15</v>
          </cell>
          <cell r="B16" t="str">
            <v>B2B</v>
          </cell>
          <cell r="C16" t="str">
            <v>S2200888</v>
          </cell>
          <cell r="D16" t="str">
            <v>Brasilata / Comexport Trading Comercio exterior Ltda</v>
          </cell>
          <cell r="F16">
            <v>204241</v>
          </cell>
          <cell r="J16" t="str">
            <v>SI</v>
          </cell>
          <cell r="M16" t="str">
            <v>MEDUVO455376</v>
          </cell>
          <cell r="O16">
            <v>45698</v>
          </cell>
          <cell r="P16">
            <v>45716</v>
          </cell>
          <cell r="Q16" t="str">
            <v>NHAVA SHEVA</v>
          </cell>
          <cell r="R16" t="str">
            <v>India</v>
          </cell>
          <cell r="S16" t="str">
            <v>Vitoria</v>
          </cell>
          <cell r="T16" t="str">
            <v>Brazil</v>
          </cell>
          <cell r="U16">
            <v>100</v>
          </cell>
          <cell r="V16">
            <v>81.064999999999998</v>
          </cell>
          <cell r="W16">
            <v>18.935000000000002</v>
          </cell>
          <cell r="X16" t="str">
            <v>KARLSKRONA - IU506A</v>
          </cell>
          <cell r="Y16" t="str">
            <v>Container</v>
          </cell>
          <cell r="Z16">
            <v>45702</v>
          </cell>
          <cell r="AA16">
            <v>45733</v>
          </cell>
          <cell r="AB16" t="str">
            <v>En Transito</v>
          </cell>
          <cell r="AC16" t="str">
            <v>BFV0805</v>
          </cell>
          <cell r="AD16" t="str">
            <v>0,22mm x 838mm x Coil - TH415/T4CA - 2,8/2,8</v>
          </cell>
          <cell r="AE16" t="str">
            <v>JSW</v>
          </cell>
          <cell r="AF16">
            <v>954</v>
          </cell>
          <cell r="AG16" t="str">
            <v>FOB</v>
          </cell>
          <cell r="AH16">
            <v>166</v>
          </cell>
          <cell r="AJ16">
            <v>72</v>
          </cell>
          <cell r="AK16">
            <v>1286</v>
          </cell>
          <cell r="AL16" t="str">
            <v>CIF</v>
          </cell>
          <cell r="AM16">
            <v>94</v>
          </cell>
          <cell r="AN16">
            <v>0</v>
          </cell>
        </row>
        <row r="17">
          <cell r="A17">
            <v>16</v>
          </cell>
          <cell r="B17" t="str">
            <v>B2B</v>
          </cell>
          <cell r="C17" t="str">
            <v>S2200888-2</v>
          </cell>
          <cell r="D17" t="str">
            <v>Brasilata / Comexport Trading Comercio exterior Ltda</v>
          </cell>
          <cell r="F17">
            <v>209424</v>
          </cell>
          <cell r="J17" t="str">
            <v>SI</v>
          </cell>
          <cell r="M17" t="str">
            <v>MEDUVO485159</v>
          </cell>
          <cell r="O17">
            <v>45698</v>
          </cell>
          <cell r="P17">
            <v>45716</v>
          </cell>
          <cell r="Q17" t="str">
            <v>NHAVA SHEVA</v>
          </cell>
          <cell r="R17" t="str">
            <v>India</v>
          </cell>
          <cell r="S17" t="str">
            <v>Vitoria</v>
          </cell>
          <cell r="T17" t="str">
            <v>Brazil</v>
          </cell>
          <cell r="U17">
            <v>0</v>
          </cell>
          <cell r="V17">
            <v>6.88</v>
          </cell>
          <cell r="W17">
            <v>12.055000000000003</v>
          </cell>
          <cell r="X17" t="str">
            <v>MSC CONTI COURAGE - IU507A</v>
          </cell>
          <cell r="Y17" t="str">
            <v>Container</v>
          </cell>
          <cell r="Z17">
            <v>45709</v>
          </cell>
          <cell r="AA17">
            <v>45737</v>
          </cell>
          <cell r="AB17" t="str">
            <v>En Transito</v>
          </cell>
          <cell r="AC17" t="str">
            <v>BFV0805</v>
          </cell>
          <cell r="AD17" t="str">
            <v>0,22mm x 838mm x Coil - TH415/T4CA - 2,8/2,8</v>
          </cell>
          <cell r="AE17" t="str">
            <v>JSW</v>
          </cell>
          <cell r="AF17">
            <v>954</v>
          </cell>
          <cell r="AG17" t="str">
            <v>FOB</v>
          </cell>
          <cell r="AH17">
            <v>166</v>
          </cell>
          <cell r="AJ17">
            <v>72</v>
          </cell>
          <cell r="AK17">
            <v>1286</v>
          </cell>
          <cell r="AL17" t="str">
            <v>CIF</v>
          </cell>
          <cell r="AM17">
            <v>94</v>
          </cell>
          <cell r="AN17">
            <v>0</v>
          </cell>
        </row>
        <row r="18">
          <cell r="A18">
            <v>17</v>
          </cell>
          <cell r="B18" t="str">
            <v>B2B</v>
          </cell>
          <cell r="C18" t="str">
            <v>S2200888-3</v>
          </cell>
          <cell r="D18" t="str">
            <v>Brasilata / Comexport Trading Comercio exterior Ltda</v>
          </cell>
          <cell r="F18">
            <v>204241</v>
          </cell>
          <cell r="O18">
            <v>45698</v>
          </cell>
          <cell r="P18">
            <v>45716</v>
          </cell>
          <cell r="Q18" t="str">
            <v>NHAVA SHEVA</v>
          </cell>
          <cell r="R18" t="str">
            <v>India</v>
          </cell>
          <cell r="S18" t="str">
            <v>Vitoria</v>
          </cell>
          <cell r="T18" t="str">
            <v>Brazil</v>
          </cell>
          <cell r="U18">
            <v>0</v>
          </cell>
          <cell r="X18" t="str">
            <v>TBN</v>
          </cell>
          <cell r="Y18" t="str">
            <v>Container</v>
          </cell>
          <cell r="Z18">
            <v>45716</v>
          </cell>
          <cell r="AA18">
            <v>45761</v>
          </cell>
          <cell r="AB18" t="str">
            <v>En Transito</v>
          </cell>
          <cell r="AC18" t="str">
            <v>BFV0805</v>
          </cell>
          <cell r="AD18" t="str">
            <v>0,22mm x 838mm x Coil - TH415/T4CA - 2,8/2,8</v>
          </cell>
          <cell r="AE18" t="str">
            <v>JSW</v>
          </cell>
          <cell r="AF18">
            <v>954</v>
          </cell>
          <cell r="AG18" t="str">
            <v>FOB</v>
          </cell>
          <cell r="AH18">
            <v>166</v>
          </cell>
          <cell r="AJ18">
            <v>72</v>
          </cell>
          <cell r="AK18">
            <v>1286</v>
          </cell>
          <cell r="AL18" t="str">
            <v>CIF</v>
          </cell>
          <cell r="AM18">
            <v>94</v>
          </cell>
          <cell r="AN18">
            <v>0</v>
          </cell>
        </row>
        <row r="19">
          <cell r="A19">
            <v>18</v>
          </cell>
          <cell r="B19" t="str">
            <v>B2B</v>
          </cell>
          <cell r="C19" t="str">
            <v>S2200422</v>
          </cell>
          <cell r="D19" t="str">
            <v>Cerveceria Polar</v>
          </cell>
          <cell r="E19" t="str">
            <v>F022-241768</v>
          </cell>
          <cell r="G19">
            <v>9899920586</v>
          </cell>
          <cell r="H19" t="str">
            <v>SI</v>
          </cell>
          <cell r="I19" t="str">
            <v>SI</v>
          </cell>
          <cell r="J19" t="str">
            <v>SI</v>
          </cell>
          <cell r="K19" t="str">
            <v>DEX SI</v>
          </cell>
          <cell r="L19" t="str">
            <v>SI</v>
          </cell>
          <cell r="M19" t="str">
            <v>QGD1384365</v>
          </cell>
          <cell r="N19">
            <v>45630</v>
          </cell>
          <cell r="O19">
            <v>45623</v>
          </cell>
          <cell r="P19">
            <v>45630</v>
          </cell>
          <cell r="Q19" t="str">
            <v>Qingdao</v>
          </cell>
          <cell r="R19" t="str">
            <v>China</v>
          </cell>
          <cell r="S19" t="str">
            <v>Puerto Cabello</v>
          </cell>
          <cell r="T19" t="str">
            <v>Venezuela</v>
          </cell>
          <cell r="U19">
            <v>300</v>
          </cell>
          <cell r="V19">
            <v>312.78899999999999</v>
          </cell>
          <cell r="W19">
            <v>0</v>
          </cell>
          <cell r="X19" t="str">
            <v xml:space="preserve">MV ERVING/0PPH2E2MA </v>
          </cell>
          <cell r="Y19" t="str">
            <v>Container</v>
          </cell>
          <cell r="Z19">
            <v>45630</v>
          </cell>
          <cell r="AA19">
            <v>45706</v>
          </cell>
          <cell r="AB19" t="str">
            <v>Finalizado</v>
          </cell>
          <cell r="AD19" t="str">
            <v>0,2692 mm (+- 0,005 mm) x 1489,25 mm
(+1,6/-0 mm) x Coil</v>
          </cell>
          <cell r="AE19" t="str">
            <v>XINXU</v>
          </cell>
          <cell r="AF19">
            <v>2749.19</v>
          </cell>
          <cell r="AG19" t="str">
            <v>FOB</v>
          </cell>
          <cell r="AH19">
            <v>596</v>
          </cell>
          <cell r="AI19">
            <v>596</v>
          </cell>
          <cell r="AJ19">
            <v>50</v>
          </cell>
          <cell r="AK19">
            <v>3648</v>
          </cell>
          <cell r="AL19" t="str">
            <v>FOB</v>
          </cell>
          <cell r="AM19">
            <v>252.80999999999995</v>
          </cell>
          <cell r="AN19">
            <v>252.80999999999995</v>
          </cell>
        </row>
        <row r="20">
          <cell r="A20">
            <v>19</v>
          </cell>
          <cell r="B20" t="str">
            <v>B2B</v>
          </cell>
          <cell r="C20" t="str">
            <v>S2200512-2</v>
          </cell>
          <cell r="D20" t="str">
            <v>Cerveceria Polar</v>
          </cell>
          <cell r="E20" t="str">
            <v>F022-241792</v>
          </cell>
          <cell r="F20">
            <v>4700277579</v>
          </cell>
          <cell r="G20">
            <v>9899920586</v>
          </cell>
          <cell r="H20" t="str">
            <v>SI</v>
          </cell>
          <cell r="I20" t="str">
            <v>SI</v>
          </cell>
          <cell r="J20" t="str">
            <v>SI</v>
          </cell>
          <cell r="K20" t="str">
            <v>DEX SI</v>
          </cell>
          <cell r="L20" t="str">
            <v>SI</v>
          </cell>
          <cell r="M20">
            <v>247271296</v>
          </cell>
          <cell r="N20">
            <v>45632</v>
          </cell>
          <cell r="O20">
            <v>45623</v>
          </cell>
          <cell r="P20">
            <v>45633</v>
          </cell>
          <cell r="Q20" t="str">
            <v>Qingdao</v>
          </cell>
          <cell r="R20" t="str">
            <v>China</v>
          </cell>
          <cell r="S20" t="str">
            <v>Puerto Cabello</v>
          </cell>
          <cell r="T20" t="str">
            <v>Venezuela</v>
          </cell>
          <cell r="U20">
            <v>0</v>
          </cell>
          <cell r="V20">
            <v>12.611000000000018</v>
          </cell>
          <cell r="W20">
            <v>0</v>
          </cell>
          <cell r="X20" t="str">
            <v>MV MAERSK ENSHI 449W</v>
          </cell>
          <cell r="Y20" t="str">
            <v>Container</v>
          </cell>
          <cell r="Z20">
            <v>45633</v>
          </cell>
          <cell r="AA20">
            <v>45694</v>
          </cell>
          <cell r="AB20" t="str">
            <v>Finalizado</v>
          </cell>
          <cell r="AD20" t="str">
            <v>0,279 mm (+- 0,005 mm) x 1484,27 mm
(+1,6/-0 mm) x Coil</v>
          </cell>
          <cell r="AE20" t="str">
            <v>Hongqiao</v>
          </cell>
          <cell r="AF20">
            <v>3140.19</v>
          </cell>
          <cell r="AG20" t="str">
            <v>FOB</v>
          </cell>
          <cell r="AH20">
            <v>369</v>
          </cell>
          <cell r="AI20">
            <v>369</v>
          </cell>
          <cell r="AJ20">
            <v>10</v>
          </cell>
          <cell r="AK20">
            <v>3649.54</v>
          </cell>
          <cell r="AL20" t="str">
            <v>CFR</v>
          </cell>
          <cell r="AM20">
            <v>130.34999999999991</v>
          </cell>
          <cell r="AN20">
            <v>130.34999999999991</v>
          </cell>
        </row>
        <row r="21">
          <cell r="A21">
            <v>20</v>
          </cell>
          <cell r="B21" t="str">
            <v>B2B</v>
          </cell>
          <cell r="C21" t="str">
            <v>S2200514</v>
          </cell>
          <cell r="D21" t="str">
            <v>Cerveceria Polar</v>
          </cell>
          <cell r="E21" t="str">
            <v>F022-241825 - F022-241826</v>
          </cell>
          <cell r="F21">
            <v>4700278476</v>
          </cell>
          <cell r="G21">
            <v>9385734724</v>
          </cell>
          <cell r="H21" t="str">
            <v>SI</v>
          </cell>
          <cell r="I21" t="str">
            <v>SI</v>
          </cell>
          <cell r="J21" t="str">
            <v>SI</v>
          </cell>
          <cell r="K21" t="str">
            <v>DEX SI</v>
          </cell>
          <cell r="L21" t="str">
            <v>SI</v>
          </cell>
          <cell r="M21" t="str">
            <v>YJTJNFTSEF2411007 - YJTJNFTSEF2411009</v>
          </cell>
          <cell r="N21">
            <v>45644</v>
          </cell>
          <cell r="O21">
            <v>45625</v>
          </cell>
          <cell r="P21">
            <v>45636</v>
          </cell>
          <cell r="Q21" t="str">
            <v>Qingdao</v>
          </cell>
          <cell r="R21" t="str">
            <v>China</v>
          </cell>
          <cell r="S21" t="str">
            <v>Puerto Cabello</v>
          </cell>
          <cell r="T21" t="str">
            <v>Venezuela</v>
          </cell>
          <cell r="U21">
            <v>160</v>
          </cell>
          <cell r="V21">
            <v>155.22199999999998</v>
          </cell>
          <cell r="W21">
            <v>0</v>
          </cell>
          <cell r="X21" t="str">
            <v>MV AMBITION 450E</v>
          </cell>
          <cell r="Y21" t="str">
            <v>Container</v>
          </cell>
          <cell r="Z21">
            <v>45644</v>
          </cell>
          <cell r="AA21">
            <v>45698</v>
          </cell>
          <cell r="AB21" t="str">
            <v>Finalizado</v>
          </cell>
          <cell r="AD21" t="str">
            <v>0,279 mm (+- 0,005 mm) x 1484,27 mm
(+1,6/-0 mm) x Coil</v>
          </cell>
          <cell r="AE21" t="str">
            <v>Hongqiao</v>
          </cell>
          <cell r="AF21">
            <v>3150</v>
          </cell>
          <cell r="AG21" t="str">
            <v>FOB</v>
          </cell>
          <cell r="AH21">
            <v>387</v>
          </cell>
          <cell r="AI21">
            <v>387</v>
          </cell>
          <cell r="AJ21">
            <v>10</v>
          </cell>
          <cell r="AK21">
            <v>3677.47</v>
          </cell>
          <cell r="AL21" t="str">
            <v>CFR</v>
          </cell>
          <cell r="AM21">
            <v>130.4699999999998</v>
          </cell>
          <cell r="AN21">
            <v>130.4699999999998</v>
          </cell>
        </row>
        <row r="22">
          <cell r="A22">
            <v>21</v>
          </cell>
          <cell r="B22" t="str">
            <v>B2B</v>
          </cell>
          <cell r="C22" t="str">
            <v>S2200670</v>
          </cell>
          <cell r="D22" t="str">
            <v>Cerveceria Polar</v>
          </cell>
          <cell r="E22" t="str">
            <v>F022-241827 - F022-241828</v>
          </cell>
          <cell r="F22">
            <v>4700278097</v>
          </cell>
          <cell r="G22">
            <v>9385734724</v>
          </cell>
          <cell r="H22" t="str">
            <v>SI</v>
          </cell>
          <cell r="I22" t="str">
            <v>SI</v>
          </cell>
          <cell r="J22" t="str">
            <v>SI</v>
          </cell>
          <cell r="K22" t="str">
            <v>DEX SI</v>
          </cell>
          <cell r="L22" t="str">
            <v>SI</v>
          </cell>
          <cell r="M22" t="str">
            <v>YJTJNFTSEF2412002 - YJTJNFTSEF2412004</v>
          </cell>
          <cell r="N22">
            <v>45657</v>
          </cell>
          <cell r="O22">
            <v>45627</v>
          </cell>
          <cell r="P22">
            <v>45641</v>
          </cell>
          <cell r="Q22" t="str">
            <v>Qingdao</v>
          </cell>
          <cell r="R22" t="str">
            <v>China</v>
          </cell>
          <cell r="S22" t="str">
            <v>Puerto Cabello</v>
          </cell>
          <cell r="T22" t="str">
            <v>Venezuela</v>
          </cell>
          <cell r="U22">
            <v>400</v>
          </cell>
          <cell r="V22">
            <v>212.03899999999999</v>
          </cell>
          <cell r="W22">
            <v>0</v>
          </cell>
          <cell r="X22" t="str">
            <v>MV AMBITION 450E</v>
          </cell>
          <cell r="Y22" t="str">
            <v>Container</v>
          </cell>
          <cell r="Z22">
            <v>45644</v>
          </cell>
          <cell r="AA22">
            <v>45698</v>
          </cell>
          <cell r="AB22" t="str">
            <v>Finalizado</v>
          </cell>
          <cell r="AD22" t="str">
            <v>0,279 mm (+- 0,005 mm) x 1484,27 mm
(+1,6/-0 mm) x Coil</v>
          </cell>
          <cell r="AE22" t="str">
            <v>Hongqiao</v>
          </cell>
          <cell r="AF22">
            <v>3045</v>
          </cell>
          <cell r="AG22" t="str">
            <v>FOB</v>
          </cell>
          <cell r="AH22">
            <v>494</v>
          </cell>
          <cell r="AI22">
            <v>494</v>
          </cell>
          <cell r="AJ22">
            <v>0</v>
          </cell>
          <cell r="AK22">
            <v>3679</v>
          </cell>
          <cell r="AL22" t="str">
            <v>CFR</v>
          </cell>
          <cell r="AM22">
            <v>140</v>
          </cell>
          <cell r="AN22">
            <v>140</v>
          </cell>
        </row>
        <row r="23">
          <cell r="A23">
            <v>22</v>
          </cell>
          <cell r="B23" t="str">
            <v>B2B</v>
          </cell>
          <cell r="C23" t="str">
            <v>S2200670-2</v>
          </cell>
          <cell r="D23" t="str">
            <v>Cerveceria Polar</v>
          </cell>
          <cell r="E23" t="str">
            <v>F022-241904 - F022-241905</v>
          </cell>
          <cell r="F23">
            <v>4700278097</v>
          </cell>
          <cell r="G23">
            <v>8574697574</v>
          </cell>
          <cell r="H23" t="str">
            <v>SI</v>
          </cell>
          <cell r="I23" t="str">
            <v>SI</v>
          </cell>
          <cell r="J23" t="str">
            <v>SI</v>
          </cell>
          <cell r="K23" t="str">
            <v>DEX SI</v>
          </cell>
          <cell r="L23" t="str">
            <v>SI</v>
          </cell>
          <cell r="M23" t="str">
            <v>247274976 - 247275089</v>
          </cell>
          <cell r="N23">
            <v>45658</v>
          </cell>
          <cell r="O23">
            <v>45634</v>
          </cell>
          <cell r="P23">
            <v>45648</v>
          </cell>
          <cell r="Q23" t="str">
            <v>Qingdao</v>
          </cell>
          <cell r="R23" t="str">
            <v>China</v>
          </cell>
          <cell r="S23" t="str">
            <v>Puerto Cabello</v>
          </cell>
          <cell r="T23" t="str">
            <v>Venezuela</v>
          </cell>
          <cell r="U23">
            <v>0</v>
          </cell>
          <cell r="V23">
            <v>193.01499999999999</v>
          </cell>
          <cell r="W23">
            <v>0</v>
          </cell>
          <cell r="X23" t="str">
            <v>MAERSK ESSEX 452E</v>
          </cell>
          <cell r="Y23" t="str">
            <v>Container</v>
          </cell>
          <cell r="Z23">
            <v>45658</v>
          </cell>
          <cell r="AA23">
            <v>45712</v>
          </cell>
          <cell r="AB23" t="str">
            <v>Finalizado</v>
          </cell>
          <cell r="AD23" t="str">
            <v>0,279 mm (+- 0,005 mm) x 1484,27 mm
(+1,6/-0 mm) x Coil</v>
          </cell>
          <cell r="AE23" t="str">
            <v>Hongqiao</v>
          </cell>
          <cell r="AF23">
            <v>3045</v>
          </cell>
          <cell r="AG23" t="str">
            <v>FOB</v>
          </cell>
          <cell r="AH23">
            <v>494</v>
          </cell>
          <cell r="AI23">
            <v>494</v>
          </cell>
          <cell r="AJ23">
            <v>0</v>
          </cell>
          <cell r="AK23">
            <v>3679</v>
          </cell>
          <cell r="AL23" t="str">
            <v>CFR</v>
          </cell>
          <cell r="AM23">
            <v>140</v>
          </cell>
          <cell r="AN23">
            <v>140</v>
          </cell>
        </row>
        <row r="24">
          <cell r="A24">
            <v>23</v>
          </cell>
          <cell r="B24" t="str">
            <v>B2B</v>
          </cell>
          <cell r="C24" t="str">
            <v>S2200671</v>
          </cell>
          <cell r="D24" t="str">
            <v>Cerveceria Polar</v>
          </cell>
          <cell r="E24" t="str">
            <v>F022-241788 - F022-241789</v>
          </cell>
          <cell r="F24">
            <v>4700281780</v>
          </cell>
          <cell r="G24">
            <v>9899920586</v>
          </cell>
          <cell r="H24" t="str">
            <v>SI</v>
          </cell>
          <cell r="I24" t="str">
            <v>SI</v>
          </cell>
          <cell r="J24" t="str">
            <v>SI</v>
          </cell>
          <cell r="K24" t="str">
            <v>DEX SI</v>
          </cell>
          <cell r="L24" t="str">
            <v>SI</v>
          </cell>
          <cell r="M24" t="str">
            <v>YJTJNFTSEF2411017 - YJTJNFTSEF2411018</v>
          </cell>
          <cell r="N24">
            <v>45632</v>
          </cell>
          <cell r="O24">
            <v>45623</v>
          </cell>
          <cell r="P24">
            <v>45633</v>
          </cell>
          <cell r="Q24" t="str">
            <v>Qingdao</v>
          </cell>
          <cell r="R24" t="str">
            <v>China</v>
          </cell>
          <cell r="S24" t="str">
            <v>Puerto Cabello</v>
          </cell>
          <cell r="T24" t="str">
            <v>Venezuela</v>
          </cell>
          <cell r="U24">
            <v>220</v>
          </cell>
          <cell r="V24">
            <v>161.815</v>
          </cell>
          <cell r="W24">
            <v>0</v>
          </cell>
          <cell r="X24" t="str">
            <v>MV MAERSK ENSHI 449W</v>
          </cell>
          <cell r="Y24" t="str">
            <v>Container</v>
          </cell>
          <cell r="Z24">
            <v>45633</v>
          </cell>
          <cell r="AA24">
            <v>45694</v>
          </cell>
          <cell r="AB24" t="str">
            <v>Finalizado</v>
          </cell>
          <cell r="AD24" t="str">
            <v>0,279 mm (+- 0,005 mm) x 1484,27 mm
(+1,6/-0 mm) x Coil</v>
          </cell>
          <cell r="AE24" t="str">
            <v>Hongqiao</v>
          </cell>
          <cell r="AF24">
            <v>3045</v>
          </cell>
          <cell r="AG24" t="str">
            <v>FOB</v>
          </cell>
          <cell r="AH24">
            <v>493</v>
          </cell>
          <cell r="AI24">
            <v>493</v>
          </cell>
          <cell r="AJ24">
            <v>0</v>
          </cell>
          <cell r="AK24">
            <v>3677.74</v>
          </cell>
          <cell r="AL24" t="str">
            <v>CFR</v>
          </cell>
          <cell r="AM24">
            <v>139.73999999999978</v>
          </cell>
          <cell r="AN24">
            <v>139.73999999999978</v>
          </cell>
        </row>
        <row r="25">
          <cell r="A25">
            <v>24</v>
          </cell>
          <cell r="B25" t="str">
            <v>B2B</v>
          </cell>
          <cell r="C25" t="str">
            <v>S2200671-2</v>
          </cell>
          <cell r="D25" t="str">
            <v>Cerveceria Polar</v>
          </cell>
          <cell r="E25" t="str">
            <v>F022-241829</v>
          </cell>
          <cell r="F25">
            <v>4700281780</v>
          </cell>
          <cell r="G25">
            <v>9385734724</v>
          </cell>
          <cell r="H25" t="str">
            <v>SI</v>
          </cell>
          <cell r="I25" t="str">
            <v>SI</v>
          </cell>
          <cell r="J25" t="str">
            <v>SI</v>
          </cell>
          <cell r="K25" t="str">
            <v>DEX SI</v>
          </cell>
          <cell r="L25" t="str">
            <v>SI</v>
          </cell>
          <cell r="M25" t="str">
            <v>YJTJNFTSEF2412003</v>
          </cell>
          <cell r="N25">
            <v>45644</v>
          </cell>
          <cell r="O25">
            <v>45627</v>
          </cell>
          <cell r="P25">
            <v>45641</v>
          </cell>
          <cell r="Q25" t="str">
            <v>Qingdao</v>
          </cell>
          <cell r="R25" t="str">
            <v>China</v>
          </cell>
          <cell r="S25" t="str">
            <v>Puerto Cabello</v>
          </cell>
          <cell r="T25" t="str">
            <v>Venezuela</v>
          </cell>
          <cell r="U25">
            <v>0</v>
          </cell>
          <cell r="V25">
            <v>58.267000000000003</v>
          </cell>
          <cell r="W25">
            <v>0</v>
          </cell>
          <cell r="X25" t="str">
            <v>MV AMBITION 450E</v>
          </cell>
          <cell r="Y25" t="str">
            <v>Container</v>
          </cell>
          <cell r="Z25">
            <v>45644</v>
          </cell>
          <cell r="AA25">
            <v>45698</v>
          </cell>
          <cell r="AB25" t="str">
            <v>Finalizado</v>
          </cell>
          <cell r="AD25" t="str">
            <v>0,279 mm (+- 0,005 mm) x 1484,27 mm
(+1,6/-0 mm) x Coil</v>
          </cell>
          <cell r="AE25" t="str">
            <v>Hongqiao</v>
          </cell>
          <cell r="AF25">
            <v>3045</v>
          </cell>
          <cell r="AG25" t="str">
            <v>FOB</v>
          </cell>
          <cell r="AH25">
            <v>493</v>
          </cell>
          <cell r="AI25">
            <v>493</v>
          </cell>
          <cell r="AJ25">
            <v>0</v>
          </cell>
          <cell r="AK25">
            <v>3677.74</v>
          </cell>
          <cell r="AL25" t="str">
            <v>CFR</v>
          </cell>
          <cell r="AM25">
            <v>139.73999999999978</v>
          </cell>
          <cell r="AN25">
            <v>139.73999999999978</v>
          </cell>
        </row>
        <row r="26">
          <cell r="A26">
            <v>25</v>
          </cell>
          <cell r="B26" t="str">
            <v>B2B</v>
          </cell>
          <cell r="C26" t="str">
            <v>S2200671-3</v>
          </cell>
          <cell r="D26" t="str">
            <v>Cerveceria Polar</v>
          </cell>
          <cell r="E26" t="str">
            <v>F022-250157</v>
          </cell>
          <cell r="F26">
            <v>4700281780</v>
          </cell>
          <cell r="J26" t="str">
            <v>SI</v>
          </cell>
          <cell r="K26" t="str">
            <v>DEX SI</v>
          </cell>
          <cell r="M26">
            <v>248886247</v>
          </cell>
          <cell r="N26">
            <v>45689</v>
          </cell>
          <cell r="O26">
            <v>45627</v>
          </cell>
          <cell r="P26">
            <v>45641</v>
          </cell>
          <cell r="Q26" t="str">
            <v>Qingdao</v>
          </cell>
          <cell r="R26" t="str">
            <v>China</v>
          </cell>
          <cell r="S26" t="str">
            <v>Puerto Cabello</v>
          </cell>
          <cell r="T26" t="str">
            <v>Venezuela</v>
          </cell>
          <cell r="U26">
            <v>0</v>
          </cell>
          <cell r="V26">
            <v>12.886000000000003</v>
          </cell>
          <cell r="W26">
            <v>0</v>
          </cell>
          <cell r="X26" t="str">
            <v>MV MAERSK ENSENADA 505W</v>
          </cell>
          <cell r="Y26" t="str">
            <v>Container</v>
          </cell>
          <cell r="Z26">
            <v>45690</v>
          </cell>
          <cell r="AA26">
            <v>45740</v>
          </cell>
          <cell r="AB26" t="str">
            <v>En Transito</v>
          </cell>
          <cell r="AD26" t="str">
            <v>0,279 mm (+- 0,005 mm) x 1484,27 mm
(+1,6/-0 mm) x Coil</v>
          </cell>
          <cell r="AE26" t="str">
            <v>Hongqiao</v>
          </cell>
          <cell r="AF26">
            <v>3045</v>
          </cell>
          <cell r="AG26" t="str">
            <v>FOB</v>
          </cell>
          <cell r="AH26">
            <v>493</v>
          </cell>
          <cell r="AI26">
            <v>493</v>
          </cell>
          <cell r="AJ26">
            <v>0</v>
          </cell>
          <cell r="AK26">
            <v>3677.74</v>
          </cell>
          <cell r="AL26" t="str">
            <v>CFR</v>
          </cell>
          <cell r="AM26">
            <v>139.73999999999978</v>
          </cell>
          <cell r="AN26">
            <v>139.73999999999978</v>
          </cell>
        </row>
        <row r="27">
          <cell r="A27">
            <v>26</v>
          </cell>
          <cell r="B27" t="str">
            <v>B2B</v>
          </cell>
          <cell r="C27" t="str">
            <v>S2200672</v>
          </cell>
          <cell r="D27" t="str">
            <v>Cerveceria Polar</v>
          </cell>
          <cell r="E27" t="str">
            <v>F022-250167 - F022-250169</v>
          </cell>
          <cell r="F27">
            <v>4700280878</v>
          </cell>
          <cell r="I27" t="str">
            <v>SI</v>
          </cell>
          <cell r="J27" t="str">
            <v>SI</v>
          </cell>
          <cell r="K27" t="str">
            <v>DEX SI</v>
          </cell>
          <cell r="M27" t="str">
            <v>248886497 - 248886247</v>
          </cell>
          <cell r="N27">
            <v>45689</v>
          </cell>
          <cell r="Q27" t="str">
            <v>Qingdao</v>
          </cell>
          <cell r="R27" t="str">
            <v>China</v>
          </cell>
          <cell r="S27" t="str">
            <v>Puerto Cabello</v>
          </cell>
          <cell r="T27" t="str">
            <v>Venezuela</v>
          </cell>
          <cell r="U27">
            <v>210</v>
          </cell>
          <cell r="V27">
            <v>212.94900000000001</v>
          </cell>
          <cell r="W27">
            <v>0</v>
          </cell>
          <cell r="X27" t="str">
            <v>MV MAERSK ENSENADA 505W</v>
          </cell>
          <cell r="Y27" t="str">
            <v>Container</v>
          </cell>
          <cell r="Z27">
            <v>45690</v>
          </cell>
          <cell r="AA27">
            <v>45740</v>
          </cell>
          <cell r="AB27" t="str">
            <v>En Transito</v>
          </cell>
          <cell r="AD27" t="str">
            <v>0,279 mm (+- 0,005 mm) x 1484,27 mm
(+1,6/-0 mm) x Coil</v>
          </cell>
          <cell r="AE27" t="str">
            <v>Hongqiao</v>
          </cell>
          <cell r="AF27">
            <v>3045</v>
          </cell>
          <cell r="AG27" t="str">
            <v>FOB</v>
          </cell>
          <cell r="AH27">
            <v>0</v>
          </cell>
          <cell r="AI27">
            <v>0</v>
          </cell>
          <cell r="AJ27">
            <v>0</v>
          </cell>
          <cell r="AK27">
            <v>3185</v>
          </cell>
          <cell r="AL27" t="str">
            <v>FOB</v>
          </cell>
          <cell r="AM27">
            <v>140</v>
          </cell>
          <cell r="AN27">
            <v>140</v>
          </cell>
        </row>
        <row r="28">
          <cell r="A28">
            <v>27</v>
          </cell>
          <cell r="B28" t="str">
            <v>B2B</v>
          </cell>
          <cell r="C28" t="str">
            <v>S2200723</v>
          </cell>
          <cell r="D28" t="str">
            <v>Cerveceria Polar</v>
          </cell>
          <cell r="E28" t="str">
            <v>F022-250172 - F022-250173 - F022-250175 - F022-250177</v>
          </cell>
          <cell r="F28">
            <v>4700281884</v>
          </cell>
          <cell r="I28" t="str">
            <v>SI</v>
          </cell>
          <cell r="J28" t="str">
            <v>SI</v>
          </cell>
          <cell r="K28" t="str">
            <v>DEX SI</v>
          </cell>
          <cell r="M28" t="str">
            <v>248884380 - 248882339 - 248884904 - 248883322</v>
          </cell>
          <cell r="N28">
            <v>45689</v>
          </cell>
          <cell r="Q28" t="str">
            <v>Qingdao</v>
          </cell>
          <cell r="R28" t="str">
            <v>China</v>
          </cell>
          <cell r="S28" t="str">
            <v>Puerto Cabello</v>
          </cell>
          <cell r="T28" t="str">
            <v>Venezuela</v>
          </cell>
          <cell r="U28">
            <v>390</v>
          </cell>
          <cell r="V28">
            <v>386.84</v>
          </cell>
          <cell r="W28">
            <v>0</v>
          </cell>
          <cell r="X28" t="str">
            <v>MV MAERSK ENSENADA 505W</v>
          </cell>
          <cell r="Y28" t="str">
            <v>Container</v>
          </cell>
          <cell r="Z28">
            <v>45690</v>
          </cell>
          <cell r="AA28">
            <v>45740</v>
          </cell>
          <cell r="AB28" t="str">
            <v>En Transito</v>
          </cell>
          <cell r="AD28" t="str">
            <v>0,279 mm (+- 0,005 mm) x 1484,27 mm
(+1,6/-0 mm) x Coil</v>
          </cell>
          <cell r="AE28" t="str">
            <v>Hongqiao</v>
          </cell>
          <cell r="AF28">
            <v>3045</v>
          </cell>
          <cell r="AG28" t="str">
            <v>FOB</v>
          </cell>
          <cell r="AH28">
            <v>0</v>
          </cell>
          <cell r="AI28">
            <v>0</v>
          </cell>
          <cell r="AJ28">
            <v>0</v>
          </cell>
          <cell r="AK28">
            <v>3195</v>
          </cell>
          <cell r="AL28" t="str">
            <v>FOB</v>
          </cell>
          <cell r="AM28">
            <v>150</v>
          </cell>
          <cell r="AN28">
            <v>150</v>
          </cell>
        </row>
        <row r="29">
          <cell r="A29">
            <v>28</v>
          </cell>
          <cell r="B29" t="str">
            <v>B2B</v>
          </cell>
          <cell r="C29" t="str">
            <v>S2200723-2</v>
          </cell>
          <cell r="D29" t="str">
            <v>Cerveceria Polar</v>
          </cell>
          <cell r="E29" t="str">
            <v>F022-250008 - F022-250009</v>
          </cell>
          <cell r="F29">
            <v>4700280881</v>
          </cell>
          <cell r="G29">
            <v>8574697574</v>
          </cell>
          <cell r="H29" t="str">
            <v>SI</v>
          </cell>
          <cell r="I29" t="str">
            <v>SI</v>
          </cell>
          <cell r="J29" t="str">
            <v>SI</v>
          </cell>
          <cell r="K29" t="str">
            <v>DEX SI</v>
          </cell>
          <cell r="L29" t="str">
            <v>SI</v>
          </cell>
          <cell r="M29" t="str">
            <v>247957136 - 248403405</v>
          </cell>
          <cell r="N29">
            <v>45658</v>
          </cell>
          <cell r="O29">
            <v>45640</v>
          </cell>
          <cell r="P29">
            <v>45655</v>
          </cell>
          <cell r="Q29" t="str">
            <v>Qingdao</v>
          </cell>
          <cell r="R29" t="str">
            <v>China</v>
          </cell>
          <cell r="S29" t="str">
            <v>Puerto Cabello</v>
          </cell>
          <cell r="T29" t="str">
            <v>Venezuela</v>
          </cell>
          <cell r="U29">
            <v>220</v>
          </cell>
          <cell r="V29">
            <v>236.023</v>
          </cell>
          <cell r="W29">
            <v>0</v>
          </cell>
          <cell r="X29" t="str">
            <v>MAERSK ESSEX 452E</v>
          </cell>
          <cell r="Y29" t="str">
            <v>Container</v>
          </cell>
          <cell r="Z29">
            <v>45658</v>
          </cell>
          <cell r="AA29">
            <v>45712</v>
          </cell>
          <cell r="AB29" t="str">
            <v>Finalizado</v>
          </cell>
          <cell r="AD29" t="str">
            <v>0,2692 mm (+- 0,005 mm) x 1489,25 mm
(+1,6/-0 mm) x Coil</v>
          </cell>
          <cell r="AE29" t="str">
            <v>Hongqiao</v>
          </cell>
          <cell r="AF29">
            <v>3045</v>
          </cell>
          <cell r="AG29" t="str">
            <v>FOB</v>
          </cell>
          <cell r="AH29">
            <v>0</v>
          </cell>
          <cell r="AI29">
            <v>0</v>
          </cell>
          <cell r="AJ29">
            <v>0</v>
          </cell>
          <cell r="AK29">
            <v>3195</v>
          </cell>
          <cell r="AL29" t="str">
            <v>FOB</v>
          </cell>
          <cell r="AM29">
            <v>150</v>
          </cell>
          <cell r="AN29">
            <v>150</v>
          </cell>
        </row>
        <row r="30">
          <cell r="A30">
            <v>29</v>
          </cell>
          <cell r="B30" t="str">
            <v>B2B</v>
          </cell>
          <cell r="C30" t="str">
            <v>S2200723-3</v>
          </cell>
          <cell r="D30" t="str">
            <v>Cerveceria Polar</v>
          </cell>
          <cell r="E30" t="str">
            <v>F022-250161</v>
          </cell>
          <cell r="F30">
            <v>4700280881</v>
          </cell>
          <cell r="I30" t="str">
            <v>SI</v>
          </cell>
          <cell r="J30" t="str">
            <v>SI</v>
          </cell>
          <cell r="K30" t="str">
            <v>DEX SI</v>
          </cell>
          <cell r="M30">
            <v>248886247</v>
          </cell>
          <cell r="N30">
            <v>45689</v>
          </cell>
          <cell r="Q30" t="str">
            <v>Qingdao</v>
          </cell>
          <cell r="R30" t="str">
            <v>China</v>
          </cell>
          <cell r="S30" t="str">
            <v>Puerto Cabello</v>
          </cell>
          <cell r="T30" t="str">
            <v>Venezuela</v>
          </cell>
          <cell r="V30">
            <v>6.5179999999999998</v>
          </cell>
          <cell r="W30">
            <v>0</v>
          </cell>
          <cell r="X30" t="str">
            <v>MV MAERSK ENSENADA 505W</v>
          </cell>
          <cell r="Y30" t="str">
            <v>Container</v>
          </cell>
          <cell r="Z30">
            <v>45690</v>
          </cell>
          <cell r="AA30">
            <v>45740</v>
          </cell>
          <cell r="AB30" t="str">
            <v>En Transito</v>
          </cell>
          <cell r="AD30" t="str">
            <v>0,2692 mm (+- 0,005 mm) x 1489,25 mm
(+1,6/-0 mm) x Coil</v>
          </cell>
          <cell r="AE30" t="str">
            <v>Hongqiao</v>
          </cell>
          <cell r="AF30">
            <v>3045</v>
          </cell>
          <cell r="AG30" t="str">
            <v>FOB</v>
          </cell>
          <cell r="AH30">
            <v>0</v>
          </cell>
          <cell r="AI30">
            <v>0</v>
          </cell>
          <cell r="AJ30">
            <v>0</v>
          </cell>
          <cell r="AK30">
            <v>3195</v>
          </cell>
          <cell r="AL30" t="str">
            <v>FOB</v>
          </cell>
          <cell r="AM30">
            <v>150</v>
          </cell>
          <cell r="AN30">
            <v>150</v>
          </cell>
        </row>
        <row r="31">
          <cell r="A31">
            <v>30</v>
          </cell>
          <cell r="B31" t="str">
            <v>B2B</v>
          </cell>
          <cell r="C31" t="str">
            <v>S2200774</v>
          </cell>
          <cell r="D31" t="str">
            <v>Cerveceria Polar</v>
          </cell>
          <cell r="F31">
            <v>4700281886</v>
          </cell>
          <cell r="J31" t="str">
            <v>SI</v>
          </cell>
          <cell r="M31" t="str">
            <v>250229505, 250229737, 250229942</v>
          </cell>
          <cell r="O31">
            <v>45626</v>
          </cell>
          <cell r="P31">
            <v>45626</v>
          </cell>
          <cell r="Q31" t="str">
            <v>Qingdao</v>
          </cell>
          <cell r="R31" t="str">
            <v>China</v>
          </cell>
          <cell r="S31" t="str">
            <v>Puerto Cabello</v>
          </cell>
          <cell r="T31" t="str">
            <v>Venezuela</v>
          </cell>
          <cell r="U31">
            <v>240</v>
          </cell>
          <cell r="V31">
            <v>251.63200000000001</v>
          </cell>
          <cell r="W31">
            <v>0</v>
          </cell>
          <cell r="X31" t="str">
            <v>MAERSK EL PALOMAR, 509E</v>
          </cell>
          <cell r="Y31" t="str">
            <v>Container</v>
          </cell>
          <cell r="Z31">
            <v>45717</v>
          </cell>
          <cell r="AA31">
            <v>45754</v>
          </cell>
          <cell r="AB31" t="str">
            <v>En Transito</v>
          </cell>
          <cell r="AD31" t="str">
            <v>0,279 mm (+- 0,005 mm) x 1484,27 mm
(+1,6/-0 mm) x Coil</v>
          </cell>
          <cell r="AE31" t="str">
            <v>Hongqiao</v>
          </cell>
          <cell r="AF31">
            <v>3469.19</v>
          </cell>
          <cell r="AG31" t="str">
            <v>FOB</v>
          </cell>
          <cell r="AH31">
            <v>0</v>
          </cell>
          <cell r="AI31">
            <v>0</v>
          </cell>
          <cell r="AJ31">
            <v>0</v>
          </cell>
          <cell r="AK31">
            <v>3609</v>
          </cell>
          <cell r="AL31" t="str">
            <v>FOB</v>
          </cell>
          <cell r="AM31">
            <v>139.80999999999995</v>
          </cell>
          <cell r="AN31">
            <v>139.80999999999995</v>
          </cell>
        </row>
        <row r="32">
          <cell r="A32">
            <v>31</v>
          </cell>
          <cell r="B32" t="str">
            <v>B2B</v>
          </cell>
          <cell r="C32" t="str">
            <v>S2200774-2</v>
          </cell>
          <cell r="D32" t="str">
            <v>Cerveceria Polar</v>
          </cell>
          <cell r="F32">
            <v>4700281887</v>
          </cell>
          <cell r="J32" t="str">
            <v>SI</v>
          </cell>
          <cell r="M32">
            <v>249848193</v>
          </cell>
          <cell r="O32">
            <v>45626</v>
          </cell>
          <cell r="P32">
            <v>45626</v>
          </cell>
          <cell r="Q32" t="str">
            <v>Qingdao</v>
          </cell>
          <cell r="R32" t="str">
            <v>China</v>
          </cell>
          <cell r="S32" t="str">
            <v>Puerto Cabello</v>
          </cell>
          <cell r="T32" t="str">
            <v>Venezuela</v>
          </cell>
          <cell r="U32">
            <v>80</v>
          </cell>
          <cell r="V32">
            <v>77.926000000000002</v>
          </cell>
          <cell r="W32">
            <v>0</v>
          </cell>
          <cell r="X32" t="str">
            <v>MAERSK EL PALOMAR, 509E</v>
          </cell>
          <cell r="Y32" t="str">
            <v>Container</v>
          </cell>
          <cell r="Z32">
            <v>45717</v>
          </cell>
          <cell r="AA32">
            <v>45754</v>
          </cell>
          <cell r="AB32" t="str">
            <v>En Transito</v>
          </cell>
          <cell r="AD32" t="str">
            <v>0,2692 mm (+- 0,005 mm) x 1489,25 mm
(+1,6/-0 mm) x Coil</v>
          </cell>
          <cell r="AE32" t="str">
            <v>Hongqiao</v>
          </cell>
          <cell r="AF32">
            <v>3469.19</v>
          </cell>
          <cell r="AG32" t="str">
            <v>FOB</v>
          </cell>
          <cell r="AH32">
            <v>0</v>
          </cell>
          <cell r="AI32">
            <v>0</v>
          </cell>
          <cell r="AJ32">
            <v>0</v>
          </cell>
          <cell r="AK32">
            <v>3609</v>
          </cell>
          <cell r="AL32" t="str">
            <v>FOB</v>
          </cell>
          <cell r="AM32">
            <v>139.80999999999995</v>
          </cell>
          <cell r="AN32">
            <v>139.80999999999995</v>
          </cell>
        </row>
        <row r="33">
          <cell r="A33">
            <v>32</v>
          </cell>
          <cell r="B33" t="str">
            <v>B2B</v>
          </cell>
          <cell r="C33" t="str">
            <v>S2200825</v>
          </cell>
          <cell r="D33" t="str">
            <v>CMP/AC COMERCIAL IMPORTADORA E EXPORTADORA LTDA.</v>
          </cell>
          <cell r="E33" t="str">
            <v>F022-250047 - F022-250049 - F022-250050</v>
          </cell>
          <cell r="G33">
            <v>7337467174</v>
          </cell>
          <cell r="H33" t="str">
            <v>SI</v>
          </cell>
          <cell r="I33" t="str">
            <v>SI</v>
          </cell>
          <cell r="J33" t="str">
            <v>SI</v>
          </cell>
          <cell r="K33" t="str">
            <v>SI</v>
          </cell>
          <cell r="L33" t="str">
            <v>SI</v>
          </cell>
          <cell r="M33" t="str">
            <v>249163180 - 249168404 - 247528602</v>
          </cell>
          <cell r="N33">
            <v>45672</v>
          </cell>
          <cell r="O33">
            <v>45651</v>
          </cell>
          <cell r="Q33" t="str">
            <v>Gebze</v>
          </cell>
          <cell r="R33" t="str">
            <v>Türkiye</v>
          </cell>
          <cell r="S33" t="str">
            <v>Itapoa</v>
          </cell>
          <cell r="T33" t="str">
            <v>Brazil</v>
          </cell>
          <cell r="U33">
            <v>100</v>
          </cell>
          <cell r="V33">
            <v>88.76</v>
          </cell>
          <cell r="W33">
            <v>0</v>
          </cell>
          <cell r="X33" t="str">
            <v>MAERSK LICA 503W</v>
          </cell>
          <cell r="Y33" t="str">
            <v>Container</v>
          </cell>
          <cell r="Z33">
            <v>45672</v>
          </cell>
          <cell r="AA33">
            <v>45698</v>
          </cell>
          <cell r="AB33" t="str">
            <v>Finalizado</v>
          </cell>
          <cell r="AD33" t="str">
            <v>0,18 mm x 890 mm x Coil - TH415 - 2,0/2,0</v>
          </cell>
          <cell r="AE33" t="str">
            <v>Erdemir</v>
          </cell>
          <cell r="AF33">
            <v>1114</v>
          </cell>
          <cell r="AG33" t="str">
            <v>FOB</v>
          </cell>
          <cell r="AH33">
            <v>85</v>
          </cell>
          <cell r="AI33">
            <v>75</v>
          </cell>
          <cell r="AJ33">
            <v>57</v>
          </cell>
          <cell r="AK33">
            <v>1292</v>
          </cell>
          <cell r="AL33" t="str">
            <v>CIF</v>
          </cell>
          <cell r="AM33">
            <v>36</v>
          </cell>
          <cell r="AN33">
            <v>46</v>
          </cell>
        </row>
        <row r="34">
          <cell r="A34">
            <v>33</v>
          </cell>
          <cell r="B34" t="str">
            <v>B2B</v>
          </cell>
          <cell r="C34" t="str">
            <v>S2200825-2</v>
          </cell>
          <cell r="D34" t="str">
            <v>CMP/AC COMERCIAL IMPORTADORA E EXPORTADORA LTDA.</v>
          </cell>
          <cell r="E34" t="str">
            <v>F022-250088</v>
          </cell>
          <cell r="G34">
            <v>2690072663</v>
          </cell>
          <cell r="H34" t="str">
            <v>SI</v>
          </cell>
          <cell r="I34" t="str">
            <v>SI</v>
          </cell>
          <cell r="J34" t="str">
            <v>SI</v>
          </cell>
          <cell r="K34" t="str">
            <v>SI</v>
          </cell>
          <cell r="L34" t="str">
            <v>SI</v>
          </cell>
          <cell r="M34">
            <v>249371214</v>
          </cell>
          <cell r="N34">
            <v>45678</v>
          </cell>
          <cell r="O34">
            <v>45651</v>
          </cell>
          <cell r="Q34" t="str">
            <v>Gebze</v>
          </cell>
          <cell r="R34" t="str">
            <v>Türkiye</v>
          </cell>
          <cell r="S34" t="str">
            <v>Itapoa</v>
          </cell>
          <cell r="T34" t="str">
            <v>Brazil</v>
          </cell>
          <cell r="U34">
            <v>0</v>
          </cell>
          <cell r="V34">
            <v>11.24</v>
          </cell>
          <cell r="W34">
            <v>0</v>
          </cell>
          <cell r="X34" t="str">
            <v>MAERSK LOUIS</v>
          </cell>
          <cell r="Y34" t="str">
            <v>Container</v>
          </cell>
          <cell r="Z34">
            <v>45678</v>
          </cell>
          <cell r="AA34">
            <v>45705</v>
          </cell>
          <cell r="AB34" t="str">
            <v>Finalizado</v>
          </cell>
          <cell r="AD34" t="str">
            <v>0,18 mm x 890 mm x Coil - TH415 - 2,0/2,0</v>
          </cell>
          <cell r="AE34" t="str">
            <v>Erdemir</v>
          </cell>
          <cell r="AF34">
            <v>1114</v>
          </cell>
          <cell r="AG34" t="str">
            <v>FOB</v>
          </cell>
          <cell r="AH34">
            <v>85</v>
          </cell>
          <cell r="AJ34">
            <v>57</v>
          </cell>
          <cell r="AK34">
            <v>1292</v>
          </cell>
          <cell r="AL34" t="str">
            <v>CIF</v>
          </cell>
          <cell r="AM34">
            <v>36</v>
          </cell>
          <cell r="AN34">
            <v>0</v>
          </cell>
        </row>
        <row r="35">
          <cell r="A35">
            <v>34</v>
          </cell>
          <cell r="B35" t="str">
            <v>B2B</v>
          </cell>
          <cell r="C35" t="str">
            <v>S2200825</v>
          </cell>
          <cell r="D35" t="str">
            <v>CMP/AC COMERCIAL IMPORTADORA E EXPORTADORA LTDA.</v>
          </cell>
          <cell r="E35" t="str">
            <v>F022-250047 - F022-250049 - F022-250050</v>
          </cell>
          <cell r="G35">
            <v>7337467174</v>
          </cell>
          <cell r="H35" t="str">
            <v>SI</v>
          </cell>
          <cell r="I35" t="str">
            <v>SI</v>
          </cell>
          <cell r="J35" t="str">
            <v>SI</v>
          </cell>
          <cell r="K35" t="str">
            <v>SI</v>
          </cell>
          <cell r="L35" t="str">
            <v>SI</v>
          </cell>
          <cell r="M35" t="str">
            <v>249163180 - 249168404 - 247528602</v>
          </cell>
          <cell r="N35">
            <v>45672</v>
          </cell>
          <cell r="O35">
            <v>45651</v>
          </cell>
          <cell r="Q35" t="str">
            <v>Gebze</v>
          </cell>
          <cell r="R35" t="str">
            <v>Türkiye</v>
          </cell>
          <cell r="S35" t="str">
            <v>Itapoa</v>
          </cell>
          <cell r="T35" t="str">
            <v>Brazil</v>
          </cell>
          <cell r="U35">
            <v>125</v>
          </cell>
          <cell r="V35">
            <v>97.54</v>
          </cell>
          <cell r="W35">
            <v>0</v>
          </cell>
          <cell r="X35" t="str">
            <v>MAERSK LICA 503W</v>
          </cell>
          <cell r="Y35" t="str">
            <v>Container</v>
          </cell>
          <cell r="Z35">
            <v>45672</v>
          </cell>
          <cell r="AA35">
            <v>45698</v>
          </cell>
          <cell r="AB35" t="str">
            <v>Finalizado</v>
          </cell>
          <cell r="AD35" t="str">
            <v>0,22 mm x 805 mm x Coil - TH415 - 2,0/2,0</v>
          </cell>
          <cell r="AE35" t="str">
            <v>Erdemir</v>
          </cell>
          <cell r="AF35">
            <v>1068</v>
          </cell>
          <cell r="AG35" t="str">
            <v>FOB</v>
          </cell>
          <cell r="AH35">
            <v>85</v>
          </cell>
          <cell r="AI35">
            <v>75</v>
          </cell>
          <cell r="AJ35">
            <v>56</v>
          </cell>
          <cell r="AK35">
            <v>1262</v>
          </cell>
          <cell r="AL35" t="str">
            <v>CIF</v>
          </cell>
          <cell r="AM35">
            <v>53</v>
          </cell>
          <cell r="AN35">
            <v>63</v>
          </cell>
        </row>
        <row r="36">
          <cell r="A36">
            <v>35</v>
          </cell>
          <cell r="B36" t="str">
            <v>B2B</v>
          </cell>
          <cell r="C36" t="str">
            <v>S2200825-2</v>
          </cell>
          <cell r="D36" t="str">
            <v>CMP/AC COMERCIAL IMPORTADORA E EXPORTADORA LTDA.</v>
          </cell>
          <cell r="E36" t="str">
            <v>F022-250088</v>
          </cell>
          <cell r="G36">
            <v>2690072663</v>
          </cell>
          <cell r="H36" t="str">
            <v>SI</v>
          </cell>
          <cell r="I36" t="str">
            <v>SI</v>
          </cell>
          <cell r="J36" t="str">
            <v>SI</v>
          </cell>
          <cell r="K36" t="str">
            <v>SI</v>
          </cell>
          <cell r="L36" t="str">
            <v>SI</v>
          </cell>
          <cell r="M36">
            <v>249371214</v>
          </cell>
          <cell r="N36">
            <v>45678</v>
          </cell>
          <cell r="O36">
            <v>45651</v>
          </cell>
          <cell r="Q36" t="str">
            <v>Gebze</v>
          </cell>
          <cell r="R36" t="str">
            <v>Türkiye</v>
          </cell>
          <cell r="S36" t="str">
            <v>Itapoa</v>
          </cell>
          <cell r="T36" t="str">
            <v>Brazil</v>
          </cell>
          <cell r="U36">
            <v>0</v>
          </cell>
          <cell r="V36">
            <v>35.96</v>
          </cell>
          <cell r="W36">
            <v>0</v>
          </cell>
          <cell r="X36" t="str">
            <v>MAERSK LOUIS</v>
          </cell>
          <cell r="Y36" t="str">
            <v>Container</v>
          </cell>
          <cell r="Z36">
            <v>45678</v>
          </cell>
          <cell r="AA36">
            <v>45705</v>
          </cell>
          <cell r="AB36" t="str">
            <v>Finalizado</v>
          </cell>
          <cell r="AD36" t="str">
            <v>0,22 mm x 805 mm x Coil - TH415 - 2,0/2,0</v>
          </cell>
          <cell r="AE36" t="str">
            <v>Erdemir</v>
          </cell>
          <cell r="AF36">
            <v>1068</v>
          </cell>
          <cell r="AG36" t="str">
            <v>FOB</v>
          </cell>
          <cell r="AH36">
            <v>85</v>
          </cell>
          <cell r="AJ36">
            <v>56</v>
          </cell>
          <cell r="AK36">
            <v>1262</v>
          </cell>
          <cell r="AL36" t="str">
            <v>CIF</v>
          </cell>
          <cell r="AM36">
            <v>53</v>
          </cell>
          <cell r="AN36">
            <v>0</v>
          </cell>
        </row>
        <row r="37">
          <cell r="A37">
            <v>36</v>
          </cell>
          <cell r="B37" t="str">
            <v>B2B</v>
          </cell>
          <cell r="C37" t="str">
            <v>S2200825</v>
          </cell>
          <cell r="D37" t="str">
            <v>CMP/AC COMERCIAL IMPORTADORA E EXPORTADORA LTDA.</v>
          </cell>
          <cell r="E37" t="str">
            <v>F022-250049</v>
          </cell>
          <cell r="G37">
            <v>7337467174</v>
          </cell>
          <cell r="H37" t="str">
            <v>SI</v>
          </cell>
          <cell r="I37" t="str">
            <v>SI</v>
          </cell>
          <cell r="J37" t="str">
            <v>SI</v>
          </cell>
          <cell r="K37" t="str">
            <v>SI</v>
          </cell>
          <cell r="L37" t="str">
            <v>SI</v>
          </cell>
          <cell r="M37">
            <v>249163180</v>
          </cell>
          <cell r="N37">
            <v>45672</v>
          </cell>
          <cell r="O37">
            <v>45651</v>
          </cell>
          <cell r="Q37" t="str">
            <v>Gebze</v>
          </cell>
          <cell r="R37" t="str">
            <v>Türkiye</v>
          </cell>
          <cell r="S37" t="str">
            <v>Itapoa</v>
          </cell>
          <cell r="T37" t="str">
            <v>Brazil</v>
          </cell>
          <cell r="U37">
            <v>50</v>
          </cell>
          <cell r="V37">
            <v>8.1199999999999992</v>
          </cell>
          <cell r="W37">
            <v>0</v>
          </cell>
          <cell r="X37" t="str">
            <v>MAERSK LICA 503W</v>
          </cell>
          <cell r="Y37" t="str">
            <v>Container</v>
          </cell>
          <cell r="Z37">
            <v>45672</v>
          </cell>
          <cell r="AA37">
            <v>45698</v>
          </cell>
          <cell r="AB37" t="str">
            <v>Finalizado</v>
          </cell>
          <cell r="AD37" t="str">
            <v>0,22 mm x 931 mm x Coil - TS275 - 2,0/2,0</v>
          </cell>
          <cell r="AE37" t="str">
            <v>Erdemir</v>
          </cell>
          <cell r="AF37">
            <v>1058</v>
          </cell>
          <cell r="AG37" t="str">
            <v>FOB</v>
          </cell>
          <cell r="AH37">
            <v>85</v>
          </cell>
          <cell r="AI37">
            <v>75</v>
          </cell>
          <cell r="AJ37">
            <v>57</v>
          </cell>
          <cell r="AK37">
            <v>1272</v>
          </cell>
          <cell r="AL37" t="str">
            <v>CIF</v>
          </cell>
          <cell r="AM37">
            <v>72</v>
          </cell>
          <cell r="AN37">
            <v>82</v>
          </cell>
        </row>
        <row r="38">
          <cell r="A38">
            <v>37</v>
          </cell>
          <cell r="B38" t="str">
            <v>B2B</v>
          </cell>
          <cell r="C38" t="str">
            <v>S2200825-2</v>
          </cell>
          <cell r="D38" t="str">
            <v>CMP/AC COMERCIAL IMPORTADORA E EXPORTADORA LTDA.</v>
          </cell>
          <cell r="E38" t="str">
            <v>F022-250088</v>
          </cell>
          <cell r="G38">
            <v>2690072663</v>
          </cell>
          <cell r="H38" t="str">
            <v>SI</v>
          </cell>
          <cell r="I38" t="str">
            <v>SI</v>
          </cell>
          <cell r="J38" t="str">
            <v>SI</v>
          </cell>
          <cell r="K38" t="str">
            <v>SI</v>
          </cell>
          <cell r="L38" t="str">
            <v>SI</v>
          </cell>
          <cell r="M38">
            <v>249371214</v>
          </cell>
          <cell r="N38">
            <v>45678</v>
          </cell>
          <cell r="O38">
            <v>45651</v>
          </cell>
          <cell r="Q38" t="str">
            <v>Gebze</v>
          </cell>
          <cell r="R38" t="str">
            <v>Türkiye</v>
          </cell>
          <cell r="S38" t="str">
            <v>Itapoa</v>
          </cell>
          <cell r="T38" t="str">
            <v>Brazil</v>
          </cell>
          <cell r="U38">
            <v>0</v>
          </cell>
          <cell r="V38">
            <v>22.89</v>
          </cell>
          <cell r="W38">
            <v>0</v>
          </cell>
          <cell r="X38" t="str">
            <v>MAERSK LOUIS</v>
          </cell>
          <cell r="Y38" t="str">
            <v>Container</v>
          </cell>
          <cell r="Z38">
            <v>45678</v>
          </cell>
          <cell r="AA38">
            <v>45705</v>
          </cell>
          <cell r="AB38" t="str">
            <v>Finalizado</v>
          </cell>
          <cell r="AD38" t="str">
            <v>0,22 mm x 931 mm x Coil - TS275 - 2,0/2,0</v>
          </cell>
          <cell r="AE38" t="str">
            <v>Erdemir</v>
          </cell>
          <cell r="AF38">
            <v>1058</v>
          </cell>
          <cell r="AG38" t="str">
            <v>FOB</v>
          </cell>
          <cell r="AH38">
            <v>85</v>
          </cell>
          <cell r="AJ38">
            <v>57</v>
          </cell>
          <cell r="AK38">
            <v>1272</v>
          </cell>
          <cell r="AL38" t="str">
            <v>CIF</v>
          </cell>
          <cell r="AM38">
            <v>72</v>
          </cell>
          <cell r="AN38">
            <v>0</v>
          </cell>
        </row>
        <row r="39">
          <cell r="A39">
            <v>38</v>
          </cell>
          <cell r="B39" t="str">
            <v>B2B</v>
          </cell>
          <cell r="C39" t="str">
            <v>S2200825-2</v>
          </cell>
          <cell r="D39" t="str">
            <v>CMP/AC COMERCIAL IMPORTADORA E EXPORTADORA LTDA.</v>
          </cell>
          <cell r="E39" t="str">
            <v>F022-250088 - F022-250089</v>
          </cell>
          <cell r="G39">
            <v>2690072663</v>
          </cell>
          <cell r="H39" t="str">
            <v>SI</v>
          </cell>
          <cell r="I39" t="str">
            <v>SI</v>
          </cell>
          <cell r="J39" t="str">
            <v>SI</v>
          </cell>
          <cell r="K39" t="str">
            <v>SI</v>
          </cell>
          <cell r="L39" t="str">
            <v>SI</v>
          </cell>
          <cell r="M39" t="str">
            <v>249371214 - 249369139</v>
          </cell>
          <cell r="N39">
            <v>45678</v>
          </cell>
          <cell r="O39">
            <v>45651</v>
          </cell>
          <cell r="Q39" t="str">
            <v>Gebze</v>
          </cell>
          <cell r="R39" t="str">
            <v>Türkiye</v>
          </cell>
          <cell r="S39" t="str">
            <v>Itapoa</v>
          </cell>
          <cell r="T39" t="str">
            <v>Brazil</v>
          </cell>
          <cell r="U39">
            <v>75</v>
          </cell>
          <cell r="V39">
            <v>73.760000000000005</v>
          </cell>
          <cell r="W39">
            <v>0</v>
          </cell>
          <cell r="X39" t="str">
            <v>MAERSK LOUIS</v>
          </cell>
          <cell r="Y39" t="str">
            <v>Container</v>
          </cell>
          <cell r="Z39">
            <v>45678</v>
          </cell>
          <cell r="AA39">
            <v>45705</v>
          </cell>
          <cell r="AB39" t="str">
            <v>Finalizado</v>
          </cell>
          <cell r="AD39" t="str">
            <v>0,19 mm x 835 mm x Coil - TH415 - 2,0/2,0</v>
          </cell>
          <cell r="AE39" t="str">
            <v>Erdemir</v>
          </cell>
          <cell r="AF39">
            <v>1103</v>
          </cell>
          <cell r="AG39" t="str">
            <v>FOB</v>
          </cell>
          <cell r="AH39">
            <v>85</v>
          </cell>
          <cell r="AJ39">
            <v>57</v>
          </cell>
          <cell r="AK39">
            <v>1282</v>
          </cell>
          <cell r="AL39" t="str">
            <v>CIF</v>
          </cell>
          <cell r="AM39">
            <v>37</v>
          </cell>
          <cell r="AN39">
            <v>0</v>
          </cell>
        </row>
        <row r="40">
          <cell r="A40">
            <v>39</v>
          </cell>
          <cell r="B40" t="str">
            <v>B2B</v>
          </cell>
          <cell r="C40" t="str">
            <v>S2200825</v>
          </cell>
          <cell r="D40" t="str">
            <v>CMP/AC COMERCIAL IMPORTADORA E EXPORTADORA LTDA.</v>
          </cell>
          <cell r="E40" t="str">
            <v>F022-250047 - F022-250049 - F022-250050</v>
          </cell>
          <cell r="G40">
            <v>7337467174</v>
          </cell>
          <cell r="H40" t="str">
            <v>SI</v>
          </cell>
          <cell r="I40" t="str">
            <v>SI</v>
          </cell>
          <cell r="J40" t="str">
            <v>SI</v>
          </cell>
          <cell r="K40" t="str">
            <v>SI</v>
          </cell>
          <cell r="L40" t="str">
            <v>SI</v>
          </cell>
          <cell r="M40" t="str">
            <v>249163180 - 249168404 - 247528602</v>
          </cell>
          <cell r="N40">
            <v>45672</v>
          </cell>
          <cell r="O40">
            <v>45651</v>
          </cell>
          <cell r="Q40" t="str">
            <v>Gebze</v>
          </cell>
          <cell r="R40" t="str">
            <v>Türkiye</v>
          </cell>
          <cell r="S40" t="str">
            <v>Itapoa</v>
          </cell>
          <cell r="T40" t="str">
            <v>Brazil</v>
          </cell>
          <cell r="U40">
            <v>125</v>
          </cell>
          <cell r="V40">
            <v>37.15</v>
          </cell>
          <cell r="W40">
            <v>0</v>
          </cell>
          <cell r="X40" t="str">
            <v>MAERSK LICA 503W</v>
          </cell>
          <cell r="Y40" t="str">
            <v>Container</v>
          </cell>
          <cell r="Z40">
            <v>45672</v>
          </cell>
          <cell r="AA40">
            <v>45698</v>
          </cell>
          <cell r="AB40" t="str">
            <v>Finalizado</v>
          </cell>
          <cell r="AD40" t="str">
            <v>0,22 mm x 887 mm x Coil - TH415 - 2,0/2,0</v>
          </cell>
          <cell r="AE40" t="str">
            <v>Erdemir</v>
          </cell>
          <cell r="AF40">
            <v>1068</v>
          </cell>
          <cell r="AG40" t="str">
            <v>FOB</v>
          </cell>
          <cell r="AH40">
            <v>85</v>
          </cell>
          <cell r="AI40">
            <v>75</v>
          </cell>
          <cell r="AJ40">
            <v>57</v>
          </cell>
          <cell r="AK40">
            <v>1272</v>
          </cell>
          <cell r="AL40" t="str">
            <v>CIF</v>
          </cell>
          <cell r="AM40">
            <v>62</v>
          </cell>
          <cell r="AN40">
            <v>72</v>
          </cell>
        </row>
        <row r="41">
          <cell r="A41">
            <v>40</v>
          </cell>
          <cell r="B41" t="str">
            <v>B2B</v>
          </cell>
          <cell r="C41" t="str">
            <v>S2200825-2</v>
          </cell>
          <cell r="D41" t="str">
            <v>CMP/AC COMERCIAL IMPORTADORA E EXPORTADORA LTDA.</v>
          </cell>
          <cell r="E41" t="str">
            <v>F022-250088</v>
          </cell>
          <cell r="G41">
            <v>2690072663</v>
          </cell>
          <cell r="H41" t="str">
            <v>SI</v>
          </cell>
          <cell r="I41" t="str">
            <v>SI</v>
          </cell>
          <cell r="J41" t="str">
            <v>SI</v>
          </cell>
          <cell r="K41" t="str">
            <v>SI</v>
          </cell>
          <cell r="L41" t="str">
            <v>SI</v>
          </cell>
          <cell r="M41">
            <v>249371214</v>
          </cell>
          <cell r="N41">
            <v>45678</v>
          </cell>
          <cell r="O41">
            <v>45651</v>
          </cell>
          <cell r="Q41" t="str">
            <v>Gebze</v>
          </cell>
          <cell r="R41" t="str">
            <v>Türkiye</v>
          </cell>
          <cell r="S41" t="str">
            <v>Itapoa</v>
          </cell>
          <cell r="T41" t="str">
            <v>Brazil</v>
          </cell>
          <cell r="U41">
            <v>0</v>
          </cell>
          <cell r="V41">
            <v>53.38</v>
          </cell>
          <cell r="W41">
            <v>0</v>
          </cell>
          <cell r="X41" t="str">
            <v>MAERSK LOUIS</v>
          </cell>
          <cell r="Y41" t="str">
            <v>Container</v>
          </cell>
          <cell r="Z41">
            <v>45678</v>
          </cell>
          <cell r="AA41">
            <v>45705</v>
          </cell>
          <cell r="AB41" t="str">
            <v>Finalizado</v>
          </cell>
          <cell r="AD41" t="str">
            <v>0,22 mm x 887 mm x Coil - TH415 - 2,0/2,0</v>
          </cell>
          <cell r="AE41" t="str">
            <v>Erdemir</v>
          </cell>
          <cell r="AF41">
            <v>1068</v>
          </cell>
          <cell r="AG41" t="str">
            <v>FOB</v>
          </cell>
          <cell r="AH41">
            <v>85</v>
          </cell>
          <cell r="AJ41">
            <v>57</v>
          </cell>
          <cell r="AK41">
            <v>1272</v>
          </cell>
          <cell r="AL41" t="str">
            <v>CIF</v>
          </cell>
          <cell r="AM41">
            <v>62</v>
          </cell>
          <cell r="AN41">
            <v>0</v>
          </cell>
        </row>
        <row r="42">
          <cell r="A42">
            <v>41</v>
          </cell>
          <cell r="B42" t="str">
            <v>B2B</v>
          </cell>
          <cell r="C42" t="str">
            <v>S2200825</v>
          </cell>
          <cell r="D42" t="str">
            <v>CMP/AC COMERCIAL IMPORTADORA E EXPORTADORA LTDA.</v>
          </cell>
          <cell r="E42" t="str">
            <v>F022-250047 - F022-250049 - F022-250050</v>
          </cell>
          <cell r="G42">
            <v>7337467174</v>
          </cell>
          <cell r="H42" t="str">
            <v>SI</v>
          </cell>
          <cell r="I42" t="str">
            <v>SI</v>
          </cell>
          <cell r="J42" t="str">
            <v>SI</v>
          </cell>
          <cell r="K42" t="str">
            <v>SI</v>
          </cell>
          <cell r="L42" t="str">
            <v>SI</v>
          </cell>
          <cell r="M42" t="str">
            <v>249163180 - 249168404 - 247528602</v>
          </cell>
          <cell r="N42">
            <v>45672</v>
          </cell>
          <cell r="O42">
            <v>45651</v>
          </cell>
          <cell r="Q42" t="str">
            <v>Gebze</v>
          </cell>
          <cell r="R42" t="str">
            <v>Türkiye</v>
          </cell>
          <cell r="S42" t="str">
            <v>Itapoa</v>
          </cell>
          <cell r="T42" t="str">
            <v>Brazil</v>
          </cell>
          <cell r="U42">
            <v>150</v>
          </cell>
          <cell r="V42">
            <v>121.16</v>
          </cell>
          <cell r="W42">
            <v>0</v>
          </cell>
          <cell r="X42" t="str">
            <v>MAERSK LICA 503W</v>
          </cell>
          <cell r="Y42" t="str">
            <v>Container</v>
          </cell>
          <cell r="Z42">
            <v>45672</v>
          </cell>
          <cell r="AA42">
            <v>45698</v>
          </cell>
          <cell r="AB42" t="str">
            <v>Finalizado</v>
          </cell>
          <cell r="AD42" t="str">
            <v>0,22 mm x 870 mm x Coil - TS275 - 2,0/2,0</v>
          </cell>
          <cell r="AE42" t="str">
            <v>Erdemir</v>
          </cell>
          <cell r="AF42">
            <v>1073</v>
          </cell>
          <cell r="AG42" t="str">
            <v>FOB</v>
          </cell>
          <cell r="AH42">
            <v>85</v>
          </cell>
          <cell r="AI42">
            <v>75</v>
          </cell>
          <cell r="AJ42">
            <v>57</v>
          </cell>
          <cell r="AK42">
            <v>1271</v>
          </cell>
          <cell r="AL42" t="str">
            <v>CIF</v>
          </cell>
          <cell r="AM42">
            <v>56</v>
          </cell>
          <cell r="AN42">
            <v>66</v>
          </cell>
        </row>
        <row r="43">
          <cell r="A43">
            <v>42</v>
          </cell>
          <cell r="B43" t="str">
            <v>B2B</v>
          </cell>
          <cell r="C43" t="str">
            <v>S2200825-2</v>
          </cell>
          <cell r="D43" t="str">
            <v>CMP/AC COMERCIAL IMPORTADORA E EXPORTADORA LTDA.</v>
          </cell>
          <cell r="E43" t="str">
            <v>F022-250088</v>
          </cell>
          <cell r="G43">
            <v>2690072663</v>
          </cell>
          <cell r="H43" t="str">
            <v>SI</v>
          </cell>
          <cell r="I43" t="str">
            <v>SI</v>
          </cell>
          <cell r="J43" t="str">
            <v>SI</v>
          </cell>
          <cell r="K43" t="str">
            <v>SI</v>
          </cell>
          <cell r="L43" t="str">
            <v>SI</v>
          </cell>
          <cell r="M43">
            <v>249371214</v>
          </cell>
          <cell r="N43">
            <v>45678</v>
          </cell>
          <cell r="O43">
            <v>45651</v>
          </cell>
          <cell r="Q43" t="str">
            <v>Gebze</v>
          </cell>
          <cell r="R43" t="str">
            <v>Türkiye</v>
          </cell>
          <cell r="S43" t="str">
            <v>Itapoa</v>
          </cell>
          <cell r="T43" t="str">
            <v>Brazil</v>
          </cell>
          <cell r="U43">
            <v>0</v>
          </cell>
          <cell r="V43">
            <v>34.35</v>
          </cell>
          <cell r="W43">
            <v>0</v>
          </cell>
          <cell r="X43" t="str">
            <v>MAERSK LOUIS</v>
          </cell>
          <cell r="Y43" t="str">
            <v>Container</v>
          </cell>
          <cell r="Z43">
            <v>45678</v>
          </cell>
          <cell r="AA43">
            <v>45705</v>
          </cell>
          <cell r="AB43" t="str">
            <v>Finalizado</v>
          </cell>
          <cell r="AD43" t="str">
            <v>0,22 mm x 870 mm x Coil - TS275 - 2,0/2,0</v>
          </cell>
          <cell r="AE43" t="str">
            <v>Erdemir</v>
          </cell>
          <cell r="AF43">
            <v>1073</v>
          </cell>
          <cell r="AG43" t="str">
            <v>FOB</v>
          </cell>
          <cell r="AH43">
            <v>85</v>
          </cell>
          <cell r="AJ43">
            <v>57</v>
          </cell>
          <cell r="AK43">
            <v>1271</v>
          </cell>
          <cell r="AL43" t="str">
            <v>CIF</v>
          </cell>
          <cell r="AM43">
            <v>56</v>
          </cell>
          <cell r="AN43">
            <v>0</v>
          </cell>
        </row>
        <row r="44">
          <cell r="A44">
            <v>43</v>
          </cell>
          <cell r="B44" t="str">
            <v>B2B</v>
          </cell>
          <cell r="C44" t="str">
            <v>S2200825</v>
          </cell>
          <cell r="D44" t="str">
            <v>CMP/AC COMERCIAL IMPORTADORA E EXPORTADORA LTDA.</v>
          </cell>
          <cell r="E44" t="str">
            <v>F022-250047 - F022-250049 - F022-250050</v>
          </cell>
          <cell r="G44">
            <v>7337467174</v>
          </cell>
          <cell r="H44" t="str">
            <v>SI</v>
          </cell>
          <cell r="I44" t="str">
            <v>SI</v>
          </cell>
          <cell r="J44" t="str">
            <v>SI</v>
          </cell>
          <cell r="K44" t="str">
            <v>SI</v>
          </cell>
          <cell r="L44" t="str">
            <v>SI</v>
          </cell>
          <cell r="M44" t="str">
            <v>249163180 - 249168404 - 247528602</v>
          </cell>
          <cell r="N44">
            <v>45672</v>
          </cell>
          <cell r="O44">
            <v>45651</v>
          </cell>
          <cell r="Q44" t="str">
            <v>Gebze</v>
          </cell>
          <cell r="R44" t="str">
            <v>Türkiye</v>
          </cell>
          <cell r="S44" t="str">
            <v>Itapoa</v>
          </cell>
          <cell r="T44" t="str">
            <v>Brazil</v>
          </cell>
          <cell r="U44">
            <v>100</v>
          </cell>
          <cell r="V44">
            <v>56.17</v>
          </cell>
          <cell r="W44">
            <v>0</v>
          </cell>
          <cell r="X44" t="str">
            <v>MAERSK LICA 503W</v>
          </cell>
          <cell r="Y44" t="str">
            <v>Container</v>
          </cell>
          <cell r="Z44">
            <v>45672</v>
          </cell>
          <cell r="AA44">
            <v>45698</v>
          </cell>
          <cell r="AB44" t="str">
            <v>Finalizado</v>
          </cell>
          <cell r="AD44" t="str">
            <v>0,36 mm x 960 mm x Coil - TH415 - 2,0/2,0</v>
          </cell>
          <cell r="AE44" t="str">
            <v>Erdemir</v>
          </cell>
          <cell r="AF44">
            <v>982</v>
          </cell>
          <cell r="AG44" t="str">
            <v>FOB</v>
          </cell>
          <cell r="AH44">
            <v>85</v>
          </cell>
          <cell r="AI44">
            <v>75</v>
          </cell>
          <cell r="AJ44">
            <v>53</v>
          </cell>
          <cell r="AK44">
            <v>1167</v>
          </cell>
          <cell r="AL44" t="str">
            <v>CIF</v>
          </cell>
          <cell r="AM44">
            <v>47</v>
          </cell>
          <cell r="AN44">
            <v>57</v>
          </cell>
        </row>
        <row r="45">
          <cell r="A45">
            <v>44</v>
          </cell>
          <cell r="B45" t="str">
            <v>B2B</v>
          </cell>
          <cell r="C45" t="str">
            <v>S2200825-2</v>
          </cell>
          <cell r="D45" t="str">
            <v>CMP/AC COMERCIAL IMPORTADORA E EXPORTADORA LTDA.</v>
          </cell>
          <cell r="E45" t="str">
            <v>F022-250088 - F022-250089</v>
          </cell>
          <cell r="G45">
            <v>2690072663</v>
          </cell>
          <cell r="H45" t="str">
            <v>SI</v>
          </cell>
          <cell r="I45" t="str">
            <v>SI</v>
          </cell>
          <cell r="J45" t="str">
            <v>SI</v>
          </cell>
          <cell r="K45" t="str">
            <v>SI</v>
          </cell>
          <cell r="L45" t="str">
            <v>SI</v>
          </cell>
          <cell r="M45" t="str">
            <v>249371214 - 249369139</v>
          </cell>
          <cell r="N45">
            <v>45678</v>
          </cell>
          <cell r="O45">
            <v>45651</v>
          </cell>
          <cell r="Q45" t="str">
            <v>Gebze</v>
          </cell>
          <cell r="R45" t="str">
            <v>Türkiye</v>
          </cell>
          <cell r="S45" t="str">
            <v>Itapoa</v>
          </cell>
          <cell r="T45" t="str">
            <v>Brazil</v>
          </cell>
          <cell r="U45">
            <v>0</v>
          </cell>
          <cell r="V45">
            <v>49.27</v>
          </cell>
          <cell r="W45">
            <v>0</v>
          </cell>
          <cell r="X45" t="str">
            <v>MAERSK LOUIS</v>
          </cell>
          <cell r="Y45" t="str">
            <v>Container</v>
          </cell>
          <cell r="Z45">
            <v>45678</v>
          </cell>
          <cell r="AA45">
            <v>45705</v>
          </cell>
          <cell r="AB45" t="str">
            <v>Finalizado</v>
          </cell>
          <cell r="AD45" t="str">
            <v>0,36 mm x 960 mm x Coil - TH415 - 2,0/2,0</v>
          </cell>
          <cell r="AE45" t="str">
            <v>Erdemir</v>
          </cell>
          <cell r="AF45">
            <v>982</v>
          </cell>
          <cell r="AG45" t="str">
            <v>FOB</v>
          </cell>
          <cell r="AH45">
            <v>85</v>
          </cell>
          <cell r="AJ45">
            <v>53</v>
          </cell>
          <cell r="AK45">
            <v>1167</v>
          </cell>
          <cell r="AL45" t="str">
            <v>CIF</v>
          </cell>
          <cell r="AM45">
            <v>47</v>
          </cell>
          <cell r="AN45">
            <v>0</v>
          </cell>
        </row>
        <row r="46">
          <cell r="A46">
            <v>45</v>
          </cell>
          <cell r="B46" t="str">
            <v>B2B</v>
          </cell>
          <cell r="C46" t="str">
            <v>S2200825</v>
          </cell>
          <cell r="D46" t="str">
            <v>CMP/AC COMERCIAL IMPORTADORA E EXPORTADORA LTDA.</v>
          </cell>
          <cell r="E46" t="str">
            <v>F022-250047 - F022-250049 - F022-250050</v>
          </cell>
          <cell r="G46">
            <v>7337467174</v>
          </cell>
          <cell r="H46" t="str">
            <v>SI</v>
          </cell>
          <cell r="I46" t="str">
            <v>SI</v>
          </cell>
          <cell r="J46" t="str">
            <v>SI</v>
          </cell>
          <cell r="K46" t="str">
            <v>SI</v>
          </cell>
          <cell r="L46" t="str">
            <v>SI</v>
          </cell>
          <cell r="M46" t="str">
            <v>249163180 - 249168404 - 247528602</v>
          </cell>
          <cell r="N46">
            <v>45672</v>
          </cell>
          <cell r="O46">
            <v>45651</v>
          </cell>
          <cell r="Q46" t="str">
            <v>Gebze</v>
          </cell>
          <cell r="R46" t="str">
            <v>Türkiye</v>
          </cell>
          <cell r="S46" t="str">
            <v>Itapoa</v>
          </cell>
          <cell r="T46" t="str">
            <v>Brazil</v>
          </cell>
          <cell r="U46">
            <v>100</v>
          </cell>
          <cell r="V46">
            <v>102.02</v>
          </cell>
          <cell r="W46">
            <v>0</v>
          </cell>
          <cell r="X46" t="str">
            <v>MAERSK LICA 503W</v>
          </cell>
          <cell r="Y46" t="str">
            <v>Container</v>
          </cell>
          <cell r="Z46">
            <v>45672</v>
          </cell>
          <cell r="AA46">
            <v>45698</v>
          </cell>
          <cell r="AB46" t="str">
            <v>Finalizado</v>
          </cell>
          <cell r="AD46" t="str">
            <v>0,18 mm x 902 mm x Coil - TH415 - 2,0/2,0</v>
          </cell>
          <cell r="AE46" t="str">
            <v>Erdemir</v>
          </cell>
          <cell r="AF46">
            <v>1097</v>
          </cell>
          <cell r="AG46" t="str">
            <v>FOB</v>
          </cell>
          <cell r="AH46">
            <v>85</v>
          </cell>
          <cell r="AI46">
            <v>75</v>
          </cell>
          <cell r="AJ46">
            <v>57</v>
          </cell>
          <cell r="AK46">
            <v>1281</v>
          </cell>
          <cell r="AL46" t="str">
            <v>CIF</v>
          </cell>
          <cell r="AM46">
            <v>42</v>
          </cell>
          <cell r="AN46">
            <v>52</v>
          </cell>
        </row>
        <row r="47">
          <cell r="A47">
            <v>46</v>
          </cell>
          <cell r="B47" t="str">
            <v>B2B</v>
          </cell>
          <cell r="C47" t="str">
            <v>S2200825</v>
          </cell>
          <cell r="D47" t="str">
            <v>CMP/AC COMERCIAL IMPORTADORA E EXPORTADORA LTDA.</v>
          </cell>
          <cell r="E47" t="str">
            <v>F022-250047 - F022-250050</v>
          </cell>
          <cell r="G47">
            <v>7337467174</v>
          </cell>
          <cell r="H47" t="str">
            <v>SI</v>
          </cell>
          <cell r="I47" t="str">
            <v>SI</v>
          </cell>
          <cell r="J47" t="str">
            <v>SI</v>
          </cell>
          <cell r="K47" t="str">
            <v>SI</v>
          </cell>
          <cell r="L47" t="str">
            <v>SI</v>
          </cell>
          <cell r="M47" t="str">
            <v>249168404 - 247528602</v>
          </cell>
          <cell r="N47">
            <v>45672</v>
          </cell>
          <cell r="O47">
            <v>45651</v>
          </cell>
          <cell r="Q47" t="str">
            <v>Gebze</v>
          </cell>
          <cell r="R47" t="str">
            <v>Türkiye</v>
          </cell>
          <cell r="S47" t="str">
            <v>Itapoa</v>
          </cell>
          <cell r="T47" t="str">
            <v>Brazil</v>
          </cell>
          <cell r="U47">
            <v>75</v>
          </cell>
          <cell r="V47">
            <v>27.37</v>
          </cell>
          <cell r="W47">
            <v>0</v>
          </cell>
          <cell r="X47" t="str">
            <v>MAERSK LICA 503W</v>
          </cell>
          <cell r="Y47" t="str">
            <v>Container</v>
          </cell>
          <cell r="Z47">
            <v>45672</v>
          </cell>
          <cell r="AA47">
            <v>45698</v>
          </cell>
          <cell r="AB47" t="str">
            <v>Finalizado</v>
          </cell>
          <cell r="AD47" t="str">
            <v>0,24 mm x 922 mm x Coil - TH415 - 2,0/2,0</v>
          </cell>
          <cell r="AE47" t="str">
            <v>Erdemir</v>
          </cell>
          <cell r="AF47">
            <v>1041</v>
          </cell>
          <cell r="AG47" t="str">
            <v>FOB</v>
          </cell>
          <cell r="AH47">
            <v>85</v>
          </cell>
          <cell r="AI47">
            <v>75</v>
          </cell>
          <cell r="AJ47">
            <v>55</v>
          </cell>
          <cell r="AK47">
            <v>1235</v>
          </cell>
          <cell r="AL47" t="str">
            <v>CIF</v>
          </cell>
          <cell r="AM47">
            <v>54</v>
          </cell>
          <cell r="AN47">
            <v>64</v>
          </cell>
        </row>
        <row r="48">
          <cell r="A48">
            <v>47</v>
          </cell>
          <cell r="B48" t="str">
            <v>B2B</v>
          </cell>
          <cell r="C48" t="str">
            <v>S2200825-2</v>
          </cell>
          <cell r="D48" t="str">
            <v>CMP/AC COMERCIAL IMPORTADORA E EXPORTADORA LTDA.</v>
          </cell>
          <cell r="E48" t="str">
            <v>F022-250088 - F022-250089</v>
          </cell>
          <cell r="G48">
            <v>2690072663</v>
          </cell>
          <cell r="H48" t="str">
            <v>SI</v>
          </cell>
          <cell r="I48" t="str">
            <v>SI</v>
          </cell>
          <cell r="J48" t="str">
            <v>SI</v>
          </cell>
          <cell r="K48" t="str">
            <v>SI</v>
          </cell>
          <cell r="L48" t="str">
            <v>SI</v>
          </cell>
          <cell r="M48" t="str">
            <v>249371214 - 249369139</v>
          </cell>
          <cell r="N48">
            <v>45678</v>
          </cell>
          <cell r="O48">
            <v>45651</v>
          </cell>
          <cell r="Q48" t="str">
            <v>Gebze</v>
          </cell>
          <cell r="R48" t="str">
            <v>Türkiye</v>
          </cell>
          <cell r="S48" t="str">
            <v>Itapoa</v>
          </cell>
          <cell r="T48" t="str">
            <v>Brazil</v>
          </cell>
          <cell r="U48">
            <v>0</v>
          </cell>
          <cell r="V48">
            <v>52.91</v>
          </cell>
          <cell r="W48">
            <v>0</v>
          </cell>
          <cell r="X48" t="str">
            <v>MAERSK LOUIS</v>
          </cell>
          <cell r="Y48" t="str">
            <v>Container</v>
          </cell>
          <cell r="Z48">
            <v>45678</v>
          </cell>
          <cell r="AA48">
            <v>45705</v>
          </cell>
          <cell r="AB48" t="str">
            <v>Finalizado</v>
          </cell>
          <cell r="AD48" t="str">
            <v>0,24 mm x 922 mm x Coil - TH415 - 2,0/2,0</v>
          </cell>
          <cell r="AE48" t="str">
            <v>Erdemir</v>
          </cell>
          <cell r="AF48">
            <v>1041</v>
          </cell>
          <cell r="AG48" t="str">
            <v>FOB</v>
          </cell>
          <cell r="AH48">
            <v>85</v>
          </cell>
          <cell r="AJ48">
            <v>55</v>
          </cell>
          <cell r="AK48">
            <v>1235</v>
          </cell>
          <cell r="AL48" t="str">
            <v>CIF</v>
          </cell>
          <cell r="AM48">
            <v>54</v>
          </cell>
          <cell r="AN48">
            <v>0</v>
          </cell>
        </row>
        <row r="49">
          <cell r="A49">
            <v>48</v>
          </cell>
          <cell r="B49" t="str">
            <v>B2B</v>
          </cell>
          <cell r="C49" t="str">
            <v>S2200825-2</v>
          </cell>
          <cell r="D49" t="str">
            <v>CMP/AC COMERCIAL IMPORTADORA E EXPORTADORA LTDA.</v>
          </cell>
          <cell r="E49" t="str">
            <v>F022-250089</v>
          </cell>
          <cell r="G49">
            <v>2690072663</v>
          </cell>
          <cell r="H49" t="str">
            <v>SI</v>
          </cell>
          <cell r="I49" t="str">
            <v>SI</v>
          </cell>
          <cell r="J49" t="str">
            <v>SI</v>
          </cell>
          <cell r="K49" t="str">
            <v>SI</v>
          </cell>
          <cell r="L49" t="str">
            <v>SI</v>
          </cell>
          <cell r="M49">
            <v>249369139</v>
          </cell>
          <cell r="N49">
            <v>45678</v>
          </cell>
          <cell r="O49">
            <v>45651</v>
          </cell>
          <cell r="Q49" t="str">
            <v>Gebze</v>
          </cell>
          <cell r="R49" t="str">
            <v>Türkiye</v>
          </cell>
          <cell r="S49" t="str">
            <v>Itapoa</v>
          </cell>
          <cell r="T49" t="str">
            <v>Brazil</v>
          </cell>
          <cell r="U49">
            <v>75</v>
          </cell>
          <cell r="V49">
            <v>75.66</v>
          </cell>
          <cell r="W49">
            <v>0</v>
          </cell>
          <cell r="X49" t="str">
            <v>MAERSK LOUIS</v>
          </cell>
          <cell r="Y49" t="str">
            <v>Container</v>
          </cell>
          <cell r="Z49">
            <v>45678</v>
          </cell>
          <cell r="AA49">
            <v>45705</v>
          </cell>
          <cell r="AB49" t="str">
            <v>Finalizado</v>
          </cell>
          <cell r="AD49" t="str">
            <v>0,22 mm x 843 mm x Coil - TH415 - 2,0/2,0</v>
          </cell>
          <cell r="AE49" t="str">
            <v>Erdemir</v>
          </cell>
          <cell r="AF49">
            <v>1068</v>
          </cell>
          <cell r="AG49" t="str">
            <v>FOB</v>
          </cell>
          <cell r="AH49">
            <v>85</v>
          </cell>
          <cell r="AJ49">
            <v>57</v>
          </cell>
          <cell r="AK49">
            <v>1271</v>
          </cell>
          <cell r="AL49" t="str">
            <v>CIF</v>
          </cell>
          <cell r="AM49">
            <v>61</v>
          </cell>
          <cell r="AN49">
            <v>0</v>
          </cell>
        </row>
        <row r="50">
          <cell r="A50">
            <v>49</v>
          </cell>
          <cell r="B50" t="str">
            <v>B2B</v>
          </cell>
          <cell r="C50" t="str">
            <v>S2200825</v>
          </cell>
          <cell r="D50" t="str">
            <v>CMP/AC COMERCIAL IMPORTADORA E EXPORTADORA LTDA.</v>
          </cell>
          <cell r="E50" t="str">
            <v>F022-250047 - F022-250049 - F022-250050</v>
          </cell>
          <cell r="G50">
            <v>7337467174</v>
          </cell>
          <cell r="H50" t="str">
            <v>SI</v>
          </cell>
          <cell r="I50" t="str">
            <v>SI</v>
          </cell>
          <cell r="J50" t="str">
            <v>SI</v>
          </cell>
          <cell r="K50" t="str">
            <v>SI</v>
          </cell>
          <cell r="L50" t="str">
            <v>SI</v>
          </cell>
          <cell r="M50" t="str">
            <v>249163180 - 249168404 - 247528602</v>
          </cell>
          <cell r="N50">
            <v>45672</v>
          </cell>
          <cell r="O50">
            <v>45651</v>
          </cell>
          <cell r="Q50" t="str">
            <v>Gebze</v>
          </cell>
          <cell r="R50" t="str">
            <v>Türkiye</v>
          </cell>
          <cell r="S50" t="str">
            <v>Itapoa</v>
          </cell>
          <cell r="T50" t="str">
            <v>Brazil</v>
          </cell>
          <cell r="U50">
            <v>325</v>
          </cell>
          <cell r="V50">
            <v>274.16000000000003</v>
          </cell>
          <cell r="W50">
            <v>0</v>
          </cell>
          <cell r="X50" t="str">
            <v>MAERSK LICA 503W</v>
          </cell>
          <cell r="Y50" t="str">
            <v>Container</v>
          </cell>
          <cell r="Z50">
            <v>45672</v>
          </cell>
          <cell r="AA50">
            <v>45698</v>
          </cell>
          <cell r="AB50" t="str">
            <v>Finalizado</v>
          </cell>
          <cell r="AD50" t="str">
            <v>0,21 mm x 966 mm x Coil - TH415 - 2,0/2,0</v>
          </cell>
          <cell r="AE50" t="str">
            <v>Erdemir</v>
          </cell>
          <cell r="AF50">
            <v>1056</v>
          </cell>
          <cell r="AG50" t="str">
            <v>FOB</v>
          </cell>
          <cell r="AH50">
            <v>85</v>
          </cell>
          <cell r="AI50">
            <v>75</v>
          </cell>
          <cell r="AJ50">
            <v>56</v>
          </cell>
          <cell r="AK50">
            <v>1285</v>
          </cell>
          <cell r="AL50" t="str">
            <v>CIF</v>
          </cell>
          <cell r="AM50">
            <v>88</v>
          </cell>
          <cell r="AN50">
            <v>98</v>
          </cell>
        </row>
        <row r="51">
          <cell r="A51">
            <v>50</v>
          </cell>
          <cell r="B51" t="str">
            <v>B2B</v>
          </cell>
          <cell r="C51" t="str">
            <v>S2200825-2</v>
          </cell>
          <cell r="D51" t="str">
            <v>CMP/AC COMERCIAL IMPORTADORA E EXPORTADORA LTDA.</v>
          </cell>
          <cell r="E51" t="str">
            <v>F022-250088 - F022-250089</v>
          </cell>
          <cell r="G51">
            <v>2690072663</v>
          </cell>
          <cell r="H51" t="str">
            <v>SI</v>
          </cell>
          <cell r="I51" t="str">
            <v>SI</v>
          </cell>
          <cell r="J51" t="str">
            <v>SI</v>
          </cell>
          <cell r="K51" t="str">
            <v>SI</v>
          </cell>
          <cell r="L51" t="str">
            <v>SI</v>
          </cell>
          <cell r="M51" t="str">
            <v>249371214 - 249369139</v>
          </cell>
          <cell r="N51">
            <v>45678</v>
          </cell>
          <cell r="O51">
            <v>45651</v>
          </cell>
          <cell r="Q51" t="str">
            <v>Gebze</v>
          </cell>
          <cell r="R51" t="str">
            <v>Türkiye</v>
          </cell>
          <cell r="S51" t="str">
            <v>Itapoa</v>
          </cell>
          <cell r="T51" t="str">
            <v>Brazil</v>
          </cell>
          <cell r="U51">
            <v>0</v>
          </cell>
          <cell r="V51">
            <v>39.909999999999997</v>
          </cell>
          <cell r="W51">
            <v>0</v>
          </cell>
          <cell r="X51" t="str">
            <v>MAERSK LOUIS</v>
          </cell>
          <cell r="Y51" t="str">
            <v>Container</v>
          </cell>
          <cell r="Z51">
            <v>45678</v>
          </cell>
          <cell r="AA51">
            <v>45705</v>
          </cell>
          <cell r="AB51" t="str">
            <v>Finalizado</v>
          </cell>
          <cell r="AD51" t="str">
            <v>0,21 mm x 966 mm x Coil - TH415 - 2,0/2,0</v>
          </cell>
          <cell r="AE51" t="str">
            <v>Erdemir</v>
          </cell>
          <cell r="AF51">
            <v>1056</v>
          </cell>
          <cell r="AG51" t="str">
            <v>FOB</v>
          </cell>
          <cell r="AH51">
            <v>85</v>
          </cell>
          <cell r="AJ51">
            <v>56</v>
          </cell>
          <cell r="AK51">
            <v>1285</v>
          </cell>
          <cell r="AL51" t="str">
            <v>CIF</v>
          </cell>
          <cell r="AM51">
            <v>88</v>
          </cell>
          <cell r="AN51">
            <v>0</v>
          </cell>
        </row>
        <row r="52">
          <cell r="A52">
            <v>51</v>
          </cell>
          <cell r="B52" t="str">
            <v>B2B</v>
          </cell>
          <cell r="C52" t="str">
            <v>S2200825</v>
          </cell>
          <cell r="D52" t="str">
            <v>CMP/AC COMERCIAL IMPORTADORA E EXPORTADORA LTDA.</v>
          </cell>
          <cell r="E52" t="str">
            <v>F022-250096</v>
          </cell>
          <cell r="G52">
            <v>7337467174</v>
          </cell>
          <cell r="H52" t="str">
            <v>SI</v>
          </cell>
          <cell r="I52" t="str">
            <v>SI</v>
          </cell>
          <cell r="J52" t="str">
            <v>SI</v>
          </cell>
          <cell r="K52" t="str">
            <v>SI</v>
          </cell>
          <cell r="L52" t="str">
            <v>SI</v>
          </cell>
          <cell r="M52">
            <v>249168682</v>
          </cell>
          <cell r="N52">
            <v>45672</v>
          </cell>
          <cell r="O52">
            <v>45651</v>
          </cell>
          <cell r="Q52" t="str">
            <v>Gebze</v>
          </cell>
          <cell r="R52" t="str">
            <v>Türkiye</v>
          </cell>
          <cell r="S52" t="str">
            <v>Itapoa</v>
          </cell>
          <cell r="T52" t="str">
            <v>Brazil</v>
          </cell>
          <cell r="U52">
            <v>50</v>
          </cell>
          <cell r="V52">
            <v>26.492000000000001</v>
          </cell>
          <cell r="W52">
            <v>0</v>
          </cell>
          <cell r="X52" t="str">
            <v>MAERSK LICA 503W</v>
          </cell>
          <cell r="Y52" t="str">
            <v>Container</v>
          </cell>
          <cell r="Z52">
            <v>45672</v>
          </cell>
          <cell r="AA52">
            <v>45698</v>
          </cell>
          <cell r="AB52" t="str">
            <v>Finalizado</v>
          </cell>
          <cell r="AD52" t="str">
            <v>0,22 mm x 875 mm x 1083 mm - TH415 - 2,0/2,0</v>
          </cell>
          <cell r="AE52" t="str">
            <v>Erdemir</v>
          </cell>
          <cell r="AF52">
            <v>1108</v>
          </cell>
          <cell r="AG52" t="str">
            <v>FOB</v>
          </cell>
          <cell r="AH52">
            <v>85</v>
          </cell>
          <cell r="AI52">
            <v>75</v>
          </cell>
          <cell r="AJ52">
            <v>57</v>
          </cell>
          <cell r="AK52">
            <v>1291</v>
          </cell>
          <cell r="AL52" t="str">
            <v>CIF</v>
          </cell>
          <cell r="AM52">
            <v>41</v>
          </cell>
          <cell r="AN52">
            <v>51</v>
          </cell>
        </row>
        <row r="53">
          <cell r="A53">
            <v>52</v>
          </cell>
          <cell r="B53" t="str">
            <v>B2B</v>
          </cell>
          <cell r="C53" t="str">
            <v>S2200825-2</v>
          </cell>
          <cell r="D53" t="str">
            <v>CMP/AC COMERCIAL IMPORTADORA E EXPORTADORA LTDA.</v>
          </cell>
          <cell r="E53" t="str">
            <v>F022-250086 - F022-250087</v>
          </cell>
          <cell r="G53">
            <v>2690072663</v>
          </cell>
          <cell r="H53" t="str">
            <v>SI</v>
          </cell>
          <cell r="I53" t="str">
            <v>SI</v>
          </cell>
          <cell r="J53" t="str">
            <v>SI</v>
          </cell>
          <cell r="K53" t="str">
            <v>SI</v>
          </cell>
          <cell r="L53" t="str">
            <v>SI</v>
          </cell>
          <cell r="M53" t="str">
            <v>249369337 - 247851824</v>
          </cell>
          <cell r="N53">
            <v>45678</v>
          </cell>
          <cell r="O53">
            <v>45651</v>
          </cell>
          <cell r="Q53" t="str">
            <v>Gebze</v>
          </cell>
          <cell r="R53" t="str">
            <v>Türkiye</v>
          </cell>
          <cell r="S53" t="str">
            <v>Itapoa</v>
          </cell>
          <cell r="T53" t="str">
            <v>Brazil</v>
          </cell>
          <cell r="U53">
            <v>0</v>
          </cell>
          <cell r="V53">
            <v>30.887</v>
          </cell>
          <cell r="W53">
            <v>0</v>
          </cell>
          <cell r="X53" t="str">
            <v>MAERSK LOUIS</v>
          </cell>
          <cell r="Y53" t="str">
            <v>Container</v>
          </cell>
          <cell r="Z53">
            <v>45678</v>
          </cell>
          <cell r="AA53">
            <v>45705</v>
          </cell>
          <cell r="AB53" t="str">
            <v>Finalizado</v>
          </cell>
          <cell r="AD53" t="str">
            <v>0,22 mm x 875 mm x 1083 mm - TH415 - 2,0/2,0</v>
          </cell>
          <cell r="AE53" t="str">
            <v>Erdemir</v>
          </cell>
          <cell r="AF53">
            <v>1108</v>
          </cell>
          <cell r="AG53" t="str">
            <v>FOB</v>
          </cell>
          <cell r="AH53">
            <v>85</v>
          </cell>
          <cell r="AJ53">
            <v>57</v>
          </cell>
          <cell r="AK53">
            <v>1291</v>
          </cell>
          <cell r="AL53" t="str">
            <v>CIF</v>
          </cell>
          <cell r="AM53">
            <v>41</v>
          </cell>
          <cell r="AN53">
            <v>0</v>
          </cell>
        </row>
        <row r="54">
          <cell r="A54">
            <v>53</v>
          </cell>
          <cell r="B54" t="str">
            <v>B2B</v>
          </cell>
          <cell r="C54" t="str">
            <v>S2200825-2</v>
          </cell>
          <cell r="D54" t="str">
            <v>CMP/AC COMERCIAL IMPORTADORA E EXPORTADORA LTDA.</v>
          </cell>
          <cell r="E54" t="str">
            <v>F022-250086 - F022-250087</v>
          </cell>
          <cell r="G54">
            <v>2690072663</v>
          </cell>
          <cell r="H54" t="str">
            <v>SI</v>
          </cell>
          <cell r="I54" t="str">
            <v>SI</v>
          </cell>
          <cell r="J54" t="str">
            <v>SI</v>
          </cell>
          <cell r="K54" t="str">
            <v>SI</v>
          </cell>
          <cell r="L54" t="str">
            <v>SI</v>
          </cell>
          <cell r="M54" t="str">
            <v>249369337 - 247851824</v>
          </cell>
          <cell r="N54">
            <v>45678</v>
          </cell>
          <cell r="O54">
            <v>45651</v>
          </cell>
          <cell r="Q54" t="str">
            <v>Gebze</v>
          </cell>
          <cell r="R54" t="str">
            <v>Türkiye</v>
          </cell>
          <cell r="S54" t="str">
            <v>Itapoa</v>
          </cell>
          <cell r="T54" t="str">
            <v>Brazil</v>
          </cell>
          <cell r="U54">
            <v>50</v>
          </cell>
          <cell r="V54">
            <v>52.188000000000002</v>
          </cell>
          <cell r="W54">
            <v>0</v>
          </cell>
          <cell r="X54" t="str">
            <v>MAERSK LOUIS</v>
          </cell>
          <cell r="Y54" t="str">
            <v>Container</v>
          </cell>
          <cell r="Z54">
            <v>45678</v>
          </cell>
          <cell r="AA54">
            <v>45705</v>
          </cell>
          <cell r="AB54" t="str">
            <v>Finalizado</v>
          </cell>
          <cell r="AD54" t="str">
            <v>0,27 mm x 768 mm x 1024 mm - TH415 - 2,8/2,8</v>
          </cell>
          <cell r="AE54" t="str">
            <v>Erdemir</v>
          </cell>
          <cell r="AF54">
            <v>1115</v>
          </cell>
          <cell r="AG54" t="str">
            <v>FOB</v>
          </cell>
          <cell r="AH54">
            <v>85</v>
          </cell>
          <cell r="AJ54">
            <v>57</v>
          </cell>
          <cell r="AK54">
            <v>1284</v>
          </cell>
          <cell r="AL54" t="str">
            <v>CIF</v>
          </cell>
          <cell r="AM54">
            <v>27</v>
          </cell>
          <cell r="AN54">
            <v>0</v>
          </cell>
        </row>
        <row r="55">
          <cell r="A55">
            <v>54</v>
          </cell>
          <cell r="B55" t="str">
            <v>B2B</v>
          </cell>
          <cell r="C55" t="str">
            <v>S2200825</v>
          </cell>
          <cell r="D55" t="str">
            <v>CMP/AC COMERCIAL IMPORTADORA E EXPORTADORA LTDA.</v>
          </cell>
          <cell r="E55" t="str">
            <v>F022-250048 - F022-250052 - F022-250096</v>
          </cell>
          <cell r="G55">
            <v>7337467174</v>
          </cell>
          <cell r="H55" t="str">
            <v>SI</v>
          </cell>
          <cell r="I55" t="str">
            <v>SI</v>
          </cell>
          <cell r="J55" t="str">
            <v>SI</v>
          </cell>
          <cell r="K55" t="str">
            <v>SI</v>
          </cell>
          <cell r="L55" t="str">
            <v>SI</v>
          </cell>
          <cell r="M55" t="str">
            <v>247529639 - 249168682 - 249168682</v>
          </cell>
          <cell r="N55">
            <v>45672</v>
          </cell>
          <cell r="O55">
            <v>45651</v>
          </cell>
          <cell r="Q55" t="str">
            <v>Gebze</v>
          </cell>
          <cell r="R55" t="str">
            <v>Türkiye</v>
          </cell>
          <cell r="S55" t="str">
            <v>Itapoa</v>
          </cell>
          <cell r="T55" t="str">
            <v>Brazil</v>
          </cell>
          <cell r="U55">
            <v>550</v>
          </cell>
          <cell r="V55">
            <v>174.26599999999999</v>
          </cell>
          <cell r="W55">
            <v>0</v>
          </cell>
          <cell r="X55" t="str">
            <v>MAERSK LICA 503W</v>
          </cell>
          <cell r="Y55" t="str">
            <v>Container</v>
          </cell>
          <cell r="Z55">
            <v>45672</v>
          </cell>
          <cell r="AA55">
            <v>45698</v>
          </cell>
          <cell r="AB55" t="str">
            <v>Finalizado</v>
          </cell>
          <cell r="AD55" t="str">
            <v>0,28 mm x 902 mm x 711 mm - TH435 - 2,8/2,8</v>
          </cell>
          <cell r="AE55" t="str">
            <v>Erdemir</v>
          </cell>
          <cell r="AF55">
            <v>1095</v>
          </cell>
          <cell r="AG55" t="str">
            <v>FOB</v>
          </cell>
          <cell r="AH55">
            <v>85</v>
          </cell>
          <cell r="AI55">
            <v>75</v>
          </cell>
          <cell r="AJ55">
            <v>56</v>
          </cell>
          <cell r="AK55">
            <v>1255</v>
          </cell>
          <cell r="AL55" t="str">
            <v>CIF</v>
          </cell>
          <cell r="AM55">
            <v>19</v>
          </cell>
          <cell r="AN55">
            <v>29</v>
          </cell>
        </row>
        <row r="56">
          <cell r="A56">
            <v>55</v>
          </cell>
          <cell r="B56" t="str">
            <v>B2B</v>
          </cell>
          <cell r="C56" t="str">
            <v>S2200825-2</v>
          </cell>
          <cell r="D56" t="str">
            <v>CMP/AC COMERCIAL IMPORTADORA E EXPORTADORA LTDA.</v>
          </cell>
          <cell r="E56" t="str">
            <v>F022-250085 - F022-250086 - F022-250087</v>
          </cell>
          <cell r="G56">
            <v>2690072663</v>
          </cell>
          <cell r="H56" t="str">
            <v>SI</v>
          </cell>
          <cell r="I56" t="str">
            <v>SI</v>
          </cell>
          <cell r="J56" t="str">
            <v>SI</v>
          </cell>
          <cell r="K56" t="str">
            <v>SI</v>
          </cell>
          <cell r="L56" t="str">
            <v>SI</v>
          </cell>
          <cell r="M56" t="str">
            <v>247851759 - 249369337 - 247851824</v>
          </cell>
          <cell r="N56">
            <v>45678</v>
          </cell>
          <cell r="O56">
            <v>45651</v>
          </cell>
          <cell r="Q56" t="str">
            <v>Gebze</v>
          </cell>
          <cell r="R56" t="str">
            <v>Türkiye</v>
          </cell>
          <cell r="S56" t="str">
            <v>Itapoa</v>
          </cell>
          <cell r="T56" t="str">
            <v>Brazil</v>
          </cell>
          <cell r="U56">
            <v>0</v>
          </cell>
          <cell r="V56">
            <v>367.46199999999999</v>
          </cell>
          <cell r="W56">
            <v>0</v>
          </cell>
          <cell r="X56" t="str">
            <v>MAERSK LOUIS</v>
          </cell>
          <cell r="Y56" t="str">
            <v>Container</v>
          </cell>
          <cell r="Z56">
            <v>45678</v>
          </cell>
          <cell r="AA56">
            <v>45705</v>
          </cell>
          <cell r="AB56" t="str">
            <v>Finalizado</v>
          </cell>
          <cell r="AD56" t="str">
            <v>0,28 mm x 902 mm x 711 mm - TH435 - 2,8/2,8</v>
          </cell>
          <cell r="AE56" t="str">
            <v>Erdemir</v>
          </cell>
          <cell r="AF56">
            <v>1095</v>
          </cell>
          <cell r="AG56" t="str">
            <v>FOB</v>
          </cell>
          <cell r="AH56">
            <v>85</v>
          </cell>
          <cell r="AJ56">
            <v>56</v>
          </cell>
          <cell r="AK56">
            <v>1255</v>
          </cell>
          <cell r="AL56" t="str">
            <v>CIF</v>
          </cell>
          <cell r="AM56">
            <v>19</v>
          </cell>
          <cell r="AN56">
            <v>0</v>
          </cell>
        </row>
        <row r="57">
          <cell r="A57">
            <v>56</v>
          </cell>
          <cell r="B57" t="str">
            <v>B2B</v>
          </cell>
          <cell r="C57" t="str">
            <v>S2200825</v>
          </cell>
          <cell r="D57" t="str">
            <v>CMP/AC COMERCIAL IMPORTADORA E EXPORTADORA LTDA.</v>
          </cell>
          <cell r="E57" t="str">
            <v>F022-250048</v>
          </cell>
          <cell r="G57">
            <v>7337467174</v>
          </cell>
          <cell r="H57" t="str">
            <v>SI</v>
          </cell>
          <cell r="I57" t="str">
            <v>SI</v>
          </cell>
          <cell r="J57" t="str">
            <v>SI</v>
          </cell>
          <cell r="K57" t="str">
            <v>SI</v>
          </cell>
          <cell r="L57" t="str">
            <v>SI</v>
          </cell>
          <cell r="M57">
            <v>247529639</v>
          </cell>
          <cell r="N57">
            <v>45672</v>
          </cell>
          <cell r="O57">
            <v>45651</v>
          </cell>
          <cell r="Q57" t="str">
            <v>Gebze</v>
          </cell>
          <cell r="R57" t="str">
            <v>Türkiye</v>
          </cell>
          <cell r="S57" t="str">
            <v>Itapoa</v>
          </cell>
          <cell r="T57" t="str">
            <v>Brazil</v>
          </cell>
          <cell r="U57">
            <v>50</v>
          </cell>
          <cell r="V57">
            <v>59.045000000000002</v>
          </cell>
          <cell r="W57">
            <v>0</v>
          </cell>
          <cell r="X57" t="str">
            <v>MAERSK LICA 503W</v>
          </cell>
          <cell r="Y57" t="str">
            <v>Container</v>
          </cell>
          <cell r="Z57">
            <v>45672</v>
          </cell>
          <cell r="AA57">
            <v>45698</v>
          </cell>
          <cell r="AB57" t="str">
            <v>Finalizado</v>
          </cell>
          <cell r="AD57" t="str">
            <v xml:space="preserve">0,28 mm x 902 mm x 726 mm - TH435 - 2,8/2,8 </v>
          </cell>
          <cell r="AE57" t="str">
            <v>Erdemir</v>
          </cell>
          <cell r="AF57">
            <v>1095</v>
          </cell>
          <cell r="AG57" t="str">
            <v>FOB</v>
          </cell>
          <cell r="AH57">
            <v>85</v>
          </cell>
          <cell r="AI57">
            <v>75</v>
          </cell>
          <cell r="AJ57">
            <v>56</v>
          </cell>
          <cell r="AK57">
            <v>1255</v>
          </cell>
          <cell r="AL57" t="str">
            <v>CIF</v>
          </cell>
          <cell r="AM57">
            <v>19</v>
          </cell>
          <cell r="AN57">
            <v>29</v>
          </cell>
        </row>
        <row r="58">
          <cell r="A58">
            <v>57</v>
          </cell>
          <cell r="B58" t="str">
            <v>B2B</v>
          </cell>
          <cell r="C58" t="str">
            <v>S2200825</v>
          </cell>
          <cell r="D58" t="str">
            <v>CMP/AC COMERCIAL IMPORTADORA E EXPORTADORA LTDA.</v>
          </cell>
          <cell r="E58" t="str">
            <v>F022-250048 - F022-250052</v>
          </cell>
          <cell r="G58">
            <v>7337467174</v>
          </cell>
          <cell r="H58" t="str">
            <v>SI</v>
          </cell>
          <cell r="I58" t="str">
            <v>SI</v>
          </cell>
          <cell r="J58" t="str">
            <v>SI</v>
          </cell>
          <cell r="K58" t="str">
            <v>SI</v>
          </cell>
          <cell r="L58" t="str">
            <v>SI</v>
          </cell>
          <cell r="M58" t="str">
            <v>249168864 - 247529639</v>
          </cell>
          <cell r="N58">
            <v>45672</v>
          </cell>
          <cell r="O58">
            <v>45651</v>
          </cell>
          <cell r="Q58" t="str">
            <v>Gebze</v>
          </cell>
          <cell r="R58" t="str">
            <v>Türkiye</v>
          </cell>
          <cell r="S58" t="str">
            <v>Itapoa</v>
          </cell>
          <cell r="T58" t="str">
            <v>Brazil</v>
          </cell>
          <cell r="U58">
            <v>125</v>
          </cell>
          <cell r="V58">
            <v>125.122</v>
          </cell>
          <cell r="W58">
            <v>0</v>
          </cell>
          <cell r="X58" t="str">
            <v>MAERSK LICA 503W</v>
          </cell>
          <cell r="Y58" t="str">
            <v>Container</v>
          </cell>
          <cell r="Z58">
            <v>45672</v>
          </cell>
          <cell r="AA58">
            <v>45698</v>
          </cell>
          <cell r="AB58" t="str">
            <v>Finalizado</v>
          </cell>
          <cell r="AD58" t="str">
            <v>0,28 mm x 902 mm x 966 mm - TH435 - 2,8/2,8</v>
          </cell>
          <cell r="AE58" t="str">
            <v>Erdemir</v>
          </cell>
          <cell r="AF58">
            <v>1095</v>
          </cell>
          <cell r="AG58" t="str">
            <v>FOB</v>
          </cell>
          <cell r="AH58">
            <v>85</v>
          </cell>
          <cell r="AI58">
            <v>75</v>
          </cell>
          <cell r="AJ58">
            <v>56</v>
          </cell>
          <cell r="AK58">
            <v>1255</v>
          </cell>
          <cell r="AL58" t="str">
            <v>CIF</v>
          </cell>
          <cell r="AM58">
            <v>19</v>
          </cell>
          <cell r="AN58">
            <v>29</v>
          </cell>
        </row>
        <row r="59">
          <cell r="A59">
            <v>58</v>
          </cell>
          <cell r="B59" t="str">
            <v>B2B</v>
          </cell>
          <cell r="C59" t="str">
            <v>S2200825-2</v>
          </cell>
          <cell r="D59" t="str">
            <v>CMP/AC COMERCIAL IMPORTADORA E EXPORTADORA LTDA.</v>
          </cell>
          <cell r="E59" t="str">
            <v>F022-250099</v>
          </cell>
          <cell r="G59">
            <v>2690072663</v>
          </cell>
          <cell r="H59" t="str">
            <v>SI</v>
          </cell>
          <cell r="I59" t="str">
            <v>SI</v>
          </cell>
          <cell r="J59" t="str">
            <v>SI</v>
          </cell>
          <cell r="K59" t="str">
            <v>SI</v>
          </cell>
          <cell r="L59" t="str">
            <v>SI</v>
          </cell>
          <cell r="M59">
            <v>249371497</v>
          </cell>
          <cell r="N59">
            <v>45678</v>
          </cell>
          <cell r="O59">
            <v>45651</v>
          </cell>
          <cell r="Q59" t="str">
            <v>Gebze</v>
          </cell>
          <cell r="R59" t="str">
            <v>Türkiye</v>
          </cell>
          <cell r="S59" t="str">
            <v>Itapoa</v>
          </cell>
          <cell r="T59" t="str">
            <v>Brazil</v>
          </cell>
          <cell r="U59">
            <v>0</v>
          </cell>
          <cell r="V59">
            <v>12.47</v>
          </cell>
          <cell r="W59">
            <v>0</v>
          </cell>
          <cell r="X59" t="str">
            <v>MAERSK LOUIS</v>
          </cell>
          <cell r="Y59" t="str">
            <v>Container</v>
          </cell>
          <cell r="Z59">
            <v>45678</v>
          </cell>
          <cell r="AA59">
            <v>45705</v>
          </cell>
          <cell r="AB59" t="str">
            <v>Finalizado</v>
          </cell>
          <cell r="AD59" t="str">
            <v>0,28 mm x 902 mm x 966 mm - TH435 - 2,8/2,8</v>
          </cell>
          <cell r="AE59" t="str">
            <v>Erdemir</v>
          </cell>
          <cell r="AF59">
            <v>1095</v>
          </cell>
          <cell r="AG59" t="str">
            <v>FOB</v>
          </cell>
          <cell r="AH59">
            <v>85</v>
          </cell>
          <cell r="AJ59">
            <v>56</v>
          </cell>
          <cell r="AK59">
            <v>1255</v>
          </cell>
          <cell r="AL59" t="str">
            <v>CIF</v>
          </cell>
          <cell r="AM59">
            <v>19</v>
          </cell>
          <cell r="AN59">
            <v>0</v>
          </cell>
        </row>
        <row r="60">
          <cell r="A60">
            <v>59</v>
          </cell>
          <cell r="B60" t="str">
            <v>B2B</v>
          </cell>
          <cell r="C60" t="str">
            <v>S2200825</v>
          </cell>
          <cell r="D60" t="str">
            <v>CMP/AC COMERCIAL IMPORTADORA E EXPORTADORA LTDA.</v>
          </cell>
          <cell r="E60" t="str">
            <v>F022-250048 - F022-250096</v>
          </cell>
          <cell r="G60">
            <v>7337467174</v>
          </cell>
          <cell r="H60" t="str">
            <v>SI</v>
          </cell>
          <cell r="I60" t="str">
            <v>SI</v>
          </cell>
          <cell r="J60" t="str">
            <v>SI</v>
          </cell>
          <cell r="K60" t="str">
            <v>SI</v>
          </cell>
          <cell r="L60" t="str">
            <v>SI</v>
          </cell>
          <cell r="M60" t="str">
            <v>247529639 -249168682</v>
          </cell>
          <cell r="N60">
            <v>45672</v>
          </cell>
          <cell r="O60">
            <v>45651</v>
          </cell>
          <cell r="Q60" t="str">
            <v>Gebze</v>
          </cell>
          <cell r="R60" t="str">
            <v>Türkiye</v>
          </cell>
          <cell r="S60" t="str">
            <v>Itapoa</v>
          </cell>
          <cell r="T60" t="str">
            <v>Brazil</v>
          </cell>
          <cell r="U60">
            <v>150</v>
          </cell>
          <cell r="V60">
            <v>65.009</v>
          </cell>
          <cell r="W60">
            <v>0</v>
          </cell>
          <cell r="X60" t="str">
            <v>MAERSK LICA 503W</v>
          </cell>
          <cell r="Y60" t="str">
            <v>Container</v>
          </cell>
          <cell r="Z60">
            <v>45672</v>
          </cell>
          <cell r="AA60">
            <v>45698</v>
          </cell>
          <cell r="AB60" t="str">
            <v>Finalizado</v>
          </cell>
          <cell r="AD60" t="str">
            <v>0,19 mm x 875 mm x 1083 mm - TH415 - 2,0/2,0</v>
          </cell>
          <cell r="AE60" t="str">
            <v>Erdemir</v>
          </cell>
          <cell r="AF60">
            <v>1143</v>
          </cell>
          <cell r="AG60" t="str">
            <v>FOB</v>
          </cell>
          <cell r="AH60">
            <v>85</v>
          </cell>
          <cell r="AI60">
            <v>75</v>
          </cell>
          <cell r="AJ60">
            <v>57</v>
          </cell>
          <cell r="AK60">
            <v>1296</v>
          </cell>
          <cell r="AL60" t="str">
            <v>CIF</v>
          </cell>
          <cell r="AM60">
            <v>11</v>
          </cell>
          <cell r="AN60">
            <v>21</v>
          </cell>
        </row>
        <row r="61">
          <cell r="A61">
            <v>60</v>
          </cell>
          <cell r="B61" t="str">
            <v>B2B</v>
          </cell>
          <cell r="C61" t="str">
            <v>S2200825-2</v>
          </cell>
          <cell r="D61" t="str">
            <v>CMP/AC COMERCIAL IMPORTADORA E EXPORTADORA LTDA.</v>
          </cell>
          <cell r="E61" t="str">
            <v>F022-250085 - F022-250099</v>
          </cell>
          <cell r="G61">
            <v>2690072663</v>
          </cell>
          <cell r="H61" t="str">
            <v>SI</v>
          </cell>
          <cell r="I61" t="str">
            <v>SI</v>
          </cell>
          <cell r="J61" t="str">
            <v>SI</v>
          </cell>
          <cell r="K61" t="str">
            <v>SI</v>
          </cell>
          <cell r="L61" t="str">
            <v>SI</v>
          </cell>
          <cell r="M61" t="str">
            <v>247851759 - 249371497</v>
          </cell>
          <cell r="N61">
            <v>45678</v>
          </cell>
          <cell r="O61">
            <v>45651</v>
          </cell>
          <cell r="Q61" t="str">
            <v>Gebze</v>
          </cell>
          <cell r="R61" t="str">
            <v>Türkiye</v>
          </cell>
          <cell r="S61" t="str">
            <v>Itapoa</v>
          </cell>
          <cell r="T61" t="str">
            <v>Brazil</v>
          </cell>
          <cell r="U61">
            <v>0</v>
          </cell>
          <cell r="V61">
            <v>95.637</v>
          </cell>
          <cell r="W61">
            <v>0</v>
          </cell>
          <cell r="X61" t="str">
            <v>MAERSK LOUIS</v>
          </cell>
          <cell r="Y61" t="str">
            <v>Container</v>
          </cell>
          <cell r="Z61">
            <v>45678</v>
          </cell>
          <cell r="AA61">
            <v>45705</v>
          </cell>
          <cell r="AB61" t="str">
            <v>Finalizado</v>
          </cell>
          <cell r="AD61" t="str">
            <v>0,19 mm x 875 mm x 1083 mm - TH415 - 2,0/2,0</v>
          </cell>
          <cell r="AE61" t="str">
            <v>Erdemir</v>
          </cell>
          <cell r="AF61">
            <v>1143</v>
          </cell>
          <cell r="AG61" t="str">
            <v>FOB</v>
          </cell>
          <cell r="AH61">
            <v>85</v>
          </cell>
          <cell r="AJ61">
            <v>57</v>
          </cell>
          <cell r="AK61">
            <v>1296</v>
          </cell>
          <cell r="AL61" t="str">
            <v>CIF</v>
          </cell>
          <cell r="AM61">
            <v>11</v>
          </cell>
          <cell r="AN61">
            <v>0</v>
          </cell>
        </row>
        <row r="62">
          <cell r="A62">
            <v>61</v>
          </cell>
          <cell r="B62" t="str">
            <v>B2B</v>
          </cell>
          <cell r="C62" t="str">
            <v>S2200825</v>
          </cell>
          <cell r="D62" t="str">
            <v>CMP/AC COMERCIAL IMPORTADORA E EXPORTADORA LTDA.</v>
          </cell>
          <cell r="E62" t="str">
            <v>F022-250048 - F022-250052</v>
          </cell>
          <cell r="G62">
            <v>7337467174</v>
          </cell>
          <cell r="H62" t="str">
            <v>SI</v>
          </cell>
          <cell r="I62" t="str">
            <v>SI</v>
          </cell>
          <cell r="J62" t="str">
            <v>SI</v>
          </cell>
          <cell r="K62" t="str">
            <v>SI</v>
          </cell>
          <cell r="L62" t="str">
            <v>SI</v>
          </cell>
          <cell r="M62" t="str">
            <v>249168864 - 247529639</v>
          </cell>
          <cell r="N62">
            <v>45672</v>
          </cell>
          <cell r="O62">
            <v>45651</v>
          </cell>
          <cell r="Q62" t="str">
            <v>Gebze</v>
          </cell>
          <cell r="R62" t="str">
            <v>Türkiye</v>
          </cell>
          <cell r="S62" t="str">
            <v>Itapoa</v>
          </cell>
          <cell r="T62" t="str">
            <v>Brazil</v>
          </cell>
          <cell r="U62">
            <v>300</v>
          </cell>
          <cell r="V62">
            <v>235.839</v>
          </cell>
          <cell r="W62">
            <v>0</v>
          </cell>
          <cell r="X62" t="str">
            <v>MAERSK LICA 503W</v>
          </cell>
          <cell r="Y62" t="str">
            <v>Container</v>
          </cell>
          <cell r="Z62">
            <v>45672</v>
          </cell>
          <cell r="AA62">
            <v>45698</v>
          </cell>
          <cell r="AB62" t="str">
            <v>Finalizado</v>
          </cell>
          <cell r="AD62" t="str">
            <v>0,18 mm x 875 mm x 1005 mm - TH415 - 2,0/2,0</v>
          </cell>
          <cell r="AE62" t="str">
            <v>Erdemir</v>
          </cell>
          <cell r="AF62">
            <v>1154</v>
          </cell>
          <cell r="AG62" t="str">
            <v>FOB</v>
          </cell>
          <cell r="AH62">
            <v>85</v>
          </cell>
          <cell r="AI62">
            <v>75</v>
          </cell>
          <cell r="AJ62">
            <v>58</v>
          </cell>
          <cell r="AK62">
            <v>1316</v>
          </cell>
          <cell r="AL62" t="str">
            <v>CIF</v>
          </cell>
          <cell r="AM62">
            <v>19</v>
          </cell>
          <cell r="AN62">
            <v>29</v>
          </cell>
        </row>
        <row r="63">
          <cell r="A63">
            <v>62</v>
          </cell>
          <cell r="B63" t="str">
            <v>B2B</v>
          </cell>
          <cell r="C63" t="str">
            <v>S2200825-2</v>
          </cell>
          <cell r="D63" t="str">
            <v>CMP/AC COMERCIAL IMPORTADORA E EXPORTADORA LTDA.</v>
          </cell>
          <cell r="E63" t="str">
            <v>F022-250085 - F022-250099</v>
          </cell>
          <cell r="G63">
            <v>2690072663</v>
          </cell>
          <cell r="H63" t="str">
            <v>SI</v>
          </cell>
          <cell r="I63" t="str">
            <v>SI</v>
          </cell>
          <cell r="J63" t="str">
            <v>SI</v>
          </cell>
          <cell r="K63" t="str">
            <v>SI</v>
          </cell>
          <cell r="L63" t="str">
            <v>SI</v>
          </cell>
          <cell r="M63" t="str">
            <v>247851759 - 249371497</v>
          </cell>
          <cell r="N63">
            <v>45678</v>
          </cell>
          <cell r="O63">
            <v>45651</v>
          </cell>
          <cell r="Q63" t="str">
            <v>Gebze</v>
          </cell>
          <cell r="R63" t="str">
            <v>Türkiye</v>
          </cell>
          <cell r="S63" t="str">
            <v>Itapoa</v>
          </cell>
          <cell r="T63" t="str">
            <v>Brazil</v>
          </cell>
          <cell r="U63">
            <v>0</v>
          </cell>
          <cell r="V63">
            <v>72.760000000000005</v>
          </cell>
          <cell r="W63">
            <v>0</v>
          </cell>
          <cell r="X63" t="str">
            <v>MAERSK LOUIS</v>
          </cell>
          <cell r="Y63" t="str">
            <v>Container</v>
          </cell>
          <cell r="Z63">
            <v>45678</v>
          </cell>
          <cell r="AA63">
            <v>45705</v>
          </cell>
          <cell r="AB63" t="str">
            <v>Finalizado</v>
          </cell>
          <cell r="AD63" t="str">
            <v>0,18 mm x 875 mm x 1005 mm - TH415 - 2,0/2,0</v>
          </cell>
          <cell r="AE63" t="str">
            <v>Erdemir</v>
          </cell>
          <cell r="AF63">
            <v>1154</v>
          </cell>
          <cell r="AG63" t="str">
            <v>FOB</v>
          </cell>
          <cell r="AH63">
            <v>85</v>
          </cell>
          <cell r="AJ63">
            <v>58</v>
          </cell>
          <cell r="AK63">
            <v>1316</v>
          </cell>
          <cell r="AL63" t="str">
            <v>CIF</v>
          </cell>
          <cell r="AM63">
            <v>19</v>
          </cell>
          <cell r="AN63">
            <v>0</v>
          </cell>
        </row>
        <row r="64">
          <cell r="A64">
            <v>63</v>
          </cell>
          <cell r="B64" t="str">
            <v>B2B</v>
          </cell>
          <cell r="C64" t="str">
            <v>S2200825-2</v>
          </cell>
          <cell r="D64" t="str">
            <v>CMP/AC COMERCIAL IMPORTADORA E EXPORTADORA LTDA.</v>
          </cell>
          <cell r="E64" t="str">
            <v>F022-250085 - F022-250099</v>
          </cell>
          <cell r="G64">
            <v>2690072663</v>
          </cell>
          <cell r="H64" t="str">
            <v>SI</v>
          </cell>
          <cell r="I64" t="str">
            <v>SI</v>
          </cell>
          <cell r="J64" t="str">
            <v>SI</v>
          </cell>
          <cell r="K64" t="str">
            <v>SI</v>
          </cell>
          <cell r="L64" t="str">
            <v>SI</v>
          </cell>
          <cell r="M64" t="str">
            <v>247851759 - 249371497</v>
          </cell>
          <cell r="N64">
            <v>45678</v>
          </cell>
          <cell r="O64">
            <v>45651</v>
          </cell>
          <cell r="Q64" t="str">
            <v>Gebze</v>
          </cell>
          <cell r="R64" t="str">
            <v>Türkiye</v>
          </cell>
          <cell r="S64" t="str">
            <v>Itapoa</v>
          </cell>
          <cell r="T64" t="str">
            <v>Brazil</v>
          </cell>
          <cell r="U64">
            <v>50</v>
          </cell>
          <cell r="V64">
            <v>61.63</v>
          </cell>
          <cell r="W64">
            <v>0</v>
          </cell>
          <cell r="X64" t="str">
            <v>MAERSK LOUIS</v>
          </cell>
          <cell r="Y64" t="str">
            <v>Container</v>
          </cell>
          <cell r="Z64">
            <v>45678</v>
          </cell>
          <cell r="AA64">
            <v>45705</v>
          </cell>
          <cell r="AB64" t="str">
            <v>Finalizado</v>
          </cell>
          <cell r="AD64" t="str">
            <v>0,36 mm x 718 mm x 865 mm - TS275 - 2,8/2,8</v>
          </cell>
          <cell r="AE64" t="str">
            <v>Erdemir</v>
          </cell>
          <cell r="AF64">
            <v>1077</v>
          </cell>
          <cell r="AG64" t="str">
            <v>FOB</v>
          </cell>
          <cell r="AH64">
            <v>85</v>
          </cell>
          <cell r="AJ64">
            <v>55</v>
          </cell>
          <cell r="AK64">
            <v>1224</v>
          </cell>
          <cell r="AL64" t="str">
            <v>CIF</v>
          </cell>
          <cell r="AM64">
            <v>7</v>
          </cell>
          <cell r="AN64">
            <v>0</v>
          </cell>
        </row>
        <row r="65">
          <cell r="A65">
            <v>64</v>
          </cell>
          <cell r="B65" t="str">
            <v>B2B</v>
          </cell>
          <cell r="C65" t="str">
            <v>S2200825-2</v>
          </cell>
          <cell r="D65" t="str">
            <v>CMP/AC COMERCIAL IMPORTADORA E EXPORTADORA LTDA.</v>
          </cell>
          <cell r="E65" t="str">
            <v>F022-250085 - F022-250099</v>
          </cell>
          <cell r="G65">
            <v>2690072663</v>
          </cell>
          <cell r="H65" t="str">
            <v>SI</v>
          </cell>
          <cell r="I65" t="str">
            <v>SI</v>
          </cell>
          <cell r="J65" t="str">
            <v>SI</v>
          </cell>
          <cell r="K65" t="str">
            <v>SI</v>
          </cell>
          <cell r="L65" t="str">
            <v>SI</v>
          </cell>
          <cell r="M65" t="str">
            <v>247851759 - 249371497</v>
          </cell>
          <cell r="N65">
            <v>45678</v>
          </cell>
          <cell r="O65">
            <v>45651</v>
          </cell>
          <cell r="Q65" t="str">
            <v>Gebze</v>
          </cell>
          <cell r="R65" t="str">
            <v>Türkiye</v>
          </cell>
          <cell r="S65" t="str">
            <v>Itapoa</v>
          </cell>
          <cell r="T65" t="str">
            <v>Brazil</v>
          </cell>
          <cell r="U65">
            <v>250</v>
          </cell>
          <cell r="V65">
            <v>282.13</v>
          </cell>
          <cell r="W65">
            <v>0</v>
          </cell>
          <cell r="X65" t="str">
            <v>MAERSK LOUIS</v>
          </cell>
          <cell r="Y65" t="str">
            <v>Container</v>
          </cell>
          <cell r="Z65">
            <v>45678</v>
          </cell>
          <cell r="AA65">
            <v>45705</v>
          </cell>
          <cell r="AB65" t="str">
            <v>Finalizado</v>
          </cell>
          <cell r="AD65" t="str">
            <v>0,36 mm x 768 mm x 865 mm - TS275 - 2,8/2,8</v>
          </cell>
          <cell r="AE65" t="str">
            <v>Erdemir</v>
          </cell>
          <cell r="AF65">
            <v>1077</v>
          </cell>
          <cell r="AG65" t="str">
            <v>FOB</v>
          </cell>
          <cell r="AH65">
            <v>85</v>
          </cell>
          <cell r="AJ65">
            <v>55</v>
          </cell>
          <cell r="AK65">
            <v>1224</v>
          </cell>
          <cell r="AL65" t="str">
            <v>CIF</v>
          </cell>
          <cell r="AM65">
            <v>7</v>
          </cell>
          <cell r="AN65">
            <v>0</v>
          </cell>
        </row>
        <row r="66">
          <cell r="A66">
            <v>65</v>
          </cell>
          <cell r="B66" t="str">
            <v>B2B</v>
          </cell>
          <cell r="C66" t="str">
            <v>S2200825-2</v>
          </cell>
          <cell r="D66" t="str">
            <v>CMP/AC COMERCIAL IMPORTADORA E EXPORTADORA LTDA.</v>
          </cell>
          <cell r="E66" t="str">
            <v>F022-250085 - F022-250086 -F022-250099</v>
          </cell>
          <cell r="G66">
            <v>2690072663</v>
          </cell>
          <cell r="H66" t="str">
            <v>SI</v>
          </cell>
          <cell r="I66" t="str">
            <v>SI</v>
          </cell>
          <cell r="J66" t="str">
            <v>SI</v>
          </cell>
          <cell r="K66" t="str">
            <v>SI</v>
          </cell>
          <cell r="L66" t="str">
            <v>SI</v>
          </cell>
          <cell r="M66" t="str">
            <v>247851759 - 249369337 - 249371497</v>
          </cell>
          <cell r="N66">
            <v>45678</v>
          </cell>
          <cell r="O66">
            <v>45651</v>
          </cell>
          <cell r="Q66" t="str">
            <v>Gebze</v>
          </cell>
          <cell r="R66" t="str">
            <v>Türkiye</v>
          </cell>
          <cell r="S66" t="str">
            <v>Itapoa</v>
          </cell>
          <cell r="T66" t="str">
            <v>Brazil</v>
          </cell>
          <cell r="U66">
            <v>100</v>
          </cell>
          <cell r="V66">
            <v>119.321</v>
          </cell>
          <cell r="W66">
            <v>0</v>
          </cell>
          <cell r="X66" t="str">
            <v>MAERSK LOUIS</v>
          </cell>
          <cell r="Y66" t="str">
            <v>Container</v>
          </cell>
          <cell r="Z66">
            <v>45678</v>
          </cell>
          <cell r="AA66">
            <v>45705</v>
          </cell>
          <cell r="AB66" t="str">
            <v>Finalizado</v>
          </cell>
          <cell r="AD66" t="str">
            <v>0,36 mm x 870 mm x 865 mm - TS275 - 2,8/2,8</v>
          </cell>
          <cell r="AE66" t="str">
            <v>Erdemir</v>
          </cell>
          <cell r="AF66">
            <v>1066</v>
          </cell>
          <cell r="AG66" t="str">
            <v>FOB</v>
          </cell>
          <cell r="AH66">
            <v>85</v>
          </cell>
          <cell r="AJ66">
            <v>54</v>
          </cell>
          <cell r="AK66">
            <v>1193</v>
          </cell>
          <cell r="AL66" t="str">
            <v>CIF</v>
          </cell>
          <cell r="AM66">
            <v>-12</v>
          </cell>
          <cell r="AN66">
            <v>0</v>
          </cell>
        </row>
        <row r="67">
          <cell r="A67">
            <v>66</v>
          </cell>
          <cell r="B67" t="str">
            <v>B2B</v>
          </cell>
          <cell r="C67" t="str">
            <v>S2200588</v>
          </cell>
          <cell r="D67" t="str">
            <v>Comeca</v>
          </cell>
          <cell r="E67" t="str">
            <v>F022-241650</v>
          </cell>
          <cell r="G67">
            <v>4904795571</v>
          </cell>
          <cell r="H67" t="str">
            <v>SI</v>
          </cell>
          <cell r="I67" t="str">
            <v>SI</v>
          </cell>
          <cell r="J67" t="str">
            <v>SI</v>
          </cell>
          <cell r="K67" t="str">
            <v>SI</v>
          </cell>
          <cell r="M67" t="str">
            <v>HLCUBO12410XKF5</v>
          </cell>
          <cell r="N67">
            <v>45600</v>
          </cell>
          <cell r="O67">
            <v>45488</v>
          </cell>
          <cell r="P67">
            <v>45488</v>
          </cell>
          <cell r="Q67" t="str">
            <v>NHAVA SHEVA</v>
          </cell>
          <cell r="R67" t="str">
            <v>India</v>
          </cell>
          <cell r="S67" t="str">
            <v>Puerto Limon</v>
          </cell>
          <cell r="T67" t="str">
            <v>Costa Rica</v>
          </cell>
          <cell r="U67">
            <v>20</v>
          </cell>
          <cell r="V67">
            <v>35.380000000000003</v>
          </cell>
          <cell r="W67">
            <v>0</v>
          </cell>
          <cell r="X67" t="str">
            <v>MV BELITA</v>
          </cell>
          <cell r="Y67" t="str">
            <v>Container</v>
          </cell>
          <cell r="Z67">
            <v>45596</v>
          </cell>
          <cell r="AA67">
            <v>45667</v>
          </cell>
          <cell r="AB67" t="str">
            <v>Finalizado</v>
          </cell>
          <cell r="AC67" t="str">
            <v>COMECA 64</v>
          </cell>
          <cell r="AD67" t="str">
            <v>0,23mm x 933mm x Coil - T2,5 BA - 2,8/2,8</v>
          </cell>
          <cell r="AE67" t="str">
            <v>JSW</v>
          </cell>
          <cell r="AF67">
            <v>1067</v>
          </cell>
          <cell r="AG67" t="str">
            <v>CFR</v>
          </cell>
          <cell r="AH67">
            <v>0</v>
          </cell>
          <cell r="AI67">
            <v>0</v>
          </cell>
          <cell r="AJ67">
            <v>59</v>
          </cell>
          <cell r="AK67">
            <v>993</v>
          </cell>
          <cell r="AL67" t="str">
            <v>CIF</v>
          </cell>
          <cell r="AM67">
            <v>-133</v>
          </cell>
          <cell r="AN67">
            <v>-133</v>
          </cell>
        </row>
        <row r="68">
          <cell r="A68">
            <v>67</v>
          </cell>
          <cell r="B68" t="str">
            <v>B2B</v>
          </cell>
          <cell r="C68" t="str">
            <v>S2200588</v>
          </cell>
          <cell r="D68" t="str">
            <v>Comeca</v>
          </cell>
          <cell r="E68" t="str">
            <v>F022-241650</v>
          </cell>
          <cell r="G68">
            <v>4904795571</v>
          </cell>
          <cell r="H68" t="str">
            <v>SI</v>
          </cell>
          <cell r="I68" t="str">
            <v>SI</v>
          </cell>
          <cell r="J68" t="str">
            <v>SI</v>
          </cell>
          <cell r="K68" t="str">
            <v>SI</v>
          </cell>
          <cell r="M68" t="str">
            <v>HLCUBO12410XKF5</v>
          </cell>
          <cell r="N68">
            <v>45600</v>
          </cell>
          <cell r="O68">
            <v>45488</v>
          </cell>
          <cell r="P68">
            <v>45488</v>
          </cell>
          <cell r="Q68" t="str">
            <v>NHAVA SHEVA</v>
          </cell>
          <cell r="R68" t="str">
            <v>India</v>
          </cell>
          <cell r="S68" t="str">
            <v>Puerto Limon</v>
          </cell>
          <cell r="T68" t="str">
            <v>Costa Rica</v>
          </cell>
          <cell r="U68">
            <v>20</v>
          </cell>
          <cell r="V68">
            <v>17.545000000000002</v>
          </cell>
          <cell r="W68">
            <v>0</v>
          </cell>
          <cell r="X68" t="str">
            <v>MV BELITA</v>
          </cell>
          <cell r="Y68" t="str">
            <v>Container</v>
          </cell>
          <cell r="Z68">
            <v>45596</v>
          </cell>
          <cell r="AA68">
            <v>45667</v>
          </cell>
          <cell r="AB68" t="str">
            <v>Finalizado</v>
          </cell>
          <cell r="AC68" t="str">
            <v>COMECA 74</v>
          </cell>
          <cell r="AD68" t="str">
            <v>0,23 x 990 mm x Coil - MR T4 CA - 2,8/2,8</v>
          </cell>
          <cell r="AE68" t="str">
            <v>JSW</v>
          </cell>
          <cell r="AF68">
            <v>1074</v>
          </cell>
          <cell r="AG68" t="str">
            <v>CFR</v>
          </cell>
          <cell r="AH68">
            <v>0</v>
          </cell>
          <cell r="AI68">
            <v>0</v>
          </cell>
          <cell r="AJ68">
            <v>59</v>
          </cell>
          <cell r="AK68">
            <v>993</v>
          </cell>
          <cell r="AL68" t="str">
            <v>CIF</v>
          </cell>
          <cell r="AM68">
            <v>-140</v>
          </cell>
          <cell r="AN68">
            <v>-140</v>
          </cell>
        </row>
        <row r="69">
          <cell r="A69">
            <v>68</v>
          </cell>
          <cell r="B69" t="str">
            <v>B2B</v>
          </cell>
          <cell r="C69" t="str">
            <v>S2200588</v>
          </cell>
          <cell r="D69" t="str">
            <v>Comeca</v>
          </cell>
          <cell r="E69" t="str">
            <v>F022-241650</v>
          </cell>
          <cell r="G69">
            <v>4904795571</v>
          </cell>
          <cell r="H69" t="str">
            <v>SI</v>
          </cell>
          <cell r="I69" t="str">
            <v>SI</v>
          </cell>
          <cell r="J69" t="str">
            <v>SI</v>
          </cell>
          <cell r="K69" t="str">
            <v>SI</v>
          </cell>
          <cell r="M69" t="str">
            <v>HLCUBO12410XKF5</v>
          </cell>
          <cell r="N69">
            <v>45600</v>
          </cell>
          <cell r="O69">
            <v>45488</v>
          </cell>
          <cell r="P69">
            <v>45488</v>
          </cell>
          <cell r="Q69" t="str">
            <v>NHAVA SHEVA</v>
          </cell>
          <cell r="R69" t="str">
            <v>India</v>
          </cell>
          <cell r="S69" t="str">
            <v>Puerto Limon</v>
          </cell>
          <cell r="T69" t="str">
            <v>Costa Rica</v>
          </cell>
          <cell r="U69">
            <v>20</v>
          </cell>
          <cell r="V69">
            <v>15.28</v>
          </cell>
          <cell r="W69">
            <v>0</v>
          </cell>
          <cell r="X69" t="str">
            <v>MV BELITA</v>
          </cell>
          <cell r="Y69" t="str">
            <v>Container</v>
          </cell>
          <cell r="Z69">
            <v>45596</v>
          </cell>
          <cell r="AA69">
            <v>45667</v>
          </cell>
          <cell r="AB69" t="str">
            <v>Finalizado</v>
          </cell>
          <cell r="AC69" t="str">
            <v>COMECA 878-22</v>
          </cell>
          <cell r="AD69" t="str">
            <v>0,22mm x 878mm c Coil - T2,5 BA - 2,8/2,8</v>
          </cell>
          <cell r="AE69" t="str">
            <v>JSW</v>
          </cell>
          <cell r="AF69">
            <v>1077</v>
          </cell>
          <cell r="AG69" t="str">
            <v>CFR</v>
          </cell>
          <cell r="AH69">
            <v>0</v>
          </cell>
          <cell r="AI69">
            <v>0</v>
          </cell>
          <cell r="AJ69">
            <v>59</v>
          </cell>
          <cell r="AK69">
            <v>999</v>
          </cell>
          <cell r="AL69" t="str">
            <v>CIF</v>
          </cell>
          <cell r="AM69">
            <v>-137</v>
          </cell>
          <cell r="AN69">
            <v>-137</v>
          </cell>
        </row>
        <row r="70">
          <cell r="A70">
            <v>69</v>
          </cell>
          <cell r="B70" t="str">
            <v>B2B</v>
          </cell>
          <cell r="C70" t="str">
            <v>S2200588</v>
          </cell>
          <cell r="D70" t="str">
            <v>Comeca</v>
          </cell>
          <cell r="E70" t="str">
            <v>F022-241650</v>
          </cell>
          <cell r="G70">
            <v>4904795571</v>
          </cell>
          <cell r="H70" t="str">
            <v>SI</v>
          </cell>
          <cell r="I70" t="str">
            <v>SI</v>
          </cell>
          <cell r="J70" t="str">
            <v>SI</v>
          </cell>
          <cell r="K70" t="str">
            <v>SI</v>
          </cell>
          <cell r="M70" t="str">
            <v>HLCUBO12410XKF5</v>
          </cell>
          <cell r="N70">
            <v>45600</v>
          </cell>
          <cell r="O70">
            <v>45488</v>
          </cell>
          <cell r="P70">
            <v>45488</v>
          </cell>
          <cell r="Q70" t="str">
            <v>NHAVA SHEVA</v>
          </cell>
          <cell r="R70" t="str">
            <v>India</v>
          </cell>
          <cell r="S70" t="str">
            <v>Puerto Limon</v>
          </cell>
          <cell r="T70" t="str">
            <v>Costa Rica</v>
          </cell>
          <cell r="U70">
            <v>20</v>
          </cell>
          <cell r="V70">
            <v>18.93</v>
          </cell>
          <cell r="W70">
            <v>0</v>
          </cell>
          <cell r="X70" t="str">
            <v>MV BELITA</v>
          </cell>
          <cell r="Y70" t="str">
            <v>Container</v>
          </cell>
          <cell r="Z70">
            <v>45596</v>
          </cell>
          <cell r="AA70">
            <v>45667</v>
          </cell>
          <cell r="AB70" t="str">
            <v>Finalizado</v>
          </cell>
          <cell r="AC70" t="str">
            <v>COMECA 98</v>
          </cell>
          <cell r="AD70" t="str">
            <v>0,40mm x 1020mm x Coil - T3 BA - 2,8/2,8</v>
          </cell>
          <cell r="AE70" t="str">
            <v>JSW</v>
          </cell>
          <cell r="AF70">
            <v>990</v>
          </cell>
          <cell r="AG70" t="str">
            <v>CFR</v>
          </cell>
          <cell r="AH70">
            <v>0</v>
          </cell>
          <cell r="AI70">
            <v>0</v>
          </cell>
          <cell r="AJ70">
            <v>57</v>
          </cell>
          <cell r="AK70">
            <v>956</v>
          </cell>
          <cell r="AL70" t="str">
            <v>CIF</v>
          </cell>
          <cell r="AM70">
            <v>-91</v>
          </cell>
          <cell r="AN70">
            <v>-91</v>
          </cell>
        </row>
        <row r="71">
          <cell r="A71">
            <v>70</v>
          </cell>
          <cell r="B71" t="str">
            <v>B2B</v>
          </cell>
          <cell r="C71" t="str">
            <v>S2200588</v>
          </cell>
          <cell r="D71" t="str">
            <v>Comeca</v>
          </cell>
          <cell r="E71" t="str">
            <v>F022-241650</v>
          </cell>
          <cell r="G71">
            <v>4904795571</v>
          </cell>
          <cell r="H71" t="str">
            <v>SI</v>
          </cell>
          <cell r="I71" t="str">
            <v>SI</v>
          </cell>
          <cell r="J71" t="str">
            <v>SI</v>
          </cell>
          <cell r="K71" t="str">
            <v>SI</v>
          </cell>
          <cell r="M71" t="str">
            <v>HLCUBO12410XKF5</v>
          </cell>
          <cell r="N71">
            <v>45600</v>
          </cell>
          <cell r="O71">
            <v>45488</v>
          </cell>
          <cell r="P71">
            <v>45488</v>
          </cell>
          <cell r="Q71" t="str">
            <v>NHAVA SHEVA</v>
          </cell>
          <cell r="R71" t="str">
            <v>India</v>
          </cell>
          <cell r="S71" t="str">
            <v>Puerto Limon</v>
          </cell>
          <cell r="T71" t="str">
            <v>Costa Rica</v>
          </cell>
          <cell r="U71">
            <v>20</v>
          </cell>
          <cell r="V71">
            <v>17.95</v>
          </cell>
          <cell r="W71">
            <v>0</v>
          </cell>
          <cell r="X71" t="str">
            <v>MV BELITA</v>
          </cell>
          <cell r="Y71" t="str">
            <v>Container</v>
          </cell>
          <cell r="Z71">
            <v>45596</v>
          </cell>
          <cell r="AA71">
            <v>45667</v>
          </cell>
          <cell r="AB71" t="str">
            <v>Finalizado</v>
          </cell>
          <cell r="AC71" t="str">
            <v>COMECA 115</v>
          </cell>
          <cell r="AD71" t="str">
            <v>0,25mm x 932mm x Coil - T2,5 BA - 2,8/2,8</v>
          </cell>
          <cell r="AE71" t="str">
            <v>JSW</v>
          </cell>
          <cell r="AF71">
            <v>1050</v>
          </cell>
          <cell r="AG71" t="str">
            <v>CFR</v>
          </cell>
          <cell r="AH71">
            <v>0</v>
          </cell>
          <cell r="AI71">
            <v>0</v>
          </cell>
          <cell r="AJ71">
            <v>59</v>
          </cell>
          <cell r="AK71">
            <v>987</v>
          </cell>
          <cell r="AL71" t="str">
            <v>CIF</v>
          </cell>
          <cell r="AM71">
            <v>-122</v>
          </cell>
          <cell r="AN71">
            <v>-122</v>
          </cell>
        </row>
        <row r="72">
          <cell r="A72">
            <v>71</v>
          </cell>
          <cell r="B72" t="str">
            <v>B2B</v>
          </cell>
          <cell r="C72" t="str">
            <v>S2200588</v>
          </cell>
          <cell r="D72" t="str">
            <v>Comeca</v>
          </cell>
          <cell r="E72" t="str">
            <v>F022-241650</v>
          </cell>
          <cell r="G72">
            <v>4904795571</v>
          </cell>
          <cell r="H72" t="str">
            <v>SI</v>
          </cell>
          <cell r="I72" t="str">
            <v>SI</v>
          </cell>
          <cell r="J72" t="str">
            <v>SI</v>
          </cell>
          <cell r="K72" t="str">
            <v>SI</v>
          </cell>
          <cell r="M72" t="str">
            <v>HLCUBO12410XKF5</v>
          </cell>
          <cell r="N72">
            <v>45600</v>
          </cell>
          <cell r="O72">
            <v>45488</v>
          </cell>
          <cell r="P72">
            <v>45488</v>
          </cell>
          <cell r="Q72" t="str">
            <v>NHAVA SHEVA</v>
          </cell>
          <cell r="R72" t="str">
            <v>India</v>
          </cell>
          <cell r="S72" t="str">
            <v>Puerto Limon</v>
          </cell>
          <cell r="T72" t="str">
            <v>Costa Rica</v>
          </cell>
          <cell r="U72">
            <v>20</v>
          </cell>
          <cell r="V72">
            <v>12.92</v>
          </cell>
          <cell r="W72">
            <v>0</v>
          </cell>
          <cell r="X72" t="str">
            <v>MV BELITA</v>
          </cell>
          <cell r="Y72" t="str">
            <v>Container</v>
          </cell>
          <cell r="Z72">
            <v>45596</v>
          </cell>
          <cell r="AA72">
            <v>45667</v>
          </cell>
          <cell r="AB72" t="str">
            <v>Finalizado</v>
          </cell>
          <cell r="AC72" t="str">
            <v>COMECA 104</v>
          </cell>
          <cell r="AD72" t="str">
            <v>0,30mm x 752mm x Coil - T3 BA - 2,8/2,8</v>
          </cell>
          <cell r="AE72" t="str">
            <v>JSW</v>
          </cell>
          <cell r="AF72">
            <v>1021</v>
          </cell>
          <cell r="AG72" t="str">
            <v>CFR</v>
          </cell>
          <cell r="AH72">
            <v>0</v>
          </cell>
          <cell r="AI72">
            <v>0</v>
          </cell>
          <cell r="AJ72">
            <v>59</v>
          </cell>
          <cell r="AK72">
            <v>966</v>
          </cell>
          <cell r="AL72" t="str">
            <v>CIF</v>
          </cell>
          <cell r="AM72">
            <v>-114</v>
          </cell>
          <cell r="AN72">
            <v>-114</v>
          </cell>
        </row>
        <row r="73">
          <cell r="A73">
            <v>72</v>
          </cell>
          <cell r="B73" t="str">
            <v>B2B</v>
          </cell>
          <cell r="C73" t="str">
            <v>S2200744</v>
          </cell>
          <cell r="D73" t="str">
            <v>Comeca</v>
          </cell>
          <cell r="E73" t="str">
            <v>F022-250001</v>
          </cell>
          <cell r="G73">
            <v>6771541372</v>
          </cell>
          <cell r="H73" t="str">
            <v>SI</v>
          </cell>
          <cell r="I73" t="str">
            <v>SI</v>
          </cell>
          <cell r="J73" t="str">
            <v>SI</v>
          </cell>
          <cell r="K73" t="str">
            <v>SI</v>
          </cell>
          <cell r="L73" t="str">
            <v>SI</v>
          </cell>
          <cell r="M73" t="str">
            <v>ZPTJLMN06</v>
          </cell>
          <cell r="N73">
            <v>45660</v>
          </cell>
          <cell r="O73">
            <v>45595</v>
          </cell>
          <cell r="P73">
            <v>45595</v>
          </cell>
          <cell r="Q73" t="str">
            <v xml:space="preserve">Tianjin </v>
          </cell>
          <cell r="R73" t="str">
            <v>China</v>
          </cell>
          <cell r="S73" t="str">
            <v>Puerto Limon</v>
          </cell>
          <cell r="T73" t="str">
            <v>Costa Rica</v>
          </cell>
          <cell r="U73">
            <v>25</v>
          </cell>
          <cell r="V73">
            <v>26.405000000000001</v>
          </cell>
          <cell r="W73">
            <v>0</v>
          </cell>
          <cell r="X73" t="str">
            <v>MV ZJ PACIFIC V.A2454</v>
          </cell>
          <cell r="Y73" t="str">
            <v>Bulk</v>
          </cell>
          <cell r="Z73">
            <v>45656</v>
          </cell>
          <cell r="AA73">
            <v>45713</v>
          </cell>
          <cell r="AB73" t="str">
            <v>Finalizado</v>
          </cell>
          <cell r="AC73" t="str">
            <v>COMECA 15</v>
          </cell>
          <cell r="AD73" t="str">
            <v>0,16mm x 821mm x Coil - DR8
-CA</v>
          </cell>
          <cell r="AE73" t="str">
            <v>YOUFU</v>
          </cell>
          <cell r="AF73">
            <v>880</v>
          </cell>
          <cell r="AG73" t="str">
            <v>FOB</v>
          </cell>
          <cell r="AH73">
            <v>70</v>
          </cell>
          <cell r="AI73">
            <v>64</v>
          </cell>
          <cell r="AJ73">
            <v>62</v>
          </cell>
          <cell r="AK73">
            <v>1066</v>
          </cell>
          <cell r="AL73" t="str">
            <v>CIF</v>
          </cell>
          <cell r="AM73">
            <v>54</v>
          </cell>
          <cell r="AN73">
            <v>60</v>
          </cell>
        </row>
        <row r="74">
          <cell r="A74">
            <v>73</v>
          </cell>
          <cell r="B74" t="str">
            <v>B2B</v>
          </cell>
          <cell r="C74" t="str">
            <v>S2200744</v>
          </cell>
          <cell r="D74" t="str">
            <v>Comeca</v>
          </cell>
          <cell r="E74" t="str">
            <v>F022-250001</v>
          </cell>
          <cell r="G74">
            <v>6771541372</v>
          </cell>
          <cell r="H74" t="str">
            <v>SI</v>
          </cell>
          <cell r="I74" t="str">
            <v>SI</v>
          </cell>
          <cell r="J74" t="str">
            <v>SI</v>
          </cell>
          <cell r="K74" t="str">
            <v>SI</v>
          </cell>
          <cell r="L74" t="str">
            <v>SI</v>
          </cell>
          <cell r="M74" t="str">
            <v>ZPTJLMN06</v>
          </cell>
          <cell r="N74">
            <v>45660</v>
          </cell>
          <cell r="O74">
            <v>45595</v>
          </cell>
          <cell r="P74">
            <v>45595</v>
          </cell>
          <cell r="Q74" t="str">
            <v xml:space="preserve">Tianjin </v>
          </cell>
          <cell r="R74" t="str">
            <v>China</v>
          </cell>
          <cell r="S74" t="str">
            <v>Puerto Limon</v>
          </cell>
          <cell r="T74" t="str">
            <v>Costa Rica</v>
          </cell>
          <cell r="U74">
            <v>25</v>
          </cell>
          <cell r="V74">
            <v>16.11</v>
          </cell>
          <cell r="W74">
            <v>0</v>
          </cell>
          <cell r="X74" t="str">
            <v>MV ZJ PACIFIC V.A2454</v>
          </cell>
          <cell r="Y74" t="str">
            <v>Bulk</v>
          </cell>
          <cell r="Z74">
            <v>45656</v>
          </cell>
          <cell r="AA74">
            <v>45713</v>
          </cell>
          <cell r="AB74" t="str">
            <v>Finalizado</v>
          </cell>
          <cell r="AC74" t="str">
            <v>COMECA 124</v>
          </cell>
          <cell r="AD74" t="str">
            <v>0,16mm x 898mm x Coil - DR8 -
CA</v>
          </cell>
          <cell r="AE74" t="str">
            <v>YOUFU</v>
          </cell>
          <cell r="AF74">
            <v>880</v>
          </cell>
          <cell r="AG74" t="str">
            <v>FOB</v>
          </cell>
          <cell r="AH74">
            <v>70</v>
          </cell>
          <cell r="AI74">
            <v>64</v>
          </cell>
          <cell r="AJ74">
            <v>62</v>
          </cell>
          <cell r="AK74">
            <v>1066</v>
          </cell>
          <cell r="AL74" t="str">
            <v>CIF</v>
          </cell>
          <cell r="AM74">
            <v>54</v>
          </cell>
          <cell r="AN74">
            <v>60</v>
          </cell>
        </row>
        <row r="75">
          <cell r="A75">
            <v>74</v>
          </cell>
          <cell r="B75" t="str">
            <v>B2B</v>
          </cell>
          <cell r="C75" t="str">
            <v>S2200744</v>
          </cell>
          <cell r="D75" t="str">
            <v>Comeca</v>
          </cell>
          <cell r="E75" t="str">
            <v>F022-250001</v>
          </cell>
          <cell r="G75">
            <v>6771541372</v>
          </cell>
          <cell r="H75" t="str">
            <v>SI</v>
          </cell>
          <cell r="I75" t="str">
            <v>SI</v>
          </cell>
          <cell r="J75" t="str">
            <v>SI</v>
          </cell>
          <cell r="K75" t="str">
            <v>SI</v>
          </cell>
          <cell r="L75" t="str">
            <v>SI</v>
          </cell>
          <cell r="M75" t="str">
            <v>ZPTJLMN06</v>
          </cell>
          <cell r="N75">
            <v>45660</v>
          </cell>
          <cell r="O75">
            <v>45595</v>
          </cell>
          <cell r="P75">
            <v>45595</v>
          </cell>
          <cell r="Q75" t="str">
            <v xml:space="preserve">Tianjin </v>
          </cell>
          <cell r="R75" t="str">
            <v>China</v>
          </cell>
          <cell r="S75" t="str">
            <v>Puerto Limon</v>
          </cell>
          <cell r="T75" t="str">
            <v>Costa Rica</v>
          </cell>
          <cell r="U75">
            <v>25</v>
          </cell>
          <cell r="V75">
            <v>31.25</v>
          </cell>
          <cell r="W75">
            <v>0</v>
          </cell>
          <cell r="X75" t="str">
            <v>MV ZJ PACIFIC V.A2454</v>
          </cell>
          <cell r="Y75" t="str">
            <v>Bulk</v>
          </cell>
          <cell r="Z75">
            <v>45656</v>
          </cell>
          <cell r="AA75">
            <v>45713</v>
          </cell>
          <cell r="AB75" t="str">
            <v>Finalizado</v>
          </cell>
          <cell r="AC75" t="str">
            <v>COMECA 91</v>
          </cell>
          <cell r="AD75" t="str">
            <v>0,22mm x 991mm x Coil - T5 - CA</v>
          </cell>
          <cell r="AE75" t="str">
            <v>YOUFU</v>
          </cell>
          <cell r="AF75">
            <v>790</v>
          </cell>
          <cell r="AG75" t="str">
            <v>FOB</v>
          </cell>
          <cell r="AH75">
            <v>70</v>
          </cell>
          <cell r="AI75">
            <v>64</v>
          </cell>
          <cell r="AJ75">
            <v>57</v>
          </cell>
          <cell r="AK75">
            <v>972</v>
          </cell>
          <cell r="AL75" t="str">
            <v>CIF</v>
          </cell>
          <cell r="AM75">
            <v>55</v>
          </cell>
          <cell r="AN75">
            <v>61</v>
          </cell>
        </row>
        <row r="76">
          <cell r="A76">
            <v>75</v>
          </cell>
          <cell r="B76" t="str">
            <v>B2B</v>
          </cell>
          <cell r="C76" t="str">
            <v>S2200744</v>
          </cell>
          <cell r="D76" t="str">
            <v>Comeca</v>
          </cell>
          <cell r="E76" t="str">
            <v>F022-250001</v>
          </cell>
          <cell r="G76">
            <v>6771541372</v>
          </cell>
          <cell r="H76" t="str">
            <v>SI</v>
          </cell>
          <cell r="I76" t="str">
            <v>SI</v>
          </cell>
          <cell r="J76" t="str">
            <v>SI</v>
          </cell>
          <cell r="K76" t="str">
            <v>SI</v>
          </cell>
          <cell r="L76" t="str">
            <v>SI</v>
          </cell>
          <cell r="M76" t="str">
            <v>ZPTJLMN06</v>
          </cell>
          <cell r="N76">
            <v>45660</v>
          </cell>
          <cell r="O76">
            <v>45595</v>
          </cell>
          <cell r="P76">
            <v>45595</v>
          </cell>
          <cell r="Q76" t="str">
            <v xml:space="preserve">Tianjin </v>
          </cell>
          <cell r="R76" t="str">
            <v>China</v>
          </cell>
          <cell r="S76" t="str">
            <v>Puerto Limon</v>
          </cell>
          <cell r="T76" t="str">
            <v>Costa Rica</v>
          </cell>
          <cell r="U76">
            <v>25</v>
          </cell>
          <cell r="V76">
            <v>31.72</v>
          </cell>
          <cell r="W76">
            <v>0</v>
          </cell>
          <cell r="X76" t="str">
            <v>MV ZJ PACIFIC V.A2454</v>
          </cell>
          <cell r="Y76" t="str">
            <v>Bulk</v>
          </cell>
          <cell r="Z76">
            <v>45656</v>
          </cell>
          <cell r="AA76">
            <v>45713</v>
          </cell>
          <cell r="AB76" t="str">
            <v>Finalizado</v>
          </cell>
          <cell r="AC76" t="str">
            <v>COMECA 57</v>
          </cell>
          <cell r="AD76" t="str">
            <v>0,23mm x 948mm x Coil - T5- CA</v>
          </cell>
          <cell r="AE76" t="str">
            <v>YOUFU</v>
          </cell>
          <cell r="AF76">
            <v>785</v>
          </cell>
          <cell r="AG76" t="str">
            <v>FOB</v>
          </cell>
          <cell r="AH76">
            <v>70</v>
          </cell>
          <cell r="AI76">
            <v>64</v>
          </cell>
          <cell r="AJ76">
            <v>57</v>
          </cell>
          <cell r="AK76">
            <v>967</v>
          </cell>
          <cell r="AL76" t="str">
            <v>CIF</v>
          </cell>
          <cell r="AM76">
            <v>55</v>
          </cell>
          <cell r="AN76">
            <v>61</v>
          </cell>
        </row>
        <row r="77">
          <cell r="A77">
            <v>76</v>
          </cell>
          <cell r="B77" t="str">
            <v>B2B</v>
          </cell>
          <cell r="C77" t="str">
            <v>S2200860</v>
          </cell>
          <cell r="D77" t="str">
            <v>Comeca</v>
          </cell>
          <cell r="O77">
            <v>45708</v>
          </cell>
          <cell r="P77">
            <v>45717</v>
          </cell>
          <cell r="Q77" t="str">
            <v xml:space="preserve">Tianjin </v>
          </cell>
          <cell r="R77" t="str">
            <v>China</v>
          </cell>
          <cell r="S77" t="str">
            <v>Puerto Limon</v>
          </cell>
          <cell r="T77" t="str">
            <v>Costa Rica</v>
          </cell>
          <cell r="U77">
            <v>240</v>
          </cell>
          <cell r="V77">
            <v>256.86</v>
          </cell>
          <cell r="W77">
            <v>0</v>
          </cell>
          <cell r="X77" t="str">
            <v>MV. BBG OCEAN V.A2506</v>
          </cell>
          <cell r="Y77" t="str">
            <v>Bulk</v>
          </cell>
          <cell r="Z77">
            <v>45729</v>
          </cell>
          <cell r="AA77">
            <v>45789</v>
          </cell>
          <cell r="AB77" t="str">
            <v>En alistamiento</v>
          </cell>
          <cell r="AC77" t="str">
            <v>COMECA 15</v>
          </cell>
          <cell r="AD77" t="str">
            <v>0,16mm x 821mm x Coil - DR8
-CA</v>
          </cell>
          <cell r="AE77" t="str">
            <v>YOUFU</v>
          </cell>
          <cell r="AF77">
            <v>855</v>
          </cell>
          <cell r="AG77" t="str">
            <v>FOB</v>
          </cell>
          <cell r="AH77">
            <v>80</v>
          </cell>
          <cell r="AI77">
            <v>70</v>
          </cell>
          <cell r="AJ77">
            <v>67</v>
          </cell>
          <cell r="AK77">
            <v>1049</v>
          </cell>
          <cell r="AL77" t="str">
            <v>CFR</v>
          </cell>
          <cell r="AM77">
            <v>47</v>
          </cell>
          <cell r="AN77">
            <v>57</v>
          </cell>
        </row>
        <row r="78">
          <cell r="A78">
            <v>77</v>
          </cell>
          <cell r="B78" t="str">
            <v>B2B</v>
          </cell>
          <cell r="C78" t="str">
            <v>S2200860-2</v>
          </cell>
          <cell r="D78" t="str">
            <v>Comeca</v>
          </cell>
          <cell r="O78">
            <v>45708</v>
          </cell>
          <cell r="P78">
            <v>45717</v>
          </cell>
          <cell r="Q78" t="str">
            <v xml:space="preserve">Tianjin </v>
          </cell>
          <cell r="R78" t="str">
            <v>China</v>
          </cell>
          <cell r="S78" t="str">
            <v>Puerto Limon</v>
          </cell>
          <cell r="T78" t="str">
            <v>Costa Rica</v>
          </cell>
          <cell r="U78">
            <v>0</v>
          </cell>
          <cell r="V78">
            <v>48</v>
          </cell>
          <cell r="W78">
            <v>0</v>
          </cell>
          <cell r="X78" t="str">
            <v>TBN</v>
          </cell>
          <cell r="Y78" t="str">
            <v>Bulk</v>
          </cell>
          <cell r="Z78">
            <v>45716</v>
          </cell>
          <cell r="AA78">
            <v>45776</v>
          </cell>
          <cell r="AB78" t="str">
            <v>En Transito</v>
          </cell>
          <cell r="AC78" t="str">
            <v>COMECA 15</v>
          </cell>
          <cell r="AD78" t="str">
            <v>0,16mm x 821mm x Coil - DR8
-CA</v>
          </cell>
          <cell r="AE78" t="str">
            <v>YOUFU</v>
          </cell>
          <cell r="AF78">
            <v>855</v>
          </cell>
          <cell r="AG78" t="str">
            <v>FOB</v>
          </cell>
          <cell r="AH78">
            <v>80</v>
          </cell>
          <cell r="AI78">
            <v>70</v>
          </cell>
          <cell r="AJ78">
            <v>67</v>
          </cell>
          <cell r="AK78">
            <v>1049</v>
          </cell>
          <cell r="AL78" t="str">
            <v>CFR</v>
          </cell>
          <cell r="AM78">
            <v>47</v>
          </cell>
          <cell r="AN78">
            <v>57</v>
          </cell>
        </row>
        <row r="79">
          <cell r="A79">
            <v>78</v>
          </cell>
          <cell r="B79" t="str">
            <v>B2B</v>
          </cell>
          <cell r="C79" t="str">
            <v>S2200860</v>
          </cell>
          <cell r="D79" t="str">
            <v>Comeca</v>
          </cell>
          <cell r="O79">
            <v>45703</v>
          </cell>
          <cell r="P79">
            <v>45717</v>
          </cell>
          <cell r="Q79" t="str">
            <v xml:space="preserve">Tianjin </v>
          </cell>
          <cell r="R79" t="str">
            <v>China</v>
          </cell>
          <cell r="S79" t="str">
            <v>Puerto Limon</v>
          </cell>
          <cell r="T79" t="str">
            <v>Costa Rica</v>
          </cell>
          <cell r="U79">
            <v>400</v>
          </cell>
          <cell r="V79">
            <v>418.74</v>
          </cell>
          <cell r="W79">
            <v>0</v>
          </cell>
          <cell r="X79" t="str">
            <v>MV. BBG OCEAN V.A2506</v>
          </cell>
          <cell r="Y79" t="str">
            <v>Bulk</v>
          </cell>
          <cell r="Z79">
            <v>45729</v>
          </cell>
          <cell r="AA79">
            <v>45789</v>
          </cell>
          <cell r="AB79" t="str">
            <v>En alistamiento</v>
          </cell>
          <cell r="AC79" t="str">
            <v>COMECA 84</v>
          </cell>
          <cell r="AD79" t="str">
            <v>0,16mm x 945mm x Coil - DR8-CA</v>
          </cell>
          <cell r="AE79" t="str">
            <v>YOUFU</v>
          </cell>
          <cell r="AF79">
            <v>855</v>
          </cell>
          <cell r="AG79" t="str">
            <v>FOB</v>
          </cell>
          <cell r="AH79">
            <v>80</v>
          </cell>
          <cell r="AI79">
            <v>70</v>
          </cell>
          <cell r="AJ79">
            <v>67</v>
          </cell>
          <cell r="AK79">
            <v>1049</v>
          </cell>
          <cell r="AL79" t="str">
            <v>CFR</v>
          </cell>
          <cell r="AM79">
            <v>47</v>
          </cell>
          <cell r="AN79">
            <v>57</v>
          </cell>
        </row>
        <row r="80">
          <cell r="A80">
            <v>79</v>
          </cell>
          <cell r="B80" t="str">
            <v>B2B</v>
          </cell>
          <cell r="C80" t="str">
            <v>S2200860</v>
          </cell>
          <cell r="D80" t="str">
            <v>Comeca</v>
          </cell>
          <cell r="O80">
            <v>45703</v>
          </cell>
          <cell r="P80">
            <v>45717</v>
          </cell>
          <cell r="Q80" t="str">
            <v xml:space="preserve">Tianjin </v>
          </cell>
          <cell r="R80" t="str">
            <v>China</v>
          </cell>
          <cell r="S80" t="str">
            <v>Puerto Limon</v>
          </cell>
          <cell r="T80" t="str">
            <v>Costa Rica</v>
          </cell>
          <cell r="U80">
            <v>70</v>
          </cell>
          <cell r="V80">
            <v>67.7</v>
          </cell>
          <cell r="W80">
            <v>0</v>
          </cell>
          <cell r="X80" t="str">
            <v>MV. BBG OCEAN V.A2506</v>
          </cell>
          <cell r="Y80" t="str">
            <v>Bulk</v>
          </cell>
          <cell r="Z80">
            <v>45729</v>
          </cell>
          <cell r="AA80">
            <v>45789</v>
          </cell>
          <cell r="AB80" t="str">
            <v>En alistamiento</v>
          </cell>
          <cell r="AC80" t="str">
            <v>COMECA 83</v>
          </cell>
          <cell r="AD80" t="str">
            <v>0,16mm x 847mm x Coil - DR8-CA</v>
          </cell>
          <cell r="AE80" t="str">
            <v>YOUFU</v>
          </cell>
          <cell r="AF80">
            <v>855</v>
          </cell>
          <cell r="AG80" t="str">
            <v>FOB</v>
          </cell>
          <cell r="AH80">
            <v>80</v>
          </cell>
          <cell r="AI80">
            <v>70</v>
          </cell>
          <cell r="AJ80">
            <v>67</v>
          </cell>
          <cell r="AK80">
            <v>1049</v>
          </cell>
          <cell r="AL80" t="str">
            <v>CFR</v>
          </cell>
          <cell r="AM80">
            <v>47</v>
          </cell>
          <cell r="AN80">
            <v>57</v>
          </cell>
        </row>
        <row r="81">
          <cell r="A81">
            <v>80</v>
          </cell>
          <cell r="B81" t="str">
            <v>B2B</v>
          </cell>
          <cell r="C81" t="str">
            <v>S2200860</v>
          </cell>
          <cell r="D81" t="str">
            <v>Comeca</v>
          </cell>
          <cell r="O81">
            <v>45708</v>
          </cell>
          <cell r="P81">
            <v>45717</v>
          </cell>
          <cell r="Q81" t="str">
            <v xml:space="preserve">Tianjin </v>
          </cell>
          <cell r="R81" t="str">
            <v>China</v>
          </cell>
          <cell r="S81" t="str">
            <v>Puerto Limon</v>
          </cell>
          <cell r="T81" t="str">
            <v>Costa Rica</v>
          </cell>
          <cell r="U81">
            <v>400</v>
          </cell>
          <cell r="V81">
            <v>376.74</v>
          </cell>
          <cell r="W81">
            <v>23.259999999999991</v>
          </cell>
          <cell r="X81" t="str">
            <v>MV. BBG OCEAN V.A2506</v>
          </cell>
          <cell r="Y81" t="str">
            <v>Bulk</v>
          </cell>
          <cell r="Z81">
            <v>45729</v>
          </cell>
          <cell r="AA81">
            <v>45789</v>
          </cell>
          <cell r="AB81" t="str">
            <v>En alistamiento</v>
          </cell>
          <cell r="AC81" t="str">
            <v>COMECA 124</v>
          </cell>
          <cell r="AD81" t="str">
            <v>0,16mm x 898mm x Coil - DR8 -
CA</v>
          </cell>
          <cell r="AE81" t="str">
            <v>YOUFU</v>
          </cell>
          <cell r="AF81">
            <v>855</v>
          </cell>
          <cell r="AG81" t="str">
            <v>FOB</v>
          </cell>
          <cell r="AH81">
            <v>80</v>
          </cell>
          <cell r="AI81">
            <v>70</v>
          </cell>
          <cell r="AJ81">
            <v>67</v>
          </cell>
          <cell r="AK81">
            <v>1049</v>
          </cell>
          <cell r="AL81" t="str">
            <v>CFR</v>
          </cell>
          <cell r="AM81">
            <v>47</v>
          </cell>
          <cell r="AN81">
            <v>57</v>
          </cell>
        </row>
        <row r="82">
          <cell r="A82">
            <v>81</v>
          </cell>
          <cell r="B82" t="str">
            <v>B2B</v>
          </cell>
          <cell r="C82" t="str">
            <v>S2200860-2</v>
          </cell>
          <cell r="D82" t="str">
            <v>Comeca</v>
          </cell>
          <cell r="O82">
            <v>45708</v>
          </cell>
          <cell r="P82">
            <v>45717</v>
          </cell>
          <cell r="Q82" t="str">
            <v xml:space="preserve">Tianjin </v>
          </cell>
          <cell r="R82" t="str">
            <v>China</v>
          </cell>
          <cell r="S82" t="str">
            <v>Puerto Limon</v>
          </cell>
          <cell r="T82" t="str">
            <v>Costa Rica</v>
          </cell>
          <cell r="U82">
            <v>0</v>
          </cell>
          <cell r="V82">
            <v>62</v>
          </cell>
          <cell r="W82">
            <v>0</v>
          </cell>
          <cell r="X82" t="str">
            <v>TBN</v>
          </cell>
          <cell r="Y82" t="str">
            <v>Bulk</v>
          </cell>
          <cell r="Z82">
            <v>45716</v>
          </cell>
          <cell r="AA82">
            <v>45776</v>
          </cell>
          <cell r="AB82" t="str">
            <v>En Transito</v>
          </cell>
          <cell r="AC82" t="str">
            <v>COMECA 124</v>
          </cell>
          <cell r="AD82" t="str">
            <v>0,16mm x 898mm x Coil - DR8 -
CA</v>
          </cell>
          <cell r="AE82" t="str">
            <v>YOUFU</v>
          </cell>
          <cell r="AF82">
            <v>855</v>
          </cell>
          <cell r="AG82" t="str">
            <v>FOB</v>
          </cell>
          <cell r="AH82">
            <v>80</v>
          </cell>
          <cell r="AI82">
            <v>70</v>
          </cell>
          <cell r="AJ82">
            <v>67</v>
          </cell>
          <cell r="AK82">
            <v>1049</v>
          </cell>
          <cell r="AL82" t="str">
            <v>CFR</v>
          </cell>
          <cell r="AM82">
            <v>47</v>
          </cell>
          <cell r="AN82">
            <v>57</v>
          </cell>
        </row>
        <row r="83">
          <cell r="A83">
            <v>82</v>
          </cell>
          <cell r="B83" t="str">
            <v>B2B</v>
          </cell>
          <cell r="C83" t="str">
            <v>S2200860</v>
          </cell>
          <cell r="D83" t="str">
            <v>Comeca</v>
          </cell>
          <cell r="O83">
            <v>45703</v>
          </cell>
          <cell r="P83">
            <v>45717</v>
          </cell>
          <cell r="Q83" t="str">
            <v xml:space="preserve">Tianjin </v>
          </cell>
          <cell r="R83" t="str">
            <v>China</v>
          </cell>
          <cell r="S83" t="str">
            <v>Puerto Limon</v>
          </cell>
          <cell r="T83" t="str">
            <v>Costa Rica</v>
          </cell>
          <cell r="U83">
            <v>30</v>
          </cell>
          <cell r="V83">
            <v>31.2</v>
          </cell>
          <cell r="W83">
            <v>0</v>
          </cell>
          <cell r="X83" t="str">
            <v>MV. BBG OCEAN V.A2506</v>
          </cell>
          <cell r="Y83" t="str">
            <v>Bulk</v>
          </cell>
          <cell r="Z83">
            <v>45729</v>
          </cell>
          <cell r="AA83">
            <v>45789</v>
          </cell>
          <cell r="AB83" t="str">
            <v>En alistamiento</v>
          </cell>
          <cell r="AC83" t="str">
            <v>COMECA 19</v>
          </cell>
          <cell r="AD83" t="str">
            <v>0,17mm x 930mm x Coil - T2,5 BA</v>
          </cell>
          <cell r="AE83" t="str">
            <v>YOUFU</v>
          </cell>
          <cell r="AF83">
            <v>810</v>
          </cell>
          <cell r="AG83" t="str">
            <v>FOB</v>
          </cell>
          <cell r="AH83">
            <v>80</v>
          </cell>
          <cell r="AI83">
            <v>70</v>
          </cell>
          <cell r="AJ83">
            <v>65</v>
          </cell>
          <cell r="AK83">
            <v>1002</v>
          </cell>
          <cell r="AL83" t="str">
            <v>CFR</v>
          </cell>
          <cell r="AM83">
            <v>47</v>
          </cell>
          <cell r="AN83">
            <v>57</v>
          </cell>
        </row>
        <row r="84">
          <cell r="A84">
            <v>83</v>
          </cell>
          <cell r="B84" t="str">
            <v>B2B</v>
          </cell>
          <cell r="C84" t="str">
            <v>S2200860</v>
          </cell>
          <cell r="D84" t="str">
            <v>Comeca</v>
          </cell>
          <cell r="O84">
            <v>45703</v>
          </cell>
          <cell r="P84">
            <v>45717</v>
          </cell>
          <cell r="Q84" t="str">
            <v xml:space="preserve">Tianjin </v>
          </cell>
          <cell r="R84" t="str">
            <v>China</v>
          </cell>
          <cell r="S84" t="str">
            <v>Puerto Limon</v>
          </cell>
          <cell r="T84" t="str">
            <v>Costa Rica</v>
          </cell>
          <cell r="U84">
            <v>150</v>
          </cell>
          <cell r="V84">
            <v>151.63</v>
          </cell>
          <cell r="W84">
            <v>0</v>
          </cell>
          <cell r="X84" t="str">
            <v>MV. BBG OCEAN V.A2506</v>
          </cell>
          <cell r="Y84" t="str">
            <v>Bulk</v>
          </cell>
          <cell r="Z84">
            <v>45729</v>
          </cell>
          <cell r="AA84">
            <v>45789</v>
          </cell>
          <cell r="AB84" t="str">
            <v>En alistamiento</v>
          </cell>
          <cell r="AC84" t="str">
            <v>COMECA 122</v>
          </cell>
          <cell r="AD84" t="str">
            <v>0,20mm x 903mm x Coil - T4 CA</v>
          </cell>
          <cell r="AE84" t="str">
            <v>YOUFU</v>
          </cell>
          <cell r="AF84">
            <v>765</v>
          </cell>
          <cell r="AG84" t="str">
            <v>FOB</v>
          </cell>
          <cell r="AH84">
            <v>80</v>
          </cell>
          <cell r="AI84">
            <v>70</v>
          </cell>
          <cell r="AJ84">
            <v>62</v>
          </cell>
          <cell r="AK84">
            <v>955</v>
          </cell>
          <cell r="AL84" t="str">
            <v>CFR</v>
          </cell>
          <cell r="AM84">
            <v>48</v>
          </cell>
          <cell r="AN84">
            <v>58</v>
          </cell>
        </row>
        <row r="85">
          <cell r="A85">
            <v>84</v>
          </cell>
          <cell r="B85" t="str">
            <v>B2B</v>
          </cell>
          <cell r="C85" t="str">
            <v>S2200860</v>
          </cell>
          <cell r="D85" t="str">
            <v>Comeca</v>
          </cell>
          <cell r="O85">
            <v>45703</v>
          </cell>
          <cell r="P85">
            <v>45717</v>
          </cell>
          <cell r="Q85" t="str">
            <v xml:space="preserve">Tianjin </v>
          </cell>
          <cell r="R85" t="str">
            <v>China</v>
          </cell>
          <cell r="S85" t="str">
            <v>Puerto Limon</v>
          </cell>
          <cell r="T85" t="str">
            <v>Costa Rica</v>
          </cell>
          <cell r="U85">
            <v>140</v>
          </cell>
          <cell r="V85">
            <v>144.36000000000001</v>
          </cell>
          <cell r="W85">
            <v>0</v>
          </cell>
          <cell r="X85" t="str">
            <v>MV. BBG OCEAN V.A2506</v>
          </cell>
          <cell r="Y85" t="str">
            <v>Bulk</v>
          </cell>
          <cell r="Z85">
            <v>45729</v>
          </cell>
          <cell r="AA85">
            <v>45789</v>
          </cell>
          <cell r="AB85" t="str">
            <v>En alistamiento</v>
          </cell>
          <cell r="AC85" t="str">
            <v>COMECA 91</v>
          </cell>
          <cell r="AD85" t="str">
            <v>0,22mm x 991mm x Coil - T5 - CA</v>
          </cell>
          <cell r="AE85" t="str">
            <v>YOUFU</v>
          </cell>
          <cell r="AF85">
            <v>760</v>
          </cell>
          <cell r="AG85" t="str">
            <v>FOB</v>
          </cell>
          <cell r="AH85">
            <v>80</v>
          </cell>
          <cell r="AI85">
            <v>70</v>
          </cell>
          <cell r="AJ85">
            <v>62</v>
          </cell>
          <cell r="AK85">
            <v>950</v>
          </cell>
          <cell r="AL85" t="str">
            <v>CFR</v>
          </cell>
          <cell r="AM85">
            <v>48</v>
          </cell>
          <cell r="AN85">
            <v>58</v>
          </cell>
        </row>
        <row r="86">
          <cell r="A86">
            <v>85</v>
          </cell>
          <cell r="B86" t="str">
            <v>B2B</v>
          </cell>
          <cell r="C86" t="str">
            <v>S2200900-2</v>
          </cell>
          <cell r="D86" t="str">
            <v>Comeca</v>
          </cell>
          <cell r="O86">
            <v>45713</v>
          </cell>
          <cell r="P86">
            <v>45726</v>
          </cell>
          <cell r="Q86" t="str">
            <v xml:space="preserve">Tianjin </v>
          </cell>
          <cell r="R86" t="str">
            <v>China</v>
          </cell>
          <cell r="S86" t="str">
            <v>Puerto Limon</v>
          </cell>
          <cell r="T86" t="str">
            <v>Costa Rica</v>
          </cell>
          <cell r="U86">
            <v>80</v>
          </cell>
          <cell r="W86">
            <v>80</v>
          </cell>
          <cell r="X86" t="str">
            <v>TBN</v>
          </cell>
          <cell r="Y86" t="str">
            <v>Bulk</v>
          </cell>
          <cell r="Z86">
            <v>45746</v>
          </cell>
          <cell r="AA86">
            <v>45806</v>
          </cell>
          <cell r="AB86" t="str">
            <v>En alistamiento</v>
          </cell>
          <cell r="AC86" t="str">
            <v>COMECA 15</v>
          </cell>
          <cell r="AD86" t="str">
            <v>0,16mm x 821mm x Coil - DR8
-CA</v>
          </cell>
          <cell r="AE86" t="str">
            <v>YOUFU</v>
          </cell>
          <cell r="AF86">
            <v>855</v>
          </cell>
          <cell r="AG86" t="str">
            <v>FOB</v>
          </cell>
          <cell r="AH86">
            <v>80</v>
          </cell>
          <cell r="AJ86">
            <v>67</v>
          </cell>
          <cell r="AK86">
            <v>1049</v>
          </cell>
          <cell r="AL86" t="str">
            <v>CFR</v>
          </cell>
          <cell r="AM86">
            <v>47</v>
          </cell>
          <cell r="AN86">
            <v>0</v>
          </cell>
        </row>
        <row r="87">
          <cell r="A87">
            <v>86</v>
          </cell>
          <cell r="B87" t="str">
            <v>B2B</v>
          </cell>
          <cell r="C87" t="str">
            <v>S2200900</v>
          </cell>
          <cell r="D87" t="str">
            <v>Comeca</v>
          </cell>
          <cell r="O87">
            <v>45713</v>
          </cell>
          <cell r="P87">
            <v>45726</v>
          </cell>
          <cell r="Q87" t="str">
            <v xml:space="preserve">Tianjin </v>
          </cell>
          <cell r="R87" t="str">
            <v>China</v>
          </cell>
          <cell r="S87" t="str">
            <v>Puerto Limon</v>
          </cell>
          <cell r="T87" t="str">
            <v>Costa Rica</v>
          </cell>
          <cell r="U87">
            <v>200</v>
          </cell>
          <cell r="V87">
            <v>53.52</v>
          </cell>
          <cell r="W87">
            <v>146.47999999999999</v>
          </cell>
          <cell r="X87" t="str">
            <v>MV. BBG OCEAN V.A2506</v>
          </cell>
          <cell r="Y87" t="str">
            <v>Bulk</v>
          </cell>
          <cell r="Z87">
            <v>45729</v>
          </cell>
          <cell r="AA87">
            <v>45789</v>
          </cell>
          <cell r="AB87" t="str">
            <v>En alistamiento</v>
          </cell>
          <cell r="AC87" t="str">
            <v>COMECA 84</v>
          </cell>
          <cell r="AD87" t="str">
            <v>0,16mm x 945mm x Coil - DR8-CA</v>
          </cell>
          <cell r="AE87" t="str">
            <v>YOUFU</v>
          </cell>
          <cell r="AF87">
            <v>855</v>
          </cell>
          <cell r="AG87" t="str">
            <v>FOB</v>
          </cell>
          <cell r="AH87">
            <v>80</v>
          </cell>
          <cell r="AJ87">
            <v>67</v>
          </cell>
          <cell r="AK87">
            <v>1049</v>
          </cell>
          <cell r="AL87" t="str">
            <v>CFR</v>
          </cell>
          <cell r="AM87">
            <v>47</v>
          </cell>
          <cell r="AN87">
            <v>0</v>
          </cell>
        </row>
        <row r="88">
          <cell r="A88">
            <v>87</v>
          </cell>
          <cell r="B88" t="str">
            <v>B2B</v>
          </cell>
          <cell r="C88" t="str">
            <v>S2200900-2</v>
          </cell>
          <cell r="D88" t="str">
            <v>Comeca</v>
          </cell>
          <cell r="O88">
            <v>45713</v>
          </cell>
          <cell r="P88">
            <v>45726</v>
          </cell>
          <cell r="Q88" t="str">
            <v xml:space="preserve">Tianjin </v>
          </cell>
          <cell r="R88" t="str">
            <v>China</v>
          </cell>
          <cell r="S88" t="str">
            <v>Puerto Limon</v>
          </cell>
          <cell r="T88" t="str">
            <v>Costa Rica</v>
          </cell>
          <cell r="U88">
            <v>0</v>
          </cell>
          <cell r="V88">
            <v>15</v>
          </cell>
          <cell r="W88">
            <v>0</v>
          </cell>
          <cell r="X88" t="str">
            <v>TBN</v>
          </cell>
          <cell r="Y88" t="str">
            <v>Bulk</v>
          </cell>
          <cell r="Z88">
            <v>45746</v>
          </cell>
          <cell r="AA88">
            <v>45806</v>
          </cell>
          <cell r="AB88" t="str">
            <v>En alistamiento</v>
          </cell>
          <cell r="AC88" t="str">
            <v>COMECA 84</v>
          </cell>
          <cell r="AD88" t="str">
            <v>0,16mm x 945mm x Coil - DR8-CA</v>
          </cell>
          <cell r="AE88" t="str">
            <v>YOUFU</v>
          </cell>
          <cell r="AF88">
            <v>855</v>
          </cell>
          <cell r="AG88" t="str">
            <v>FOB</v>
          </cell>
          <cell r="AH88">
            <v>80</v>
          </cell>
          <cell r="AJ88">
            <v>67</v>
          </cell>
          <cell r="AK88">
            <v>1049</v>
          </cell>
          <cell r="AL88" t="str">
            <v>CFR</v>
          </cell>
          <cell r="AM88">
            <v>47</v>
          </cell>
          <cell r="AN88">
            <v>0</v>
          </cell>
        </row>
        <row r="89">
          <cell r="A89">
            <v>88</v>
          </cell>
          <cell r="B89" t="str">
            <v>B2B</v>
          </cell>
          <cell r="C89" t="str">
            <v>S2200900</v>
          </cell>
          <cell r="D89" t="str">
            <v>Comeca</v>
          </cell>
          <cell r="O89">
            <v>45713</v>
          </cell>
          <cell r="P89">
            <v>45726</v>
          </cell>
          <cell r="Q89" t="str">
            <v xml:space="preserve">Tianjin </v>
          </cell>
          <cell r="R89" t="str">
            <v>China</v>
          </cell>
          <cell r="S89" t="str">
            <v>Puerto Limon</v>
          </cell>
          <cell r="T89" t="str">
            <v>Costa Rica</v>
          </cell>
          <cell r="U89">
            <v>150</v>
          </cell>
          <cell r="V89">
            <v>107.57</v>
          </cell>
          <cell r="W89">
            <v>42.430000000000007</v>
          </cell>
          <cell r="X89" t="str">
            <v>MV. BBG OCEAN V.A2506</v>
          </cell>
          <cell r="Y89" t="str">
            <v>Bulk</v>
          </cell>
          <cell r="Z89">
            <v>45729</v>
          </cell>
          <cell r="AA89">
            <v>45789</v>
          </cell>
          <cell r="AB89" t="str">
            <v>En alistamiento</v>
          </cell>
          <cell r="AC89" t="str">
            <v>COMECA 124</v>
          </cell>
          <cell r="AD89" t="str">
            <v>0,16mm x 898mm x Coil - DR8 -
CA</v>
          </cell>
          <cell r="AE89" t="str">
            <v>YOUFU</v>
          </cell>
          <cell r="AF89">
            <v>855</v>
          </cell>
          <cell r="AG89" t="str">
            <v>FOB</v>
          </cell>
          <cell r="AH89">
            <v>80</v>
          </cell>
          <cell r="AJ89">
            <v>67</v>
          </cell>
          <cell r="AK89">
            <v>1049</v>
          </cell>
          <cell r="AL89" t="str">
            <v>CFR</v>
          </cell>
          <cell r="AM89">
            <v>47</v>
          </cell>
          <cell r="AN89">
            <v>0</v>
          </cell>
        </row>
        <row r="90">
          <cell r="A90">
            <v>89</v>
          </cell>
          <cell r="B90" t="str">
            <v>B2B</v>
          </cell>
          <cell r="C90" t="str">
            <v>S2200900-2</v>
          </cell>
          <cell r="D90" t="str">
            <v>Comeca</v>
          </cell>
          <cell r="O90">
            <v>45713</v>
          </cell>
          <cell r="P90">
            <v>45726</v>
          </cell>
          <cell r="Q90" t="str">
            <v xml:space="preserve">Tianjin </v>
          </cell>
          <cell r="R90" t="str">
            <v>China</v>
          </cell>
          <cell r="S90" t="str">
            <v>Puerto Limon</v>
          </cell>
          <cell r="T90" t="str">
            <v>Costa Rica</v>
          </cell>
          <cell r="U90">
            <v>0</v>
          </cell>
          <cell r="V90">
            <v>15</v>
          </cell>
          <cell r="W90">
            <v>0</v>
          </cell>
          <cell r="X90" t="str">
            <v>TBN</v>
          </cell>
          <cell r="Y90" t="str">
            <v>Bulk</v>
          </cell>
          <cell r="Z90">
            <v>45746</v>
          </cell>
          <cell r="AA90">
            <v>45806</v>
          </cell>
          <cell r="AB90" t="str">
            <v>En alistamiento</v>
          </cell>
          <cell r="AC90" t="str">
            <v>COMECA 124</v>
          </cell>
          <cell r="AD90" t="str">
            <v>0,16mm x 898mm x Coil - DR8 -
CA</v>
          </cell>
          <cell r="AE90" t="str">
            <v>YOUFU</v>
          </cell>
          <cell r="AF90">
            <v>855</v>
          </cell>
          <cell r="AG90" t="str">
            <v>FOB</v>
          </cell>
          <cell r="AH90">
            <v>80</v>
          </cell>
          <cell r="AJ90">
            <v>67</v>
          </cell>
          <cell r="AK90">
            <v>1049</v>
          </cell>
          <cell r="AL90" t="str">
            <v>CFR</v>
          </cell>
          <cell r="AM90">
            <v>47</v>
          </cell>
          <cell r="AN90">
            <v>0</v>
          </cell>
        </row>
        <row r="91">
          <cell r="A91">
            <v>90</v>
          </cell>
          <cell r="B91" t="str">
            <v>B2B</v>
          </cell>
          <cell r="C91" t="str">
            <v>S2200900-2</v>
          </cell>
          <cell r="D91" t="str">
            <v>Comeca</v>
          </cell>
          <cell r="O91">
            <v>45713</v>
          </cell>
          <cell r="P91">
            <v>45726</v>
          </cell>
          <cell r="Q91" t="str">
            <v xml:space="preserve">Tianjin </v>
          </cell>
          <cell r="R91" t="str">
            <v>China</v>
          </cell>
          <cell r="S91" t="str">
            <v>Puerto Limon</v>
          </cell>
          <cell r="T91" t="str">
            <v>Costa Rica</v>
          </cell>
          <cell r="U91">
            <v>90</v>
          </cell>
          <cell r="V91">
            <v>0</v>
          </cell>
          <cell r="W91">
            <v>90</v>
          </cell>
          <cell r="X91" t="str">
            <v>TBN</v>
          </cell>
          <cell r="Y91" t="str">
            <v>Bulk</v>
          </cell>
          <cell r="Z91">
            <v>45746</v>
          </cell>
          <cell r="AA91">
            <v>45806</v>
          </cell>
          <cell r="AB91" t="str">
            <v>En alistamiento</v>
          </cell>
          <cell r="AC91" t="str">
            <v>COMECA 83</v>
          </cell>
          <cell r="AD91" t="str">
            <v>0,16mm x 847mm x Coil - DR8-CA</v>
          </cell>
          <cell r="AE91" t="str">
            <v>YOUFU</v>
          </cell>
          <cell r="AF91">
            <v>855</v>
          </cell>
          <cell r="AG91" t="str">
            <v>FOB</v>
          </cell>
          <cell r="AH91">
            <v>80</v>
          </cell>
          <cell r="AJ91">
            <v>67</v>
          </cell>
          <cell r="AK91">
            <v>1049</v>
          </cell>
          <cell r="AL91" t="str">
            <v>CFR</v>
          </cell>
          <cell r="AM91">
            <v>47</v>
          </cell>
          <cell r="AN91">
            <v>0</v>
          </cell>
        </row>
        <row r="92">
          <cell r="A92">
            <v>91</v>
          </cell>
          <cell r="B92" t="str">
            <v>B2B</v>
          </cell>
          <cell r="C92" t="str">
            <v>S2200900</v>
          </cell>
          <cell r="D92" t="str">
            <v>Comeca</v>
          </cell>
          <cell r="O92">
            <v>45713</v>
          </cell>
          <cell r="P92">
            <v>45726</v>
          </cell>
          <cell r="Q92" t="str">
            <v xml:space="preserve">Tianjin </v>
          </cell>
          <cell r="R92" t="str">
            <v>China</v>
          </cell>
          <cell r="S92" t="str">
            <v>Puerto Limon</v>
          </cell>
          <cell r="T92" t="str">
            <v>Costa Rica</v>
          </cell>
          <cell r="U92">
            <v>50</v>
          </cell>
          <cell r="V92">
            <v>32.590000000000003</v>
          </cell>
          <cell r="W92">
            <v>17.409999999999997</v>
          </cell>
          <cell r="X92" t="str">
            <v>MV. BBG OCEAN V.A2506</v>
          </cell>
          <cell r="Y92" t="str">
            <v>Bulk</v>
          </cell>
          <cell r="Z92">
            <v>45729</v>
          </cell>
          <cell r="AA92">
            <v>45789</v>
          </cell>
          <cell r="AB92" t="str">
            <v>En alistamiento</v>
          </cell>
          <cell r="AC92" t="str">
            <v>COMECA 95</v>
          </cell>
          <cell r="AD92" t="str">
            <v>0,17mm x 973mm x Coil - T3,5 BA</v>
          </cell>
          <cell r="AE92" t="str">
            <v>YOUFU</v>
          </cell>
          <cell r="AF92">
            <v>803</v>
          </cell>
          <cell r="AG92" t="str">
            <v>FOB</v>
          </cell>
          <cell r="AH92">
            <v>80</v>
          </cell>
          <cell r="AJ92">
            <v>65</v>
          </cell>
          <cell r="AK92">
            <v>1002</v>
          </cell>
          <cell r="AL92" t="str">
            <v>CFR</v>
          </cell>
          <cell r="AM92">
            <v>54</v>
          </cell>
          <cell r="AN92">
            <v>0</v>
          </cell>
        </row>
        <row r="93">
          <cell r="A93">
            <v>92</v>
          </cell>
          <cell r="B93" t="str">
            <v>B2B</v>
          </cell>
          <cell r="C93" t="str">
            <v>S2200900-2</v>
          </cell>
          <cell r="D93" t="str">
            <v>Comeca</v>
          </cell>
          <cell r="O93">
            <v>45713</v>
          </cell>
          <cell r="P93">
            <v>45726</v>
          </cell>
          <cell r="Q93" t="str">
            <v xml:space="preserve">Tianjin </v>
          </cell>
          <cell r="R93" t="str">
            <v>China</v>
          </cell>
          <cell r="S93" t="str">
            <v>Puerto Limon</v>
          </cell>
          <cell r="T93" t="str">
            <v>Costa Rica</v>
          </cell>
          <cell r="U93">
            <v>0</v>
          </cell>
          <cell r="V93">
            <v>20</v>
          </cell>
          <cell r="W93">
            <v>0</v>
          </cell>
          <cell r="X93" t="str">
            <v>TBN</v>
          </cell>
          <cell r="Y93" t="str">
            <v>Bulk</v>
          </cell>
          <cell r="Z93">
            <v>45746</v>
          </cell>
          <cell r="AA93">
            <v>45806</v>
          </cell>
          <cell r="AB93" t="str">
            <v>En alistamiento</v>
          </cell>
          <cell r="AC93" t="str">
            <v>COMECA 95</v>
          </cell>
          <cell r="AD93" t="str">
            <v>0,17mm x 973mm x Coil - T3,5 BA</v>
          </cell>
          <cell r="AE93" t="str">
            <v>YOUFU</v>
          </cell>
          <cell r="AF93">
            <v>803</v>
          </cell>
          <cell r="AG93" t="str">
            <v>FOB</v>
          </cell>
          <cell r="AH93">
            <v>80</v>
          </cell>
          <cell r="AJ93">
            <v>65</v>
          </cell>
          <cell r="AK93">
            <v>1002</v>
          </cell>
          <cell r="AL93" t="str">
            <v>CFR</v>
          </cell>
          <cell r="AM93">
            <v>54</v>
          </cell>
          <cell r="AN93">
            <v>0</v>
          </cell>
        </row>
        <row r="94">
          <cell r="A94">
            <v>93</v>
          </cell>
          <cell r="B94" t="str">
            <v>B2B</v>
          </cell>
          <cell r="C94" t="str">
            <v>S2200900-2</v>
          </cell>
          <cell r="D94" t="str">
            <v>Comeca</v>
          </cell>
          <cell r="O94">
            <v>45713</v>
          </cell>
          <cell r="P94">
            <v>45726</v>
          </cell>
          <cell r="Q94" t="str">
            <v xml:space="preserve">Tianjin </v>
          </cell>
          <cell r="R94" t="str">
            <v>China</v>
          </cell>
          <cell r="S94" t="str">
            <v>Puerto Limon</v>
          </cell>
          <cell r="T94" t="str">
            <v>Costa Rica</v>
          </cell>
          <cell r="U94">
            <v>80</v>
          </cell>
          <cell r="V94">
            <v>0</v>
          </cell>
          <cell r="W94">
            <v>80</v>
          </cell>
          <cell r="X94" t="str">
            <v>TBN</v>
          </cell>
          <cell r="Y94" t="str">
            <v>Bulk</v>
          </cell>
          <cell r="Z94">
            <v>45746</v>
          </cell>
          <cell r="AA94">
            <v>45806</v>
          </cell>
          <cell r="AB94" t="str">
            <v>En alistamiento</v>
          </cell>
          <cell r="AC94" t="str">
            <v>COMECA 61</v>
          </cell>
          <cell r="AD94" t="str">
            <v>0,20mm x 980mm x Coil - T4 CA</v>
          </cell>
          <cell r="AE94" t="str">
            <v>YOUFU</v>
          </cell>
          <cell r="AF94">
            <v>765</v>
          </cell>
          <cell r="AG94" t="str">
            <v>FOB</v>
          </cell>
          <cell r="AH94">
            <v>80</v>
          </cell>
          <cell r="AJ94">
            <v>62</v>
          </cell>
          <cell r="AK94">
            <v>955</v>
          </cell>
          <cell r="AL94" t="str">
            <v>CFR</v>
          </cell>
          <cell r="AM94">
            <v>48</v>
          </cell>
          <cell r="AN94">
            <v>0</v>
          </cell>
        </row>
        <row r="95">
          <cell r="A95">
            <v>94</v>
          </cell>
          <cell r="B95" t="str">
            <v>B2B</v>
          </cell>
          <cell r="C95" t="str">
            <v>S2200900-2</v>
          </cell>
          <cell r="D95" t="str">
            <v>Comeca</v>
          </cell>
          <cell r="O95">
            <v>45713</v>
          </cell>
          <cell r="P95">
            <v>45726</v>
          </cell>
          <cell r="Q95" t="str">
            <v xml:space="preserve">Tianjin </v>
          </cell>
          <cell r="R95" t="str">
            <v>China</v>
          </cell>
          <cell r="S95" t="str">
            <v>Puerto Limon</v>
          </cell>
          <cell r="T95" t="str">
            <v>Costa Rica</v>
          </cell>
          <cell r="U95">
            <v>210</v>
          </cell>
          <cell r="V95">
            <v>0</v>
          </cell>
          <cell r="W95">
            <v>210</v>
          </cell>
          <cell r="X95" t="str">
            <v>TBN</v>
          </cell>
          <cell r="Y95" t="str">
            <v>Bulk</v>
          </cell>
          <cell r="Z95">
            <v>45746</v>
          </cell>
          <cell r="AA95">
            <v>45806</v>
          </cell>
          <cell r="AB95" t="str">
            <v>En alistamiento</v>
          </cell>
          <cell r="AC95" t="str">
            <v>COMECA 122</v>
          </cell>
          <cell r="AD95" t="str">
            <v>0,20mm x 903mm x Coil - T4 CA</v>
          </cell>
          <cell r="AE95" t="str">
            <v>YOUFU</v>
          </cell>
          <cell r="AF95">
            <v>765</v>
          </cell>
          <cell r="AG95" t="str">
            <v>FOB</v>
          </cell>
          <cell r="AH95">
            <v>80</v>
          </cell>
          <cell r="AJ95">
            <v>62</v>
          </cell>
          <cell r="AK95">
            <v>955</v>
          </cell>
          <cell r="AL95" t="str">
            <v>CFR</v>
          </cell>
          <cell r="AM95">
            <v>48</v>
          </cell>
          <cell r="AN95">
            <v>0</v>
          </cell>
        </row>
        <row r="96">
          <cell r="A96">
            <v>95</v>
          </cell>
          <cell r="B96" t="str">
            <v>B2B</v>
          </cell>
          <cell r="C96" t="str">
            <v>S2200900</v>
          </cell>
          <cell r="D96" t="str">
            <v>Comeca</v>
          </cell>
          <cell r="O96">
            <v>45713</v>
          </cell>
          <cell r="P96">
            <v>45726</v>
          </cell>
          <cell r="Q96" t="str">
            <v xml:space="preserve">Tianjin </v>
          </cell>
          <cell r="R96" t="str">
            <v>China</v>
          </cell>
          <cell r="S96" t="str">
            <v>Puerto Limon</v>
          </cell>
          <cell r="T96" t="str">
            <v>Costa Rica</v>
          </cell>
          <cell r="U96">
            <v>160</v>
          </cell>
          <cell r="V96">
            <v>159.22</v>
          </cell>
          <cell r="W96">
            <v>0</v>
          </cell>
          <cell r="X96" t="str">
            <v>MV. BBG OCEAN V.A2506</v>
          </cell>
          <cell r="Y96" t="str">
            <v>Bulk</v>
          </cell>
          <cell r="Z96">
            <v>45729</v>
          </cell>
          <cell r="AA96">
            <v>45789</v>
          </cell>
          <cell r="AB96" t="str">
            <v>En alistamiento</v>
          </cell>
          <cell r="AC96" t="str">
            <v>COMECA 91</v>
          </cell>
          <cell r="AD96" t="str">
            <v>0,22mm x 991mm x Coil - T5 CA</v>
          </cell>
          <cell r="AE96" t="str">
            <v>YOUFU</v>
          </cell>
          <cell r="AF96">
            <v>760</v>
          </cell>
          <cell r="AG96" t="str">
            <v>FOB</v>
          </cell>
          <cell r="AH96">
            <v>80</v>
          </cell>
          <cell r="AJ96">
            <v>62</v>
          </cell>
          <cell r="AK96">
            <v>950</v>
          </cell>
          <cell r="AL96" t="str">
            <v>CFR</v>
          </cell>
          <cell r="AM96">
            <v>48</v>
          </cell>
          <cell r="AN96">
            <v>0</v>
          </cell>
        </row>
        <row r="97">
          <cell r="A97">
            <v>96</v>
          </cell>
          <cell r="B97" t="str">
            <v>B2B</v>
          </cell>
          <cell r="C97" t="str">
            <v>S2200900</v>
          </cell>
          <cell r="D97" t="str">
            <v>Comeca</v>
          </cell>
          <cell r="O97">
            <v>45713</v>
          </cell>
          <cell r="P97">
            <v>45726</v>
          </cell>
          <cell r="Q97" t="str">
            <v xml:space="preserve">Tianjin </v>
          </cell>
          <cell r="R97" t="str">
            <v>China</v>
          </cell>
          <cell r="S97" t="str">
            <v>Puerto Limon</v>
          </cell>
          <cell r="T97" t="str">
            <v>Costa Rica</v>
          </cell>
          <cell r="U97">
            <v>30</v>
          </cell>
          <cell r="V97">
            <v>29.81</v>
          </cell>
          <cell r="W97">
            <v>0</v>
          </cell>
          <cell r="X97" t="str">
            <v>MV. BBG OCEAN V.A2506</v>
          </cell>
          <cell r="Y97" t="str">
            <v>Bulk</v>
          </cell>
          <cell r="Z97">
            <v>45729</v>
          </cell>
          <cell r="AA97">
            <v>45789</v>
          </cell>
          <cell r="AB97" t="str">
            <v>En alistamiento</v>
          </cell>
          <cell r="AC97" t="str">
            <v>COMECA 13</v>
          </cell>
          <cell r="AD97" t="str">
            <v>0,24mm x 929mm x Coil - T3 BA</v>
          </cell>
          <cell r="AE97" t="str">
            <v>YOUFU</v>
          </cell>
          <cell r="AF97">
            <v>743</v>
          </cell>
          <cell r="AG97" t="str">
            <v>FOB</v>
          </cell>
          <cell r="AH97">
            <v>80</v>
          </cell>
          <cell r="AJ97">
            <v>61</v>
          </cell>
          <cell r="AK97">
            <v>939</v>
          </cell>
          <cell r="AL97" t="str">
            <v>CFR</v>
          </cell>
          <cell r="AM97">
            <v>55</v>
          </cell>
          <cell r="AN97">
            <v>0</v>
          </cell>
        </row>
        <row r="98">
          <cell r="A98">
            <v>97</v>
          </cell>
          <cell r="B98" t="str">
            <v>B2B</v>
          </cell>
          <cell r="C98" t="str">
            <v>S2200917</v>
          </cell>
          <cell r="D98" t="str">
            <v>Comeca</v>
          </cell>
          <cell r="O98">
            <v>45731</v>
          </cell>
          <cell r="P98">
            <v>45748</v>
          </cell>
          <cell r="Q98" t="str">
            <v xml:space="preserve">Tianjin </v>
          </cell>
          <cell r="R98" t="str">
            <v>China</v>
          </cell>
          <cell r="S98" t="str">
            <v>Puerto Limon/Caldera</v>
          </cell>
          <cell r="T98" t="str">
            <v>Costa Rica</v>
          </cell>
          <cell r="U98">
            <v>155</v>
          </cell>
          <cell r="V98">
            <v>0</v>
          </cell>
          <cell r="W98">
            <v>155</v>
          </cell>
          <cell r="X98" t="str">
            <v>TBN</v>
          </cell>
          <cell r="Y98" t="str">
            <v>Bulk</v>
          </cell>
          <cell r="Z98">
            <v>45748</v>
          </cell>
          <cell r="AA98">
            <v>45808</v>
          </cell>
          <cell r="AB98" t="str">
            <v>En alistamiento</v>
          </cell>
          <cell r="AC98" t="str">
            <v>COMECA 124</v>
          </cell>
          <cell r="AD98" t="str">
            <v>0,16mm x 898mm x Coil - DR8 -
CA</v>
          </cell>
          <cell r="AE98" t="str">
            <v>YOUFU</v>
          </cell>
          <cell r="AF98">
            <v>855</v>
          </cell>
          <cell r="AG98" t="str">
            <v>FOB</v>
          </cell>
          <cell r="AH98">
            <v>80</v>
          </cell>
          <cell r="AJ98">
            <v>67</v>
          </cell>
          <cell r="AK98">
            <v>1049</v>
          </cell>
          <cell r="AL98" t="str">
            <v>CFR</v>
          </cell>
          <cell r="AM98">
            <v>47</v>
          </cell>
          <cell r="AN98">
            <v>0</v>
          </cell>
        </row>
        <row r="99">
          <cell r="A99">
            <v>98</v>
          </cell>
          <cell r="B99" t="str">
            <v>B2B</v>
          </cell>
          <cell r="C99" t="str">
            <v>S2200917</v>
          </cell>
          <cell r="D99" t="str">
            <v>Comeca</v>
          </cell>
          <cell r="O99">
            <v>45731</v>
          </cell>
          <cell r="P99">
            <v>45748</v>
          </cell>
          <cell r="Q99" t="str">
            <v xml:space="preserve">Tianjin </v>
          </cell>
          <cell r="R99" t="str">
            <v>China</v>
          </cell>
          <cell r="S99" t="str">
            <v>Puerto Limon/Caldera</v>
          </cell>
          <cell r="T99" t="str">
            <v>Costa Rica</v>
          </cell>
          <cell r="U99">
            <v>30</v>
          </cell>
          <cell r="V99">
            <v>0</v>
          </cell>
          <cell r="W99">
            <v>30</v>
          </cell>
          <cell r="X99" t="str">
            <v>TBN</v>
          </cell>
          <cell r="Y99" t="str">
            <v>Bulk</v>
          </cell>
          <cell r="Z99">
            <v>45748</v>
          </cell>
          <cell r="AA99">
            <v>45808</v>
          </cell>
          <cell r="AB99" t="str">
            <v>En alistamiento</v>
          </cell>
          <cell r="AC99" t="str">
            <v>COMECA 83</v>
          </cell>
          <cell r="AD99" t="str">
            <v>0,16mm x 847mm x Coil - DR8-CA</v>
          </cell>
          <cell r="AE99" t="str">
            <v>YOUFU</v>
          </cell>
          <cell r="AF99">
            <v>855</v>
          </cell>
          <cell r="AG99" t="str">
            <v>FOB</v>
          </cell>
          <cell r="AH99">
            <v>80</v>
          </cell>
          <cell r="AJ99">
            <v>67</v>
          </cell>
          <cell r="AK99">
            <v>1049</v>
          </cell>
          <cell r="AL99" t="str">
            <v>CFR</v>
          </cell>
          <cell r="AM99">
            <v>47</v>
          </cell>
          <cell r="AN99">
            <v>0</v>
          </cell>
        </row>
        <row r="100">
          <cell r="A100">
            <v>99</v>
          </cell>
          <cell r="B100" t="str">
            <v>B2B</v>
          </cell>
          <cell r="C100" t="str">
            <v>S2200917</v>
          </cell>
          <cell r="D100" t="str">
            <v>Comeca</v>
          </cell>
          <cell r="O100">
            <v>45731</v>
          </cell>
          <cell r="P100">
            <v>45748</v>
          </cell>
          <cell r="Q100" t="str">
            <v xml:space="preserve">Tianjin </v>
          </cell>
          <cell r="R100" t="str">
            <v>China</v>
          </cell>
          <cell r="S100" t="str">
            <v>Puerto Limon/Caldera</v>
          </cell>
          <cell r="T100" t="str">
            <v>Costa Rica</v>
          </cell>
          <cell r="U100">
            <v>30</v>
          </cell>
          <cell r="V100">
            <v>0</v>
          </cell>
          <cell r="W100">
            <v>30</v>
          </cell>
          <cell r="X100" t="str">
            <v>TBN</v>
          </cell>
          <cell r="Y100" t="str">
            <v>Bulk</v>
          </cell>
          <cell r="Z100">
            <v>45748</v>
          </cell>
          <cell r="AA100">
            <v>45808</v>
          </cell>
          <cell r="AB100" t="str">
            <v>En alistamiento</v>
          </cell>
          <cell r="AC100" t="str">
            <v>COMECA 95</v>
          </cell>
          <cell r="AD100" t="str">
            <v>0,17mm x 973mm x Coil - T3,5 BA</v>
          </cell>
          <cell r="AE100" t="str">
            <v>YOUFU</v>
          </cell>
          <cell r="AF100">
            <v>803</v>
          </cell>
          <cell r="AG100" t="str">
            <v>FOB</v>
          </cell>
          <cell r="AH100">
            <v>80</v>
          </cell>
          <cell r="AJ100">
            <v>65</v>
          </cell>
          <cell r="AK100">
            <v>1002</v>
          </cell>
          <cell r="AL100" t="str">
            <v>CFR</v>
          </cell>
          <cell r="AM100">
            <v>54</v>
          </cell>
          <cell r="AN100">
            <v>0</v>
          </cell>
        </row>
        <row r="101">
          <cell r="A101">
            <v>100</v>
          </cell>
          <cell r="B101" t="str">
            <v>B2B</v>
          </cell>
          <cell r="C101" t="str">
            <v>S2200917</v>
          </cell>
          <cell r="D101" t="str">
            <v>Comeca</v>
          </cell>
          <cell r="O101">
            <v>45731</v>
          </cell>
          <cell r="P101">
            <v>45748</v>
          </cell>
          <cell r="Q101" t="str">
            <v xml:space="preserve">Tianjin </v>
          </cell>
          <cell r="R101" t="str">
            <v>China</v>
          </cell>
          <cell r="S101" t="str">
            <v>Puerto Limon/Caldera</v>
          </cell>
          <cell r="T101" t="str">
            <v>Costa Rica</v>
          </cell>
          <cell r="U101">
            <v>90</v>
          </cell>
          <cell r="V101">
            <v>0</v>
          </cell>
          <cell r="W101">
            <v>90</v>
          </cell>
          <cell r="X101" t="str">
            <v>TBN</v>
          </cell>
          <cell r="Y101" t="str">
            <v>Bulk</v>
          </cell>
          <cell r="Z101">
            <v>45748</v>
          </cell>
          <cell r="AA101">
            <v>45808</v>
          </cell>
          <cell r="AB101" t="str">
            <v>En alistamiento</v>
          </cell>
          <cell r="AC101" t="str">
            <v>COMECA 122</v>
          </cell>
          <cell r="AD101" t="str">
            <v>0,20mm x 903mm x Coil - T4 CA</v>
          </cell>
          <cell r="AE101" t="str">
            <v>YOUFU</v>
          </cell>
          <cell r="AF101">
            <v>765</v>
          </cell>
          <cell r="AG101" t="str">
            <v>FOB</v>
          </cell>
          <cell r="AH101">
            <v>80</v>
          </cell>
          <cell r="AJ101">
            <v>62</v>
          </cell>
          <cell r="AK101">
            <v>955</v>
          </cell>
          <cell r="AL101" t="str">
            <v>CFR</v>
          </cell>
          <cell r="AM101">
            <v>48</v>
          </cell>
          <cell r="AN101">
            <v>0</v>
          </cell>
        </row>
        <row r="102">
          <cell r="A102">
            <v>101</v>
          </cell>
          <cell r="B102" t="str">
            <v>B2B</v>
          </cell>
          <cell r="C102" t="str">
            <v>S2200917</v>
          </cell>
          <cell r="D102" t="str">
            <v>Comeca</v>
          </cell>
          <cell r="O102">
            <v>45731</v>
          </cell>
          <cell r="P102">
            <v>45748</v>
          </cell>
          <cell r="Q102" t="str">
            <v xml:space="preserve">Tianjin </v>
          </cell>
          <cell r="R102" t="str">
            <v>China</v>
          </cell>
          <cell r="S102" t="str">
            <v>Puerto Limon/Caldera</v>
          </cell>
          <cell r="T102" t="str">
            <v>Costa Rica</v>
          </cell>
          <cell r="U102">
            <v>90</v>
          </cell>
          <cell r="V102">
            <v>0</v>
          </cell>
          <cell r="W102">
            <v>90</v>
          </cell>
          <cell r="X102" t="str">
            <v>TBN</v>
          </cell>
          <cell r="Y102" t="str">
            <v>Bulk</v>
          </cell>
          <cell r="Z102">
            <v>45748</v>
          </cell>
          <cell r="AA102">
            <v>45808</v>
          </cell>
          <cell r="AB102" t="str">
            <v>En alistamiento</v>
          </cell>
          <cell r="AC102" t="str">
            <v>COMECA 91</v>
          </cell>
          <cell r="AD102" t="str">
            <v>0,22mm x 991mm x Coil - T5 CA</v>
          </cell>
          <cell r="AE102" t="str">
            <v>YOUFU</v>
          </cell>
          <cell r="AF102">
            <v>760</v>
          </cell>
          <cell r="AG102" t="str">
            <v>FOB</v>
          </cell>
          <cell r="AH102">
            <v>80</v>
          </cell>
          <cell r="AJ102">
            <v>62</v>
          </cell>
          <cell r="AK102">
            <v>950</v>
          </cell>
          <cell r="AL102" t="str">
            <v>CFR</v>
          </cell>
          <cell r="AM102">
            <v>48</v>
          </cell>
          <cell r="AN102">
            <v>0</v>
          </cell>
        </row>
        <row r="103">
          <cell r="A103">
            <v>102</v>
          </cell>
          <cell r="B103" t="str">
            <v>B2B</v>
          </cell>
          <cell r="C103" t="str">
            <v>S2200750-3</v>
          </cell>
          <cell r="D103" t="str">
            <v>Conservas Oderich S.A</v>
          </cell>
          <cell r="O103">
            <v>45708</v>
          </cell>
          <cell r="P103">
            <v>45716</v>
          </cell>
          <cell r="Q103" t="str">
            <v>Iskenderun</v>
          </cell>
          <cell r="R103" t="str">
            <v>Türkiye</v>
          </cell>
          <cell r="S103" t="str">
            <v>Rio Grande</v>
          </cell>
          <cell r="T103" t="str">
            <v>Brazil</v>
          </cell>
          <cell r="U103">
            <v>70</v>
          </cell>
          <cell r="V103">
            <v>68.332999999999998</v>
          </cell>
          <cell r="W103">
            <v>0</v>
          </cell>
          <cell r="X103" t="str">
            <v>CMA CGM LAMARTINE &amp; 0NVJ1N1MA</v>
          </cell>
          <cell r="Y103" t="str">
            <v>Container</v>
          </cell>
          <cell r="Z103">
            <v>45732</v>
          </cell>
          <cell r="AA103">
            <v>45769</v>
          </cell>
          <cell r="AB103" t="str">
            <v>En alistamiento</v>
          </cell>
          <cell r="AD103" t="str">
            <v>0,15 mm x 965 mm x Coil - TH550 - E 2.0/2.0</v>
          </cell>
          <cell r="AE103" t="str">
            <v>Tosyali</v>
          </cell>
          <cell r="AF103">
            <v>1175</v>
          </cell>
          <cell r="AG103" t="str">
            <v>CFR</v>
          </cell>
          <cell r="AH103">
            <v>0</v>
          </cell>
          <cell r="AI103">
            <v>0</v>
          </cell>
          <cell r="AJ103">
            <v>62</v>
          </cell>
          <cell r="AK103">
            <v>1342</v>
          </cell>
          <cell r="AL103" t="str">
            <v>CIF</v>
          </cell>
          <cell r="AM103">
            <v>105</v>
          </cell>
          <cell r="AN103">
            <v>105</v>
          </cell>
        </row>
        <row r="104">
          <cell r="A104">
            <v>103</v>
          </cell>
          <cell r="B104" t="str">
            <v>B2B</v>
          </cell>
          <cell r="C104" t="str">
            <v>S2200750-2</v>
          </cell>
          <cell r="D104" t="str">
            <v>Conservas Oderich S.A</v>
          </cell>
          <cell r="E104" t="str">
            <v>F022-250139</v>
          </cell>
          <cell r="G104">
            <v>8396856661</v>
          </cell>
          <cell r="H104" t="str">
            <v>SI</v>
          </cell>
          <cell r="I104" t="str">
            <v>SI</v>
          </cell>
          <cell r="J104" t="str">
            <v>SI</v>
          </cell>
          <cell r="K104" t="str">
            <v>SI</v>
          </cell>
          <cell r="L104" t="str">
            <v>SI</v>
          </cell>
          <cell r="M104" t="str">
            <v>ISB1674457</v>
          </cell>
          <cell r="N104">
            <v>45689</v>
          </cell>
          <cell r="O104">
            <v>45677</v>
          </cell>
          <cell r="P104">
            <v>45689</v>
          </cell>
          <cell r="Q104" t="str">
            <v>Iskenderun</v>
          </cell>
          <cell r="R104" t="str">
            <v>Türkiye</v>
          </cell>
          <cell r="S104" t="str">
            <v>Rio Grande</v>
          </cell>
          <cell r="T104" t="str">
            <v>Brazil</v>
          </cell>
          <cell r="U104">
            <v>130</v>
          </cell>
          <cell r="V104">
            <v>108.51</v>
          </cell>
          <cell r="W104">
            <v>0</v>
          </cell>
          <cell r="X104" t="str">
            <v>MV CMA CGM ALCAZAR &amp; 0NVIKN1MA</v>
          </cell>
          <cell r="Y104" t="str">
            <v>Container</v>
          </cell>
          <cell r="Z104">
            <v>45690</v>
          </cell>
          <cell r="AA104">
            <v>45727</v>
          </cell>
          <cell r="AB104" t="str">
            <v>En Transito</v>
          </cell>
          <cell r="AD104" t="str">
            <v>0,15 mm x 965 mm x Coil - TH550 - E 2.0/2.0</v>
          </cell>
          <cell r="AE104" t="str">
            <v>Tosyali</v>
          </cell>
          <cell r="AF104">
            <v>1175</v>
          </cell>
          <cell r="AG104" t="str">
            <v>CFR</v>
          </cell>
          <cell r="AH104">
            <v>0</v>
          </cell>
          <cell r="AI104">
            <v>0</v>
          </cell>
          <cell r="AJ104">
            <v>76</v>
          </cell>
          <cell r="AK104">
            <v>1342</v>
          </cell>
          <cell r="AL104" t="str">
            <v>CIF</v>
          </cell>
          <cell r="AM104">
            <v>91</v>
          </cell>
          <cell r="AN104">
            <v>91</v>
          </cell>
        </row>
        <row r="105">
          <cell r="A105">
            <v>104</v>
          </cell>
          <cell r="B105" t="str">
            <v>B2B</v>
          </cell>
          <cell r="C105" t="str">
            <v>S2200750-2</v>
          </cell>
          <cell r="D105" t="str">
            <v>Conservas Oderich S.A</v>
          </cell>
          <cell r="E105" t="str">
            <v>F022-250139</v>
          </cell>
          <cell r="G105">
            <v>8396856661</v>
          </cell>
          <cell r="H105" t="str">
            <v>SI</v>
          </cell>
          <cell r="I105" t="str">
            <v>SI</v>
          </cell>
          <cell r="J105" t="str">
            <v>SI</v>
          </cell>
          <cell r="K105" t="str">
            <v>SI</v>
          </cell>
          <cell r="L105" t="str">
            <v>SI</v>
          </cell>
          <cell r="M105" t="str">
            <v>ISB1674457</v>
          </cell>
          <cell r="N105">
            <v>45689</v>
          </cell>
          <cell r="O105">
            <v>45677</v>
          </cell>
          <cell r="P105">
            <v>45689</v>
          </cell>
          <cell r="Q105" t="str">
            <v>Iskenderun</v>
          </cell>
          <cell r="R105" t="str">
            <v>Türkiye</v>
          </cell>
          <cell r="S105" t="str">
            <v>Rio Grande</v>
          </cell>
          <cell r="T105" t="str">
            <v>Brazil</v>
          </cell>
          <cell r="U105">
            <v>100</v>
          </cell>
          <cell r="V105">
            <v>94.066000000000003</v>
          </cell>
          <cell r="W105">
            <v>0</v>
          </cell>
          <cell r="X105" t="str">
            <v>MV CMA CGM ALCAZAR &amp; 0NVIKN1MA</v>
          </cell>
          <cell r="Y105" t="str">
            <v>Container</v>
          </cell>
          <cell r="Z105">
            <v>45690</v>
          </cell>
          <cell r="AA105">
            <v>45727</v>
          </cell>
          <cell r="AB105" t="str">
            <v>En Transito</v>
          </cell>
          <cell r="AD105" t="str">
            <v>0,17 mm x 915 mm x Coil - TH550 - E 2,0/2,0</v>
          </cell>
          <cell r="AE105" t="str">
            <v>Tosyali</v>
          </cell>
          <cell r="AF105">
            <v>1155</v>
          </cell>
          <cell r="AG105" t="str">
            <v>CFR</v>
          </cell>
          <cell r="AH105">
            <v>0</v>
          </cell>
          <cell r="AI105">
            <v>0</v>
          </cell>
          <cell r="AJ105">
            <v>76</v>
          </cell>
          <cell r="AK105">
            <v>1332</v>
          </cell>
          <cell r="AL105" t="str">
            <v>CIF</v>
          </cell>
          <cell r="AM105">
            <v>101</v>
          </cell>
          <cell r="AN105">
            <v>101</v>
          </cell>
        </row>
        <row r="106">
          <cell r="A106">
            <v>105</v>
          </cell>
          <cell r="B106" t="str">
            <v>B2B</v>
          </cell>
          <cell r="C106" t="str">
            <v>S2200750-3</v>
          </cell>
          <cell r="D106" t="str">
            <v>Conservas Oderich S.A</v>
          </cell>
          <cell r="E106" t="str">
            <v>F022-250139</v>
          </cell>
          <cell r="G106">
            <v>8396856661</v>
          </cell>
          <cell r="H106" t="str">
            <v>SI</v>
          </cell>
          <cell r="I106" t="str">
            <v>SI</v>
          </cell>
          <cell r="J106" t="str">
            <v>SI</v>
          </cell>
          <cell r="K106" t="str">
            <v>SI</v>
          </cell>
          <cell r="L106" t="str">
            <v>SI</v>
          </cell>
          <cell r="M106" t="str">
            <v>ISB1674457</v>
          </cell>
          <cell r="N106">
            <v>45689</v>
          </cell>
          <cell r="O106">
            <v>45677</v>
          </cell>
          <cell r="P106">
            <v>45689</v>
          </cell>
          <cell r="Q106" t="str">
            <v>Iskenderun</v>
          </cell>
          <cell r="R106" t="str">
            <v>Türkiye</v>
          </cell>
          <cell r="S106" t="str">
            <v>Rio Grande</v>
          </cell>
          <cell r="T106" t="str">
            <v>Brazil</v>
          </cell>
          <cell r="U106">
            <v>0</v>
          </cell>
          <cell r="V106">
            <v>6.2850000000000001</v>
          </cell>
          <cell r="W106">
            <v>0</v>
          </cell>
          <cell r="X106" t="str">
            <v>CMA CGM LAMARTINE &amp; 0NVJ1N1MA</v>
          </cell>
          <cell r="Y106" t="str">
            <v>Container</v>
          </cell>
          <cell r="Z106">
            <v>45732</v>
          </cell>
          <cell r="AA106">
            <v>45769</v>
          </cell>
          <cell r="AB106" t="str">
            <v>En alistamiento</v>
          </cell>
          <cell r="AD106" t="str">
            <v>0,17 mm x 915 mm x Coil - TH550 - E 2,0/2,0</v>
          </cell>
          <cell r="AE106" t="str">
            <v>Tosyali</v>
          </cell>
          <cell r="AF106">
            <v>1155</v>
          </cell>
          <cell r="AG106" t="str">
            <v>CFR</v>
          </cell>
          <cell r="AH106">
            <v>0</v>
          </cell>
          <cell r="AI106">
            <v>0</v>
          </cell>
          <cell r="AJ106">
            <v>76</v>
          </cell>
          <cell r="AK106">
            <v>1332</v>
          </cell>
          <cell r="AL106" t="str">
            <v>CIF</v>
          </cell>
          <cell r="AM106">
            <v>101</v>
          </cell>
          <cell r="AN106">
            <v>101</v>
          </cell>
        </row>
        <row r="107">
          <cell r="A107">
            <v>106</v>
          </cell>
          <cell r="B107" t="str">
            <v>B2B</v>
          </cell>
          <cell r="C107" t="str">
            <v>S2200750-3</v>
          </cell>
          <cell r="D107" t="str">
            <v>Conservas Oderich S.A</v>
          </cell>
          <cell r="O107">
            <v>45708</v>
          </cell>
          <cell r="P107">
            <v>45716</v>
          </cell>
          <cell r="Q107" t="str">
            <v>Iskenderun</v>
          </cell>
          <cell r="R107" t="str">
            <v>Türkiye</v>
          </cell>
          <cell r="S107" t="str">
            <v>Rio Grande</v>
          </cell>
          <cell r="T107" t="str">
            <v>Brazil</v>
          </cell>
          <cell r="U107">
            <v>100</v>
          </cell>
          <cell r="V107">
            <v>96.930999999999997</v>
          </cell>
          <cell r="W107">
            <v>0</v>
          </cell>
          <cell r="X107" t="str">
            <v>CMA CGM LAMARTINE &amp; 0NVJ1N1MA</v>
          </cell>
          <cell r="Y107" t="str">
            <v>Container</v>
          </cell>
          <cell r="Z107">
            <v>45732</v>
          </cell>
          <cell r="AA107">
            <v>45769</v>
          </cell>
          <cell r="AB107" t="str">
            <v>En alistamiento</v>
          </cell>
          <cell r="AD107" t="str">
            <v>0,18 mm x 855 mm x Coil - TH550 - D 3,6/2,0</v>
          </cell>
          <cell r="AE107" t="str">
            <v>Tosyali</v>
          </cell>
          <cell r="AF107">
            <v>1195</v>
          </cell>
          <cell r="AG107" t="str">
            <v>CFR</v>
          </cell>
          <cell r="AH107">
            <v>0</v>
          </cell>
          <cell r="AI107">
            <v>0</v>
          </cell>
          <cell r="AJ107">
            <v>76</v>
          </cell>
          <cell r="AK107">
            <v>1373</v>
          </cell>
          <cell r="AL107" t="str">
            <v>CIF</v>
          </cell>
          <cell r="AM107">
            <v>102</v>
          </cell>
          <cell r="AN107">
            <v>102</v>
          </cell>
        </row>
        <row r="108">
          <cell r="A108">
            <v>107</v>
          </cell>
          <cell r="B108" t="str">
            <v>B2B</v>
          </cell>
          <cell r="C108" t="str">
            <v>S2200750</v>
          </cell>
          <cell r="D108" t="str">
            <v>Conservas Oderich S.A</v>
          </cell>
          <cell r="E108" t="str">
            <v>F022-241757</v>
          </cell>
          <cell r="G108">
            <v>6371961610</v>
          </cell>
          <cell r="H108" t="str">
            <v>SI</v>
          </cell>
          <cell r="I108" t="str">
            <v>SI</v>
          </cell>
          <cell r="J108" t="str">
            <v>SI</v>
          </cell>
          <cell r="K108" t="str">
            <v>SI</v>
          </cell>
          <cell r="L108" t="str">
            <v>SI</v>
          </cell>
          <cell r="M108" t="str">
            <v>ISB1633278</v>
          </cell>
          <cell r="N108">
            <v>45634</v>
          </cell>
          <cell r="O108">
            <v>45623</v>
          </cell>
          <cell r="P108">
            <v>45634</v>
          </cell>
          <cell r="Q108" t="str">
            <v>Iskenderun</v>
          </cell>
          <cell r="R108" t="str">
            <v>Türkiye</v>
          </cell>
          <cell r="S108" t="str">
            <v>Rio Grande</v>
          </cell>
          <cell r="T108" t="str">
            <v>Brazil</v>
          </cell>
          <cell r="U108">
            <v>100</v>
          </cell>
          <cell r="V108">
            <v>93.73</v>
          </cell>
          <cell r="W108">
            <v>0</v>
          </cell>
          <cell r="X108" t="str">
            <v>MV CMA CGM LAMARTINE</v>
          </cell>
          <cell r="Y108" t="str">
            <v>Container</v>
          </cell>
          <cell r="Z108">
            <v>45634</v>
          </cell>
          <cell r="AA108">
            <v>45680</v>
          </cell>
          <cell r="AB108" t="str">
            <v>Finalizado</v>
          </cell>
          <cell r="AD108" t="str">
            <v>0,21 mm x 891 mm x Coil - TS275 - 2,8/5,6 D</v>
          </cell>
          <cell r="AE108" t="str">
            <v>Tosyali</v>
          </cell>
          <cell r="AF108">
            <v>1200</v>
          </cell>
          <cell r="AG108" t="str">
            <v>CFR</v>
          </cell>
          <cell r="AH108">
            <v>0</v>
          </cell>
          <cell r="AI108">
            <v>0</v>
          </cell>
          <cell r="AJ108">
            <v>76</v>
          </cell>
          <cell r="AK108">
            <v>1378</v>
          </cell>
          <cell r="AL108" t="str">
            <v>CIF</v>
          </cell>
          <cell r="AM108">
            <v>102</v>
          </cell>
          <cell r="AN108">
            <v>102</v>
          </cell>
        </row>
        <row r="109">
          <cell r="A109">
            <v>108</v>
          </cell>
          <cell r="B109" t="str">
            <v>B2B</v>
          </cell>
          <cell r="C109" t="str">
            <v>S2200879</v>
          </cell>
          <cell r="D109" t="str">
            <v>Conservas Oderich S.A</v>
          </cell>
          <cell r="O109">
            <v>45731</v>
          </cell>
          <cell r="P109">
            <v>45746</v>
          </cell>
          <cell r="Q109" t="str">
            <v>Ho Chi Minh</v>
          </cell>
          <cell r="R109" t="str">
            <v>Vietnam</v>
          </cell>
          <cell r="S109" t="str">
            <v>Rio Grande</v>
          </cell>
          <cell r="T109" t="str">
            <v>Brazil</v>
          </cell>
          <cell r="U109">
            <v>165</v>
          </cell>
          <cell r="V109">
            <v>0</v>
          </cell>
          <cell r="W109">
            <v>165</v>
          </cell>
          <cell r="X109" t="str">
            <v>TBN</v>
          </cell>
          <cell r="Y109" t="str">
            <v>Container</v>
          </cell>
          <cell r="Z109">
            <v>45746</v>
          </cell>
          <cell r="AA109">
            <v>45801</v>
          </cell>
          <cell r="AB109" t="str">
            <v>En alistamiento</v>
          </cell>
          <cell r="AD109" t="str">
            <v>0,18mm x 918mm x Coil - T4CA</v>
          </cell>
          <cell r="AE109" t="str">
            <v>Perstima</v>
          </cell>
          <cell r="AF109">
            <v>1040</v>
          </cell>
          <cell r="AG109" t="str">
            <v>FOB</v>
          </cell>
          <cell r="AJ109">
            <v>68</v>
          </cell>
          <cell r="AK109">
            <v>1188</v>
          </cell>
          <cell r="AL109" t="str">
            <v>FOB</v>
          </cell>
          <cell r="AM109">
            <v>80</v>
          </cell>
          <cell r="AN109">
            <v>0</v>
          </cell>
        </row>
        <row r="110">
          <cell r="A110">
            <v>109</v>
          </cell>
          <cell r="B110" t="str">
            <v>B2B</v>
          </cell>
          <cell r="C110" t="str">
            <v>S2200879</v>
          </cell>
          <cell r="D110" t="str">
            <v>Conservas Oderich S.A</v>
          </cell>
          <cell r="O110">
            <v>45731</v>
          </cell>
          <cell r="P110">
            <v>45746</v>
          </cell>
          <cell r="Q110" t="str">
            <v>Ho Chi Minh</v>
          </cell>
          <cell r="R110" t="str">
            <v>Vietnam</v>
          </cell>
          <cell r="S110" t="str">
            <v>Rio Grande</v>
          </cell>
          <cell r="T110" t="str">
            <v>Brazil</v>
          </cell>
          <cell r="U110">
            <v>110</v>
          </cell>
          <cell r="V110">
            <v>0</v>
          </cell>
          <cell r="W110">
            <v>110</v>
          </cell>
          <cell r="X110" t="str">
            <v>TBN</v>
          </cell>
          <cell r="Y110" t="str">
            <v>Container</v>
          </cell>
          <cell r="Z110">
            <v>45746</v>
          </cell>
          <cell r="AA110">
            <v>45801</v>
          </cell>
          <cell r="AB110" t="str">
            <v>En alistamiento</v>
          </cell>
          <cell r="AD110" t="str">
            <v>0,18mm x 938mm x Coil - T4CA</v>
          </cell>
          <cell r="AE110" t="str">
            <v>Perstima</v>
          </cell>
          <cell r="AF110">
            <v>1040</v>
          </cell>
          <cell r="AG110" t="str">
            <v>FOB</v>
          </cell>
          <cell r="AJ110">
            <v>68</v>
          </cell>
          <cell r="AK110">
            <v>1188</v>
          </cell>
          <cell r="AL110" t="str">
            <v>FOB</v>
          </cell>
          <cell r="AM110">
            <v>80</v>
          </cell>
          <cell r="AN110">
            <v>0</v>
          </cell>
        </row>
        <row r="111">
          <cell r="A111">
            <v>110</v>
          </cell>
          <cell r="B111" t="str">
            <v>B2B</v>
          </cell>
          <cell r="C111" t="str">
            <v>S2200879</v>
          </cell>
          <cell r="D111" t="str">
            <v>Conservas Oderich S.A</v>
          </cell>
          <cell r="O111">
            <v>45731</v>
          </cell>
          <cell r="P111">
            <v>45746</v>
          </cell>
          <cell r="Q111" t="str">
            <v>Ho Chi Minh</v>
          </cell>
          <cell r="R111" t="str">
            <v>Vietnam</v>
          </cell>
          <cell r="S111" t="str">
            <v>Rio Grande</v>
          </cell>
          <cell r="T111" t="str">
            <v>Brazil</v>
          </cell>
          <cell r="U111">
            <v>55</v>
          </cell>
          <cell r="V111">
            <v>0</v>
          </cell>
          <cell r="W111">
            <v>55</v>
          </cell>
          <cell r="X111" t="str">
            <v>TBN</v>
          </cell>
          <cell r="Y111" t="str">
            <v>Container</v>
          </cell>
          <cell r="Z111">
            <v>45746</v>
          </cell>
          <cell r="AA111">
            <v>45801</v>
          </cell>
          <cell r="AB111" t="str">
            <v>En alistamiento</v>
          </cell>
          <cell r="AD111" t="str">
            <v>0,20mm x 918mm x Coil - T4CA</v>
          </cell>
          <cell r="AE111" t="str">
            <v>Perstima</v>
          </cell>
          <cell r="AF111">
            <v>1025</v>
          </cell>
          <cell r="AG111" t="str">
            <v>FOB</v>
          </cell>
          <cell r="AJ111">
            <v>67</v>
          </cell>
          <cell r="AK111">
            <v>1173</v>
          </cell>
          <cell r="AL111" t="str">
            <v>FOB</v>
          </cell>
          <cell r="AM111">
            <v>81</v>
          </cell>
          <cell r="AN111">
            <v>0</v>
          </cell>
        </row>
        <row r="112">
          <cell r="A112">
            <v>111</v>
          </cell>
          <cell r="B112" t="str">
            <v>B2B</v>
          </cell>
          <cell r="C112" t="str">
            <v>S2200879</v>
          </cell>
          <cell r="D112" t="str">
            <v>Conservas Oderich S.A</v>
          </cell>
          <cell r="O112">
            <v>45731</v>
          </cell>
          <cell r="P112">
            <v>45746</v>
          </cell>
          <cell r="Q112" t="str">
            <v>Ho Chi Minh</v>
          </cell>
          <cell r="R112" t="str">
            <v>Vietnam</v>
          </cell>
          <cell r="S112" t="str">
            <v>Rio Grande</v>
          </cell>
          <cell r="T112" t="str">
            <v>Brazil</v>
          </cell>
          <cell r="U112">
            <v>55</v>
          </cell>
          <cell r="V112">
            <v>0</v>
          </cell>
          <cell r="W112">
            <v>55</v>
          </cell>
          <cell r="X112" t="str">
            <v>TBN</v>
          </cell>
          <cell r="Y112" t="str">
            <v>Container</v>
          </cell>
          <cell r="Z112">
            <v>45746</v>
          </cell>
          <cell r="AA112">
            <v>45801</v>
          </cell>
          <cell r="AB112" t="str">
            <v>En alistamiento</v>
          </cell>
          <cell r="AD112" t="str">
            <v>0,23mm x 900mm x Coil - T3 (TS275) CA</v>
          </cell>
          <cell r="AE112" t="str">
            <v>Perstima</v>
          </cell>
          <cell r="AF112">
            <v>1010</v>
          </cell>
          <cell r="AG112" t="str">
            <v>FOB</v>
          </cell>
          <cell r="AJ112">
            <v>66</v>
          </cell>
          <cell r="AK112">
            <v>1157</v>
          </cell>
          <cell r="AL112" t="str">
            <v>FOB</v>
          </cell>
          <cell r="AM112">
            <v>81</v>
          </cell>
          <cell r="AN112">
            <v>0</v>
          </cell>
        </row>
        <row r="113">
          <cell r="A113">
            <v>112</v>
          </cell>
          <cell r="B113" t="str">
            <v>B2B</v>
          </cell>
          <cell r="C113" t="str">
            <v>S2200879</v>
          </cell>
          <cell r="D113" t="str">
            <v>Conservas Oderich S.A</v>
          </cell>
          <cell r="O113">
            <v>45731</v>
          </cell>
          <cell r="P113">
            <v>45746</v>
          </cell>
          <cell r="Q113" t="str">
            <v>Ho Chi Minh</v>
          </cell>
          <cell r="R113" t="str">
            <v>Vietnam</v>
          </cell>
          <cell r="S113" t="str">
            <v>Rio Grande</v>
          </cell>
          <cell r="T113" t="str">
            <v>Brazil</v>
          </cell>
          <cell r="U113">
            <v>55</v>
          </cell>
          <cell r="V113">
            <v>0</v>
          </cell>
          <cell r="W113">
            <v>55</v>
          </cell>
          <cell r="X113" t="str">
            <v>TBN</v>
          </cell>
          <cell r="Y113" t="str">
            <v>Container</v>
          </cell>
          <cell r="Z113">
            <v>45746</v>
          </cell>
          <cell r="AA113">
            <v>45801</v>
          </cell>
          <cell r="AB113" t="str">
            <v>En alistamiento</v>
          </cell>
          <cell r="AD113" t="str">
            <v>0,23mm x 737mm x Coil - T3 (TS275) CA</v>
          </cell>
          <cell r="AE113" t="str">
            <v>Perstima</v>
          </cell>
          <cell r="AF113">
            <v>1010</v>
          </cell>
          <cell r="AG113" t="str">
            <v>FOB</v>
          </cell>
          <cell r="AJ113">
            <v>66</v>
          </cell>
          <cell r="AK113">
            <v>1157</v>
          </cell>
          <cell r="AL113" t="str">
            <v>FOB</v>
          </cell>
          <cell r="AM113">
            <v>81</v>
          </cell>
          <cell r="AN113">
            <v>0</v>
          </cell>
        </row>
        <row r="114">
          <cell r="A114">
            <v>113</v>
          </cell>
          <cell r="B114" t="str">
            <v>B2B</v>
          </cell>
          <cell r="C114" t="str">
            <v>S2200879</v>
          </cell>
          <cell r="D114" t="str">
            <v>Conservas Oderich S.A</v>
          </cell>
          <cell r="O114">
            <v>45731</v>
          </cell>
          <cell r="P114">
            <v>45746</v>
          </cell>
          <cell r="Q114" t="str">
            <v>Ho Chi Minh</v>
          </cell>
          <cell r="R114" t="str">
            <v>Vietnam</v>
          </cell>
          <cell r="S114" t="str">
            <v>Rio Grande</v>
          </cell>
          <cell r="T114" t="str">
            <v>Brazil</v>
          </cell>
          <cell r="U114">
            <v>55</v>
          </cell>
          <cell r="V114">
            <v>0</v>
          </cell>
          <cell r="W114">
            <v>55</v>
          </cell>
          <cell r="X114" t="str">
            <v>TBN</v>
          </cell>
          <cell r="Y114" t="str">
            <v>Container</v>
          </cell>
          <cell r="Z114">
            <v>45746</v>
          </cell>
          <cell r="AA114">
            <v>45801</v>
          </cell>
          <cell r="AB114" t="str">
            <v>En alistamiento</v>
          </cell>
          <cell r="AD114" t="str">
            <v>0,23mm x 960mm x Coil - T3 (TS275) CA</v>
          </cell>
          <cell r="AE114" t="str">
            <v>Perstima</v>
          </cell>
          <cell r="AF114">
            <v>1010</v>
          </cell>
          <cell r="AG114" t="str">
            <v>FOB</v>
          </cell>
          <cell r="AJ114">
            <v>66</v>
          </cell>
          <cell r="AK114">
            <v>1157</v>
          </cell>
          <cell r="AL114" t="str">
            <v>FOB</v>
          </cell>
          <cell r="AM114">
            <v>81</v>
          </cell>
          <cell r="AN114">
            <v>0</v>
          </cell>
        </row>
        <row r="115">
          <cell r="A115">
            <v>114</v>
          </cell>
          <cell r="B115" t="str">
            <v>B2B</v>
          </cell>
          <cell r="C115" t="str">
            <v>S2200880</v>
          </cell>
          <cell r="D115" t="str">
            <v>Conservas Oderich S.A</v>
          </cell>
          <cell r="O115">
            <v>45703</v>
          </cell>
          <cell r="P115">
            <v>45716</v>
          </cell>
          <cell r="Q115" t="str">
            <v>Iskenderun</v>
          </cell>
          <cell r="R115" t="str">
            <v>Türkiye</v>
          </cell>
          <cell r="S115" t="str">
            <v>Rio Grande</v>
          </cell>
          <cell r="T115" t="str">
            <v>Brazil</v>
          </cell>
          <cell r="U115">
            <v>55</v>
          </cell>
          <cell r="V115">
            <v>0</v>
          </cell>
          <cell r="W115">
            <v>55</v>
          </cell>
          <cell r="X115" t="str">
            <v>TBN</v>
          </cell>
          <cell r="Y115" t="str">
            <v>Container</v>
          </cell>
          <cell r="Z115">
            <v>45716</v>
          </cell>
          <cell r="AA115">
            <v>45771</v>
          </cell>
          <cell r="AB115" t="str">
            <v>En Transito</v>
          </cell>
          <cell r="AD115" t="str">
            <v>0,17mm x 915mm x Coil - TH550 - CA - E2,0/2,0</v>
          </cell>
          <cell r="AE115" t="str">
            <v>Tosyali</v>
          </cell>
          <cell r="AF115">
            <v>1231</v>
          </cell>
          <cell r="AG115" t="str">
            <v>CFR</v>
          </cell>
          <cell r="AH115">
            <v>0</v>
          </cell>
          <cell r="AI115">
            <v>0</v>
          </cell>
          <cell r="AJ115">
            <v>77</v>
          </cell>
          <cell r="AK115">
            <v>1381</v>
          </cell>
          <cell r="AL115" t="str">
            <v>CIF</v>
          </cell>
          <cell r="AM115">
            <v>73</v>
          </cell>
          <cell r="AN115">
            <v>73</v>
          </cell>
        </row>
        <row r="116">
          <cell r="A116">
            <v>115</v>
          </cell>
          <cell r="B116" t="str">
            <v>B2B</v>
          </cell>
          <cell r="C116" t="str">
            <v>S2200880</v>
          </cell>
          <cell r="D116" t="str">
            <v>Conservas Oderich S.A</v>
          </cell>
          <cell r="O116">
            <v>45703</v>
          </cell>
          <cell r="P116">
            <v>45716</v>
          </cell>
          <cell r="Q116" t="str">
            <v>Iskenderun</v>
          </cell>
          <cell r="R116" t="str">
            <v>Türkiye</v>
          </cell>
          <cell r="S116" t="str">
            <v>Rio Grande</v>
          </cell>
          <cell r="T116" t="str">
            <v>Brazil</v>
          </cell>
          <cell r="U116">
            <v>145</v>
          </cell>
          <cell r="V116">
            <v>0</v>
          </cell>
          <cell r="W116">
            <v>145</v>
          </cell>
          <cell r="X116" t="str">
            <v>TBN</v>
          </cell>
          <cell r="Y116" t="str">
            <v>Container</v>
          </cell>
          <cell r="Z116">
            <v>45716</v>
          </cell>
          <cell r="AA116">
            <v>45771</v>
          </cell>
          <cell r="AB116" t="str">
            <v>En Transito</v>
          </cell>
          <cell r="AD116" t="str">
            <v>0,21mm x 902mm x Coil -TS275 - BA - 2,8/5,6D</v>
          </cell>
          <cell r="AE116" t="str">
            <v>Tosyali</v>
          </cell>
          <cell r="AF116">
            <v>1267</v>
          </cell>
          <cell r="AG116" t="str">
            <v>CFR</v>
          </cell>
          <cell r="AH116">
            <v>0</v>
          </cell>
          <cell r="AI116">
            <v>0</v>
          </cell>
          <cell r="AJ116">
            <v>78</v>
          </cell>
          <cell r="AK116">
            <v>1420</v>
          </cell>
          <cell r="AL116" t="str">
            <v>CIF</v>
          </cell>
          <cell r="AM116">
            <v>75</v>
          </cell>
          <cell r="AN116">
            <v>75</v>
          </cell>
        </row>
        <row r="117">
          <cell r="A117">
            <v>116</v>
          </cell>
          <cell r="B117" t="str">
            <v>B2B</v>
          </cell>
          <cell r="C117" t="str">
            <v>S2200880</v>
          </cell>
          <cell r="D117" t="str">
            <v>Conservas Oderich S.A</v>
          </cell>
          <cell r="O117">
            <v>45703</v>
          </cell>
          <cell r="P117">
            <v>45716</v>
          </cell>
          <cell r="Q117" t="str">
            <v>Iskenderun</v>
          </cell>
          <cell r="R117" t="str">
            <v>Türkiye</v>
          </cell>
          <cell r="S117" t="str">
            <v>Rio Grande</v>
          </cell>
          <cell r="T117" t="str">
            <v>Brazil</v>
          </cell>
          <cell r="U117">
            <v>505</v>
          </cell>
          <cell r="V117">
            <v>0</v>
          </cell>
          <cell r="W117">
            <v>505</v>
          </cell>
          <cell r="X117" t="str">
            <v>TBN</v>
          </cell>
          <cell r="Y117" t="str">
            <v>Container</v>
          </cell>
          <cell r="Z117">
            <v>45716</v>
          </cell>
          <cell r="AA117">
            <v>45771</v>
          </cell>
          <cell r="AB117" t="str">
            <v>En Transito</v>
          </cell>
          <cell r="AD117" t="str">
            <v>0,21mm x 891mm x Coil - TS275 - BA - 2,8/5,6D</v>
          </cell>
          <cell r="AE117" t="str">
            <v>Tosyali</v>
          </cell>
          <cell r="AF117">
            <v>1278</v>
          </cell>
          <cell r="AG117" t="str">
            <v>CFR</v>
          </cell>
          <cell r="AH117">
            <v>0</v>
          </cell>
          <cell r="AI117">
            <v>0</v>
          </cell>
          <cell r="AJ117">
            <v>79</v>
          </cell>
          <cell r="AK117">
            <v>1429</v>
          </cell>
          <cell r="AL117" t="str">
            <v>CIF</v>
          </cell>
          <cell r="AM117">
            <v>72</v>
          </cell>
          <cell r="AN117">
            <v>72</v>
          </cell>
        </row>
        <row r="118">
          <cell r="A118">
            <v>117</v>
          </cell>
          <cell r="B118" t="str">
            <v>B2B</v>
          </cell>
          <cell r="C118" t="str">
            <v>S2200593</v>
          </cell>
          <cell r="D118" t="str">
            <v>Envases Aguila</v>
          </cell>
          <cell r="E118" t="str">
            <v>F022-241537</v>
          </cell>
          <cell r="G118">
            <v>6474466515</v>
          </cell>
          <cell r="H118" t="str">
            <v>SI</v>
          </cell>
          <cell r="I118" t="str">
            <v>SI</v>
          </cell>
          <cell r="J118" t="str">
            <v>SI</v>
          </cell>
          <cell r="K118" t="str">
            <v>SI</v>
          </cell>
          <cell r="M118" t="str">
            <v>HLCUBO1241027420</v>
          </cell>
          <cell r="N118">
            <v>45583</v>
          </cell>
          <cell r="O118">
            <v>45488</v>
          </cell>
          <cell r="P118">
            <v>45488</v>
          </cell>
          <cell r="Q118" t="str">
            <v>NHAVA SHEVA</v>
          </cell>
          <cell r="R118" t="str">
            <v>India</v>
          </cell>
          <cell r="S118" t="str">
            <v>Valparaiso</v>
          </cell>
          <cell r="T118" t="str">
            <v>Chile</v>
          </cell>
          <cell r="U118">
            <v>25</v>
          </cell>
          <cell r="V118">
            <v>12.96</v>
          </cell>
          <cell r="W118">
            <v>0</v>
          </cell>
          <cell r="X118" t="str">
            <v>MV ARGOLIKOS</v>
          </cell>
          <cell r="Y118" t="str">
            <v>Container</v>
          </cell>
          <cell r="Z118">
            <v>45582</v>
          </cell>
          <cell r="AA118">
            <v>45671</v>
          </cell>
          <cell r="AB118" t="str">
            <v>Finalizado</v>
          </cell>
          <cell r="AC118" t="str">
            <v>Aguila 20</v>
          </cell>
          <cell r="AD118" t="str">
            <v>0,22mm x 895mm x Coil - T3 BA - 2,8/2,8</v>
          </cell>
          <cell r="AE118" t="str">
            <v>JSW</v>
          </cell>
          <cell r="AF118">
            <v>1105</v>
          </cell>
          <cell r="AG118" t="str">
            <v>CFR</v>
          </cell>
          <cell r="AH118">
            <v>0</v>
          </cell>
          <cell r="AI118">
            <v>0</v>
          </cell>
          <cell r="AJ118">
            <v>59</v>
          </cell>
          <cell r="AK118">
            <v>1000</v>
          </cell>
          <cell r="AL118" t="str">
            <v>CIF</v>
          </cell>
          <cell r="AM118">
            <v>-164</v>
          </cell>
          <cell r="AN118">
            <v>-164</v>
          </cell>
        </row>
        <row r="119">
          <cell r="A119">
            <v>118</v>
          </cell>
          <cell r="B119" t="str">
            <v>B2B</v>
          </cell>
          <cell r="C119" t="str">
            <v>S2200593</v>
          </cell>
          <cell r="D119" t="str">
            <v>Envases Aguila</v>
          </cell>
          <cell r="E119" t="str">
            <v>F022-241537</v>
          </cell>
          <cell r="G119">
            <v>6474466515</v>
          </cell>
          <cell r="H119" t="str">
            <v>SI</v>
          </cell>
          <cell r="I119" t="str">
            <v>SI</v>
          </cell>
          <cell r="J119" t="str">
            <v>SI</v>
          </cell>
          <cell r="K119" t="str">
            <v>SI</v>
          </cell>
          <cell r="M119" t="str">
            <v>HLCUBO1241027420</v>
          </cell>
          <cell r="N119">
            <v>45583</v>
          </cell>
          <cell r="O119">
            <v>45488</v>
          </cell>
          <cell r="P119">
            <v>45488</v>
          </cell>
          <cell r="Q119" t="str">
            <v>NHAVA SHEVA</v>
          </cell>
          <cell r="R119" t="str">
            <v>India</v>
          </cell>
          <cell r="S119" t="str">
            <v>Valparaiso</v>
          </cell>
          <cell r="T119" t="str">
            <v>Chile</v>
          </cell>
          <cell r="U119">
            <v>25</v>
          </cell>
          <cell r="V119">
            <v>31.16</v>
          </cell>
          <cell r="W119">
            <v>0</v>
          </cell>
          <cell r="X119" t="str">
            <v>MV ARGOLIKOS</v>
          </cell>
          <cell r="Y119" t="str">
            <v>Container</v>
          </cell>
          <cell r="Z119">
            <v>45582</v>
          </cell>
          <cell r="AA119">
            <v>45671</v>
          </cell>
          <cell r="AB119" t="str">
            <v>Finalizado</v>
          </cell>
          <cell r="AC119" t="str">
            <v>Aguila 43</v>
          </cell>
          <cell r="AD119" t="str">
            <v>0,28mm x 785mm x Coil - T3 BA - 2,8/2,8</v>
          </cell>
          <cell r="AE119" t="str">
            <v>JSW</v>
          </cell>
          <cell r="AF119">
            <v>1059</v>
          </cell>
          <cell r="AG119" t="str">
            <v>CFR</v>
          </cell>
          <cell r="AH119">
            <v>0</v>
          </cell>
          <cell r="AI119">
            <v>0</v>
          </cell>
          <cell r="AJ119">
            <v>58</v>
          </cell>
          <cell r="AK119">
            <v>973</v>
          </cell>
          <cell r="AL119" t="str">
            <v>CIF</v>
          </cell>
          <cell r="AM119">
            <v>-144</v>
          </cell>
          <cell r="AN119">
            <v>-144</v>
          </cell>
        </row>
        <row r="120">
          <cell r="A120">
            <v>119</v>
          </cell>
          <cell r="B120" t="str">
            <v>B2B</v>
          </cell>
          <cell r="C120" t="str">
            <v>S2200863</v>
          </cell>
          <cell r="D120" t="str">
            <v>Envases Aguila</v>
          </cell>
          <cell r="O120">
            <v>45708</v>
          </cell>
          <cell r="P120">
            <v>45717</v>
          </cell>
          <cell r="Q120" t="str">
            <v xml:space="preserve">Tianjin </v>
          </cell>
          <cell r="R120" t="str">
            <v>China</v>
          </cell>
          <cell r="S120" t="str">
            <v>Valparaiso</v>
          </cell>
          <cell r="T120" t="str">
            <v>Chile</v>
          </cell>
          <cell r="U120">
            <v>130</v>
          </cell>
          <cell r="V120">
            <v>138.83500000000001</v>
          </cell>
          <cell r="W120">
            <v>0</v>
          </cell>
          <cell r="X120" t="str">
            <v>MV ZHE HAI 529 - V.A2508</v>
          </cell>
          <cell r="Y120" t="str">
            <v>Bulk</v>
          </cell>
          <cell r="Z120">
            <v>45730</v>
          </cell>
          <cell r="AA120">
            <v>45788</v>
          </cell>
          <cell r="AB120" t="str">
            <v>En alistamiento</v>
          </cell>
          <cell r="AC120" t="str">
            <v>Aguila 26</v>
          </cell>
          <cell r="AD120" t="str">
            <v>0,22mm x 905mm x Coil - T4 CA - 2,8/2,8</v>
          </cell>
          <cell r="AE120" t="str">
            <v>YOUFU</v>
          </cell>
          <cell r="AF120">
            <v>880</v>
          </cell>
          <cell r="AG120" t="str">
            <v>FOB</v>
          </cell>
          <cell r="AH120">
            <v>65</v>
          </cell>
          <cell r="AI120">
            <v>59</v>
          </cell>
          <cell r="AJ120">
            <v>68</v>
          </cell>
          <cell r="AK120">
            <v>1058</v>
          </cell>
          <cell r="AL120" t="str">
            <v>CFR</v>
          </cell>
          <cell r="AM120">
            <v>45</v>
          </cell>
          <cell r="AN120">
            <v>51</v>
          </cell>
        </row>
        <row r="121">
          <cell r="A121">
            <v>120</v>
          </cell>
          <cell r="B121" t="str">
            <v>B2B</v>
          </cell>
          <cell r="C121" t="str">
            <v>S2200863</v>
          </cell>
          <cell r="D121" t="str">
            <v>Envases Aguila</v>
          </cell>
          <cell r="O121">
            <v>45708</v>
          </cell>
          <cell r="P121">
            <v>45717</v>
          </cell>
          <cell r="Q121" t="str">
            <v xml:space="preserve">Tianjin </v>
          </cell>
          <cell r="R121" t="str">
            <v>China</v>
          </cell>
          <cell r="S121" t="str">
            <v>Valparaiso</v>
          </cell>
          <cell r="T121" t="str">
            <v>Chile</v>
          </cell>
          <cell r="U121">
            <v>30</v>
          </cell>
          <cell r="V121">
            <v>13.83</v>
          </cell>
          <cell r="W121">
            <v>0</v>
          </cell>
          <cell r="X121" t="str">
            <v>MV ZHE HAI 529 - V.A2508</v>
          </cell>
          <cell r="Y121" t="str">
            <v>Bulk</v>
          </cell>
          <cell r="Z121">
            <v>45730</v>
          </cell>
          <cell r="AA121">
            <v>45788</v>
          </cell>
          <cell r="AB121" t="str">
            <v>En alistamiento</v>
          </cell>
          <cell r="AC121" t="str">
            <v>Aguila 31</v>
          </cell>
          <cell r="AD121" t="str">
            <v>0,19mm x 797mm x Coil - T5 CA - 2,8/2,8</v>
          </cell>
          <cell r="AE121" t="str">
            <v>YOUFU</v>
          </cell>
          <cell r="AF121">
            <v>925</v>
          </cell>
          <cell r="AG121" t="str">
            <v>FOB</v>
          </cell>
          <cell r="AH121">
            <v>65</v>
          </cell>
          <cell r="AI121">
            <v>59</v>
          </cell>
          <cell r="AJ121">
            <v>70</v>
          </cell>
          <cell r="AK121">
            <v>1101</v>
          </cell>
          <cell r="AL121" t="str">
            <v>CFR</v>
          </cell>
          <cell r="AM121">
            <v>41</v>
          </cell>
          <cell r="AN121">
            <v>47</v>
          </cell>
        </row>
        <row r="122">
          <cell r="A122">
            <v>121</v>
          </cell>
          <cell r="B122" t="str">
            <v>B2B</v>
          </cell>
          <cell r="C122" t="str">
            <v>S2200863-2</v>
          </cell>
          <cell r="D122" t="str">
            <v>Envases Aguila</v>
          </cell>
          <cell r="O122">
            <v>45731</v>
          </cell>
          <cell r="P122">
            <v>45746</v>
          </cell>
          <cell r="Q122" t="str">
            <v xml:space="preserve">Tianjin </v>
          </cell>
          <cell r="R122" t="str">
            <v>China</v>
          </cell>
          <cell r="S122" t="str">
            <v>Valparaiso</v>
          </cell>
          <cell r="T122" t="str">
            <v>Chile</v>
          </cell>
          <cell r="V122">
            <v>12</v>
          </cell>
          <cell r="W122">
            <v>0</v>
          </cell>
          <cell r="X122" t="str">
            <v>TBN</v>
          </cell>
          <cell r="Y122" t="str">
            <v>Bulk</v>
          </cell>
          <cell r="Z122">
            <v>45746</v>
          </cell>
          <cell r="AA122">
            <v>45804</v>
          </cell>
          <cell r="AB122" t="str">
            <v>En alistamiento</v>
          </cell>
          <cell r="AC122" t="str">
            <v>Aguila 31</v>
          </cell>
          <cell r="AD122" t="str">
            <v>0,19mm x 797mm x Coil - T5 CA - 2,8/2,8</v>
          </cell>
          <cell r="AE122" t="str">
            <v>YOUFU</v>
          </cell>
          <cell r="AF122">
            <v>925</v>
          </cell>
          <cell r="AG122" t="str">
            <v>FOB</v>
          </cell>
          <cell r="AH122">
            <v>65</v>
          </cell>
          <cell r="AI122">
            <v>59</v>
          </cell>
          <cell r="AJ122">
            <v>70</v>
          </cell>
          <cell r="AK122">
            <v>1101</v>
          </cell>
          <cell r="AL122" t="str">
            <v>CFR</v>
          </cell>
          <cell r="AM122">
            <v>41</v>
          </cell>
          <cell r="AN122">
            <v>47</v>
          </cell>
        </row>
        <row r="123">
          <cell r="A123">
            <v>122</v>
          </cell>
          <cell r="B123" t="str">
            <v>B2B</v>
          </cell>
          <cell r="C123" t="str">
            <v>S2200863</v>
          </cell>
          <cell r="D123" t="str">
            <v>Envases Aguila</v>
          </cell>
          <cell r="O123">
            <v>45708</v>
          </cell>
          <cell r="P123">
            <v>45717</v>
          </cell>
          <cell r="Q123" t="str">
            <v xml:space="preserve">Tianjin </v>
          </cell>
          <cell r="R123" t="str">
            <v>China</v>
          </cell>
          <cell r="S123" t="str">
            <v>Valparaiso</v>
          </cell>
          <cell r="T123" t="str">
            <v>Chile</v>
          </cell>
          <cell r="U123">
            <v>30</v>
          </cell>
          <cell r="V123">
            <v>25.754999999999999</v>
          </cell>
          <cell r="W123">
            <v>0</v>
          </cell>
          <cell r="X123" t="str">
            <v>MV ZHE HAI 529 - V.A2508</v>
          </cell>
          <cell r="Y123" t="str">
            <v>Bulk</v>
          </cell>
          <cell r="Z123">
            <v>45730</v>
          </cell>
          <cell r="AA123">
            <v>45788</v>
          </cell>
          <cell r="AB123" t="str">
            <v>En alistamiento</v>
          </cell>
          <cell r="AC123" t="str">
            <v>Aguila 49</v>
          </cell>
          <cell r="AD123" t="str">
            <v>0,19mm x 806mm x Coil - T4 CA - 2,8/2,8</v>
          </cell>
          <cell r="AE123" t="str">
            <v>YOUFU</v>
          </cell>
          <cell r="AF123">
            <v>920</v>
          </cell>
          <cell r="AG123" t="str">
            <v>FOB</v>
          </cell>
          <cell r="AH123">
            <v>65</v>
          </cell>
          <cell r="AI123">
            <v>59</v>
          </cell>
          <cell r="AJ123">
            <v>70</v>
          </cell>
          <cell r="AK123">
            <v>1101</v>
          </cell>
          <cell r="AL123" t="str">
            <v>CFR</v>
          </cell>
          <cell r="AM123">
            <v>46</v>
          </cell>
          <cell r="AN123">
            <v>52</v>
          </cell>
        </row>
        <row r="124">
          <cell r="A124">
            <v>123</v>
          </cell>
          <cell r="B124" t="str">
            <v>B2B</v>
          </cell>
          <cell r="C124" t="str">
            <v>S2200864-2</v>
          </cell>
          <cell r="D124" t="str">
            <v>Envases Aguila</v>
          </cell>
          <cell r="O124">
            <v>45731</v>
          </cell>
          <cell r="P124">
            <v>45746</v>
          </cell>
          <cell r="Q124" t="str">
            <v xml:space="preserve">Tianjin </v>
          </cell>
          <cell r="R124" t="str">
            <v>China</v>
          </cell>
          <cell r="S124" t="str">
            <v>Valparaiso</v>
          </cell>
          <cell r="T124" t="str">
            <v>Chile</v>
          </cell>
          <cell r="U124">
            <v>300</v>
          </cell>
          <cell r="V124">
            <v>0</v>
          </cell>
          <cell r="W124">
            <v>300</v>
          </cell>
          <cell r="X124" t="str">
            <v>TBN</v>
          </cell>
          <cell r="Y124" t="str">
            <v>Container</v>
          </cell>
          <cell r="Z124">
            <v>45746</v>
          </cell>
          <cell r="AA124">
            <v>45804</v>
          </cell>
          <cell r="AB124" t="str">
            <v>En alistamiento</v>
          </cell>
          <cell r="AC124" t="str">
            <v>Argentina 24</v>
          </cell>
          <cell r="AD124" t="str">
            <v>0,18mm x 960mm x Coil - T4CA - TFS</v>
          </cell>
          <cell r="AE124" t="str">
            <v>YOUFU</v>
          </cell>
          <cell r="AF124">
            <v>795</v>
          </cell>
          <cell r="AG124" t="str">
            <v>FOB</v>
          </cell>
          <cell r="AH124">
            <v>65</v>
          </cell>
          <cell r="AI124">
            <v>59</v>
          </cell>
          <cell r="AJ124">
            <v>69</v>
          </cell>
          <cell r="AK124">
            <v>970</v>
          </cell>
          <cell r="AL124" t="str">
            <v>CFR</v>
          </cell>
          <cell r="AM124">
            <v>41</v>
          </cell>
          <cell r="AN124">
            <v>47</v>
          </cell>
        </row>
        <row r="125">
          <cell r="A125">
            <v>124</v>
          </cell>
          <cell r="B125" t="str">
            <v>B2B</v>
          </cell>
          <cell r="C125" t="str">
            <v>S2200864</v>
          </cell>
          <cell r="D125" t="str">
            <v>Envases Aguila</v>
          </cell>
          <cell r="O125">
            <v>45731</v>
          </cell>
          <cell r="P125">
            <v>45746</v>
          </cell>
          <cell r="Q125" t="str">
            <v xml:space="preserve">Tianjin </v>
          </cell>
          <cell r="R125" t="str">
            <v>China</v>
          </cell>
          <cell r="S125" t="str">
            <v>Valparaiso</v>
          </cell>
          <cell r="T125" t="str">
            <v>Chile</v>
          </cell>
          <cell r="U125">
            <v>300</v>
          </cell>
          <cell r="V125">
            <v>319.35000000000002</v>
          </cell>
          <cell r="W125">
            <v>0</v>
          </cell>
          <cell r="X125" t="str">
            <v>MV ZHE HAI 529 - V.A2508</v>
          </cell>
          <cell r="Y125" t="str">
            <v>Bulk</v>
          </cell>
          <cell r="Z125">
            <v>45730</v>
          </cell>
          <cell r="AA125">
            <v>45788</v>
          </cell>
          <cell r="AB125" t="str">
            <v>En alistamiento</v>
          </cell>
          <cell r="AC125" t="str">
            <v>Argentina 31</v>
          </cell>
          <cell r="AD125" t="str">
            <v>0,18mm x 875mm x Coil - T4CA - TFS</v>
          </cell>
          <cell r="AE125" t="str">
            <v>YOUFU</v>
          </cell>
          <cell r="AF125">
            <v>795</v>
          </cell>
          <cell r="AG125" t="str">
            <v>FOB</v>
          </cell>
          <cell r="AH125">
            <v>65</v>
          </cell>
          <cell r="AI125">
            <v>59</v>
          </cell>
          <cell r="AJ125">
            <v>69</v>
          </cell>
          <cell r="AK125">
            <v>970</v>
          </cell>
          <cell r="AL125" t="str">
            <v>CFR</v>
          </cell>
          <cell r="AM125">
            <v>41</v>
          </cell>
          <cell r="AN125">
            <v>47</v>
          </cell>
        </row>
        <row r="126">
          <cell r="A126">
            <v>125</v>
          </cell>
          <cell r="B126" t="str">
            <v>B2B</v>
          </cell>
          <cell r="C126" t="str">
            <v>S2200864</v>
          </cell>
          <cell r="D126" t="str">
            <v>Envases Aguila</v>
          </cell>
          <cell r="O126">
            <v>45703</v>
          </cell>
          <cell r="P126">
            <v>45717</v>
          </cell>
          <cell r="Q126" t="str">
            <v xml:space="preserve">Tianjin </v>
          </cell>
          <cell r="R126" t="str">
            <v>China</v>
          </cell>
          <cell r="S126" t="str">
            <v>Valparaiso</v>
          </cell>
          <cell r="T126" t="str">
            <v>Chile</v>
          </cell>
          <cell r="U126">
            <v>150</v>
          </cell>
          <cell r="V126">
            <v>152.94</v>
          </cell>
          <cell r="W126">
            <v>0</v>
          </cell>
          <cell r="X126" t="str">
            <v>MV ZHE HAI 529 - V.A2508</v>
          </cell>
          <cell r="Y126" t="str">
            <v>Bulk</v>
          </cell>
          <cell r="Z126">
            <v>45730</v>
          </cell>
          <cell r="AA126">
            <v>45788</v>
          </cell>
          <cell r="AB126" t="str">
            <v>En alistamiento</v>
          </cell>
          <cell r="AC126" t="str">
            <v>Argentina 26</v>
          </cell>
          <cell r="AD126" t="str">
            <v>0,18mm x 822mm x Coil - T4CA - TFS</v>
          </cell>
          <cell r="AE126" t="str">
            <v>YOUFU</v>
          </cell>
          <cell r="AF126">
            <v>795</v>
          </cell>
          <cell r="AG126" t="str">
            <v>FOB</v>
          </cell>
          <cell r="AH126">
            <v>65</v>
          </cell>
          <cell r="AI126">
            <v>59</v>
          </cell>
          <cell r="AJ126">
            <v>69</v>
          </cell>
          <cell r="AK126">
            <v>970</v>
          </cell>
          <cell r="AL126" t="str">
            <v>CFR</v>
          </cell>
          <cell r="AM126">
            <v>41</v>
          </cell>
          <cell r="AN126">
            <v>47</v>
          </cell>
        </row>
        <row r="127">
          <cell r="A127">
            <v>126</v>
          </cell>
          <cell r="B127" t="str">
            <v>B2B</v>
          </cell>
          <cell r="C127" t="str">
            <v>S2200903-3</v>
          </cell>
          <cell r="D127" t="str">
            <v>Envases Aguila</v>
          </cell>
          <cell r="O127">
            <v>45731</v>
          </cell>
          <cell r="P127">
            <v>45746</v>
          </cell>
          <cell r="Q127" t="str">
            <v xml:space="preserve">Tianjin </v>
          </cell>
          <cell r="R127" t="str">
            <v>China</v>
          </cell>
          <cell r="S127" t="str">
            <v>Valparaiso</v>
          </cell>
          <cell r="T127" t="str">
            <v>Chile</v>
          </cell>
          <cell r="U127">
            <v>300</v>
          </cell>
          <cell r="V127">
            <v>0</v>
          </cell>
          <cell r="W127">
            <v>300</v>
          </cell>
          <cell r="X127" t="str">
            <v>TBN</v>
          </cell>
          <cell r="Y127" t="str">
            <v>Bulk</v>
          </cell>
          <cell r="Z127">
            <v>45746</v>
          </cell>
          <cell r="AA127">
            <v>45804</v>
          </cell>
          <cell r="AB127" t="str">
            <v>En alistamiento</v>
          </cell>
          <cell r="AC127" t="str">
            <v>Argentina 24</v>
          </cell>
          <cell r="AD127" t="str">
            <v>0,18mm x 960mm x Coil - T4 CA - TFS</v>
          </cell>
          <cell r="AE127" t="str">
            <v>YOUFU</v>
          </cell>
          <cell r="AF127">
            <v>795</v>
          </cell>
          <cell r="AG127" t="str">
            <v>FOB</v>
          </cell>
          <cell r="AH127">
            <v>65</v>
          </cell>
          <cell r="AJ127">
            <v>69</v>
          </cell>
          <cell r="AK127">
            <v>970</v>
          </cell>
          <cell r="AL127" t="str">
            <v>CFR</v>
          </cell>
          <cell r="AM127">
            <v>41</v>
          </cell>
          <cell r="AN127">
            <v>0</v>
          </cell>
        </row>
        <row r="128">
          <cell r="A128">
            <v>127</v>
          </cell>
          <cell r="B128" t="str">
            <v>B2B</v>
          </cell>
          <cell r="C128" t="str">
            <v>S2200903</v>
          </cell>
          <cell r="D128" t="str">
            <v>Envases Aguila</v>
          </cell>
          <cell r="O128">
            <v>45703</v>
          </cell>
          <cell r="P128">
            <v>45717</v>
          </cell>
          <cell r="Q128" t="str">
            <v xml:space="preserve">Tianjin </v>
          </cell>
          <cell r="R128" t="str">
            <v>China</v>
          </cell>
          <cell r="S128" t="str">
            <v>Valparaiso</v>
          </cell>
          <cell r="T128" t="str">
            <v>Chile</v>
          </cell>
          <cell r="U128">
            <v>150</v>
          </cell>
          <cell r="V128">
            <v>140.63999999999999</v>
          </cell>
          <cell r="W128">
            <v>0</v>
          </cell>
          <cell r="X128" t="str">
            <v>MV ZHE HAI 529 - V.A2508</v>
          </cell>
          <cell r="Y128" t="str">
            <v>Bulk</v>
          </cell>
          <cell r="Z128">
            <v>45730</v>
          </cell>
          <cell r="AA128">
            <v>45788</v>
          </cell>
          <cell r="AB128" t="str">
            <v>En alistamiento</v>
          </cell>
          <cell r="AC128" t="str">
            <v>Argentina 26</v>
          </cell>
          <cell r="AD128" t="str">
            <v>0,18mm x 822mm x Coil - T4 CA - TFS</v>
          </cell>
          <cell r="AE128" t="str">
            <v>YOUFU</v>
          </cell>
          <cell r="AF128">
            <v>795</v>
          </cell>
          <cell r="AG128" t="str">
            <v>FOB</v>
          </cell>
          <cell r="AH128">
            <v>65</v>
          </cell>
          <cell r="AJ128">
            <v>69</v>
          </cell>
          <cell r="AK128">
            <v>970</v>
          </cell>
          <cell r="AL128" t="str">
            <v>CFR</v>
          </cell>
          <cell r="AM128">
            <v>41</v>
          </cell>
          <cell r="AN128">
            <v>0</v>
          </cell>
        </row>
        <row r="129">
          <cell r="A129">
            <v>128</v>
          </cell>
          <cell r="B129" t="str">
            <v>B2B</v>
          </cell>
          <cell r="C129" t="str">
            <v>S2200903</v>
          </cell>
          <cell r="D129" t="str">
            <v>Envases Aguila</v>
          </cell>
          <cell r="O129">
            <v>45703</v>
          </cell>
          <cell r="P129">
            <v>45717</v>
          </cell>
          <cell r="Q129" t="str">
            <v xml:space="preserve">Tianjin </v>
          </cell>
          <cell r="R129" t="str">
            <v>China</v>
          </cell>
          <cell r="S129" t="str">
            <v>Valparaiso</v>
          </cell>
          <cell r="T129" t="str">
            <v>Chile</v>
          </cell>
          <cell r="U129">
            <v>150</v>
          </cell>
          <cell r="V129">
            <v>80.28</v>
          </cell>
          <cell r="W129">
            <v>0</v>
          </cell>
          <cell r="X129" t="str">
            <v>MV ZHE HAI 529 - V.A2508</v>
          </cell>
          <cell r="Y129" t="str">
            <v>Bulk</v>
          </cell>
          <cell r="Z129">
            <v>45730</v>
          </cell>
          <cell r="AA129">
            <v>45788</v>
          </cell>
          <cell r="AB129" t="str">
            <v>En alistamiento</v>
          </cell>
          <cell r="AC129" t="str">
            <v>Argentina 31</v>
          </cell>
          <cell r="AD129" t="str">
            <v>0,18mm x 875mm x Coil - T4 CA - TFS</v>
          </cell>
          <cell r="AE129" t="str">
            <v>YOUFU</v>
          </cell>
          <cell r="AF129">
            <v>795</v>
          </cell>
          <cell r="AG129" t="str">
            <v>FOB</v>
          </cell>
          <cell r="AH129">
            <v>65</v>
          </cell>
          <cell r="AJ129">
            <v>69</v>
          </cell>
          <cell r="AK129">
            <v>970</v>
          </cell>
          <cell r="AL129" t="str">
            <v>CFR</v>
          </cell>
          <cell r="AM129">
            <v>41</v>
          </cell>
          <cell r="AN129">
            <v>0</v>
          </cell>
        </row>
        <row r="130">
          <cell r="A130">
            <v>129</v>
          </cell>
          <cell r="B130" t="str">
            <v>B2B</v>
          </cell>
          <cell r="C130" t="str">
            <v>S2200903-2</v>
          </cell>
          <cell r="D130" t="str">
            <v>Envases Aguila</v>
          </cell>
          <cell r="O130">
            <v>45703</v>
          </cell>
          <cell r="P130">
            <v>45717</v>
          </cell>
          <cell r="Q130" t="str">
            <v xml:space="preserve">Tianjin </v>
          </cell>
          <cell r="R130" t="str">
            <v>China</v>
          </cell>
          <cell r="S130" t="str">
            <v>Valparaiso</v>
          </cell>
          <cell r="T130" t="str">
            <v>Chile</v>
          </cell>
          <cell r="U130">
            <v>0</v>
          </cell>
          <cell r="V130">
            <v>62</v>
          </cell>
          <cell r="W130">
            <v>0</v>
          </cell>
          <cell r="X130" t="str">
            <v>TBN</v>
          </cell>
          <cell r="Y130" t="str">
            <v>Container</v>
          </cell>
          <cell r="Z130">
            <v>45746</v>
          </cell>
          <cell r="AA130">
            <v>45804</v>
          </cell>
          <cell r="AB130" t="str">
            <v>En alistamiento</v>
          </cell>
          <cell r="AC130" t="str">
            <v>Argentina 31</v>
          </cell>
          <cell r="AD130" t="str">
            <v>0,18mm x 875mm x Coil - T4 CA - TFS</v>
          </cell>
          <cell r="AE130" t="str">
            <v>YOUFU</v>
          </cell>
          <cell r="AF130">
            <v>795</v>
          </cell>
          <cell r="AG130" t="str">
            <v>FOB</v>
          </cell>
          <cell r="AH130">
            <v>65</v>
          </cell>
          <cell r="AJ130">
            <v>69</v>
          </cell>
          <cell r="AK130">
            <v>970</v>
          </cell>
          <cell r="AL130" t="str">
            <v>CFR</v>
          </cell>
          <cell r="AM130">
            <v>41</v>
          </cell>
          <cell r="AN130">
            <v>0</v>
          </cell>
        </row>
        <row r="131">
          <cell r="A131">
            <v>130</v>
          </cell>
          <cell r="B131" t="str">
            <v>B2B</v>
          </cell>
          <cell r="C131" t="str">
            <v>S2200903-2</v>
          </cell>
          <cell r="D131" t="str">
            <v>Envases Aguila</v>
          </cell>
          <cell r="O131">
            <v>45713</v>
          </cell>
          <cell r="P131">
            <v>45731</v>
          </cell>
          <cell r="Q131" t="str">
            <v xml:space="preserve">Tianjin </v>
          </cell>
          <cell r="R131" t="str">
            <v>China</v>
          </cell>
          <cell r="S131" t="str">
            <v>Valparaiso</v>
          </cell>
          <cell r="T131" t="str">
            <v>Chile</v>
          </cell>
          <cell r="U131">
            <v>150</v>
          </cell>
          <cell r="V131">
            <v>0</v>
          </cell>
          <cell r="W131">
            <v>150</v>
          </cell>
          <cell r="X131" t="str">
            <v>TBN</v>
          </cell>
          <cell r="Y131" t="str">
            <v>Container</v>
          </cell>
          <cell r="Z131">
            <v>45731</v>
          </cell>
          <cell r="AA131">
            <v>45789</v>
          </cell>
          <cell r="AB131" t="str">
            <v>En alistamiento</v>
          </cell>
          <cell r="AC131" t="str">
            <v>Argentina 33</v>
          </cell>
          <cell r="AD131" t="str">
            <v>0,18mm x 943mm x Coil - T4 CA - TFS</v>
          </cell>
          <cell r="AE131" t="str">
            <v>YOUFU</v>
          </cell>
          <cell r="AF131">
            <v>795</v>
          </cell>
          <cell r="AG131" t="str">
            <v>FOB</v>
          </cell>
          <cell r="AH131">
            <v>65</v>
          </cell>
          <cell r="AJ131">
            <v>69</v>
          </cell>
          <cell r="AK131">
            <v>970</v>
          </cell>
          <cell r="AL131" t="str">
            <v>CFR</v>
          </cell>
          <cell r="AM131">
            <v>41</v>
          </cell>
          <cell r="AN131">
            <v>0</v>
          </cell>
        </row>
        <row r="132">
          <cell r="A132">
            <v>131</v>
          </cell>
          <cell r="B132" t="str">
            <v>B2B</v>
          </cell>
          <cell r="C132" t="str">
            <v>S2200919</v>
          </cell>
          <cell r="D132" t="str">
            <v>Envases Aguila</v>
          </cell>
          <cell r="O132">
            <v>45736</v>
          </cell>
          <cell r="P132">
            <v>45748</v>
          </cell>
          <cell r="Q132" t="str">
            <v xml:space="preserve">Tianjin </v>
          </cell>
          <cell r="R132" t="str">
            <v>China</v>
          </cell>
          <cell r="S132" t="str">
            <v>San Antonio</v>
          </cell>
          <cell r="T132" t="str">
            <v>Chile</v>
          </cell>
          <cell r="U132">
            <v>300</v>
          </cell>
          <cell r="V132">
            <v>0</v>
          </cell>
          <cell r="W132">
            <v>300</v>
          </cell>
          <cell r="X132" t="str">
            <v>TBN</v>
          </cell>
          <cell r="Y132" t="str">
            <v>Bulk</v>
          </cell>
          <cell r="Z132">
            <v>45731</v>
          </cell>
          <cell r="AA132">
            <v>45789</v>
          </cell>
          <cell r="AB132" t="str">
            <v>En alistamiento</v>
          </cell>
          <cell r="AC132" t="str">
            <v>Argentina 24</v>
          </cell>
          <cell r="AD132" t="str">
            <v>0,18mm x 960mm x Coil - T4 CA - TFS</v>
          </cell>
          <cell r="AE132" t="str">
            <v>YOUFU</v>
          </cell>
          <cell r="AF132">
            <v>795</v>
          </cell>
          <cell r="AG132" t="str">
            <v>FOB</v>
          </cell>
          <cell r="AH132">
            <v>65</v>
          </cell>
          <cell r="AJ132">
            <v>69</v>
          </cell>
          <cell r="AK132">
            <v>970</v>
          </cell>
          <cell r="AL132" t="str">
            <v>CFR</v>
          </cell>
          <cell r="AM132">
            <v>41</v>
          </cell>
          <cell r="AN132">
            <v>0</v>
          </cell>
        </row>
        <row r="133">
          <cell r="A133">
            <v>132</v>
          </cell>
          <cell r="B133" t="str">
            <v>B2B</v>
          </cell>
          <cell r="C133" t="str">
            <v>S2200919</v>
          </cell>
          <cell r="D133" t="str">
            <v>Envases Aguila</v>
          </cell>
          <cell r="O133">
            <v>45703</v>
          </cell>
          <cell r="P133">
            <v>45717</v>
          </cell>
          <cell r="Q133" t="str">
            <v xml:space="preserve">Tianjin </v>
          </cell>
          <cell r="R133" t="str">
            <v>China</v>
          </cell>
          <cell r="S133" t="str">
            <v>San Antonio</v>
          </cell>
          <cell r="T133" t="str">
            <v>Chile</v>
          </cell>
          <cell r="U133">
            <v>150</v>
          </cell>
          <cell r="V133">
            <v>0</v>
          </cell>
          <cell r="W133">
            <v>150</v>
          </cell>
          <cell r="X133" t="str">
            <v>TBN</v>
          </cell>
          <cell r="Y133" t="str">
            <v>Bulk</v>
          </cell>
          <cell r="Z133">
            <v>45717</v>
          </cell>
          <cell r="AA133">
            <v>45775</v>
          </cell>
          <cell r="AB133" t="str">
            <v>En Transito</v>
          </cell>
          <cell r="AC133" t="str">
            <v>Argentina 26</v>
          </cell>
          <cell r="AD133" t="str">
            <v>0,18mm x 822mm x Coil - T4 CA - TFS</v>
          </cell>
          <cell r="AE133" t="str">
            <v>YOUFU</v>
          </cell>
          <cell r="AF133">
            <v>795</v>
          </cell>
          <cell r="AG133" t="str">
            <v>FOB</v>
          </cell>
          <cell r="AH133">
            <v>65</v>
          </cell>
          <cell r="AJ133">
            <v>69</v>
          </cell>
          <cell r="AK133">
            <v>970</v>
          </cell>
          <cell r="AL133" t="str">
            <v>CFR</v>
          </cell>
          <cell r="AM133">
            <v>41</v>
          </cell>
          <cell r="AN133">
            <v>0</v>
          </cell>
        </row>
        <row r="134">
          <cell r="A134">
            <v>133</v>
          </cell>
          <cell r="B134" t="str">
            <v>B2B</v>
          </cell>
          <cell r="C134" t="str">
            <v>S2200919</v>
          </cell>
          <cell r="D134" t="str">
            <v>Envases Aguila</v>
          </cell>
          <cell r="O134">
            <v>45703</v>
          </cell>
          <cell r="P134">
            <v>45717</v>
          </cell>
          <cell r="Q134" t="str">
            <v xml:space="preserve">Tianjin </v>
          </cell>
          <cell r="R134" t="str">
            <v>China</v>
          </cell>
          <cell r="S134" t="str">
            <v>San Antonio</v>
          </cell>
          <cell r="T134" t="str">
            <v>Chile</v>
          </cell>
          <cell r="U134">
            <v>180</v>
          </cell>
          <cell r="V134">
            <v>0</v>
          </cell>
          <cell r="W134">
            <v>180</v>
          </cell>
          <cell r="X134" t="str">
            <v>TBN</v>
          </cell>
          <cell r="Y134" t="str">
            <v>Bulk</v>
          </cell>
          <cell r="Z134">
            <v>45717</v>
          </cell>
          <cell r="AA134">
            <v>45775</v>
          </cell>
          <cell r="AB134" t="str">
            <v>En Transito</v>
          </cell>
          <cell r="AC134" t="str">
            <v>Argentina 31</v>
          </cell>
          <cell r="AD134" t="str">
            <v>0,18mm x 875mm x Coil - T4 CA - TFS</v>
          </cell>
          <cell r="AE134" t="str">
            <v>YOUFU</v>
          </cell>
          <cell r="AF134">
            <v>795</v>
          </cell>
          <cell r="AG134" t="str">
            <v>FOB</v>
          </cell>
          <cell r="AH134">
            <v>65</v>
          </cell>
          <cell r="AJ134">
            <v>69</v>
          </cell>
          <cell r="AK134">
            <v>970</v>
          </cell>
          <cell r="AL134" t="str">
            <v>CFR</v>
          </cell>
          <cell r="AM134">
            <v>41</v>
          </cell>
          <cell r="AN134">
            <v>0</v>
          </cell>
        </row>
        <row r="135">
          <cell r="A135">
            <v>134</v>
          </cell>
          <cell r="B135" t="str">
            <v>B2B</v>
          </cell>
          <cell r="C135" t="str">
            <v>S2200919</v>
          </cell>
          <cell r="D135" t="str">
            <v>Envases Aguila</v>
          </cell>
          <cell r="O135">
            <v>45721</v>
          </cell>
          <cell r="P135">
            <v>45746</v>
          </cell>
          <cell r="Q135" t="str">
            <v xml:space="preserve">Tianjin </v>
          </cell>
          <cell r="R135" t="str">
            <v>China</v>
          </cell>
          <cell r="S135" t="str">
            <v>San Antonio</v>
          </cell>
          <cell r="T135" t="str">
            <v>Chile</v>
          </cell>
          <cell r="U135">
            <v>120</v>
          </cell>
          <cell r="V135">
            <v>0</v>
          </cell>
          <cell r="W135">
            <v>120</v>
          </cell>
          <cell r="X135" t="str">
            <v>TBN</v>
          </cell>
          <cell r="Y135" t="str">
            <v>Bulk</v>
          </cell>
          <cell r="Z135">
            <v>45746</v>
          </cell>
          <cell r="AA135">
            <v>45804</v>
          </cell>
          <cell r="AB135" t="str">
            <v>En alistamiento</v>
          </cell>
          <cell r="AC135" t="str">
            <v>Argentina 32</v>
          </cell>
          <cell r="AD135" t="str">
            <v>0,18mm x 850mm x Coil - T4 CA - TFS</v>
          </cell>
          <cell r="AE135" t="str">
            <v>YOUFU</v>
          </cell>
          <cell r="AF135">
            <v>795</v>
          </cell>
          <cell r="AG135" t="str">
            <v>FOB</v>
          </cell>
          <cell r="AH135">
            <v>65</v>
          </cell>
          <cell r="AJ135">
            <v>69</v>
          </cell>
          <cell r="AK135">
            <v>970</v>
          </cell>
          <cell r="AL135" t="str">
            <v>CFR</v>
          </cell>
          <cell r="AM135">
            <v>41</v>
          </cell>
          <cell r="AN135">
            <v>0</v>
          </cell>
        </row>
        <row r="136">
          <cell r="A136">
            <v>135</v>
          </cell>
          <cell r="B136" t="str">
            <v>B2B</v>
          </cell>
          <cell r="C136" t="str">
            <v>S2200836</v>
          </cell>
          <cell r="D136" t="str">
            <v>Envases Tropicales</v>
          </cell>
          <cell r="E136" t="str">
            <v>F022-250220</v>
          </cell>
          <cell r="G136">
            <v>1891724225</v>
          </cell>
          <cell r="H136" t="str">
            <v>SI</v>
          </cell>
          <cell r="I136" t="str">
            <v>SI</v>
          </cell>
          <cell r="J136" t="str">
            <v>SI</v>
          </cell>
          <cell r="K136" t="str">
            <v>SI</v>
          </cell>
          <cell r="L136" t="str">
            <v>SI</v>
          </cell>
          <cell r="M136" t="str">
            <v>MEDUQT915244</v>
          </cell>
          <cell r="N136">
            <v>45689</v>
          </cell>
          <cell r="O136">
            <v>45681</v>
          </cell>
          <cell r="P136">
            <v>45688</v>
          </cell>
          <cell r="Q136" t="str">
            <v>Qingdao</v>
          </cell>
          <cell r="R136" t="str">
            <v>China</v>
          </cell>
          <cell r="S136" t="str">
            <v>Rio Haina</v>
          </cell>
          <cell r="T136" t="str">
            <v>Republica Dominicana</v>
          </cell>
          <cell r="U136">
            <v>25</v>
          </cell>
          <cell r="V136">
            <v>27.263000000000002</v>
          </cell>
          <cell r="W136">
            <v>0</v>
          </cell>
          <cell r="X136" t="str">
            <v>MSC NITYA B QM503A</v>
          </cell>
          <cell r="Y136" t="str">
            <v>Container</v>
          </cell>
          <cell r="Z136">
            <v>45689</v>
          </cell>
          <cell r="AA136">
            <v>45734</v>
          </cell>
          <cell r="AB136" t="str">
            <v>En Transito</v>
          </cell>
          <cell r="AD136" t="str">
            <v>0,22 mm x 1005 mm x 530 mm</v>
          </cell>
          <cell r="AE136" t="str">
            <v>YouFu</v>
          </cell>
          <cell r="AF136">
            <v>940</v>
          </cell>
          <cell r="AG136" t="str">
            <v>FOB</v>
          </cell>
          <cell r="AH136">
            <v>128.37912188680627</v>
          </cell>
          <cell r="AI136">
            <v>128.37912188680627</v>
          </cell>
          <cell r="AJ136">
            <v>39.5</v>
          </cell>
          <cell r="AK136">
            <v>1083.3791218868064</v>
          </cell>
          <cell r="AL136" t="str">
            <v>CIF</v>
          </cell>
          <cell r="AM136">
            <v>-24.499999999999886</v>
          </cell>
          <cell r="AN136">
            <v>-24.499999999999886</v>
          </cell>
        </row>
        <row r="137">
          <cell r="A137">
            <v>136</v>
          </cell>
          <cell r="B137" t="str">
            <v>B2B</v>
          </cell>
          <cell r="C137" t="str">
            <v>S2200745</v>
          </cell>
          <cell r="D137" t="str">
            <v>Epinsa</v>
          </cell>
          <cell r="E137" t="str">
            <v>F022-241873</v>
          </cell>
          <cell r="G137">
            <v>2801592076</v>
          </cell>
          <cell r="H137" t="str">
            <v>SI</v>
          </cell>
          <cell r="I137" t="str">
            <v>SI</v>
          </cell>
          <cell r="J137" t="str">
            <v>SI</v>
          </cell>
          <cell r="K137" t="str">
            <v>SI</v>
          </cell>
          <cell r="L137" t="str">
            <v>SI</v>
          </cell>
          <cell r="M137" t="str">
            <v>JYTJCLL58</v>
          </cell>
          <cell r="N137">
            <v>45636</v>
          </cell>
          <cell r="O137">
            <v>45595</v>
          </cell>
          <cell r="P137">
            <v>45595</v>
          </cell>
          <cell r="Q137" t="str">
            <v xml:space="preserve">Tianjin </v>
          </cell>
          <cell r="R137" t="str">
            <v>China</v>
          </cell>
          <cell r="S137" t="str">
            <v>Callao</v>
          </cell>
          <cell r="T137" t="str">
            <v>Peru</v>
          </cell>
          <cell r="U137">
            <v>25</v>
          </cell>
          <cell r="V137">
            <v>26.34</v>
          </cell>
          <cell r="W137">
            <v>0</v>
          </cell>
          <cell r="X137" t="str">
            <v>MV JIN YUAN</v>
          </cell>
          <cell r="Y137" t="str">
            <v>Bulk</v>
          </cell>
          <cell r="Z137">
            <v>45641</v>
          </cell>
          <cell r="AA137">
            <v>45680</v>
          </cell>
          <cell r="AB137" t="str">
            <v>Finalizado</v>
          </cell>
          <cell r="AD137" t="str">
            <v>Peru 1 - 0,16mm x 821mm x Coil - DR8-CA</v>
          </cell>
          <cell r="AE137" t="str">
            <v>YOUFU</v>
          </cell>
          <cell r="AF137">
            <v>880</v>
          </cell>
          <cell r="AG137" t="str">
            <v>FOB</v>
          </cell>
          <cell r="AH137">
            <v>70</v>
          </cell>
          <cell r="AI137">
            <v>46</v>
          </cell>
          <cell r="AJ137">
            <v>61</v>
          </cell>
          <cell r="AK137">
            <v>1066</v>
          </cell>
          <cell r="AL137" t="str">
            <v>CIF</v>
          </cell>
          <cell r="AM137">
            <v>55</v>
          </cell>
          <cell r="AN137">
            <v>79</v>
          </cell>
        </row>
        <row r="138">
          <cell r="A138">
            <v>137</v>
          </cell>
          <cell r="B138" t="str">
            <v>B2B</v>
          </cell>
          <cell r="C138" t="str">
            <v>S2200745</v>
          </cell>
          <cell r="D138" t="str">
            <v>Epinsa</v>
          </cell>
          <cell r="E138" t="str">
            <v>F022-241873</v>
          </cell>
          <cell r="G138">
            <v>2801592076</v>
          </cell>
          <cell r="H138" t="str">
            <v>SI</v>
          </cell>
          <cell r="I138" t="str">
            <v>SI</v>
          </cell>
          <cell r="J138" t="str">
            <v>SI</v>
          </cell>
          <cell r="K138" t="str">
            <v>SI</v>
          </cell>
          <cell r="L138" t="str">
            <v>SI</v>
          </cell>
          <cell r="M138" t="str">
            <v>JYTJCLL58</v>
          </cell>
          <cell r="N138">
            <v>45636</v>
          </cell>
          <cell r="O138">
            <v>45595</v>
          </cell>
          <cell r="P138">
            <v>45595</v>
          </cell>
          <cell r="Q138" t="str">
            <v xml:space="preserve">Tianjin </v>
          </cell>
          <cell r="R138" t="str">
            <v>China</v>
          </cell>
          <cell r="S138" t="str">
            <v>Callao</v>
          </cell>
          <cell r="T138" t="str">
            <v>Peru</v>
          </cell>
          <cell r="U138">
            <v>25</v>
          </cell>
          <cell r="V138">
            <v>15.59</v>
          </cell>
          <cell r="W138">
            <v>0</v>
          </cell>
          <cell r="X138" t="str">
            <v>MV JIN YUAN</v>
          </cell>
          <cell r="Y138" t="str">
            <v>Bulk</v>
          </cell>
          <cell r="Z138">
            <v>45642</v>
          </cell>
          <cell r="AA138">
            <v>45680</v>
          </cell>
          <cell r="AB138" t="str">
            <v>Finalizado</v>
          </cell>
          <cell r="AD138" t="str">
            <v>Peru 29 - 0,16mm x 948mm x Coil - DR8-CA</v>
          </cell>
          <cell r="AE138" t="str">
            <v>YOUFU</v>
          </cell>
          <cell r="AF138">
            <v>880</v>
          </cell>
          <cell r="AG138" t="str">
            <v>FOB</v>
          </cell>
          <cell r="AH138">
            <v>70</v>
          </cell>
          <cell r="AI138">
            <v>46</v>
          </cell>
          <cell r="AJ138">
            <v>61</v>
          </cell>
          <cell r="AK138">
            <v>1066</v>
          </cell>
          <cell r="AL138" t="str">
            <v>CIF</v>
          </cell>
          <cell r="AM138">
            <v>55</v>
          </cell>
          <cell r="AN138">
            <v>79</v>
          </cell>
        </row>
        <row r="139">
          <cell r="A139">
            <v>138</v>
          </cell>
          <cell r="B139" t="str">
            <v>B2B</v>
          </cell>
          <cell r="C139" t="str">
            <v>S2200861</v>
          </cell>
          <cell r="D139" t="str">
            <v>Epinsa</v>
          </cell>
          <cell r="F139" t="str">
            <v>OC 23223</v>
          </cell>
          <cell r="H139" t="str">
            <v>SI</v>
          </cell>
          <cell r="I139" t="str">
            <v>SI</v>
          </cell>
          <cell r="J139" t="str">
            <v>SI</v>
          </cell>
          <cell r="K139" t="str">
            <v>SI</v>
          </cell>
          <cell r="M139" t="str">
            <v>MEDUQU099766</v>
          </cell>
          <cell r="O139">
            <v>45703</v>
          </cell>
          <cell r="P139">
            <v>45717</v>
          </cell>
          <cell r="Q139" t="str">
            <v>Lianyungang</v>
          </cell>
          <cell r="R139" t="str">
            <v>China</v>
          </cell>
          <cell r="S139" t="str">
            <v>Callao</v>
          </cell>
          <cell r="T139" t="str">
            <v>Peru</v>
          </cell>
          <cell r="U139">
            <v>30</v>
          </cell>
          <cell r="V139">
            <v>25.73</v>
          </cell>
          <cell r="W139">
            <v>0</v>
          </cell>
          <cell r="X139" t="str">
            <v>MV YUANDAFANRONG V.1984</v>
          </cell>
          <cell r="Y139" t="str">
            <v>Container</v>
          </cell>
          <cell r="Z139">
            <v>45702</v>
          </cell>
          <cell r="AA139">
            <v>45747</v>
          </cell>
          <cell r="AB139" t="str">
            <v>En Transito</v>
          </cell>
          <cell r="AC139" t="str">
            <v>PERU 14</v>
          </cell>
          <cell r="AD139" t="str">
            <v>0,19mm x 884mm x Coil - T4CA - 2,8/2,8</v>
          </cell>
          <cell r="AE139" t="str">
            <v>YOUFU</v>
          </cell>
          <cell r="AF139">
            <v>920</v>
          </cell>
          <cell r="AG139" t="str">
            <v>FOB</v>
          </cell>
          <cell r="AH139">
            <v>60</v>
          </cell>
          <cell r="AI139">
            <v>45</v>
          </cell>
          <cell r="AJ139">
            <v>69</v>
          </cell>
          <cell r="AK139">
            <v>1085</v>
          </cell>
          <cell r="AL139" t="str">
            <v>CFR</v>
          </cell>
          <cell r="AM139">
            <v>36</v>
          </cell>
          <cell r="AN139">
            <v>51</v>
          </cell>
        </row>
        <row r="140">
          <cell r="A140">
            <v>139</v>
          </cell>
          <cell r="B140" t="str">
            <v>B2B</v>
          </cell>
          <cell r="C140" t="str">
            <v>S2200861</v>
          </cell>
          <cell r="D140" t="str">
            <v>Epinsa</v>
          </cell>
          <cell r="F140" t="str">
            <v>OC 23223</v>
          </cell>
          <cell r="H140" t="str">
            <v>SI</v>
          </cell>
          <cell r="I140" t="str">
            <v>SI</v>
          </cell>
          <cell r="J140" t="str">
            <v>SI</v>
          </cell>
          <cell r="K140" t="str">
            <v>SI</v>
          </cell>
          <cell r="M140" t="str">
            <v>MEDUQU099766</v>
          </cell>
          <cell r="O140">
            <v>45703</v>
          </cell>
          <cell r="P140">
            <v>45717</v>
          </cell>
          <cell r="Q140" t="str">
            <v>Lianyungang</v>
          </cell>
          <cell r="R140" t="str">
            <v>China</v>
          </cell>
          <cell r="S140" t="str">
            <v>Callao</v>
          </cell>
          <cell r="T140" t="str">
            <v>Peru</v>
          </cell>
          <cell r="U140">
            <v>130</v>
          </cell>
          <cell r="V140">
            <v>21.08</v>
          </cell>
          <cell r="W140">
            <v>0</v>
          </cell>
          <cell r="X140" t="str">
            <v>MV YUANDAFANRONG V.1984</v>
          </cell>
          <cell r="Y140" t="str">
            <v>Container</v>
          </cell>
          <cell r="Z140">
            <v>45702</v>
          </cell>
          <cell r="AA140">
            <v>45747</v>
          </cell>
          <cell r="AB140" t="str">
            <v>En Transito</v>
          </cell>
          <cell r="AC140" t="str">
            <v>PERU 1</v>
          </cell>
          <cell r="AD140" t="str">
            <v>0,16mm x 821mm x Coil - DR8 CA - TFS</v>
          </cell>
          <cell r="AE140" t="str">
            <v>YOUFU</v>
          </cell>
          <cell r="AF140">
            <v>855</v>
          </cell>
          <cell r="AG140" t="str">
            <v>FOB</v>
          </cell>
          <cell r="AH140">
            <v>60</v>
          </cell>
          <cell r="AI140">
            <v>45</v>
          </cell>
          <cell r="AJ140">
            <v>66</v>
          </cell>
          <cell r="AK140">
            <v>1021</v>
          </cell>
          <cell r="AL140" t="str">
            <v>CFR</v>
          </cell>
          <cell r="AM140">
            <v>40</v>
          </cell>
          <cell r="AN140">
            <v>55</v>
          </cell>
        </row>
        <row r="141">
          <cell r="A141">
            <v>140</v>
          </cell>
          <cell r="B141" t="str">
            <v>B2B</v>
          </cell>
          <cell r="C141" t="str">
            <v>S2200861-2</v>
          </cell>
          <cell r="D141" t="str">
            <v>Epinsa</v>
          </cell>
          <cell r="F141" t="str">
            <v>OC 23223</v>
          </cell>
          <cell r="H141" t="str">
            <v>SI</v>
          </cell>
          <cell r="I141" t="str">
            <v>SI</v>
          </cell>
          <cell r="J141" t="str">
            <v>SI</v>
          </cell>
          <cell r="K141" t="str">
            <v>SI</v>
          </cell>
          <cell r="O141">
            <v>45703</v>
          </cell>
          <cell r="P141">
            <v>45717</v>
          </cell>
          <cell r="Q141" t="str">
            <v>Lianyungang</v>
          </cell>
          <cell r="R141" t="str">
            <v>China</v>
          </cell>
          <cell r="S141" t="str">
            <v>Callao</v>
          </cell>
          <cell r="T141" t="str">
            <v>Peru</v>
          </cell>
          <cell r="U141">
            <v>0</v>
          </cell>
          <cell r="V141">
            <v>108.62</v>
          </cell>
          <cell r="W141">
            <v>0</v>
          </cell>
          <cell r="X141" t="str">
            <v>MV YUANDAFANRONG V.1994</v>
          </cell>
          <cell r="Y141" t="str">
            <v>Container</v>
          </cell>
          <cell r="Z141">
            <v>45714</v>
          </cell>
          <cell r="AA141">
            <v>45753</v>
          </cell>
          <cell r="AB141" t="str">
            <v>En Transito</v>
          </cell>
          <cell r="AC141" t="str">
            <v>PERU 1</v>
          </cell>
          <cell r="AD141" t="str">
            <v>0,16mm x 821mm x Coil - DR8 CA - TFS</v>
          </cell>
          <cell r="AE141" t="str">
            <v>YOUFU</v>
          </cell>
          <cell r="AF141">
            <v>855</v>
          </cell>
          <cell r="AG141" t="str">
            <v>FOB</v>
          </cell>
          <cell r="AH141">
            <v>60</v>
          </cell>
          <cell r="AI141">
            <v>77.353764549874754</v>
          </cell>
          <cell r="AJ141">
            <v>66</v>
          </cell>
          <cell r="AK141">
            <v>1021</v>
          </cell>
          <cell r="AL141" t="str">
            <v>CFR</v>
          </cell>
          <cell r="AM141">
            <v>40</v>
          </cell>
          <cell r="AN141">
            <v>22.646235450125232</v>
          </cell>
        </row>
        <row r="142">
          <cell r="A142">
            <v>141</v>
          </cell>
          <cell r="B142" t="str">
            <v>B2B</v>
          </cell>
          <cell r="C142" t="str">
            <v>S2200861-3</v>
          </cell>
          <cell r="D142" t="str">
            <v>Epinsa</v>
          </cell>
          <cell r="F142" t="str">
            <v>OC 23223</v>
          </cell>
          <cell r="O142">
            <v>45703</v>
          </cell>
          <cell r="P142">
            <v>45717</v>
          </cell>
          <cell r="Q142" t="str">
            <v xml:space="preserve">Tianjin </v>
          </cell>
          <cell r="R142" t="str">
            <v>China</v>
          </cell>
          <cell r="S142" t="str">
            <v>Callao</v>
          </cell>
          <cell r="T142" t="str">
            <v>Peru</v>
          </cell>
          <cell r="U142">
            <v>50</v>
          </cell>
          <cell r="V142">
            <v>33.770000000000003</v>
          </cell>
          <cell r="W142">
            <v>0</v>
          </cell>
          <cell r="X142" t="str">
            <v>MV RUI NING 11 - V.A2509</v>
          </cell>
          <cell r="Y142" t="str">
            <v>Bulk</v>
          </cell>
          <cell r="Z142">
            <v>45725</v>
          </cell>
          <cell r="AA142">
            <v>45760</v>
          </cell>
          <cell r="AB142" t="str">
            <v>En alistamiento</v>
          </cell>
          <cell r="AC142" t="str">
            <v>PERU 1</v>
          </cell>
          <cell r="AD142" t="str">
            <v>0,16mm x 821mm x Coil - DR8 CA - TFS</v>
          </cell>
          <cell r="AE142" t="str">
            <v>YOUFU</v>
          </cell>
          <cell r="AF142">
            <v>855</v>
          </cell>
          <cell r="AG142" t="str">
            <v>FOB</v>
          </cell>
          <cell r="AH142">
            <v>60</v>
          </cell>
          <cell r="AI142">
            <v>45</v>
          </cell>
          <cell r="AJ142">
            <v>66</v>
          </cell>
          <cell r="AK142">
            <v>1021</v>
          </cell>
          <cell r="AL142" t="str">
            <v>CFR</v>
          </cell>
          <cell r="AM142">
            <v>40</v>
          </cell>
          <cell r="AN142">
            <v>55</v>
          </cell>
        </row>
        <row r="143">
          <cell r="A143">
            <v>142</v>
          </cell>
          <cell r="B143" t="str">
            <v>B2B</v>
          </cell>
          <cell r="C143" t="str">
            <v>S2200861-2</v>
          </cell>
          <cell r="D143" t="str">
            <v>Epinsa</v>
          </cell>
          <cell r="F143" t="str">
            <v>OC 23223</v>
          </cell>
          <cell r="H143" t="str">
            <v>SI</v>
          </cell>
          <cell r="I143" t="str">
            <v>SI</v>
          </cell>
          <cell r="J143" t="str">
            <v>SI</v>
          </cell>
          <cell r="K143" t="str">
            <v>SI</v>
          </cell>
          <cell r="O143">
            <v>45703</v>
          </cell>
          <cell r="P143">
            <v>45717</v>
          </cell>
          <cell r="Q143" t="str">
            <v>Lianyungang</v>
          </cell>
          <cell r="R143" t="str">
            <v>China</v>
          </cell>
          <cell r="S143" t="str">
            <v>Callao</v>
          </cell>
          <cell r="T143" t="str">
            <v>Peru</v>
          </cell>
          <cell r="U143">
            <v>30</v>
          </cell>
          <cell r="V143">
            <v>27.12</v>
          </cell>
          <cell r="W143">
            <v>0</v>
          </cell>
          <cell r="X143" t="str">
            <v>MV YUANDAFANRONG V.1994</v>
          </cell>
          <cell r="Y143" t="str">
            <v>Container</v>
          </cell>
          <cell r="Z143">
            <v>45714</v>
          </cell>
          <cell r="AA143">
            <v>45753</v>
          </cell>
          <cell r="AB143" t="str">
            <v>En Transito</v>
          </cell>
          <cell r="AC143" t="str">
            <v>PERU 26</v>
          </cell>
          <cell r="AD143" t="str">
            <v>0,16mm x 847mm x Coil - DR8 CA - TFS</v>
          </cell>
          <cell r="AE143" t="str">
            <v>YOUFU</v>
          </cell>
          <cell r="AF143">
            <v>855</v>
          </cell>
          <cell r="AG143" t="str">
            <v>FOB</v>
          </cell>
          <cell r="AH143">
            <v>60</v>
          </cell>
          <cell r="AI143">
            <v>77.353764549874754</v>
          </cell>
          <cell r="AJ143">
            <v>66</v>
          </cell>
          <cell r="AK143">
            <v>1021</v>
          </cell>
          <cell r="AL143" t="str">
            <v>CFR</v>
          </cell>
          <cell r="AM143">
            <v>40</v>
          </cell>
          <cell r="AN143">
            <v>22.646235450125232</v>
          </cell>
        </row>
        <row r="144">
          <cell r="A144">
            <v>143</v>
          </cell>
          <cell r="B144" t="str">
            <v>B2B</v>
          </cell>
          <cell r="C144" t="str">
            <v>S2200861-3</v>
          </cell>
          <cell r="D144" t="str">
            <v>Epinsa</v>
          </cell>
          <cell r="F144" t="str">
            <v>OC 23223</v>
          </cell>
          <cell r="O144">
            <v>45703</v>
          </cell>
          <cell r="P144">
            <v>45717</v>
          </cell>
          <cell r="Q144" t="str">
            <v xml:space="preserve">Tianjin </v>
          </cell>
          <cell r="R144" t="str">
            <v>China</v>
          </cell>
          <cell r="S144" t="str">
            <v>Callao</v>
          </cell>
          <cell r="T144" t="str">
            <v>Peru</v>
          </cell>
          <cell r="U144">
            <v>50</v>
          </cell>
          <cell r="V144">
            <v>27.41</v>
          </cell>
          <cell r="W144">
            <v>0</v>
          </cell>
          <cell r="X144" t="str">
            <v>MV RUI NING 11 - V.A2509</v>
          </cell>
          <cell r="Y144" t="str">
            <v>Bulk</v>
          </cell>
          <cell r="Z144">
            <v>45725</v>
          </cell>
          <cell r="AA144">
            <v>45760</v>
          </cell>
          <cell r="AB144" t="str">
            <v>En alistamiento</v>
          </cell>
          <cell r="AC144" t="str">
            <v>PERU 26</v>
          </cell>
          <cell r="AD144" t="str">
            <v>0,16mm x 847mm x Coil - DR8 CA - TFS</v>
          </cell>
          <cell r="AE144" t="str">
            <v>YOUFU</v>
          </cell>
          <cell r="AF144">
            <v>855</v>
          </cell>
          <cell r="AG144" t="str">
            <v>FOB</v>
          </cell>
          <cell r="AH144">
            <v>60</v>
          </cell>
          <cell r="AI144">
            <v>45</v>
          </cell>
          <cell r="AJ144">
            <v>66</v>
          </cell>
          <cell r="AK144">
            <v>1021</v>
          </cell>
          <cell r="AL144" t="str">
            <v>CFR</v>
          </cell>
          <cell r="AM144">
            <v>40</v>
          </cell>
          <cell r="AN144">
            <v>55</v>
          </cell>
        </row>
        <row r="145">
          <cell r="A145">
            <v>144</v>
          </cell>
          <cell r="B145" t="str">
            <v>B2B</v>
          </cell>
          <cell r="C145" t="str">
            <v>S2200861</v>
          </cell>
          <cell r="D145" t="str">
            <v>Epinsa</v>
          </cell>
          <cell r="F145" t="str">
            <v>OC 23223</v>
          </cell>
          <cell r="H145" t="str">
            <v>SI</v>
          </cell>
          <cell r="I145" t="str">
            <v>SI</v>
          </cell>
          <cell r="J145" t="str">
            <v>SI</v>
          </cell>
          <cell r="K145" t="str">
            <v>SI</v>
          </cell>
          <cell r="M145" t="str">
            <v>MEDUQU099766</v>
          </cell>
          <cell r="O145">
            <v>45703</v>
          </cell>
          <cell r="P145">
            <v>45717</v>
          </cell>
          <cell r="Q145" t="str">
            <v>Lianyungang</v>
          </cell>
          <cell r="R145" t="str">
            <v>China</v>
          </cell>
          <cell r="S145" t="str">
            <v>Callao</v>
          </cell>
          <cell r="T145" t="str">
            <v>Peru</v>
          </cell>
          <cell r="U145">
            <v>54</v>
          </cell>
          <cell r="V145">
            <v>54.09</v>
          </cell>
          <cell r="W145">
            <v>0</v>
          </cell>
          <cell r="X145" t="str">
            <v>MV YUANDAFANRONG V.1984</v>
          </cell>
          <cell r="Y145" t="str">
            <v>Container</v>
          </cell>
          <cell r="Z145">
            <v>45702</v>
          </cell>
          <cell r="AA145">
            <v>45747</v>
          </cell>
          <cell r="AB145" t="str">
            <v>En Transito</v>
          </cell>
          <cell r="AC145" t="str">
            <v>PERU 29</v>
          </cell>
          <cell r="AD145" t="str">
            <v>0,16mm x 948mm x Coil - DR8 CA - TFS</v>
          </cell>
          <cell r="AE145" t="str">
            <v>YOUFU</v>
          </cell>
          <cell r="AF145">
            <v>855</v>
          </cell>
          <cell r="AG145" t="str">
            <v>FOB</v>
          </cell>
          <cell r="AH145">
            <v>60</v>
          </cell>
          <cell r="AI145">
            <v>45</v>
          </cell>
          <cell r="AJ145">
            <v>66</v>
          </cell>
          <cell r="AK145">
            <v>1021</v>
          </cell>
          <cell r="AL145" t="str">
            <v>CFR</v>
          </cell>
          <cell r="AM145">
            <v>40</v>
          </cell>
          <cell r="AN145">
            <v>55</v>
          </cell>
        </row>
        <row r="146">
          <cell r="A146">
            <v>145</v>
          </cell>
          <cell r="B146" t="str">
            <v>B2B</v>
          </cell>
          <cell r="C146" t="str">
            <v>S2200861-3</v>
          </cell>
          <cell r="D146" t="str">
            <v>Epinsa</v>
          </cell>
          <cell r="F146" t="str">
            <v>OC 23223</v>
          </cell>
          <cell r="O146">
            <v>45703</v>
          </cell>
          <cell r="P146">
            <v>45717</v>
          </cell>
          <cell r="Q146" t="str">
            <v xml:space="preserve">Tianjin </v>
          </cell>
          <cell r="R146" t="str">
            <v>China</v>
          </cell>
          <cell r="S146" t="str">
            <v>Callao</v>
          </cell>
          <cell r="T146" t="str">
            <v>Peru</v>
          </cell>
          <cell r="U146">
            <v>106</v>
          </cell>
          <cell r="V146">
            <v>93.37</v>
          </cell>
          <cell r="W146">
            <v>0</v>
          </cell>
          <cell r="X146" t="str">
            <v>MV RUI NING 11 - V.A2509</v>
          </cell>
          <cell r="Y146" t="str">
            <v>Bulk</v>
          </cell>
          <cell r="Z146">
            <v>45725</v>
          </cell>
          <cell r="AA146">
            <v>45760</v>
          </cell>
          <cell r="AB146" t="str">
            <v>En alistamiento</v>
          </cell>
          <cell r="AC146" t="str">
            <v>PERU 29</v>
          </cell>
          <cell r="AD146" t="str">
            <v>0,16mm x 948mm x Coil - DR8 CA - TFS</v>
          </cell>
          <cell r="AE146" t="str">
            <v>YOUFU</v>
          </cell>
          <cell r="AF146">
            <v>855</v>
          </cell>
          <cell r="AG146" t="str">
            <v>FOB</v>
          </cell>
          <cell r="AH146">
            <v>60</v>
          </cell>
          <cell r="AI146">
            <v>45</v>
          </cell>
          <cell r="AJ146">
            <v>66</v>
          </cell>
          <cell r="AK146">
            <v>1021</v>
          </cell>
          <cell r="AL146" t="str">
            <v>CFR</v>
          </cell>
          <cell r="AM146">
            <v>40</v>
          </cell>
          <cell r="AN146">
            <v>55</v>
          </cell>
        </row>
        <row r="147">
          <cell r="A147">
            <v>146</v>
          </cell>
          <cell r="B147" t="str">
            <v>B2B</v>
          </cell>
          <cell r="C147" t="str">
            <v>S2200901</v>
          </cell>
          <cell r="D147" t="str">
            <v>Epinsa</v>
          </cell>
          <cell r="F147" t="str">
            <v>OC 23224</v>
          </cell>
          <cell r="J147" t="str">
            <v>SI</v>
          </cell>
          <cell r="O147">
            <v>45713</v>
          </cell>
          <cell r="P147">
            <v>45726</v>
          </cell>
          <cell r="Q147" t="str">
            <v xml:space="preserve">Tianjin </v>
          </cell>
          <cell r="R147" t="str">
            <v>China</v>
          </cell>
          <cell r="S147" t="str">
            <v>Callao</v>
          </cell>
          <cell r="T147" t="str">
            <v>Peru</v>
          </cell>
          <cell r="U147">
            <v>30</v>
          </cell>
          <cell r="V147">
            <v>31.925000000000001</v>
          </cell>
          <cell r="W147">
            <v>0</v>
          </cell>
          <cell r="X147" t="str">
            <v>MV RUI NING 11 - V.A2509</v>
          </cell>
          <cell r="Y147" t="str">
            <v>Bulk</v>
          </cell>
          <cell r="Z147">
            <v>45725</v>
          </cell>
          <cell r="AA147">
            <v>45760</v>
          </cell>
          <cell r="AB147" t="str">
            <v>En alistamiento</v>
          </cell>
          <cell r="AC147" t="str">
            <v>PERU 24</v>
          </cell>
          <cell r="AD147" t="str">
            <v>0,24mm x 942mm x Coil - T5 CA - 2,8/D11,2</v>
          </cell>
          <cell r="AE147" t="str">
            <v>YOUFU</v>
          </cell>
          <cell r="AF147">
            <v>1050</v>
          </cell>
          <cell r="AG147" t="str">
            <v>FOB</v>
          </cell>
          <cell r="AH147">
            <v>60</v>
          </cell>
          <cell r="AJ147">
            <v>76</v>
          </cell>
          <cell r="AK147">
            <v>1222</v>
          </cell>
          <cell r="AL147" t="str">
            <v>CFR</v>
          </cell>
          <cell r="AM147">
            <v>36</v>
          </cell>
          <cell r="AN147">
            <v>0</v>
          </cell>
        </row>
        <row r="148">
          <cell r="A148">
            <v>147</v>
          </cell>
          <cell r="B148" t="str">
            <v>B2B</v>
          </cell>
          <cell r="C148" t="str">
            <v>S2200901</v>
          </cell>
          <cell r="D148" t="str">
            <v>Epinsa</v>
          </cell>
          <cell r="F148" t="str">
            <v>OC 23224</v>
          </cell>
          <cell r="J148" t="str">
            <v>SI</v>
          </cell>
          <cell r="O148">
            <v>45713</v>
          </cell>
          <cell r="P148">
            <v>45726</v>
          </cell>
          <cell r="Q148" t="str">
            <v xml:space="preserve">Tianjin </v>
          </cell>
          <cell r="R148" t="str">
            <v>China</v>
          </cell>
          <cell r="S148" t="str">
            <v>Callao</v>
          </cell>
          <cell r="T148" t="str">
            <v>Peru</v>
          </cell>
          <cell r="U148">
            <v>70</v>
          </cell>
          <cell r="V148">
            <v>69.47</v>
          </cell>
          <cell r="W148">
            <v>0</v>
          </cell>
          <cell r="X148" t="str">
            <v>MV RUI NING 11 - V.A2509</v>
          </cell>
          <cell r="Y148" t="str">
            <v>Bulk</v>
          </cell>
          <cell r="Z148">
            <v>45725</v>
          </cell>
          <cell r="AA148">
            <v>45760</v>
          </cell>
          <cell r="AB148" t="str">
            <v>En alistamiento</v>
          </cell>
          <cell r="AC148" t="str">
            <v>PERU 28</v>
          </cell>
          <cell r="AD148" t="str">
            <v>0,18mm x 956mm x Coil - T4 CA</v>
          </cell>
          <cell r="AE148" t="str">
            <v>YOUFU</v>
          </cell>
          <cell r="AF148">
            <v>795</v>
          </cell>
          <cell r="AG148" t="str">
            <v>FOB</v>
          </cell>
          <cell r="AH148">
            <v>60</v>
          </cell>
          <cell r="AJ148">
            <v>62</v>
          </cell>
          <cell r="AK148">
            <v>958</v>
          </cell>
          <cell r="AL148" t="str">
            <v>CFR</v>
          </cell>
          <cell r="AM148">
            <v>41</v>
          </cell>
          <cell r="AN148">
            <v>0</v>
          </cell>
        </row>
        <row r="149">
          <cell r="A149">
            <v>148</v>
          </cell>
          <cell r="B149" t="str">
            <v>B2B</v>
          </cell>
          <cell r="C149" t="str">
            <v>S2200918</v>
          </cell>
          <cell r="D149" t="str">
            <v>Epinsa</v>
          </cell>
          <cell r="F149" t="str">
            <v>OC 23225</v>
          </cell>
          <cell r="O149">
            <v>45731</v>
          </cell>
          <cell r="P149">
            <v>45748</v>
          </cell>
          <cell r="Q149" t="str">
            <v xml:space="preserve">Tianjin </v>
          </cell>
          <cell r="R149" t="str">
            <v>China</v>
          </cell>
          <cell r="S149" t="str">
            <v>Callao</v>
          </cell>
          <cell r="T149" t="str">
            <v>Peru</v>
          </cell>
          <cell r="U149">
            <v>30</v>
          </cell>
          <cell r="V149">
            <v>0</v>
          </cell>
          <cell r="W149">
            <v>30</v>
          </cell>
          <cell r="X149" t="str">
            <v>TBN</v>
          </cell>
          <cell r="Y149" t="str">
            <v>Bulk</v>
          </cell>
          <cell r="Z149">
            <v>45748</v>
          </cell>
          <cell r="AA149">
            <v>45783</v>
          </cell>
          <cell r="AB149" t="str">
            <v>En alistamiento</v>
          </cell>
          <cell r="AC149" t="str">
            <v>PERU 12</v>
          </cell>
          <cell r="AD149" t="str">
            <v>0,16mm x 880mm x Coil - DR-8 CA</v>
          </cell>
          <cell r="AE149" t="str">
            <v>YOUFU</v>
          </cell>
          <cell r="AF149">
            <v>995</v>
          </cell>
          <cell r="AG149" t="str">
            <v>FOB</v>
          </cell>
          <cell r="AH149">
            <v>60</v>
          </cell>
          <cell r="AJ149">
            <v>73</v>
          </cell>
          <cell r="AK149">
            <v>1164</v>
          </cell>
          <cell r="AL149" t="str">
            <v>CFR</v>
          </cell>
          <cell r="AM149">
            <v>36</v>
          </cell>
          <cell r="AN149">
            <v>0</v>
          </cell>
        </row>
        <row r="150">
          <cell r="A150">
            <v>149</v>
          </cell>
          <cell r="B150" t="str">
            <v>B2B</v>
          </cell>
          <cell r="C150" t="str">
            <v>S2200918</v>
          </cell>
          <cell r="D150" t="str">
            <v>Epinsa</v>
          </cell>
          <cell r="F150" t="str">
            <v>OC 23225</v>
          </cell>
          <cell r="O150">
            <v>45731</v>
          </cell>
          <cell r="P150">
            <v>45748</v>
          </cell>
          <cell r="Q150" t="str">
            <v xml:space="preserve">Tianjin </v>
          </cell>
          <cell r="R150" t="str">
            <v>China</v>
          </cell>
          <cell r="S150" t="str">
            <v>Callao</v>
          </cell>
          <cell r="T150" t="str">
            <v>Peru</v>
          </cell>
          <cell r="U150">
            <v>35</v>
          </cell>
          <cell r="V150">
            <v>0</v>
          </cell>
          <cell r="W150">
            <v>35</v>
          </cell>
          <cell r="X150" t="str">
            <v>TBN</v>
          </cell>
          <cell r="Y150" t="str">
            <v>Bulk</v>
          </cell>
          <cell r="Z150">
            <v>45748</v>
          </cell>
          <cell r="AA150">
            <v>45783</v>
          </cell>
          <cell r="AB150" t="str">
            <v>En alistamiento</v>
          </cell>
          <cell r="AC150" t="str">
            <v>PERU 10</v>
          </cell>
          <cell r="AD150" t="str">
            <v>0,24mm x 924mm x Coil - T-5 CA - 2,8/2,8</v>
          </cell>
          <cell r="AE150" t="str">
            <v>YOUFU</v>
          </cell>
          <cell r="AF150">
            <v>870</v>
          </cell>
          <cell r="AG150" t="str">
            <v>FOB</v>
          </cell>
          <cell r="AH150">
            <v>60</v>
          </cell>
          <cell r="AJ150">
            <v>66</v>
          </cell>
          <cell r="AK150">
            <v>1032</v>
          </cell>
          <cell r="AL150" t="str">
            <v>CFR</v>
          </cell>
          <cell r="AM150">
            <v>36</v>
          </cell>
          <cell r="AN150">
            <v>0</v>
          </cell>
        </row>
        <row r="151">
          <cell r="A151">
            <v>150</v>
          </cell>
          <cell r="B151" t="str">
            <v>B2B</v>
          </cell>
          <cell r="C151" t="str">
            <v>S2200918</v>
          </cell>
          <cell r="D151" t="str">
            <v>Epinsa</v>
          </cell>
          <cell r="F151" t="str">
            <v>OC 23225</v>
          </cell>
          <cell r="O151">
            <v>45731</v>
          </cell>
          <cell r="P151">
            <v>45748</v>
          </cell>
          <cell r="Q151" t="str">
            <v xml:space="preserve">Tianjin </v>
          </cell>
          <cell r="R151" t="str">
            <v>China</v>
          </cell>
          <cell r="S151" t="str">
            <v>Callao</v>
          </cell>
          <cell r="T151" t="str">
            <v>Peru</v>
          </cell>
          <cell r="U151">
            <v>30</v>
          </cell>
          <cell r="V151">
            <v>0</v>
          </cell>
          <cell r="W151">
            <v>30</v>
          </cell>
          <cell r="X151" t="str">
            <v>TBN</v>
          </cell>
          <cell r="Y151" t="str">
            <v>Bulk</v>
          </cell>
          <cell r="Z151">
            <v>45748</v>
          </cell>
          <cell r="AA151">
            <v>45783</v>
          </cell>
          <cell r="AB151" t="str">
            <v>En alistamiento</v>
          </cell>
          <cell r="AC151" t="str">
            <v>PERU 23</v>
          </cell>
          <cell r="AD151" t="str">
            <v>0,24mm x 982mm x Coil - T5 CA - 2,8/2,8</v>
          </cell>
          <cell r="AE151" t="str">
            <v>YOUFU</v>
          </cell>
          <cell r="AF151">
            <v>870</v>
          </cell>
          <cell r="AG151" t="str">
            <v>FOB</v>
          </cell>
          <cell r="AH151">
            <v>60</v>
          </cell>
          <cell r="AJ151">
            <v>66</v>
          </cell>
          <cell r="AK151">
            <v>1032</v>
          </cell>
          <cell r="AL151" t="str">
            <v>CFR</v>
          </cell>
          <cell r="AM151">
            <v>36</v>
          </cell>
          <cell r="AN151">
            <v>0</v>
          </cell>
        </row>
        <row r="152">
          <cell r="A152">
            <v>151</v>
          </cell>
          <cell r="B152" t="str">
            <v>B2B</v>
          </cell>
          <cell r="C152" t="str">
            <v>S2200918</v>
          </cell>
          <cell r="D152" t="str">
            <v>Epinsa</v>
          </cell>
          <cell r="F152" t="str">
            <v>OC 23225</v>
          </cell>
          <cell r="O152">
            <v>45731</v>
          </cell>
          <cell r="P152">
            <v>45748</v>
          </cell>
          <cell r="Q152" t="str">
            <v xml:space="preserve">Tianjin </v>
          </cell>
          <cell r="R152" t="str">
            <v>China</v>
          </cell>
          <cell r="S152" t="str">
            <v>Callao</v>
          </cell>
          <cell r="T152" t="str">
            <v>Peru</v>
          </cell>
          <cell r="U152">
            <v>30</v>
          </cell>
          <cell r="V152">
            <v>0</v>
          </cell>
          <cell r="W152">
            <v>30</v>
          </cell>
          <cell r="X152" t="str">
            <v>TBN</v>
          </cell>
          <cell r="Y152" t="str">
            <v>Bulk</v>
          </cell>
          <cell r="Z152">
            <v>45748</v>
          </cell>
          <cell r="AA152">
            <v>45783</v>
          </cell>
          <cell r="AB152" t="str">
            <v>En alistamiento</v>
          </cell>
          <cell r="AC152" t="str">
            <v>PERU 2</v>
          </cell>
          <cell r="AD152" t="str">
            <v>0,20mm x 898mm x Coil - T4 CA</v>
          </cell>
          <cell r="AE152" t="str">
            <v>YOUFU</v>
          </cell>
          <cell r="AF152">
            <v>765</v>
          </cell>
          <cell r="AG152" t="str">
            <v>FOB</v>
          </cell>
          <cell r="AH152">
            <v>60</v>
          </cell>
          <cell r="AJ152">
            <v>61</v>
          </cell>
          <cell r="AK152">
            <v>926</v>
          </cell>
          <cell r="AL152" t="str">
            <v>CFR</v>
          </cell>
          <cell r="AM152">
            <v>40</v>
          </cell>
          <cell r="AN152">
            <v>0</v>
          </cell>
        </row>
        <row r="153">
          <cell r="A153">
            <v>152</v>
          </cell>
          <cell r="B153" t="str">
            <v>B2B</v>
          </cell>
          <cell r="C153" t="str">
            <v>S2200918</v>
          </cell>
          <cell r="D153" t="str">
            <v>Epinsa</v>
          </cell>
          <cell r="F153" t="str">
            <v>OC 23225</v>
          </cell>
          <cell r="O153">
            <v>45731</v>
          </cell>
          <cell r="P153">
            <v>45748</v>
          </cell>
          <cell r="Q153" t="str">
            <v xml:space="preserve">Tianjin </v>
          </cell>
          <cell r="R153" t="str">
            <v>China</v>
          </cell>
          <cell r="S153" t="str">
            <v>Callao</v>
          </cell>
          <cell r="T153" t="str">
            <v>Peru</v>
          </cell>
          <cell r="U153">
            <v>130</v>
          </cell>
          <cell r="V153">
            <v>0</v>
          </cell>
          <cell r="W153">
            <v>130</v>
          </cell>
          <cell r="X153" t="str">
            <v>TBN</v>
          </cell>
          <cell r="Y153" t="str">
            <v>Bulk</v>
          </cell>
          <cell r="Z153">
            <v>45748</v>
          </cell>
          <cell r="AA153">
            <v>45783</v>
          </cell>
          <cell r="AB153" t="str">
            <v>En alistamiento</v>
          </cell>
          <cell r="AC153" t="str">
            <v>PERU 28</v>
          </cell>
          <cell r="AD153" t="str">
            <v>0,18mm x 956mm x Coil - T4 CA</v>
          </cell>
          <cell r="AE153" t="str">
            <v>YOUFU</v>
          </cell>
          <cell r="AF153">
            <v>795</v>
          </cell>
          <cell r="AG153" t="str">
            <v>FOB</v>
          </cell>
          <cell r="AH153">
            <v>60</v>
          </cell>
          <cell r="AJ153">
            <v>62</v>
          </cell>
          <cell r="AK153">
            <v>958</v>
          </cell>
          <cell r="AL153" t="str">
            <v>CFR</v>
          </cell>
          <cell r="AM153">
            <v>41</v>
          </cell>
          <cell r="AN153">
            <v>0</v>
          </cell>
        </row>
        <row r="154">
          <cell r="A154">
            <v>153</v>
          </cell>
          <cell r="B154" t="str">
            <v>B2B</v>
          </cell>
          <cell r="C154" t="str">
            <v>S2200653</v>
          </cell>
          <cell r="D154" t="str">
            <v>Fadesa</v>
          </cell>
          <cell r="E154" t="str">
            <v>F022-241640</v>
          </cell>
          <cell r="F154">
            <v>9100001271</v>
          </cell>
          <cell r="G154">
            <v>6931686661</v>
          </cell>
          <cell r="H154" t="str">
            <v>SI</v>
          </cell>
          <cell r="I154" t="str">
            <v>SI</v>
          </cell>
          <cell r="J154" t="str">
            <v>SI</v>
          </cell>
          <cell r="K154" t="str">
            <v>SI</v>
          </cell>
          <cell r="L154" t="str">
            <v>SI</v>
          </cell>
          <cell r="M154" t="str">
            <v>HLCUBO12410BFBK9</v>
          </cell>
          <cell r="N154">
            <v>45607</v>
          </cell>
          <cell r="O154">
            <v>45519</v>
          </cell>
          <cell r="P154">
            <v>45519</v>
          </cell>
          <cell r="Q154" t="str">
            <v>NHAVA SHEVA</v>
          </cell>
          <cell r="R154" t="str">
            <v>India</v>
          </cell>
          <cell r="S154" t="str">
            <v>Guayaquil</v>
          </cell>
          <cell r="T154" t="str">
            <v>Ecuador</v>
          </cell>
          <cell r="U154">
            <v>25</v>
          </cell>
          <cell r="V154">
            <v>26.33</v>
          </cell>
          <cell r="W154">
            <v>0</v>
          </cell>
          <cell r="X154" t="str">
            <v xml:space="preserve">MV CONTI CRYSTAL </v>
          </cell>
          <cell r="Y154" t="str">
            <v>Container</v>
          </cell>
          <cell r="Z154">
            <v>45606</v>
          </cell>
          <cell r="AA154">
            <v>45726</v>
          </cell>
          <cell r="AB154" t="str">
            <v>En Transito</v>
          </cell>
          <cell r="AD154" t="str">
            <v>17000422 - 0,22 x 810 mm x Coil - T3 - CA - 2,8</v>
          </cell>
          <cell r="AE154" t="str">
            <v>JSW</v>
          </cell>
          <cell r="AF154">
            <v>1071</v>
          </cell>
          <cell r="AG154" t="str">
            <v>CFR</v>
          </cell>
          <cell r="AH154">
            <v>0</v>
          </cell>
          <cell r="AI154">
            <v>0</v>
          </cell>
          <cell r="AJ154">
            <v>58</v>
          </cell>
          <cell r="AK154">
            <v>1071</v>
          </cell>
          <cell r="AL154" t="str">
            <v>CIF</v>
          </cell>
          <cell r="AM154">
            <v>-58</v>
          </cell>
          <cell r="AN154">
            <v>-58</v>
          </cell>
        </row>
        <row r="155">
          <cell r="A155">
            <v>154</v>
          </cell>
          <cell r="B155" t="str">
            <v>B2B</v>
          </cell>
          <cell r="C155" t="str">
            <v>S2200653</v>
          </cell>
          <cell r="D155" t="str">
            <v>Fadesa</v>
          </cell>
          <cell r="E155" t="str">
            <v>F022-241640</v>
          </cell>
          <cell r="F155">
            <v>9100001271</v>
          </cell>
          <cell r="G155">
            <v>6931686661</v>
          </cell>
          <cell r="H155" t="str">
            <v>SI</v>
          </cell>
          <cell r="I155" t="str">
            <v>SI</v>
          </cell>
          <cell r="J155" t="str">
            <v>SI</v>
          </cell>
          <cell r="K155" t="str">
            <v>SI</v>
          </cell>
          <cell r="L155" t="str">
            <v>SI</v>
          </cell>
          <cell r="M155" t="str">
            <v>HLCUBO12410BFBK9</v>
          </cell>
          <cell r="N155">
            <v>45607</v>
          </cell>
          <cell r="O155">
            <v>45519</v>
          </cell>
          <cell r="P155">
            <v>45519</v>
          </cell>
          <cell r="Q155" t="str">
            <v>NHAVA SHEVA</v>
          </cell>
          <cell r="R155" t="str">
            <v>India</v>
          </cell>
          <cell r="S155" t="str">
            <v>Guayaquil</v>
          </cell>
          <cell r="T155" t="str">
            <v>Ecuador</v>
          </cell>
          <cell r="U155">
            <v>25</v>
          </cell>
          <cell r="V155">
            <v>24.01</v>
          </cell>
          <cell r="W155">
            <v>0</v>
          </cell>
          <cell r="X155" t="str">
            <v xml:space="preserve">MV CONTI CRYSTAL </v>
          </cell>
          <cell r="Y155" t="str">
            <v>Container</v>
          </cell>
          <cell r="Z155">
            <v>45606</v>
          </cell>
          <cell r="AA155">
            <v>45726</v>
          </cell>
          <cell r="AB155" t="str">
            <v>En Transito</v>
          </cell>
          <cell r="AD155" t="str">
            <v>17000426 - 0,20 x 833 mm x Coil - T3 - CA - 2,0</v>
          </cell>
          <cell r="AE155" t="str">
            <v>JSW</v>
          </cell>
          <cell r="AF155">
            <v>1081</v>
          </cell>
          <cell r="AG155" t="str">
            <v>CFR</v>
          </cell>
          <cell r="AH155">
            <v>0</v>
          </cell>
          <cell r="AI155">
            <v>0</v>
          </cell>
          <cell r="AJ155">
            <v>59</v>
          </cell>
          <cell r="AK155">
            <v>1081</v>
          </cell>
          <cell r="AL155" t="str">
            <v>CIF</v>
          </cell>
          <cell r="AM155">
            <v>-59</v>
          </cell>
          <cell r="AN155">
            <v>-59</v>
          </cell>
        </row>
        <row r="156">
          <cell r="A156">
            <v>155</v>
          </cell>
          <cell r="B156" t="str">
            <v>B2B</v>
          </cell>
          <cell r="C156" t="str">
            <v>S2200731</v>
          </cell>
          <cell r="D156" t="str">
            <v>Fadesa</v>
          </cell>
          <cell r="E156" t="str">
            <v>F022-241761</v>
          </cell>
          <cell r="F156">
            <v>9100001337</v>
          </cell>
          <cell r="G156">
            <v>7612254580</v>
          </cell>
          <cell r="H156" t="str">
            <v>SI</v>
          </cell>
          <cell r="I156" t="str">
            <v>SI</v>
          </cell>
          <cell r="J156" t="str">
            <v>SI</v>
          </cell>
          <cell r="K156" t="str">
            <v>SI</v>
          </cell>
          <cell r="M156" t="str">
            <v>TIAGYE022</v>
          </cell>
          <cell r="N156">
            <v>45627</v>
          </cell>
          <cell r="O156">
            <v>45611</v>
          </cell>
          <cell r="P156">
            <v>45611</v>
          </cell>
          <cell r="Q156" t="str">
            <v xml:space="preserve">Tianjin </v>
          </cell>
          <cell r="R156" t="str">
            <v>China</v>
          </cell>
          <cell r="S156" t="str">
            <v>Guayaquil</v>
          </cell>
          <cell r="T156" t="str">
            <v>Ecuador</v>
          </cell>
          <cell r="U156">
            <v>25</v>
          </cell>
          <cell r="V156">
            <v>24.38</v>
          </cell>
          <cell r="W156">
            <v>0</v>
          </cell>
          <cell r="X156" t="str">
            <v>MV FEDERAL IRIS 2406</v>
          </cell>
          <cell r="Y156" t="str">
            <v>Bulk</v>
          </cell>
          <cell r="Z156">
            <v>45625</v>
          </cell>
          <cell r="AA156">
            <v>45676</v>
          </cell>
          <cell r="AB156" t="str">
            <v>Finalizado</v>
          </cell>
          <cell r="AD156" t="str">
            <v>17000422 - 0,22 x 810 mm x Coil - T3 - BA - 2,8/2,8 F LG
ACCESORIO LG- TNAN</v>
          </cell>
          <cell r="AE156" t="str">
            <v>YOUFU</v>
          </cell>
          <cell r="AF156">
            <v>855</v>
          </cell>
          <cell r="AG156" t="str">
            <v>FOB</v>
          </cell>
          <cell r="AH156">
            <v>72</v>
          </cell>
          <cell r="AI156">
            <v>54</v>
          </cell>
          <cell r="AJ156">
            <v>62</v>
          </cell>
          <cell r="AK156">
            <v>1049</v>
          </cell>
          <cell r="AL156" t="str">
            <v>CIF</v>
          </cell>
          <cell r="AM156">
            <v>60</v>
          </cell>
          <cell r="AN156">
            <v>78</v>
          </cell>
        </row>
        <row r="157">
          <cell r="A157">
            <v>156</v>
          </cell>
          <cell r="B157" t="str">
            <v>B2B</v>
          </cell>
          <cell r="C157" t="str">
            <v>S2200731</v>
          </cell>
          <cell r="D157" t="str">
            <v>Fadesa</v>
          </cell>
          <cell r="E157" t="str">
            <v>F022-241761</v>
          </cell>
          <cell r="F157">
            <v>9100001337</v>
          </cell>
          <cell r="G157">
            <v>7612254580</v>
          </cell>
          <cell r="H157" t="str">
            <v>SI</v>
          </cell>
          <cell r="I157" t="str">
            <v>SI</v>
          </cell>
          <cell r="J157" t="str">
            <v>SI</v>
          </cell>
          <cell r="K157" t="str">
            <v>SI</v>
          </cell>
          <cell r="M157" t="str">
            <v>TIAGYE022</v>
          </cell>
          <cell r="N157">
            <v>45627</v>
          </cell>
          <cell r="O157">
            <v>45611</v>
          </cell>
          <cell r="P157">
            <v>45611</v>
          </cell>
          <cell r="Q157" t="str">
            <v xml:space="preserve">Tianjin </v>
          </cell>
          <cell r="R157" t="str">
            <v>China</v>
          </cell>
          <cell r="S157" t="str">
            <v>Guayaquil</v>
          </cell>
          <cell r="T157" t="str">
            <v>Ecuador</v>
          </cell>
          <cell r="U157">
            <v>25</v>
          </cell>
          <cell r="V157">
            <v>27.265000000000001</v>
          </cell>
          <cell r="W157">
            <v>0</v>
          </cell>
          <cell r="X157" t="str">
            <v>MV FEDERAL IRIS 2406</v>
          </cell>
          <cell r="Y157" t="str">
            <v>Bulk</v>
          </cell>
          <cell r="Z157">
            <v>45625</v>
          </cell>
          <cell r="AA157">
            <v>45676</v>
          </cell>
          <cell r="AB157" t="str">
            <v>Finalizado</v>
          </cell>
          <cell r="AD157" t="str">
            <v>17000426 - 0,20 x 833 mm x Coil - T3 - BA - 2,2/2,2 F LG ETP - TNAN</v>
          </cell>
          <cell r="AE157" t="str">
            <v>YOUFU</v>
          </cell>
          <cell r="AF157">
            <v>860</v>
          </cell>
          <cell r="AG157" t="str">
            <v>FOB</v>
          </cell>
          <cell r="AH157">
            <v>72</v>
          </cell>
          <cell r="AI157">
            <v>54</v>
          </cell>
          <cell r="AJ157">
            <v>60</v>
          </cell>
          <cell r="AK157">
            <v>1054</v>
          </cell>
          <cell r="AL157" t="str">
            <v>CIF</v>
          </cell>
          <cell r="AM157">
            <v>62</v>
          </cell>
          <cell r="AN157">
            <v>80</v>
          </cell>
        </row>
        <row r="158">
          <cell r="A158">
            <v>157</v>
          </cell>
          <cell r="B158" t="str">
            <v>B2B</v>
          </cell>
          <cell r="C158" t="str">
            <v>S2200732</v>
          </cell>
          <cell r="D158" t="str">
            <v>Fadesa</v>
          </cell>
          <cell r="E158" t="str">
            <v>F022-241763</v>
          </cell>
          <cell r="F158">
            <v>9100001336</v>
          </cell>
          <cell r="G158">
            <v>7612254580</v>
          </cell>
          <cell r="H158" t="str">
            <v>SI</v>
          </cell>
          <cell r="I158" t="str">
            <v>SI</v>
          </cell>
          <cell r="J158" t="str">
            <v>SI</v>
          </cell>
          <cell r="K158" t="str">
            <v>SI</v>
          </cell>
          <cell r="M158" t="str">
            <v>TIAGYE029</v>
          </cell>
          <cell r="N158">
            <v>45627</v>
          </cell>
          <cell r="O158">
            <v>45611</v>
          </cell>
          <cell r="P158">
            <v>45611</v>
          </cell>
          <cell r="Q158" t="str">
            <v xml:space="preserve">Tianjin </v>
          </cell>
          <cell r="R158" t="str">
            <v>China</v>
          </cell>
          <cell r="S158" t="str">
            <v>Guayaquil</v>
          </cell>
          <cell r="T158" t="str">
            <v>Ecuador</v>
          </cell>
          <cell r="U158">
            <v>25</v>
          </cell>
          <cell r="V158">
            <v>29.265000000000001</v>
          </cell>
          <cell r="W158">
            <v>0</v>
          </cell>
          <cell r="X158" t="str">
            <v>MV FEDERAL IRIS 2406</v>
          </cell>
          <cell r="Y158" t="str">
            <v>Bulk</v>
          </cell>
          <cell r="Z158">
            <v>45625</v>
          </cell>
          <cell r="AA158">
            <v>45676</v>
          </cell>
          <cell r="AB158" t="str">
            <v>Finalizado</v>
          </cell>
          <cell r="AD158" t="str">
            <v>23000514 - 0,22 x 892 mm x Coil - T4 - CA - PRY - TWIST - TNAN</v>
          </cell>
          <cell r="AE158" t="str">
            <v>YOUFU</v>
          </cell>
          <cell r="AF158">
            <v>790</v>
          </cell>
          <cell r="AG158" t="str">
            <v>FOB</v>
          </cell>
          <cell r="AH158">
            <v>72</v>
          </cell>
          <cell r="AI158">
            <v>54</v>
          </cell>
          <cell r="AJ158">
            <v>59</v>
          </cell>
          <cell r="AK158">
            <v>981</v>
          </cell>
          <cell r="AL158" t="str">
            <v>CIF</v>
          </cell>
          <cell r="AM158">
            <v>60</v>
          </cell>
          <cell r="AN158">
            <v>78</v>
          </cell>
        </row>
        <row r="159">
          <cell r="A159">
            <v>158</v>
          </cell>
          <cell r="B159" t="str">
            <v>B2B</v>
          </cell>
          <cell r="C159" t="str">
            <v>S2200732</v>
          </cell>
          <cell r="D159" t="str">
            <v>Fadesa</v>
          </cell>
          <cell r="E159" t="str">
            <v>F022-241763</v>
          </cell>
          <cell r="F159">
            <v>9100001335</v>
          </cell>
          <cell r="G159">
            <v>7612254580</v>
          </cell>
          <cell r="H159" t="str">
            <v>SI</v>
          </cell>
          <cell r="I159" t="str">
            <v>SI</v>
          </cell>
          <cell r="J159" t="str">
            <v>SI</v>
          </cell>
          <cell r="K159" t="str">
            <v>SI</v>
          </cell>
          <cell r="M159" t="str">
            <v>TIAGYE029</v>
          </cell>
          <cell r="N159">
            <v>45627</v>
          </cell>
          <cell r="O159">
            <v>45611</v>
          </cell>
          <cell r="P159">
            <v>45611</v>
          </cell>
          <cell r="Q159" t="str">
            <v xml:space="preserve">Tianjin </v>
          </cell>
          <cell r="R159" t="str">
            <v>China</v>
          </cell>
          <cell r="S159" t="str">
            <v>Guayaquil</v>
          </cell>
          <cell r="T159" t="str">
            <v>Ecuador</v>
          </cell>
          <cell r="U159">
            <v>150</v>
          </cell>
          <cell r="V159">
            <v>135.94999999999999</v>
          </cell>
          <cell r="W159">
            <v>0</v>
          </cell>
          <cell r="X159" t="str">
            <v>MV FEDERAL IRIS 2406</v>
          </cell>
          <cell r="Y159" t="str">
            <v>Bulk</v>
          </cell>
          <cell r="Z159">
            <v>45625</v>
          </cell>
          <cell r="AA159">
            <v>45676</v>
          </cell>
          <cell r="AB159" t="str">
            <v>Finalizado</v>
          </cell>
          <cell r="AD159" t="str">
            <v>23000293 - 0,15 x 945 mm x Coil - DR8 25/25 - BA -2,8/2,8
C202X308 - TNAN</v>
          </cell>
          <cell r="AE159" t="str">
            <v>YOUFU</v>
          </cell>
          <cell r="AF159">
            <v>995</v>
          </cell>
          <cell r="AG159" t="str">
            <v>FOB</v>
          </cell>
          <cell r="AH159">
            <v>72</v>
          </cell>
          <cell r="AI159">
            <v>54</v>
          </cell>
          <cell r="AJ159">
            <v>69</v>
          </cell>
          <cell r="AK159">
            <v>1196</v>
          </cell>
          <cell r="AL159" t="str">
            <v>CIF</v>
          </cell>
          <cell r="AM159">
            <v>60</v>
          </cell>
          <cell r="AN159">
            <v>78</v>
          </cell>
        </row>
        <row r="160">
          <cell r="A160">
            <v>159</v>
          </cell>
          <cell r="B160" t="str">
            <v>B2B</v>
          </cell>
          <cell r="C160" t="str">
            <v>S2200732</v>
          </cell>
          <cell r="D160" t="str">
            <v>Fadesa</v>
          </cell>
          <cell r="E160" t="str">
            <v>F022-241763</v>
          </cell>
          <cell r="F160">
            <v>9100001336</v>
          </cell>
          <cell r="G160">
            <v>7612254580</v>
          </cell>
          <cell r="H160" t="str">
            <v>SI</v>
          </cell>
          <cell r="I160" t="str">
            <v>SI</v>
          </cell>
          <cell r="J160" t="str">
            <v>SI</v>
          </cell>
          <cell r="K160" t="str">
            <v>SI</v>
          </cell>
          <cell r="M160" t="str">
            <v>TIAGYE029</v>
          </cell>
          <cell r="N160">
            <v>45627</v>
          </cell>
          <cell r="O160">
            <v>45611</v>
          </cell>
          <cell r="P160">
            <v>45611</v>
          </cell>
          <cell r="Q160" t="str">
            <v xml:space="preserve">Tianjin </v>
          </cell>
          <cell r="R160" t="str">
            <v>China</v>
          </cell>
          <cell r="S160" t="str">
            <v>Guayaquil</v>
          </cell>
          <cell r="T160" t="str">
            <v>Ecuador</v>
          </cell>
          <cell r="U160">
            <v>25</v>
          </cell>
          <cell r="V160">
            <v>29.65</v>
          </cell>
          <cell r="W160">
            <v>0</v>
          </cell>
          <cell r="X160" t="str">
            <v>MV FEDERAL IRIS 2406</v>
          </cell>
          <cell r="Y160" t="str">
            <v>Bulk</v>
          </cell>
          <cell r="Z160">
            <v>45625</v>
          </cell>
          <cell r="AA160">
            <v>45676</v>
          </cell>
          <cell r="AB160" t="str">
            <v>Finalizado</v>
          </cell>
          <cell r="AD160" t="str">
            <v>23000311 - 0,17 x 900 mm x Coil - DR8 20/20 - BA - 2,2/2,2
C211X201D*ST - TNAN</v>
          </cell>
          <cell r="AE160" t="str">
            <v>YOUFU</v>
          </cell>
          <cell r="AF160">
            <v>935</v>
          </cell>
          <cell r="AG160" t="str">
            <v>FOB</v>
          </cell>
          <cell r="AH160">
            <v>72</v>
          </cell>
          <cell r="AI160">
            <v>54</v>
          </cell>
          <cell r="AJ160">
            <v>66</v>
          </cell>
          <cell r="AK160">
            <v>1133</v>
          </cell>
          <cell r="AL160" t="str">
            <v>CIF</v>
          </cell>
          <cell r="AM160">
            <v>60</v>
          </cell>
          <cell r="AN160">
            <v>78</v>
          </cell>
        </row>
        <row r="161">
          <cell r="A161">
            <v>160</v>
          </cell>
          <cell r="B161" t="str">
            <v>B2B</v>
          </cell>
          <cell r="C161" t="str">
            <v>S2200747</v>
          </cell>
          <cell r="D161" t="str">
            <v>Fepsa</v>
          </cell>
          <cell r="E161" t="str">
            <v>F022-241895</v>
          </cell>
          <cell r="F161" t="str">
            <v>OC 7638</v>
          </cell>
          <cell r="G161">
            <v>6994311704</v>
          </cell>
          <cell r="H161" t="str">
            <v>SI</v>
          </cell>
          <cell r="I161" t="str">
            <v>SI</v>
          </cell>
          <cell r="J161" t="str">
            <v>SI</v>
          </cell>
          <cell r="K161" t="str">
            <v>SI</v>
          </cell>
          <cell r="L161" t="str">
            <v>SI</v>
          </cell>
          <cell r="M161" t="str">
            <v>MEDUQT145248</v>
          </cell>
          <cell r="N161">
            <v>45656</v>
          </cell>
          <cell r="O161">
            <v>45595</v>
          </cell>
          <cell r="P161">
            <v>45595</v>
          </cell>
          <cell r="Q161" t="str">
            <v>Qingdao</v>
          </cell>
          <cell r="R161" t="str">
            <v>China</v>
          </cell>
          <cell r="S161" t="str">
            <v>Mazatlan</v>
          </cell>
          <cell r="T161" t="str">
            <v>Mexico</v>
          </cell>
          <cell r="U161">
            <v>25</v>
          </cell>
          <cell r="V161">
            <v>10.68</v>
          </cell>
          <cell r="W161">
            <v>0</v>
          </cell>
          <cell r="X161" t="str">
            <v>MSC SURABAYA VIII QM450A</v>
          </cell>
          <cell r="Y161" t="str">
            <v>Container</v>
          </cell>
          <cell r="Z161">
            <v>45656</v>
          </cell>
          <cell r="AA161">
            <v>45704</v>
          </cell>
          <cell r="AB161" t="str">
            <v>Finalizado</v>
          </cell>
          <cell r="AD161" t="str">
            <v>Fepsa 13 - 0,16mm x 981mm x Coil - DR7,5 CA - 2,8/2,8</v>
          </cell>
          <cell r="AE161" t="str">
            <v>YOUFU</v>
          </cell>
          <cell r="AF161">
            <v>1010</v>
          </cell>
          <cell r="AG161" t="str">
            <v>FOB</v>
          </cell>
          <cell r="AH161">
            <v>105</v>
          </cell>
          <cell r="AI161">
            <v>116</v>
          </cell>
          <cell r="AJ161">
            <v>67</v>
          </cell>
          <cell r="AK161">
            <v>1197</v>
          </cell>
          <cell r="AL161" t="str">
            <v>CIF</v>
          </cell>
          <cell r="AM161">
            <v>15</v>
          </cell>
          <cell r="AN161">
            <v>4</v>
          </cell>
        </row>
        <row r="162">
          <cell r="A162">
            <v>161</v>
          </cell>
          <cell r="B162" t="str">
            <v>B2B</v>
          </cell>
          <cell r="C162" t="str">
            <v>S2200747</v>
          </cell>
          <cell r="D162" t="str">
            <v>Fepsa</v>
          </cell>
          <cell r="E162" t="str">
            <v>F022-241895</v>
          </cell>
          <cell r="F162" t="str">
            <v>OC 7638</v>
          </cell>
          <cell r="G162">
            <v>6994311704</v>
          </cell>
          <cell r="H162" t="str">
            <v>SI</v>
          </cell>
          <cell r="I162" t="str">
            <v>SI</v>
          </cell>
          <cell r="J162" t="str">
            <v>SI</v>
          </cell>
          <cell r="K162" t="str">
            <v>SI</v>
          </cell>
          <cell r="L162" t="str">
            <v>SI</v>
          </cell>
          <cell r="M162" t="str">
            <v>MEDUQT145248</v>
          </cell>
          <cell r="N162">
            <v>45656</v>
          </cell>
          <cell r="O162">
            <v>45595</v>
          </cell>
          <cell r="P162">
            <v>45595</v>
          </cell>
          <cell r="Q162" t="str">
            <v>Qingdao</v>
          </cell>
          <cell r="R162" t="str">
            <v>China</v>
          </cell>
          <cell r="S162" t="str">
            <v>Mazatlan</v>
          </cell>
          <cell r="T162" t="str">
            <v>Mexico</v>
          </cell>
          <cell r="U162">
            <v>25</v>
          </cell>
          <cell r="V162">
            <v>29.61</v>
          </cell>
          <cell r="W162">
            <v>0</v>
          </cell>
          <cell r="X162" t="str">
            <v>MSC SURABAYA VIII QM450A</v>
          </cell>
          <cell r="Y162" t="str">
            <v>Container</v>
          </cell>
          <cell r="Z162">
            <v>45656</v>
          </cell>
          <cell r="AA162">
            <v>45704</v>
          </cell>
          <cell r="AB162" t="str">
            <v>Finalizado</v>
          </cell>
          <cell r="AD162" t="str">
            <v>Fepsa 30 - 0,20mm x 882mm x Coil - T5 CA - 2,8/2,8</v>
          </cell>
          <cell r="AE162" t="str">
            <v>YOUFU</v>
          </cell>
          <cell r="AF162">
            <v>930</v>
          </cell>
          <cell r="AG162" t="str">
            <v>FOB</v>
          </cell>
          <cell r="AH162">
            <v>105</v>
          </cell>
          <cell r="AI162">
            <v>116</v>
          </cell>
          <cell r="AJ162">
            <v>63</v>
          </cell>
          <cell r="AK162">
            <v>1108</v>
          </cell>
          <cell r="AL162" t="str">
            <v>CIF</v>
          </cell>
          <cell r="AM162">
            <v>10</v>
          </cell>
          <cell r="AN162">
            <v>-1</v>
          </cell>
        </row>
        <row r="163">
          <cell r="A163">
            <v>162</v>
          </cell>
          <cell r="B163" t="str">
            <v>B2B</v>
          </cell>
          <cell r="C163" t="str">
            <v>S2200747</v>
          </cell>
          <cell r="D163" t="str">
            <v>Fepsa</v>
          </cell>
          <cell r="E163" t="str">
            <v>F022-241895</v>
          </cell>
          <cell r="F163" t="str">
            <v>OC 7638</v>
          </cell>
          <cell r="G163">
            <v>6994311704</v>
          </cell>
          <cell r="H163" t="str">
            <v>SI</v>
          </cell>
          <cell r="I163" t="str">
            <v>SI</v>
          </cell>
          <cell r="J163" t="str">
            <v>SI</v>
          </cell>
          <cell r="K163" t="str">
            <v>SI</v>
          </cell>
          <cell r="L163" t="str">
            <v>SI</v>
          </cell>
          <cell r="M163" t="str">
            <v>MEDUQT145248</v>
          </cell>
          <cell r="N163">
            <v>45656</v>
          </cell>
          <cell r="O163">
            <v>45595</v>
          </cell>
          <cell r="P163">
            <v>45595</v>
          </cell>
          <cell r="Q163" t="str">
            <v>Qingdao</v>
          </cell>
          <cell r="R163" t="str">
            <v>China</v>
          </cell>
          <cell r="S163" t="str">
            <v>Mazatlan</v>
          </cell>
          <cell r="T163" t="str">
            <v>Mexico</v>
          </cell>
          <cell r="U163">
            <v>25</v>
          </cell>
          <cell r="V163">
            <v>23.94</v>
          </cell>
          <cell r="W163">
            <v>0</v>
          </cell>
          <cell r="X163" t="str">
            <v>MSC SURABAYA VIII QM450A</v>
          </cell>
          <cell r="Y163" t="str">
            <v>Container</v>
          </cell>
          <cell r="Z163">
            <v>45656</v>
          </cell>
          <cell r="AA163">
            <v>45704</v>
          </cell>
          <cell r="AB163" t="str">
            <v>Finalizado</v>
          </cell>
          <cell r="AD163" t="str">
            <v>Fepsa 12 - 0,16mm x 784 mm x Coil - DR8 CA</v>
          </cell>
          <cell r="AE163" t="str">
            <v>YOUFU</v>
          </cell>
          <cell r="AF163">
            <v>890</v>
          </cell>
          <cell r="AG163" t="str">
            <v>FOB</v>
          </cell>
          <cell r="AH163">
            <v>105</v>
          </cell>
          <cell r="AI163">
            <v>116</v>
          </cell>
          <cell r="AJ163">
            <v>61</v>
          </cell>
          <cell r="AK163">
            <v>1071</v>
          </cell>
          <cell r="AL163" t="str">
            <v>CIF</v>
          </cell>
          <cell r="AM163">
            <v>15</v>
          </cell>
          <cell r="AN163">
            <v>4</v>
          </cell>
        </row>
        <row r="164">
          <cell r="A164">
            <v>163</v>
          </cell>
          <cell r="B164" t="str">
            <v>B2B</v>
          </cell>
          <cell r="C164" t="str">
            <v>S2200747</v>
          </cell>
          <cell r="D164" t="str">
            <v>Fepsa</v>
          </cell>
          <cell r="E164" t="str">
            <v>F022-241895</v>
          </cell>
          <cell r="F164" t="str">
            <v>OC 7638</v>
          </cell>
          <cell r="G164">
            <v>6994311704</v>
          </cell>
          <cell r="H164" t="str">
            <v>SI</v>
          </cell>
          <cell r="I164" t="str">
            <v>SI</v>
          </cell>
          <cell r="J164" t="str">
            <v>SI</v>
          </cell>
          <cell r="K164" t="str">
            <v>SI</v>
          </cell>
          <cell r="L164" t="str">
            <v>SI</v>
          </cell>
          <cell r="M164" t="str">
            <v>MEDUQT145248</v>
          </cell>
          <cell r="N164">
            <v>45656</v>
          </cell>
          <cell r="O164">
            <v>45595</v>
          </cell>
          <cell r="P164">
            <v>45595</v>
          </cell>
          <cell r="Q164" t="str">
            <v>Qingdao</v>
          </cell>
          <cell r="R164" t="str">
            <v>China</v>
          </cell>
          <cell r="S164" t="str">
            <v>Mazatlan</v>
          </cell>
          <cell r="T164" t="str">
            <v>Mexico</v>
          </cell>
          <cell r="U164">
            <v>25</v>
          </cell>
          <cell r="V164">
            <v>31.14</v>
          </cell>
          <cell r="W164">
            <v>0</v>
          </cell>
          <cell r="X164" t="str">
            <v>MSC SURABAYA VIII QM450A</v>
          </cell>
          <cell r="Y164" t="str">
            <v>Container</v>
          </cell>
          <cell r="Z164">
            <v>45656</v>
          </cell>
          <cell r="AA164">
            <v>45704</v>
          </cell>
          <cell r="AB164" t="str">
            <v>Finalizado</v>
          </cell>
          <cell r="AD164" t="str">
            <v>Fepsa 5 - 0,22mm x 912 mm x Coil - T3 BA</v>
          </cell>
          <cell r="AE164" t="str">
            <v>YOUFU</v>
          </cell>
          <cell r="AF164">
            <v>750</v>
          </cell>
          <cell r="AG164" t="str">
            <v>FOB</v>
          </cell>
          <cell r="AH164">
            <v>105</v>
          </cell>
          <cell r="AI164">
            <v>116</v>
          </cell>
          <cell r="AJ164">
            <v>55</v>
          </cell>
          <cell r="AK164">
            <v>925</v>
          </cell>
          <cell r="AL164" t="str">
            <v>CIF</v>
          </cell>
          <cell r="AM164">
            <v>15</v>
          </cell>
          <cell r="AN164">
            <v>4</v>
          </cell>
        </row>
        <row r="165">
          <cell r="A165">
            <v>164</v>
          </cell>
          <cell r="B165" t="str">
            <v>B2B</v>
          </cell>
          <cell r="C165" t="str">
            <v>S2200922</v>
          </cell>
          <cell r="D165" t="str">
            <v>Fraco</v>
          </cell>
          <cell r="H165" t="str">
            <v>SI</v>
          </cell>
          <cell r="I165" t="str">
            <v>SI</v>
          </cell>
          <cell r="J165" t="str">
            <v>SI</v>
          </cell>
          <cell r="K165" t="str">
            <v>SI</v>
          </cell>
          <cell r="O165">
            <v>45717</v>
          </cell>
          <cell r="P165">
            <v>45731</v>
          </cell>
          <cell r="Q165" t="str">
            <v>Qingdao</v>
          </cell>
          <cell r="R165" t="str">
            <v>China</v>
          </cell>
          <cell r="S165" t="str">
            <v>Buenaventura</v>
          </cell>
          <cell r="T165" t="str">
            <v>Colombia</v>
          </cell>
          <cell r="U165">
            <v>25</v>
          </cell>
          <cell r="V165">
            <v>31.59</v>
          </cell>
          <cell r="W165">
            <v>0</v>
          </cell>
          <cell r="X165" t="str">
            <v>MAERSK ESMERALDAS V.507E</v>
          </cell>
          <cell r="Y165" t="str">
            <v>Container</v>
          </cell>
          <cell r="Z165">
            <v>45706</v>
          </cell>
          <cell r="AA165">
            <v>45743</v>
          </cell>
          <cell r="AB165" t="str">
            <v>En Transito</v>
          </cell>
          <cell r="AD165" t="str">
            <v>0,21mm x 1030mm x Coil - T2 E 2,8 BA</v>
          </cell>
          <cell r="AE165" t="str">
            <v>YOUFU</v>
          </cell>
          <cell r="AF165">
            <v>900</v>
          </cell>
          <cell r="AG165" t="str">
            <v>FOB</v>
          </cell>
          <cell r="AH165">
            <v>89.313694766530872</v>
          </cell>
          <cell r="AI165">
            <v>89.313694766530872</v>
          </cell>
          <cell r="AJ165">
            <v>14</v>
          </cell>
          <cell r="AK165">
            <v>1217</v>
          </cell>
          <cell r="AL165" t="str">
            <v>CIF</v>
          </cell>
          <cell r="AM165">
            <v>213.68630523346906</v>
          </cell>
          <cell r="AN165">
            <v>213.68630523346906</v>
          </cell>
        </row>
        <row r="166">
          <cell r="A166">
            <v>165</v>
          </cell>
          <cell r="B166" t="str">
            <v>B2B</v>
          </cell>
          <cell r="C166" t="str">
            <v>S2200922</v>
          </cell>
          <cell r="D166" t="str">
            <v>Fraco</v>
          </cell>
          <cell r="H166" t="str">
            <v>SI</v>
          </cell>
          <cell r="I166" t="str">
            <v>SI</v>
          </cell>
          <cell r="J166" t="str">
            <v>SI</v>
          </cell>
          <cell r="K166" t="str">
            <v>SI</v>
          </cell>
          <cell r="O166">
            <v>45717</v>
          </cell>
          <cell r="P166">
            <v>45731</v>
          </cell>
          <cell r="Q166" t="str">
            <v>Qingdao</v>
          </cell>
          <cell r="R166" t="str">
            <v>China</v>
          </cell>
          <cell r="S166" t="str">
            <v>Buenaventura</v>
          </cell>
          <cell r="T166" t="str">
            <v>Colombia</v>
          </cell>
          <cell r="U166">
            <v>25</v>
          </cell>
          <cell r="V166">
            <v>32.229999999999997</v>
          </cell>
          <cell r="W166">
            <v>0</v>
          </cell>
          <cell r="X166" t="str">
            <v>MAERSK ESMERALDAS V.507E</v>
          </cell>
          <cell r="Y166" t="str">
            <v>Container</v>
          </cell>
          <cell r="Z166">
            <v>45706</v>
          </cell>
          <cell r="AA166">
            <v>45743</v>
          </cell>
          <cell r="AB166" t="str">
            <v>En Transito</v>
          </cell>
          <cell r="AD166" t="str">
            <v>0,25mm x 1030mm x Coil -  T2 E 1,1 BA</v>
          </cell>
          <cell r="AE166" t="str">
            <v>YOUFU</v>
          </cell>
          <cell r="AF166">
            <v>845</v>
          </cell>
          <cell r="AG166" t="str">
            <v>FOB</v>
          </cell>
          <cell r="AH166">
            <v>89.313694766530872</v>
          </cell>
          <cell r="AI166">
            <v>89.313694766530872</v>
          </cell>
          <cell r="AJ166">
            <v>14</v>
          </cell>
          <cell r="AK166">
            <v>1171</v>
          </cell>
          <cell r="AL166" t="str">
            <v>CIF</v>
          </cell>
          <cell r="AM166">
            <v>222.68630523346906</v>
          </cell>
          <cell r="AN166">
            <v>222.68630523346906</v>
          </cell>
        </row>
        <row r="167">
          <cell r="A167">
            <v>166</v>
          </cell>
          <cell r="B167" t="str">
            <v>B2B</v>
          </cell>
          <cell r="C167" t="str">
            <v>S2200866-2</v>
          </cell>
          <cell r="D167" t="str">
            <v>Metalpren</v>
          </cell>
          <cell r="E167" t="str">
            <v>F022-250296</v>
          </cell>
          <cell r="F167">
            <v>4000001170</v>
          </cell>
          <cell r="H167" t="str">
            <v>SI</v>
          </cell>
          <cell r="I167" t="str">
            <v>SI</v>
          </cell>
          <cell r="J167" t="str">
            <v>SI</v>
          </cell>
          <cell r="K167" t="str">
            <v>SI</v>
          </cell>
          <cell r="N167">
            <v>45702</v>
          </cell>
          <cell r="O167">
            <v>45657</v>
          </cell>
          <cell r="P167">
            <v>45669</v>
          </cell>
          <cell r="Q167" t="str">
            <v xml:space="preserve">Tianjin </v>
          </cell>
          <cell r="R167" t="str">
            <v>China</v>
          </cell>
          <cell r="S167" t="str">
            <v>Callao</v>
          </cell>
          <cell r="T167" t="str">
            <v>Peru</v>
          </cell>
          <cell r="U167">
            <v>30</v>
          </cell>
          <cell r="V167">
            <v>30</v>
          </cell>
          <cell r="W167">
            <v>0</v>
          </cell>
          <cell r="X167" t="str">
            <v>MV COMMON CALYPSO</v>
          </cell>
          <cell r="Y167" t="str">
            <v>Bulk</v>
          </cell>
          <cell r="Z167">
            <v>45706</v>
          </cell>
          <cell r="AA167">
            <v>45746</v>
          </cell>
          <cell r="AB167" t="str">
            <v>En Transito</v>
          </cell>
          <cell r="AD167" t="str">
            <v xml:space="preserve">0,18 x 897 x T4CA </v>
          </cell>
          <cell r="AE167" t="str">
            <v>YouFu</v>
          </cell>
          <cell r="AF167">
            <v>785</v>
          </cell>
          <cell r="AG167" t="str">
            <v>FOB</v>
          </cell>
          <cell r="AH167">
            <v>65</v>
          </cell>
          <cell r="AI167">
            <v>50</v>
          </cell>
          <cell r="AJ167">
            <v>52</v>
          </cell>
          <cell r="AK167">
            <v>972</v>
          </cell>
          <cell r="AL167" t="str">
            <v>CIF</v>
          </cell>
          <cell r="AM167">
            <v>70</v>
          </cell>
          <cell r="AN167">
            <v>85</v>
          </cell>
        </row>
        <row r="168">
          <cell r="A168">
            <v>167</v>
          </cell>
          <cell r="B168" t="str">
            <v>B2B</v>
          </cell>
          <cell r="C168" t="str">
            <v>S2200866-2</v>
          </cell>
          <cell r="D168" t="str">
            <v>Metalpren</v>
          </cell>
          <cell r="E168" t="str">
            <v>F022-250296</v>
          </cell>
          <cell r="F168">
            <v>4000001170</v>
          </cell>
          <cell r="H168" t="str">
            <v>SI</v>
          </cell>
          <cell r="I168" t="str">
            <v>SI</v>
          </cell>
          <cell r="J168" t="str">
            <v>SI</v>
          </cell>
          <cell r="K168" t="str">
            <v>SI</v>
          </cell>
          <cell r="N168">
            <v>45702</v>
          </cell>
          <cell r="O168">
            <v>45657</v>
          </cell>
          <cell r="P168">
            <v>45669</v>
          </cell>
          <cell r="Q168" t="str">
            <v xml:space="preserve">Tianjin </v>
          </cell>
          <cell r="R168" t="str">
            <v>China</v>
          </cell>
          <cell r="S168" t="str">
            <v>Callao</v>
          </cell>
          <cell r="T168" t="str">
            <v>Peru</v>
          </cell>
          <cell r="U168">
            <v>30</v>
          </cell>
          <cell r="V168">
            <v>29.65</v>
          </cell>
          <cell r="W168">
            <v>0</v>
          </cell>
          <cell r="X168" t="str">
            <v>MV COMMON CALYPSO</v>
          </cell>
          <cell r="Y168" t="str">
            <v>Bulk</v>
          </cell>
          <cell r="Z168">
            <v>45706</v>
          </cell>
          <cell r="AA168">
            <v>45746</v>
          </cell>
          <cell r="AB168" t="str">
            <v>En Transito</v>
          </cell>
          <cell r="AD168" t="str">
            <v>0,18 x 970 x T4CA</v>
          </cell>
          <cell r="AE168" t="str">
            <v>YouFu</v>
          </cell>
          <cell r="AF168">
            <v>785</v>
          </cell>
          <cell r="AG168" t="str">
            <v>FOB</v>
          </cell>
          <cell r="AH168">
            <v>65</v>
          </cell>
          <cell r="AI168">
            <v>50</v>
          </cell>
          <cell r="AJ168">
            <v>52</v>
          </cell>
          <cell r="AK168">
            <v>972</v>
          </cell>
          <cell r="AL168" t="str">
            <v>CIF</v>
          </cell>
          <cell r="AM168">
            <v>70</v>
          </cell>
          <cell r="AN168">
            <v>85</v>
          </cell>
        </row>
        <row r="169">
          <cell r="A169">
            <v>168</v>
          </cell>
          <cell r="B169" t="str">
            <v>B2B</v>
          </cell>
          <cell r="C169" t="str">
            <v>S2200866-2</v>
          </cell>
          <cell r="D169" t="str">
            <v>Metalpren</v>
          </cell>
          <cell r="E169" t="str">
            <v>F022-250296</v>
          </cell>
          <cell r="F169">
            <v>4000001170</v>
          </cell>
          <cell r="H169" t="str">
            <v>SI</v>
          </cell>
          <cell r="I169" t="str">
            <v>SI</v>
          </cell>
          <cell r="J169" t="str">
            <v>SI</v>
          </cell>
          <cell r="K169" t="str">
            <v>SI</v>
          </cell>
          <cell r="N169">
            <v>45702</v>
          </cell>
          <cell r="O169">
            <v>45657</v>
          </cell>
          <cell r="P169">
            <v>45669</v>
          </cell>
          <cell r="Q169" t="str">
            <v xml:space="preserve">Tianjin </v>
          </cell>
          <cell r="R169" t="str">
            <v>China</v>
          </cell>
          <cell r="S169" t="str">
            <v>Callao</v>
          </cell>
          <cell r="T169" t="str">
            <v>Peru</v>
          </cell>
          <cell r="U169">
            <v>30</v>
          </cell>
          <cell r="V169">
            <v>33.46</v>
          </cell>
          <cell r="W169">
            <v>0</v>
          </cell>
          <cell r="X169" t="str">
            <v>MV COMMON CALYPSO</v>
          </cell>
          <cell r="Y169" t="str">
            <v>Bulk</v>
          </cell>
          <cell r="Z169">
            <v>45706</v>
          </cell>
          <cell r="AA169">
            <v>45746</v>
          </cell>
          <cell r="AB169" t="str">
            <v>En Transito</v>
          </cell>
          <cell r="AD169" t="str">
            <v>0,18 x 981 x T5CA</v>
          </cell>
          <cell r="AE169" t="str">
            <v>YouFu</v>
          </cell>
          <cell r="AF169">
            <v>790</v>
          </cell>
          <cell r="AG169" t="str">
            <v>FOB</v>
          </cell>
          <cell r="AH169">
            <v>65</v>
          </cell>
          <cell r="AI169">
            <v>50</v>
          </cell>
          <cell r="AJ169">
            <v>52</v>
          </cell>
          <cell r="AK169">
            <v>972</v>
          </cell>
          <cell r="AL169" t="str">
            <v>CIF</v>
          </cell>
          <cell r="AM169">
            <v>65</v>
          </cell>
          <cell r="AN169">
            <v>80</v>
          </cell>
        </row>
        <row r="170">
          <cell r="A170">
            <v>169</v>
          </cell>
          <cell r="B170" t="str">
            <v>B2B</v>
          </cell>
          <cell r="C170" t="str">
            <v>S2200866-2</v>
          </cell>
          <cell r="D170" t="str">
            <v>Metalpren</v>
          </cell>
          <cell r="E170" t="str">
            <v>F022-250296</v>
          </cell>
          <cell r="F170">
            <v>4000001170</v>
          </cell>
          <cell r="H170" t="str">
            <v>SI</v>
          </cell>
          <cell r="I170" t="str">
            <v>SI</v>
          </cell>
          <cell r="J170" t="str">
            <v>SI</v>
          </cell>
          <cell r="K170" t="str">
            <v>SI</v>
          </cell>
          <cell r="N170">
            <v>45702</v>
          </cell>
          <cell r="O170">
            <v>45657</v>
          </cell>
          <cell r="P170">
            <v>45669</v>
          </cell>
          <cell r="Q170" t="str">
            <v xml:space="preserve">Tianjin </v>
          </cell>
          <cell r="R170" t="str">
            <v>China</v>
          </cell>
          <cell r="S170" t="str">
            <v>Callao</v>
          </cell>
          <cell r="T170" t="str">
            <v>Peru</v>
          </cell>
          <cell r="U170">
            <v>0</v>
          </cell>
          <cell r="V170">
            <v>6.8</v>
          </cell>
          <cell r="W170">
            <v>0</v>
          </cell>
          <cell r="X170" t="str">
            <v>MV COMMON CALYPSO</v>
          </cell>
          <cell r="Y170" t="str">
            <v>Bulk</v>
          </cell>
          <cell r="Z170">
            <v>45706</v>
          </cell>
          <cell r="AA170">
            <v>45746</v>
          </cell>
          <cell r="AB170" t="str">
            <v>En Transito</v>
          </cell>
          <cell r="AD170" t="str">
            <v>0,19 x 895 x T5CA</v>
          </cell>
          <cell r="AE170" t="str">
            <v>YouFu</v>
          </cell>
          <cell r="AF170">
            <v>775</v>
          </cell>
          <cell r="AG170" t="str">
            <v>FOB</v>
          </cell>
          <cell r="AH170">
            <v>65</v>
          </cell>
          <cell r="AI170">
            <v>75</v>
          </cell>
          <cell r="AJ170">
            <v>52</v>
          </cell>
          <cell r="AK170">
            <v>956</v>
          </cell>
          <cell r="AL170" t="str">
            <v>CIF</v>
          </cell>
          <cell r="AM170">
            <v>64</v>
          </cell>
          <cell r="AN170">
            <v>54</v>
          </cell>
        </row>
        <row r="171">
          <cell r="A171">
            <v>170</v>
          </cell>
          <cell r="B171" t="str">
            <v>B2B</v>
          </cell>
          <cell r="C171" t="str">
            <v>S2200866</v>
          </cell>
          <cell r="D171" t="str">
            <v>Metalpren</v>
          </cell>
          <cell r="E171" t="str">
            <v>F022-250179</v>
          </cell>
          <cell r="F171">
            <v>4000001170</v>
          </cell>
          <cell r="G171">
            <v>7972312331</v>
          </cell>
          <cell r="H171" t="str">
            <v>SI</v>
          </cell>
          <cell r="I171" t="str">
            <v>SI</v>
          </cell>
          <cell r="J171" t="str">
            <v>SI</v>
          </cell>
          <cell r="K171" t="str">
            <v>SI</v>
          </cell>
          <cell r="L171" t="str">
            <v>SI</v>
          </cell>
          <cell r="M171" t="str">
            <v>QGD1544145</v>
          </cell>
          <cell r="N171">
            <v>45679</v>
          </cell>
          <cell r="O171">
            <v>45657</v>
          </cell>
          <cell r="P171">
            <v>45669</v>
          </cell>
          <cell r="Q171" t="str">
            <v>Qingdao</v>
          </cell>
          <cell r="R171" t="str">
            <v>China</v>
          </cell>
          <cell r="S171" t="str">
            <v>Callao</v>
          </cell>
          <cell r="T171" t="str">
            <v>Peru</v>
          </cell>
          <cell r="U171">
            <v>30</v>
          </cell>
          <cell r="V171">
            <v>23.32</v>
          </cell>
          <cell r="W171">
            <v>0</v>
          </cell>
          <cell r="X171" t="str">
            <v>CMA CGM AMERIGO VESPUCCI   V. 0WU2XE</v>
          </cell>
          <cell r="Y171" t="str">
            <v>Container</v>
          </cell>
          <cell r="Z171">
            <v>45679</v>
          </cell>
          <cell r="AA171">
            <v>45742</v>
          </cell>
          <cell r="AB171" t="str">
            <v>En Transito</v>
          </cell>
          <cell r="AD171" t="str">
            <v>0,19 x 895 x T5CA</v>
          </cell>
          <cell r="AE171" t="str">
            <v>YouFu</v>
          </cell>
          <cell r="AF171">
            <v>775</v>
          </cell>
          <cell r="AG171" t="str">
            <v>FOB</v>
          </cell>
          <cell r="AH171">
            <v>65</v>
          </cell>
          <cell r="AI171">
            <v>70.754716981132077</v>
          </cell>
          <cell r="AJ171">
            <v>52</v>
          </cell>
          <cell r="AK171">
            <v>956</v>
          </cell>
          <cell r="AL171" t="str">
            <v>CIF</v>
          </cell>
          <cell r="AM171">
            <v>64</v>
          </cell>
          <cell r="AN171">
            <v>58.245283018867894</v>
          </cell>
        </row>
        <row r="172">
          <cell r="A172">
            <v>171</v>
          </cell>
          <cell r="B172" t="str">
            <v>B2B</v>
          </cell>
          <cell r="C172" t="str">
            <v>S2200866</v>
          </cell>
          <cell r="D172" t="str">
            <v>Metalpren</v>
          </cell>
          <cell r="E172" t="str">
            <v>F022-250179</v>
          </cell>
          <cell r="F172">
            <v>4000001181</v>
          </cell>
          <cell r="G172">
            <v>7972312331</v>
          </cell>
          <cell r="H172" t="str">
            <v>SI</v>
          </cell>
          <cell r="I172" t="str">
            <v>SI</v>
          </cell>
          <cell r="J172" t="str">
            <v>SI</v>
          </cell>
          <cell r="K172" t="str">
            <v>SI</v>
          </cell>
          <cell r="L172" t="str">
            <v>SI</v>
          </cell>
          <cell r="M172" t="str">
            <v>QGD1544145</v>
          </cell>
          <cell r="N172">
            <v>45679</v>
          </cell>
          <cell r="O172">
            <v>45657</v>
          </cell>
          <cell r="P172">
            <v>45669</v>
          </cell>
          <cell r="Q172" t="str">
            <v>Qingdao</v>
          </cell>
          <cell r="R172" t="str">
            <v>China</v>
          </cell>
          <cell r="S172" t="str">
            <v>Callao</v>
          </cell>
          <cell r="T172" t="str">
            <v>Peru</v>
          </cell>
          <cell r="U172">
            <v>30</v>
          </cell>
          <cell r="V172">
            <v>21.49</v>
          </cell>
          <cell r="W172">
            <v>0</v>
          </cell>
          <cell r="X172" t="str">
            <v>CMA CGM AMERIGO VESPUCCI   V. 0WU2XE</v>
          </cell>
          <cell r="Y172" t="str">
            <v>Container</v>
          </cell>
          <cell r="Z172">
            <v>45679</v>
          </cell>
          <cell r="AA172">
            <v>45742</v>
          </cell>
          <cell r="AB172" t="str">
            <v>En Transito</v>
          </cell>
          <cell r="AD172" t="str">
            <v>0,16 x 947 x DR8CA</v>
          </cell>
          <cell r="AE172" t="str">
            <v>YouFu</v>
          </cell>
          <cell r="AF172">
            <v>840</v>
          </cell>
          <cell r="AG172" t="str">
            <v>FOB</v>
          </cell>
          <cell r="AH172">
            <v>65</v>
          </cell>
          <cell r="AI172">
            <v>76.779897626803177</v>
          </cell>
          <cell r="AJ172">
            <v>53</v>
          </cell>
          <cell r="AK172">
            <v>1073</v>
          </cell>
          <cell r="AL172" t="str">
            <v>CIF</v>
          </cell>
          <cell r="AM172">
            <v>115</v>
          </cell>
          <cell r="AN172">
            <v>103.22010237319682</v>
          </cell>
        </row>
        <row r="173">
          <cell r="A173">
            <v>172</v>
          </cell>
          <cell r="B173" t="str">
            <v>B2B</v>
          </cell>
          <cell r="C173" t="str">
            <v>S2200938-2</v>
          </cell>
          <cell r="D173" t="str">
            <v>Metalpren</v>
          </cell>
          <cell r="F173">
            <v>4000001240</v>
          </cell>
          <cell r="O173">
            <v>45731</v>
          </cell>
          <cell r="P173">
            <v>45746</v>
          </cell>
          <cell r="Q173" t="str">
            <v xml:space="preserve">Tianjin </v>
          </cell>
          <cell r="R173" t="str">
            <v>China</v>
          </cell>
          <cell r="S173" t="str">
            <v>Callao</v>
          </cell>
          <cell r="T173" t="str">
            <v>Peru</v>
          </cell>
          <cell r="U173">
            <v>190</v>
          </cell>
          <cell r="V173">
            <v>185</v>
          </cell>
          <cell r="W173">
            <v>0</v>
          </cell>
          <cell r="X173" t="str">
            <v>TBN</v>
          </cell>
          <cell r="Y173" t="str">
            <v>Container</v>
          </cell>
          <cell r="Z173">
            <v>45746</v>
          </cell>
          <cell r="AA173">
            <v>45786</v>
          </cell>
          <cell r="AB173" t="str">
            <v>En alistamiento</v>
          </cell>
          <cell r="AC173">
            <v>10000003</v>
          </cell>
          <cell r="AD173" t="str">
            <v>0,15mm x 916mm x Coil - DR9 TFS</v>
          </cell>
          <cell r="AE173" t="str">
            <v>YOUFU</v>
          </cell>
          <cell r="AF173">
            <v>890</v>
          </cell>
          <cell r="AG173" t="str">
            <v>FOB</v>
          </cell>
          <cell r="AH173">
            <v>65</v>
          </cell>
          <cell r="AJ173">
            <v>58</v>
          </cell>
          <cell r="AK173">
            <v>1124</v>
          </cell>
          <cell r="AL173" t="str">
            <v>CIF</v>
          </cell>
          <cell r="AM173">
            <v>111</v>
          </cell>
          <cell r="AN173">
            <v>0</v>
          </cell>
        </row>
        <row r="174">
          <cell r="A174">
            <v>173</v>
          </cell>
          <cell r="B174" t="str">
            <v>B2B</v>
          </cell>
          <cell r="C174" t="str">
            <v>S2200938</v>
          </cell>
          <cell r="D174" t="str">
            <v>Metalpren</v>
          </cell>
          <cell r="F174">
            <v>4000001240</v>
          </cell>
          <cell r="O174">
            <v>45731</v>
          </cell>
          <cell r="P174">
            <v>45746</v>
          </cell>
          <cell r="Q174" t="str">
            <v xml:space="preserve">Tianjin </v>
          </cell>
          <cell r="R174" t="str">
            <v>China</v>
          </cell>
          <cell r="S174" t="str">
            <v>Callao</v>
          </cell>
          <cell r="T174" t="str">
            <v>Peru</v>
          </cell>
          <cell r="U174">
            <v>700</v>
          </cell>
          <cell r="V174">
            <v>170.91</v>
          </cell>
          <cell r="W174">
            <v>0</v>
          </cell>
          <cell r="X174" t="str">
            <v>MV RUI NING 11 - V.A2509</v>
          </cell>
          <cell r="Y174" t="str">
            <v>Bulk</v>
          </cell>
          <cell r="Z174">
            <v>45725</v>
          </cell>
          <cell r="AA174">
            <v>45760</v>
          </cell>
          <cell r="AB174" t="str">
            <v>En alistamiento</v>
          </cell>
          <cell r="AC174">
            <v>10000016</v>
          </cell>
          <cell r="AD174" t="str">
            <v>0,16mm x 947mm x Coil - DR8 TFS</v>
          </cell>
          <cell r="AE174" t="str">
            <v>YOUFU</v>
          </cell>
          <cell r="AF174">
            <v>865</v>
          </cell>
          <cell r="AG174" t="str">
            <v>FOB</v>
          </cell>
          <cell r="AH174">
            <v>65</v>
          </cell>
          <cell r="AJ174">
            <v>56</v>
          </cell>
          <cell r="AK174">
            <v>1088</v>
          </cell>
          <cell r="AL174" t="str">
            <v>CIF</v>
          </cell>
          <cell r="AM174">
            <v>102</v>
          </cell>
          <cell r="AN174">
            <v>0</v>
          </cell>
        </row>
        <row r="175">
          <cell r="A175">
            <v>174</v>
          </cell>
          <cell r="B175" t="str">
            <v>B2B</v>
          </cell>
          <cell r="C175" t="str">
            <v>S2200938-4</v>
          </cell>
          <cell r="D175" t="str">
            <v>Metalpren</v>
          </cell>
          <cell r="F175">
            <v>4000001240</v>
          </cell>
          <cell r="O175">
            <v>45731</v>
          </cell>
          <cell r="P175">
            <v>45746</v>
          </cell>
          <cell r="Q175" t="str">
            <v xml:space="preserve">Tianjin </v>
          </cell>
          <cell r="R175" t="str">
            <v>China</v>
          </cell>
          <cell r="S175" t="str">
            <v>Callao</v>
          </cell>
          <cell r="T175" t="str">
            <v>Peru</v>
          </cell>
          <cell r="U175">
            <v>0</v>
          </cell>
          <cell r="V175">
            <v>170</v>
          </cell>
          <cell r="W175">
            <v>0</v>
          </cell>
          <cell r="X175" t="str">
            <v>TBN</v>
          </cell>
          <cell r="Y175" t="str">
            <v>Container</v>
          </cell>
          <cell r="Z175">
            <v>45746</v>
          </cell>
          <cell r="AA175">
            <v>45786</v>
          </cell>
          <cell r="AB175" t="str">
            <v>En alistamiento</v>
          </cell>
          <cell r="AC175">
            <v>10000016</v>
          </cell>
          <cell r="AD175" t="str">
            <v>0,16mm x 947mm x Coil - DR8 TFS</v>
          </cell>
          <cell r="AE175" t="str">
            <v>YOUFU</v>
          </cell>
          <cell r="AF175">
            <v>865</v>
          </cell>
          <cell r="AG175" t="str">
            <v>FOB</v>
          </cell>
          <cell r="AH175">
            <v>65</v>
          </cell>
          <cell r="AJ175">
            <v>56</v>
          </cell>
          <cell r="AK175">
            <v>1088</v>
          </cell>
          <cell r="AL175" t="str">
            <v>CIF</v>
          </cell>
          <cell r="AM175">
            <v>102</v>
          </cell>
          <cell r="AN175">
            <v>0</v>
          </cell>
        </row>
        <row r="176">
          <cell r="A176">
            <v>175</v>
          </cell>
          <cell r="B176" t="str">
            <v>B2B</v>
          </cell>
          <cell r="C176" t="str">
            <v>S2200938-3</v>
          </cell>
          <cell r="D176" t="str">
            <v>Metalpren</v>
          </cell>
          <cell r="F176">
            <v>4000001240</v>
          </cell>
          <cell r="O176">
            <v>45731</v>
          </cell>
          <cell r="P176">
            <v>45746</v>
          </cell>
          <cell r="Q176" t="str">
            <v xml:space="preserve">Tianjin </v>
          </cell>
          <cell r="R176" t="str">
            <v>China</v>
          </cell>
          <cell r="S176" t="str">
            <v>Callao</v>
          </cell>
          <cell r="T176" t="str">
            <v>Peru</v>
          </cell>
          <cell r="U176">
            <v>0</v>
          </cell>
          <cell r="V176">
            <v>359</v>
          </cell>
          <cell r="W176">
            <v>0</v>
          </cell>
          <cell r="X176" t="str">
            <v>TBN</v>
          </cell>
          <cell r="Y176" t="str">
            <v>Bulk</v>
          </cell>
          <cell r="Z176">
            <v>45746</v>
          </cell>
          <cell r="AA176">
            <v>45786</v>
          </cell>
          <cell r="AB176" t="str">
            <v>En alistamiento</v>
          </cell>
          <cell r="AC176">
            <v>10000016</v>
          </cell>
          <cell r="AD176" t="str">
            <v>0,16mm x 947mm x Coil - DR8 TFS</v>
          </cell>
          <cell r="AE176" t="str">
            <v>YOUFU</v>
          </cell>
          <cell r="AF176">
            <v>865</v>
          </cell>
          <cell r="AG176" t="str">
            <v>FOB</v>
          </cell>
          <cell r="AH176">
            <v>65</v>
          </cell>
          <cell r="AJ176">
            <v>56</v>
          </cell>
          <cell r="AK176">
            <v>1088</v>
          </cell>
          <cell r="AL176" t="str">
            <v>CIF</v>
          </cell>
          <cell r="AM176">
            <v>102</v>
          </cell>
          <cell r="AN176">
            <v>0</v>
          </cell>
        </row>
        <row r="177">
          <cell r="A177">
            <v>176</v>
          </cell>
          <cell r="B177" t="str">
            <v>B2B</v>
          </cell>
          <cell r="C177" t="str">
            <v>S2200938</v>
          </cell>
          <cell r="D177" t="str">
            <v>Metalpren</v>
          </cell>
          <cell r="F177">
            <v>4000001240</v>
          </cell>
          <cell r="O177">
            <v>45731</v>
          </cell>
          <cell r="P177">
            <v>45746</v>
          </cell>
          <cell r="Q177" t="str">
            <v xml:space="preserve">Tianjin </v>
          </cell>
          <cell r="R177" t="str">
            <v>China</v>
          </cell>
          <cell r="S177" t="str">
            <v>Callao</v>
          </cell>
          <cell r="T177" t="str">
            <v>Peru</v>
          </cell>
          <cell r="U177">
            <v>400</v>
          </cell>
          <cell r="V177">
            <v>210</v>
          </cell>
          <cell r="W177">
            <v>0</v>
          </cell>
          <cell r="X177" t="str">
            <v>MV RUI NING 11 - V.A2509</v>
          </cell>
          <cell r="Y177" t="str">
            <v>Bulk</v>
          </cell>
          <cell r="Z177">
            <v>45725</v>
          </cell>
          <cell r="AA177">
            <v>45760</v>
          </cell>
          <cell r="AB177" t="str">
            <v>En alistamiento</v>
          </cell>
          <cell r="AC177">
            <v>10000961</v>
          </cell>
          <cell r="AD177" t="str">
            <v>0,19mm x 895mm x Coil - T5 TFS</v>
          </cell>
          <cell r="AE177" t="str">
            <v>YOUFU</v>
          </cell>
          <cell r="AF177">
            <v>760</v>
          </cell>
          <cell r="AG177" t="str">
            <v>FOB</v>
          </cell>
          <cell r="AH177">
            <v>65</v>
          </cell>
          <cell r="AJ177">
            <v>52</v>
          </cell>
          <cell r="AK177">
            <v>971</v>
          </cell>
          <cell r="AL177" t="str">
            <v>CIF</v>
          </cell>
          <cell r="AM177">
            <v>94</v>
          </cell>
          <cell r="AN177">
            <v>0</v>
          </cell>
        </row>
        <row r="178">
          <cell r="A178">
            <v>177</v>
          </cell>
          <cell r="B178" t="str">
            <v>B2B</v>
          </cell>
          <cell r="C178" t="str">
            <v>S2200938-3</v>
          </cell>
          <cell r="D178" t="str">
            <v>Metalpren</v>
          </cell>
          <cell r="F178">
            <v>4000001240</v>
          </cell>
          <cell r="O178">
            <v>45731</v>
          </cell>
          <cell r="P178">
            <v>45746</v>
          </cell>
          <cell r="Q178" t="str">
            <v xml:space="preserve">Tianjin </v>
          </cell>
          <cell r="R178" t="str">
            <v>China</v>
          </cell>
          <cell r="S178" t="str">
            <v>Callao</v>
          </cell>
          <cell r="T178" t="str">
            <v>Peru</v>
          </cell>
          <cell r="U178">
            <v>0</v>
          </cell>
          <cell r="V178">
            <v>190</v>
          </cell>
          <cell r="W178">
            <v>0</v>
          </cell>
          <cell r="X178" t="str">
            <v>TBN</v>
          </cell>
          <cell r="Y178" t="str">
            <v>Bulk</v>
          </cell>
          <cell r="Z178">
            <v>45746</v>
          </cell>
          <cell r="AA178">
            <v>45786</v>
          </cell>
          <cell r="AB178" t="str">
            <v>En alistamiento</v>
          </cell>
          <cell r="AC178">
            <v>10000961</v>
          </cell>
          <cell r="AD178" t="str">
            <v>0,19mm x 895mm x Coil - T5 TFS</v>
          </cell>
          <cell r="AE178" t="str">
            <v>YOUFU</v>
          </cell>
          <cell r="AF178">
            <v>760</v>
          </cell>
          <cell r="AG178" t="str">
            <v>FOB</v>
          </cell>
          <cell r="AH178">
            <v>65</v>
          </cell>
          <cell r="AJ178">
            <v>52</v>
          </cell>
          <cell r="AK178">
            <v>971</v>
          </cell>
          <cell r="AL178" t="str">
            <v>CIF</v>
          </cell>
          <cell r="AM178">
            <v>94</v>
          </cell>
          <cell r="AN178">
            <v>0</v>
          </cell>
        </row>
        <row r="179">
          <cell r="A179">
            <v>178</v>
          </cell>
          <cell r="B179" t="str">
            <v>B2B</v>
          </cell>
          <cell r="C179" t="str">
            <v>S2200681</v>
          </cell>
          <cell r="D179" t="str">
            <v>Modulo Embalagens Industria e
Comercio Ltda</v>
          </cell>
          <cell r="E179" t="str">
            <v>F022-241750</v>
          </cell>
          <cell r="G179">
            <v>3051760622</v>
          </cell>
          <cell r="H179" t="str">
            <v>SI</v>
          </cell>
          <cell r="I179" t="str">
            <v>SI</v>
          </cell>
          <cell r="J179" t="str">
            <v>SI</v>
          </cell>
          <cell r="K179" t="str">
            <v>SI</v>
          </cell>
          <cell r="M179" t="str">
            <v>246596068</v>
          </cell>
          <cell r="N179">
            <v>45624</v>
          </cell>
          <cell r="O179">
            <v>45580</v>
          </cell>
          <cell r="P179">
            <v>45580</v>
          </cell>
          <cell r="Q179" t="str">
            <v>Iskenderun</v>
          </cell>
          <cell r="R179" t="str">
            <v>Türkiye</v>
          </cell>
          <cell r="S179" t="str">
            <v>Rio de Janeiro</v>
          </cell>
          <cell r="T179" t="str">
            <v>Brazil</v>
          </cell>
          <cell r="U179">
            <v>50</v>
          </cell>
          <cell r="V179">
            <v>58.737000000000002</v>
          </cell>
          <cell r="W179">
            <v>0</v>
          </cell>
          <cell r="X179" t="str">
            <v xml:space="preserve">MV W48 MED STAR 448 </v>
          </cell>
          <cell r="Y179" t="str">
            <v>Container</v>
          </cell>
          <cell r="Z179">
            <v>45625</v>
          </cell>
          <cell r="AA179">
            <v>45684</v>
          </cell>
          <cell r="AB179" t="str">
            <v>Finalizado</v>
          </cell>
          <cell r="AD179" t="str">
            <v>0,28 mm x 902 mm x Coil - Temper TH435 -
E2,0/2,0</v>
          </cell>
          <cell r="AE179" t="str">
            <v>Tosyali</v>
          </cell>
          <cell r="AF179">
            <v>1027</v>
          </cell>
          <cell r="AG179" t="str">
            <v>FOB</v>
          </cell>
          <cell r="AH179">
            <v>0</v>
          </cell>
          <cell r="AI179">
            <v>0</v>
          </cell>
          <cell r="AJ179">
            <v>24</v>
          </cell>
          <cell r="AK179">
            <v>1120</v>
          </cell>
          <cell r="AL179" t="str">
            <v>CIF</v>
          </cell>
          <cell r="AM179">
            <v>69</v>
          </cell>
          <cell r="AN179">
            <v>69</v>
          </cell>
        </row>
        <row r="180">
          <cell r="A180">
            <v>179</v>
          </cell>
          <cell r="B180" t="str">
            <v>B2B</v>
          </cell>
          <cell r="C180" t="str">
            <v>S2200681</v>
          </cell>
          <cell r="D180" t="str">
            <v>Modulo Embalagens Industria e
Comercio Ltda</v>
          </cell>
          <cell r="E180" t="str">
            <v>F022-241750</v>
          </cell>
          <cell r="G180">
            <v>3051760622</v>
          </cell>
          <cell r="H180" t="str">
            <v>SI</v>
          </cell>
          <cell r="I180" t="str">
            <v>SI</v>
          </cell>
          <cell r="J180" t="str">
            <v>SI</v>
          </cell>
          <cell r="K180" t="str">
            <v>SI</v>
          </cell>
          <cell r="M180" t="str">
            <v>246596068</v>
          </cell>
          <cell r="N180">
            <v>45624</v>
          </cell>
          <cell r="O180">
            <v>45626</v>
          </cell>
          <cell r="P180">
            <v>45626</v>
          </cell>
          <cell r="Q180" t="str">
            <v>Iskenderun</v>
          </cell>
          <cell r="R180" t="str">
            <v>Türkiye</v>
          </cell>
          <cell r="S180" t="str">
            <v>Rio de Janeiro</v>
          </cell>
          <cell r="T180" t="str">
            <v>Brazil</v>
          </cell>
          <cell r="U180">
            <v>50</v>
          </cell>
          <cell r="V180">
            <v>43.48</v>
          </cell>
          <cell r="W180">
            <v>0</v>
          </cell>
          <cell r="X180" t="str">
            <v xml:space="preserve">MV W48 MED STAR 448 </v>
          </cell>
          <cell r="Y180" t="str">
            <v>Container</v>
          </cell>
          <cell r="Z180">
            <v>45625</v>
          </cell>
          <cell r="AA180">
            <v>45684</v>
          </cell>
          <cell r="AB180" t="str">
            <v>Finalizado</v>
          </cell>
          <cell r="AD180" t="str">
            <v>0.22 mm x 780 mm x Coil - Temper TH415 - E2.0/2,0</v>
          </cell>
          <cell r="AE180" t="str">
            <v>Tosyali</v>
          </cell>
          <cell r="AF180">
            <v>1070</v>
          </cell>
          <cell r="AG180" t="str">
            <v>FOB</v>
          </cell>
          <cell r="AH180">
            <v>0</v>
          </cell>
          <cell r="AI180">
            <v>0</v>
          </cell>
          <cell r="AJ180">
            <v>24</v>
          </cell>
          <cell r="AK180">
            <v>1179</v>
          </cell>
          <cell r="AL180" t="str">
            <v>CIF</v>
          </cell>
          <cell r="AM180">
            <v>85</v>
          </cell>
          <cell r="AN180">
            <v>85</v>
          </cell>
        </row>
        <row r="181">
          <cell r="A181">
            <v>180</v>
          </cell>
          <cell r="B181" t="str">
            <v>B2B</v>
          </cell>
          <cell r="C181" t="str">
            <v>S2200906</v>
          </cell>
          <cell r="D181" t="str">
            <v>Modulo Embalagens Industria e
Comercio Ltda</v>
          </cell>
          <cell r="F181" t="str">
            <v>MOD 01  JSW</v>
          </cell>
          <cell r="J181" t="str">
            <v>SI</v>
          </cell>
          <cell r="O181">
            <v>45698</v>
          </cell>
          <cell r="P181">
            <v>45715</v>
          </cell>
          <cell r="Q181" t="str">
            <v>NHAVA SHEVA</v>
          </cell>
          <cell r="R181" t="str">
            <v>India</v>
          </cell>
          <cell r="S181" t="str">
            <v>Rio de Janeiro</v>
          </cell>
          <cell r="T181" t="str">
            <v>Brazil</v>
          </cell>
          <cell r="U181">
            <v>50</v>
          </cell>
          <cell r="V181">
            <v>0</v>
          </cell>
          <cell r="W181">
            <v>50</v>
          </cell>
          <cell r="X181" t="str">
            <v xml:space="preserve">MV MARIANETTA V.IV509A </v>
          </cell>
          <cell r="Y181" t="str">
            <v>Container</v>
          </cell>
          <cell r="Z181">
            <v>45730</v>
          </cell>
          <cell r="AA181">
            <v>45775</v>
          </cell>
          <cell r="AB181" t="str">
            <v>En alistamiento</v>
          </cell>
          <cell r="AD181" t="str">
            <v>0,24mm x 800mm x Coil - BA - TS275 T3 - 2,0/2,0</v>
          </cell>
          <cell r="AE181" t="str">
            <v>JSW</v>
          </cell>
          <cell r="AF181">
            <v>897</v>
          </cell>
          <cell r="AG181" t="str">
            <v>FOB</v>
          </cell>
          <cell r="AH181">
            <v>118</v>
          </cell>
          <cell r="AJ181">
            <v>70</v>
          </cell>
          <cell r="AK181">
            <v>1242</v>
          </cell>
          <cell r="AL181" t="str">
            <v>CIF</v>
          </cell>
          <cell r="AM181">
            <v>157</v>
          </cell>
          <cell r="AN181">
            <v>0</v>
          </cell>
        </row>
        <row r="182">
          <cell r="A182">
            <v>181</v>
          </cell>
          <cell r="B182" t="str">
            <v>B2B</v>
          </cell>
          <cell r="C182" t="str">
            <v>S2200906</v>
          </cell>
          <cell r="D182" t="str">
            <v>Modulo Embalagens Industria e
Comercio Ltda</v>
          </cell>
          <cell r="F182" t="str">
            <v>MOD 01  JSW</v>
          </cell>
          <cell r="J182" t="str">
            <v>SI</v>
          </cell>
          <cell r="O182">
            <v>45698</v>
          </cell>
          <cell r="P182">
            <v>45715</v>
          </cell>
          <cell r="Q182" t="str">
            <v>NHAVA SHEVA</v>
          </cell>
          <cell r="R182" t="str">
            <v>India</v>
          </cell>
          <cell r="S182" t="str">
            <v>Rio de Janeiro</v>
          </cell>
          <cell r="T182" t="str">
            <v>Brazil</v>
          </cell>
          <cell r="U182">
            <v>50</v>
          </cell>
          <cell r="V182">
            <v>0</v>
          </cell>
          <cell r="W182">
            <v>50</v>
          </cell>
          <cell r="X182" t="str">
            <v xml:space="preserve">MV MARIANETTA V.IV509A </v>
          </cell>
          <cell r="Y182" t="str">
            <v>Container</v>
          </cell>
          <cell r="Z182">
            <v>45730</v>
          </cell>
          <cell r="AA182">
            <v>45775</v>
          </cell>
          <cell r="AB182" t="str">
            <v>En alistamiento</v>
          </cell>
          <cell r="AD182" t="str">
            <v>0,17mm x 838mm x Coil - BA - TS275 T3 - 2,0/2,0</v>
          </cell>
          <cell r="AE182" t="str">
            <v>JSW</v>
          </cell>
          <cell r="AF182">
            <v>972</v>
          </cell>
          <cell r="AG182" t="str">
            <v>FOB</v>
          </cell>
          <cell r="AH182">
            <v>118</v>
          </cell>
          <cell r="AJ182">
            <v>74</v>
          </cell>
          <cell r="AK182">
            <v>1320</v>
          </cell>
          <cell r="AL182" t="str">
            <v>CIF</v>
          </cell>
          <cell r="AM182">
            <v>156</v>
          </cell>
          <cell r="AN182">
            <v>0</v>
          </cell>
        </row>
        <row r="183">
          <cell r="A183">
            <v>182</v>
          </cell>
          <cell r="B183" t="str">
            <v>B2B</v>
          </cell>
          <cell r="C183" t="str">
            <v>S2200921</v>
          </cell>
          <cell r="D183" t="str">
            <v>Plasticos Industriales Hondureños</v>
          </cell>
          <cell r="F183" t="str">
            <v>OC 11869</v>
          </cell>
          <cell r="J183" t="str">
            <v>SI</v>
          </cell>
          <cell r="O183">
            <v>45703</v>
          </cell>
          <cell r="P183">
            <v>45714</v>
          </cell>
          <cell r="Q183" t="str">
            <v>Lianyungang</v>
          </cell>
          <cell r="R183" t="str">
            <v>China</v>
          </cell>
          <cell r="S183" t="str">
            <v>Puerto Cortez</v>
          </cell>
          <cell r="T183" t="str">
            <v>Honduras</v>
          </cell>
          <cell r="U183">
            <v>120</v>
          </cell>
          <cell r="V183">
            <v>118.081</v>
          </cell>
          <cell r="W183">
            <v>0</v>
          </cell>
          <cell r="X183" t="str">
            <v>MV YUANDAFANRONG V.1996</v>
          </cell>
          <cell r="Y183" t="str">
            <v>Container</v>
          </cell>
          <cell r="Z183">
            <v>45723</v>
          </cell>
          <cell r="AA183">
            <v>45757</v>
          </cell>
          <cell r="AB183" t="str">
            <v>En alistamiento</v>
          </cell>
          <cell r="AD183" t="str">
            <v>0,22mm x 893,2mm x 887,2mm - T4 CA TFS STONE FINISH</v>
          </cell>
          <cell r="AE183" t="str">
            <v>YOUFU</v>
          </cell>
          <cell r="AF183">
            <v>740</v>
          </cell>
          <cell r="AG183" t="str">
            <v>FOB</v>
          </cell>
          <cell r="AJ183">
            <v>45.9</v>
          </cell>
          <cell r="AK183">
            <v>839</v>
          </cell>
          <cell r="AL183" t="str">
            <v>FOB</v>
          </cell>
          <cell r="AM183">
            <v>53.100000000000023</v>
          </cell>
          <cell r="AN183">
            <v>0</v>
          </cell>
        </row>
        <row r="184">
          <cell r="A184">
            <v>183</v>
          </cell>
          <cell r="B184" t="str">
            <v>B2B</v>
          </cell>
          <cell r="C184" t="str">
            <v>S2200746</v>
          </cell>
          <cell r="D184" t="str">
            <v>Prodenvases</v>
          </cell>
          <cell r="E184" t="str">
            <v>F022-241760</v>
          </cell>
          <cell r="G184" t="str">
            <v>19 5693 9191</v>
          </cell>
          <cell r="H184" t="str">
            <v>SI</v>
          </cell>
          <cell r="I184" t="str">
            <v>SI</v>
          </cell>
          <cell r="J184" t="str">
            <v>SI</v>
          </cell>
          <cell r="K184" t="str">
            <v>SI</v>
          </cell>
          <cell r="M184" t="str">
            <v>TIABUN016</v>
          </cell>
          <cell r="N184">
            <v>45627</v>
          </cell>
          <cell r="O184">
            <v>45595</v>
          </cell>
          <cell r="P184">
            <v>45595</v>
          </cell>
          <cell r="Q184" t="str">
            <v xml:space="preserve">Tianjin </v>
          </cell>
          <cell r="R184" t="str">
            <v>China</v>
          </cell>
          <cell r="S184" t="str">
            <v>Buenaventura</v>
          </cell>
          <cell r="T184" t="str">
            <v>Colombia</v>
          </cell>
          <cell r="U184">
            <v>25</v>
          </cell>
          <cell r="V184">
            <v>28.4</v>
          </cell>
          <cell r="W184">
            <v>0</v>
          </cell>
          <cell r="X184" t="str">
            <v>MV FEDERAL IRIS 2406</v>
          </cell>
          <cell r="Y184" t="str">
            <v>Bulk</v>
          </cell>
          <cell r="Z184">
            <v>45625</v>
          </cell>
          <cell r="AA184">
            <v>45658</v>
          </cell>
          <cell r="AB184" t="str">
            <v>Finalizado</v>
          </cell>
          <cell r="AD184" t="str">
            <v>Proden 8 - 0,18mm x 850mm x Coil - T5 CA - 2,8/2,8</v>
          </cell>
          <cell r="AE184" t="str">
            <v>YOUFU</v>
          </cell>
          <cell r="AF184">
            <v>950</v>
          </cell>
          <cell r="AG184" t="str">
            <v>FOB</v>
          </cell>
          <cell r="AH184">
            <v>70</v>
          </cell>
          <cell r="AI184">
            <v>55</v>
          </cell>
          <cell r="AJ184">
            <v>64</v>
          </cell>
          <cell r="AK184">
            <v>1138.94</v>
          </cell>
          <cell r="AL184" t="str">
            <v>CIF</v>
          </cell>
          <cell r="AM184">
            <v>54.940000000000055</v>
          </cell>
          <cell r="AN184">
            <v>69.940000000000055</v>
          </cell>
        </row>
        <row r="185">
          <cell r="A185">
            <v>184</v>
          </cell>
          <cell r="B185" t="str">
            <v>B2B</v>
          </cell>
          <cell r="C185" t="str">
            <v>S2200746</v>
          </cell>
          <cell r="D185" t="str">
            <v>Prodenvases</v>
          </cell>
          <cell r="E185" t="str">
            <v>F022-241760</v>
          </cell>
          <cell r="G185" t="str">
            <v>19 5693 9191</v>
          </cell>
          <cell r="H185" t="str">
            <v>SI</v>
          </cell>
          <cell r="I185" t="str">
            <v>SI</v>
          </cell>
          <cell r="J185" t="str">
            <v>SI</v>
          </cell>
          <cell r="K185" t="str">
            <v>SI</v>
          </cell>
          <cell r="M185" t="str">
            <v>TIABUN016</v>
          </cell>
          <cell r="N185">
            <v>45627</v>
          </cell>
          <cell r="O185">
            <v>45595</v>
          </cell>
          <cell r="P185">
            <v>45595</v>
          </cell>
          <cell r="Q185" t="str">
            <v xml:space="preserve">Tianjin </v>
          </cell>
          <cell r="R185" t="str">
            <v>China</v>
          </cell>
          <cell r="S185" t="str">
            <v>Buenaventura</v>
          </cell>
          <cell r="T185" t="str">
            <v>Colombia</v>
          </cell>
          <cell r="U185">
            <v>25</v>
          </cell>
          <cell r="V185">
            <v>30.44</v>
          </cell>
          <cell r="W185">
            <v>0</v>
          </cell>
          <cell r="X185" t="str">
            <v>MV FEDERAL IRIS 2406</v>
          </cell>
          <cell r="Y185" t="str">
            <v>Bulk</v>
          </cell>
          <cell r="Z185">
            <v>45625</v>
          </cell>
          <cell r="AA185">
            <v>45658</v>
          </cell>
          <cell r="AB185" t="str">
            <v>Finalizado</v>
          </cell>
          <cell r="AD185" t="str">
            <v>Proden 11- 0,18mm x 897mm x Coil - T5 CA - 2,8/2,8</v>
          </cell>
          <cell r="AE185" t="str">
            <v>YOUFU</v>
          </cell>
          <cell r="AF185">
            <v>950</v>
          </cell>
          <cell r="AG185" t="str">
            <v>FOB</v>
          </cell>
          <cell r="AH185">
            <v>70</v>
          </cell>
          <cell r="AI185">
            <v>55</v>
          </cell>
          <cell r="AJ185">
            <v>64</v>
          </cell>
          <cell r="AK185">
            <v>1138.94</v>
          </cell>
          <cell r="AL185" t="str">
            <v>CIF</v>
          </cell>
          <cell r="AM185">
            <v>54.940000000000055</v>
          </cell>
          <cell r="AN185">
            <v>69.940000000000055</v>
          </cell>
        </row>
        <row r="186">
          <cell r="A186">
            <v>185</v>
          </cell>
          <cell r="B186" t="str">
            <v>B2B</v>
          </cell>
          <cell r="C186" t="str">
            <v>S2200746</v>
          </cell>
          <cell r="D186" t="str">
            <v>Prodenvases</v>
          </cell>
          <cell r="E186" t="str">
            <v>F022-241760</v>
          </cell>
          <cell r="G186" t="str">
            <v>19 5693 9191</v>
          </cell>
          <cell r="H186" t="str">
            <v>SI</v>
          </cell>
          <cell r="I186" t="str">
            <v>SI</v>
          </cell>
          <cell r="J186" t="str">
            <v>SI</v>
          </cell>
          <cell r="K186" t="str">
            <v>SI</v>
          </cell>
          <cell r="M186" t="str">
            <v>TIABUN016</v>
          </cell>
          <cell r="N186">
            <v>45627</v>
          </cell>
          <cell r="O186">
            <v>45595</v>
          </cell>
          <cell r="P186">
            <v>45595</v>
          </cell>
          <cell r="Q186" t="str">
            <v xml:space="preserve">Tianjin </v>
          </cell>
          <cell r="R186" t="str">
            <v>China</v>
          </cell>
          <cell r="S186" t="str">
            <v>Buenaventura</v>
          </cell>
          <cell r="T186" t="str">
            <v>Colombia</v>
          </cell>
          <cell r="U186">
            <v>25</v>
          </cell>
          <cell r="V186">
            <v>29.35</v>
          </cell>
          <cell r="W186">
            <v>0</v>
          </cell>
          <cell r="X186" t="str">
            <v>MV FEDERAL IRIS 2406</v>
          </cell>
          <cell r="Y186" t="str">
            <v>Bulk</v>
          </cell>
          <cell r="Z186">
            <v>45625</v>
          </cell>
          <cell r="AA186">
            <v>45658</v>
          </cell>
          <cell r="AB186" t="str">
            <v>Finalizado</v>
          </cell>
          <cell r="AD186" t="str">
            <v>Proden 34 - 0,18mm x 850mm x Coil - T3 CA - 2,8/2,8</v>
          </cell>
          <cell r="AE186" t="str">
            <v>YOUFU</v>
          </cell>
          <cell r="AF186">
            <v>945</v>
          </cell>
          <cell r="AG186" t="str">
            <v>FOB</v>
          </cell>
          <cell r="AH186">
            <v>70</v>
          </cell>
          <cell r="AI186">
            <v>55</v>
          </cell>
          <cell r="AJ186">
            <v>60</v>
          </cell>
          <cell r="AK186">
            <v>1133.93</v>
          </cell>
          <cell r="AL186" t="str">
            <v>CIF</v>
          </cell>
          <cell r="AM186">
            <v>58.930000000000064</v>
          </cell>
          <cell r="AN186">
            <v>73.930000000000064</v>
          </cell>
        </row>
        <row r="187">
          <cell r="A187">
            <v>186</v>
          </cell>
          <cell r="B187" t="str">
            <v>B2B</v>
          </cell>
          <cell r="C187" t="str">
            <v>S2200746</v>
          </cell>
          <cell r="D187" t="str">
            <v>Prodenvases</v>
          </cell>
          <cell r="E187" t="str">
            <v>F022-241760</v>
          </cell>
          <cell r="G187" t="str">
            <v>19 5693 9191</v>
          </cell>
          <cell r="H187" t="str">
            <v>SI</v>
          </cell>
          <cell r="I187" t="str">
            <v>SI</v>
          </cell>
          <cell r="J187" t="str">
            <v>SI</v>
          </cell>
          <cell r="K187" t="str">
            <v>SI</v>
          </cell>
          <cell r="M187" t="str">
            <v>TIABUN016</v>
          </cell>
          <cell r="N187">
            <v>45627</v>
          </cell>
          <cell r="O187">
            <v>45595</v>
          </cell>
          <cell r="P187">
            <v>45595</v>
          </cell>
          <cell r="Q187" t="str">
            <v xml:space="preserve">Tianjin </v>
          </cell>
          <cell r="R187" t="str">
            <v>China</v>
          </cell>
          <cell r="S187" t="str">
            <v>Buenaventura</v>
          </cell>
          <cell r="T187" t="str">
            <v>Colombia</v>
          </cell>
          <cell r="U187">
            <v>25</v>
          </cell>
          <cell r="V187">
            <v>28.43</v>
          </cell>
          <cell r="W187">
            <v>0</v>
          </cell>
          <cell r="X187" t="str">
            <v>MV FEDERAL IRIS 2406</v>
          </cell>
          <cell r="Y187" t="str">
            <v>Bulk</v>
          </cell>
          <cell r="Z187">
            <v>45625</v>
          </cell>
          <cell r="AA187">
            <v>45658</v>
          </cell>
          <cell r="AB187" t="str">
            <v>Finalizado</v>
          </cell>
          <cell r="AD187" t="str">
            <v>Proden 53 - 0,21mm x 789mm x Coil - T5 CA - 2,2/2,2</v>
          </cell>
          <cell r="AE187" t="str">
            <v>YOUFU</v>
          </cell>
          <cell r="AF187">
            <v>910</v>
          </cell>
          <cell r="AG187" t="str">
            <v>FOB</v>
          </cell>
          <cell r="AH187">
            <v>70</v>
          </cell>
          <cell r="AI187">
            <v>55</v>
          </cell>
          <cell r="AJ187">
            <v>60</v>
          </cell>
          <cell r="AK187">
            <v>1096.8600000000001</v>
          </cell>
          <cell r="AL187" t="str">
            <v>CIF</v>
          </cell>
          <cell r="AM187">
            <v>56.860000000000127</v>
          </cell>
          <cell r="AN187">
            <v>71.860000000000127</v>
          </cell>
        </row>
        <row r="188">
          <cell r="A188">
            <v>187</v>
          </cell>
          <cell r="B188" t="str">
            <v>B2B</v>
          </cell>
          <cell r="C188" t="str">
            <v>S2200746</v>
          </cell>
          <cell r="D188" t="str">
            <v>Prodenvases</v>
          </cell>
          <cell r="E188" t="str">
            <v>F022-241760</v>
          </cell>
          <cell r="G188" t="str">
            <v>19 5693 9191</v>
          </cell>
          <cell r="H188" t="str">
            <v>SI</v>
          </cell>
          <cell r="I188" t="str">
            <v>SI</v>
          </cell>
          <cell r="J188" t="str">
            <v>SI</v>
          </cell>
          <cell r="K188" t="str">
            <v>SI</v>
          </cell>
          <cell r="M188" t="str">
            <v>TIABUN016</v>
          </cell>
          <cell r="N188">
            <v>45627</v>
          </cell>
          <cell r="O188">
            <v>45595</v>
          </cell>
          <cell r="P188">
            <v>45595</v>
          </cell>
          <cell r="Q188" t="str">
            <v xml:space="preserve">Tianjin </v>
          </cell>
          <cell r="R188" t="str">
            <v>China</v>
          </cell>
          <cell r="S188" t="str">
            <v>Buenaventura</v>
          </cell>
          <cell r="T188" t="str">
            <v>Colombia</v>
          </cell>
          <cell r="U188">
            <v>25</v>
          </cell>
          <cell r="V188">
            <v>20.329999999999998</v>
          </cell>
          <cell r="W188">
            <v>0</v>
          </cell>
          <cell r="X188" t="str">
            <v>MV FEDERAL IRIS 2406</v>
          </cell>
          <cell r="Y188" t="str">
            <v>Bulk</v>
          </cell>
          <cell r="Z188">
            <v>45625</v>
          </cell>
          <cell r="AA188">
            <v>45658</v>
          </cell>
          <cell r="AB188" t="str">
            <v>Finalizado</v>
          </cell>
          <cell r="AD188" t="str">
            <v>Proden 13 - 0,21mm x 902mm x Coil - T2,5 BA - 2,2/2,2</v>
          </cell>
          <cell r="AE188" t="str">
            <v>YOUFU</v>
          </cell>
          <cell r="AF188">
            <v>855</v>
          </cell>
          <cell r="AG188" t="str">
            <v>FOB</v>
          </cell>
          <cell r="AH188">
            <v>70</v>
          </cell>
          <cell r="AI188">
            <v>55</v>
          </cell>
          <cell r="AJ188">
            <v>60</v>
          </cell>
          <cell r="AK188">
            <v>1039.75</v>
          </cell>
          <cell r="AL188" t="str">
            <v>CIF</v>
          </cell>
          <cell r="AM188">
            <v>54.75</v>
          </cell>
          <cell r="AN188">
            <v>69.75</v>
          </cell>
        </row>
        <row r="189">
          <cell r="A189">
            <v>188</v>
          </cell>
          <cell r="B189" t="str">
            <v>B2B</v>
          </cell>
          <cell r="C189" t="str">
            <v>S2200862</v>
          </cell>
          <cell r="D189" t="str">
            <v>Prodenvases</v>
          </cell>
          <cell r="J189" t="str">
            <v>SI</v>
          </cell>
          <cell r="O189">
            <v>45708</v>
          </cell>
          <cell r="P189">
            <v>45713</v>
          </cell>
          <cell r="Q189" t="str">
            <v xml:space="preserve">Tianjin </v>
          </cell>
          <cell r="R189" t="str">
            <v>China</v>
          </cell>
          <cell r="S189" t="str">
            <v>Buenaventura</v>
          </cell>
          <cell r="T189" t="str">
            <v>Colombia</v>
          </cell>
          <cell r="U189">
            <v>60</v>
          </cell>
          <cell r="V189">
            <v>67.94</v>
          </cell>
          <cell r="W189">
            <v>0</v>
          </cell>
          <cell r="X189" t="str">
            <v>MV METSOVO/A.2507</v>
          </cell>
          <cell r="Y189" t="str">
            <v>Bulk</v>
          </cell>
          <cell r="Z189">
            <v>45728</v>
          </cell>
          <cell r="AA189">
            <v>45768</v>
          </cell>
          <cell r="AB189" t="str">
            <v>En alistamiento</v>
          </cell>
          <cell r="AC189" t="str">
            <v>Proden 4</v>
          </cell>
          <cell r="AD189" t="str">
            <v>0,21mm x 826mm x Coil - T2 BA - 2,2/2,2</v>
          </cell>
          <cell r="AE189" t="str">
            <v>YOUFU</v>
          </cell>
          <cell r="AF189">
            <v>880</v>
          </cell>
          <cell r="AG189" t="str">
            <v>FOB</v>
          </cell>
          <cell r="AH189">
            <v>60</v>
          </cell>
          <cell r="AI189">
            <v>52</v>
          </cell>
          <cell r="AJ189">
            <v>67</v>
          </cell>
          <cell r="AK189">
            <v>1042</v>
          </cell>
          <cell r="AL189" t="str">
            <v>CFR</v>
          </cell>
          <cell r="AM189">
            <v>35</v>
          </cell>
          <cell r="AN189">
            <v>43</v>
          </cell>
        </row>
        <row r="190">
          <cell r="A190">
            <v>189</v>
          </cell>
          <cell r="B190" t="str">
            <v>B2B</v>
          </cell>
          <cell r="C190" t="str">
            <v>S2200862</v>
          </cell>
          <cell r="D190" t="str">
            <v>Prodenvases</v>
          </cell>
          <cell r="J190" t="str">
            <v>SI</v>
          </cell>
          <cell r="O190">
            <v>45703</v>
          </cell>
          <cell r="P190">
            <v>45713</v>
          </cell>
          <cell r="Q190" t="str">
            <v xml:space="preserve">Tianjin </v>
          </cell>
          <cell r="R190" t="str">
            <v>China</v>
          </cell>
          <cell r="S190" t="str">
            <v>Buenaventura</v>
          </cell>
          <cell r="T190" t="str">
            <v>Colombia</v>
          </cell>
          <cell r="U190">
            <v>50</v>
          </cell>
          <cell r="V190">
            <v>48.35</v>
          </cell>
          <cell r="W190">
            <v>0</v>
          </cell>
          <cell r="X190" t="str">
            <v>MV METSOVO/A.2507</v>
          </cell>
          <cell r="Y190" t="str">
            <v>Bulk</v>
          </cell>
          <cell r="Z190">
            <v>45728</v>
          </cell>
          <cell r="AA190">
            <v>45768</v>
          </cell>
          <cell r="AB190" t="str">
            <v>En alistamiento</v>
          </cell>
          <cell r="AC190" t="str">
            <v>Proden 45</v>
          </cell>
          <cell r="AD190" t="str">
            <v>0,16mm x 966mm x Coil - DR8 CA - TFS</v>
          </cell>
          <cell r="AE190" t="str">
            <v>YOUFU</v>
          </cell>
          <cell r="AF190">
            <v>855</v>
          </cell>
          <cell r="AG190" t="str">
            <v>FOB</v>
          </cell>
          <cell r="AH190">
            <v>60</v>
          </cell>
          <cell r="AI190">
            <v>52</v>
          </cell>
          <cell r="AJ190">
            <v>66</v>
          </cell>
          <cell r="AK190">
            <v>1019</v>
          </cell>
          <cell r="AL190" t="str">
            <v>CFR</v>
          </cell>
          <cell r="AM190">
            <v>38</v>
          </cell>
          <cell r="AN190">
            <v>46</v>
          </cell>
        </row>
        <row r="191">
          <cell r="A191">
            <v>190</v>
          </cell>
          <cell r="B191" t="str">
            <v>B2B</v>
          </cell>
          <cell r="C191" t="str">
            <v>S2200712</v>
          </cell>
          <cell r="D191" t="str">
            <v>Yellow Days Corporation, SRL</v>
          </cell>
          <cell r="E191" t="str">
            <v>F022-241651</v>
          </cell>
          <cell r="F191">
            <v>2500000250</v>
          </cell>
          <cell r="H191" t="str">
            <v>SI</v>
          </cell>
          <cell r="I191" t="str">
            <v>SI</v>
          </cell>
          <cell r="J191" t="str">
            <v>SI</v>
          </cell>
          <cell r="K191" t="str">
            <v>SI</v>
          </cell>
          <cell r="L191" t="str">
            <v>SI</v>
          </cell>
          <cell r="M191" t="str">
            <v>COSU6400815000</v>
          </cell>
          <cell r="N191">
            <v>45606</v>
          </cell>
          <cell r="O191">
            <v>45606</v>
          </cell>
          <cell r="P191">
            <v>45606</v>
          </cell>
          <cell r="Q191" t="str">
            <v xml:space="preserve">Tianjin </v>
          </cell>
          <cell r="R191" t="str">
            <v>China</v>
          </cell>
          <cell r="S191" t="str">
            <v>Caucedo</v>
          </cell>
          <cell r="T191" t="str">
            <v>Republica Dominicana</v>
          </cell>
          <cell r="U191">
            <v>50</v>
          </cell>
          <cell r="V191">
            <v>43.015000000000001</v>
          </cell>
          <cell r="W191">
            <v>0</v>
          </cell>
          <cell r="X191" t="str">
            <v xml:space="preserve">MV CSCL YELLOW SEA 060E </v>
          </cell>
          <cell r="Y191" t="str">
            <v>Container</v>
          </cell>
          <cell r="Z191">
            <v>45606</v>
          </cell>
          <cell r="AA191">
            <v>45663</v>
          </cell>
          <cell r="AB191" t="str">
            <v>Finalizado</v>
          </cell>
          <cell r="AD191" t="str">
            <v>10002 - 0,17mm x 847mm x Coil - T4 - BA - TFS</v>
          </cell>
          <cell r="AE191" t="str">
            <v>Shougang  Casey</v>
          </cell>
          <cell r="AF191">
            <v>940</v>
          </cell>
          <cell r="AG191" t="str">
            <v>FOB</v>
          </cell>
          <cell r="AH191">
            <v>209</v>
          </cell>
          <cell r="AI191">
            <v>209</v>
          </cell>
          <cell r="AJ191">
            <v>50</v>
          </cell>
          <cell r="AK191">
            <v>1235.28</v>
          </cell>
          <cell r="AL191" t="str">
            <v>CIF</v>
          </cell>
          <cell r="AM191">
            <v>36.279999999999973</v>
          </cell>
          <cell r="AN191">
            <v>36.279999999999973</v>
          </cell>
        </row>
        <row r="192">
          <cell r="A192">
            <v>191</v>
          </cell>
          <cell r="B192" t="str">
            <v>B2B</v>
          </cell>
          <cell r="C192" t="str">
            <v>S2200712-2</v>
          </cell>
          <cell r="D192" t="str">
            <v>Yellow Days Corporation, SRL</v>
          </cell>
          <cell r="E192" t="str">
            <v>F022-241824</v>
          </cell>
          <cell r="F192">
            <v>2500000250</v>
          </cell>
          <cell r="G192">
            <v>4278964211</v>
          </cell>
          <cell r="H192" t="str">
            <v>SI</v>
          </cell>
          <cell r="I192" t="str">
            <v>SI</v>
          </cell>
          <cell r="J192" t="str">
            <v>SI</v>
          </cell>
          <cell r="K192" t="str">
            <v>SI</v>
          </cell>
          <cell r="L192" t="str">
            <v>SI</v>
          </cell>
          <cell r="M192" t="str">
            <v>MEDUYY180026</v>
          </cell>
          <cell r="N192">
            <v>45623</v>
          </cell>
          <cell r="O192">
            <v>45626</v>
          </cell>
          <cell r="P192">
            <v>45623</v>
          </cell>
          <cell r="Q192" t="str">
            <v xml:space="preserve">Tianjin </v>
          </cell>
          <cell r="R192" t="str">
            <v>China</v>
          </cell>
          <cell r="S192" t="str">
            <v>Caucedo</v>
          </cell>
          <cell r="T192" t="str">
            <v>Republica Dominicana</v>
          </cell>
          <cell r="U192">
            <v>0</v>
          </cell>
          <cell r="V192">
            <v>8.2609999999999992</v>
          </cell>
          <cell r="W192">
            <v>0</v>
          </cell>
          <cell r="X192" t="str">
            <v>MV YM TRUST</v>
          </cell>
          <cell r="Y192" t="str">
            <v>Container</v>
          </cell>
          <cell r="Z192">
            <v>45623</v>
          </cell>
          <cell r="AA192">
            <v>45668</v>
          </cell>
          <cell r="AB192" t="str">
            <v>Finalizado</v>
          </cell>
          <cell r="AD192" t="str">
            <v>10002 - 0,17mm x 847mm x Coil - T4 - BA - TFS</v>
          </cell>
          <cell r="AE192" t="str">
            <v>Shougang  Casey</v>
          </cell>
          <cell r="AF192">
            <v>940</v>
          </cell>
          <cell r="AG192" t="str">
            <v>FOB</v>
          </cell>
          <cell r="AH192">
            <v>206</v>
          </cell>
          <cell r="AI192">
            <v>206</v>
          </cell>
          <cell r="AJ192">
            <v>50</v>
          </cell>
          <cell r="AK192">
            <v>1232</v>
          </cell>
          <cell r="AL192" t="str">
            <v>CIF</v>
          </cell>
          <cell r="AM192">
            <v>36</v>
          </cell>
          <cell r="AN192">
            <v>36</v>
          </cell>
        </row>
        <row r="193">
          <cell r="A193">
            <v>192</v>
          </cell>
          <cell r="B193" t="str">
            <v>B2B</v>
          </cell>
          <cell r="C193" t="str">
            <v>S2200712</v>
          </cell>
          <cell r="D193" t="str">
            <v>Yellow Days Corporation, SRL</v>
          </cell>
          <cell r="E193" t="str">
            <v>F022-241651</v>
          </cell>
          <cell r="F193">
            <v>2500000250</v>
          </cell>
          <cell r="H193" t="str">
            <v>SI</v>
          </cell>
          <cell r="I193" t="str">
            <v>SI</v>
          </cell>
          <cell r="J193" t="str">
            <v>SI</v>
          </cell>
          <cell r="K193" t="str">
            <v>SI</v>
          </cell>
          <cell r="L193" t="str">
            <v>SI</v>
          </cell>
          <cell r="M193" t="str">
            <v>COSU6400815000</v>
          </cell>
          <cell r="N193">
            <v>45606</v>
          </cell>
          <cell r="O193">
            <v>45606</v>
          </cell>
          <cell r="P193">
            <v>45606</v>
          </cell>
          <cell r="Q193" t="str">
            <v xml:space="preserve">Tianjin </v>
          </cell>
          <cell r="R193" t="str">
            <v>China</v>
          </cell>
          <cell r="S193" t="str">
            <v>Caucedo</v>
          </cell>
          <cell r="T193" t="str">
            <v>Republica Dominicana</v>
          </cell>
          <cell r="U193">
            <v>30</v>
          </cell>
          <cell r="V193">
            <v>34.095999999999997</v>
          </cell>
          <cell r="W193">
            <v>0</v>
          </cell>
          <cell r="X193" t="str">
            <v xml:space="preserve">MV CSCL YELLOW SEA 060E </v>
          </cell>
          <cell r="Y193" t="str">
            <v>Container</v>
          </cell>
          <cell r="Z193">
            <v>45606</v>
          </cell>
          <cell r="AA193">
            <v>45663</v>
          </cell>
          <cell r="AB193" t="str">
            <v>Finalizado</v>
          </cell>
          <cell r="AD193" t="str">
            <v>10026 - 0,29mm x 780mm x Coil - TH435 - CA - TFS</v>
          </cell>
          <cell r="AE193" t="str">
            <v>Shougang  Casey</v>
          </cell>
          <cell r="AF193">
            <v>877</v>
          </cell>
          <cell r="AG193" t="str">
            <v>FOB</v>
          </cell>
          <cell r="AH193">
            <v>209</v>
          </cell>
          <cell r="AI193">
            <v>209</v>
          </cell>
          <cell r="AJ193">
            <v>50</v>
          </cell>
          <cell r="AK193">
            <v>1171.28</v>
          </cell>
          <cell r="AL193" t="str">
            <v>CIF</v>
          </cell>
          <cell r="AM193">
            <v>35.279999999999973</v>
          </cell>
          <cell r="AN193">
            <v>35.279999999999973</v>
          </cell>
        </row>
        <row r="194">
          <cell r="A194">
            <v>193</v>
          </cell>
          <cell r="B194" t="str">
            <v>B2B</v>
          </cell>
          <cell r="C194" t="str">
            <v>S2200712</v>
          </cell>
          <cell r="D194" t="str">
            <v>Yellow Days Corporation, SRL</v>
          </cell>
          <cell r="E194" t="str">
            <v>F022-241651</v>
          </cell>
          <cell r="F194">
            <v>2500000250</v>
          </cell>
          <cell r="H194" t="str">
            <v>SI</v>
          </cell>
          <cell r="I194" t="str">
            <v>SI</v>
          </cell>
          <cell r="J194" t="str">
            <v>SI</v>
          </cell>
          <cell r="K194" t="str">
            <v>SI</v>
          </cell>
          <cell r="L194" t="str">
            <v>SI</v>
          </cell>
          <cell r="M194" t="str">
            <v>COSU6400815000</v>
          </cell>
          <cell r="N194">
            <v>45606</v>
          </cell>
          <cell r="O194">
            <v>45606</v>
          </cell>
          <cell r="P194">
            <v>45606</v>
          </cell>
          <cell r="Q194" t="str">
            <v xml:space="preserve">Tianjin </v>
          </cell>
          <cell r="R194" t="str">
            <v>China</v>
          </cell>
          <cell r="S194" t="str">
            <v>Caucedo</v>
          </cell>
          <cell r="T194" t="str">
            <v>Republica Dominicana</v>
          </cell>
          <cell r="U194">
            <v>50</v>
          </cell>
          <cell r="V194">
            <v>50.933</v>
          </cell>
          <cell r="W194">
            <v>0</v>
          </cell>
          <cell r="X194" t="str">
            <v xml:space="preserve">MV CSCL YELLOW SEA 060E </v>
          </cell>
          <cell r="Y194" t="str">
            <v>Container</v>
          </cell>
          <cell r="Z194">
            <v>45606</v>
          </cell>
          <cell r="AA194">
            <v>45663</v>
          </cell>
          <cell r="AB194" t="str">
            <v>Finalizado</v>
          </cell>
          <cell r="AD194" t="str">
            <v>10217 - 0,20mm x 867,5mm x Coil - TH435 - CA - TFS</v>
          </cell>
          <cell r="AE194" t="str">
            <v>Shougang  Casey</v>
          </cell>
          <cell r="AF194">
            <v>920</v>
          </cell>
          <cell r="AG194" t="str">
            <v>FOB</v>
          </cell>
          <cell r="AH194">
            <v>209</v>
          </cell>
          <cell r="AI194">
            <v>209</v>
          </cell>
          <cell r="AJ194">
            <v>50</v>
          </cell>
          <cell r="AK194">
            <v>1214.28</v>
          </cell>
          <cell r="AL194" t="str">
            <v>CIF</v>
          </cell>
          <cell r="AM194">
            <v>35.279999999999973</v>
          </cell>
          <cell r="AN194">
            <v>35.279999999999973</v>
          </cell>
        </row>
        <row r="195">
          <cell r="A195">
            <v>194</v>
          </cell>
          <cell r="B195" t="str">
            <v>B2B</v>
          </cell>
          <cell r="C195" t="str">
            <v>S2200712</v>
          </cell>
          <cell r="D195" t="str">
            <v>Yellow Days Corporation, SRL</v>
          </cell>
          <cell r="E195" t="str">
            <v>F022-241651</v>
          </cell>
          <cell r="F195">
            <v>2500000250</v>
          </cell>
          <cell r="H195" t="str">
            <v>SI</v>
          </cell>
          <cell r="I195" t="str">
            <v>SI</v>
          </cell>
          <cell r="J195" t="str">
            <v>SI</v>
          </cell>
          <cell r="K195" t="str">
            <v>SI</v>
          </cell>
          <cell r="L195" t="str">
            <v>SI</v>
          </cell>
          <cell r="M195" t="str">
            <v>COSU6400815000</v>
          </cell>
          <cell r="N195">
            <v>45606</v>
          </cell>
          <cell r="O195">
            <v>45606</v>
          </cell>
          <cell r="P195">
            <v>45606</v>
          </cell>
          <cell r="Q195" t="str">
            <v xml:space="preserve">Tianjin </v>
          </cell>
          <cell r="R195" t="str">
            <v>China</v>
          </cell>
          <cell r="S195" t="str">
            <v>Caucedo</v>
          </cell>
          <cell r="T195" t="str">
            <v>Republica Dominicana</v>
          </cell>
          <cell r="U195">
            <v>50</v>
          </cell>
          <cell r="V195">
            <v>52.706000000000003</v>
          </cell>
          <cell r="W195">
            <v>0</v>
          </cell>
          <cell r="X195" t="str">
            <v xml:space="preserve">MV CSCL YELLOW SEA 060E </v>
          </cell>
          <cell r="Y195" t="str">
            <v>Container</v>
          </cell>
          <cell r="Z195">
            <v>45606</v>
          </cell>
          <cell r="AA195">
            <v>45663</v>
          </cell>
          <cell r="AB195" t="str">
            <v>Finalizado</v>
          </cell>
          <cell r="AD195" t="str">
            <v>10217 - 0,22mm x 875,5mm x Coil - Th435 - CA - TFS</v>
          </cell>
          <cell r="AE195" t="str">
            <v>Shougang  Casey</v>
          </cell>
          <cell r="AF195">
            <v>905</v>
          </cell>
          <cell r="AG195" t="str">
            <v>FOB</v>
          </cell>
          <cell r="AH195">
            <v>209</v>
          </cell>
          <cell r="AI195">
            <v>209</v>
          </cell>
          <cell r="AJ195">
            <v>50</v>
          </cell>
          <cell r="AK195">
            <v>1199.28</v>
          </cell>
          <cell r="AL195" t="str">
            <v>CIF</v>
          </cell>
          <cell r="AM195">
            <v>35.279999999999973</v>
          </cell>
          <cell r="AN195">
            <v>35.279999999999973</v>
          </cell>
        </row>
        <row r="196">
          <cell r="A196">
            <v>195</v>
          </cell>
          <cell r="B196" t="str">
            <v>B2B</v>
          </cell>
          <cell r="C196" t="str">
            <v>S2200792</v>
          </cell>
          <cell r="D196" t="str">
            <v>Yellow Days Corporation, SRL</v>
          </cell>
          <cell r="E196" t="str">
            <v>F022-241823</v>
          </cell>
          <cell r="F196">
            <v>2500000256</v>
          </cell>
          <cell r="G196">
            <v>4278964211</v>
          </cell>
          <cell r="H196" t="str">
            <v>SI</v>
          </cell>
          <cell r="I196" t="str">
            <v>SI</v>
          </cell>
          <cell r="J196" t="str">
            <v>SI</v>
          </cell>
          <cell r="K196" t="str">
            <v>SI</v>
          </cell>
          <cell r="L196" t="str">
            <v>SI</v>
          </cell>
          <cell r="M196" t="str">
            <v>MEDUYY180026</v>
          </cell>
          <cell r="N196">
            <v>45623</v>
          </cell>
          <cell r="O196">
            <v>45626</v>
          </cell>
          <cell r="P196">
            <v>45623</v>
          </cell>
          <cell r="Q196" t="str">
            <v xml:space="preserve">Tianjin </v>
          </cell>
          <cell r="R196" t="str">
            <v>China</v>
          </cell>
          <cell r="S196" t="str">
            <v>Caucedo</v>
          </cell>
          <cell r="T196" t="str">
            <v>Republica Dominicana</v>
          </cell>
          <cell r="U196">
            <v>50</v>
          </cell>
          <cell r="V196">
            <v>48.859000000000002</v>
          </cell>
          <cell r="W196">
            <v>0</v>
          </cell>
          <cell r="X196" t="str">
            <v>MV YM TRUST</v>
          </cell>
          <cell r="Y196" t="str">
            <v>Container</v>
          </cell>
          <cell r="Z196">
            <v>45623</v>
          </cell>
          <cell r="AA196">
            <v>45668</v>
          </cell>
          <cell r="AB196" t="str">
            <v>Finalizado</v>
          </cell>
          <cell r="AD196" t="str">
            <v>0,21 mm x 780 mm x Coil - T5BA</v>
          </cell>
          <cell r="AE196" t="str">
            <v>Shougang  Jingtang</v>
          </cell>
          <cell r="AF196">
            <v>902</v>
          </cell>
          <cell r="AG196" t="str">
            <v>FOB</v>
          </cell>
          <cell r="AH196">
            <v>206</v>
          </cell>
          <cell r="AI196">
            <v>206</v>
          </cell>
          <cell r="AJ196">
            <v>65</v>
          </cell>
          <cell r="AK196">
            <v>1245</v>
          </cell>
          <cell r="AL196" t="str">
            <v>CIF</v>
          </cell>
          <cell r="AM196">
            <v>72</v>
          </cell>
          <cell r="AN196">
            <v>72</v>
          </cell>
        </row>
        <row r="197">
          <cell r="A197">
            <v>196</v>
          </cell>
          <cell r="B197" t="str">
            <v>B2B</v>
          </cell>
          <cell r="C197" t="str">
            <v>S2200792</v>
          </cell>
          <cell r="D197" t="str">
            <v>Yellow Days Corporation, SRL</v>
          </cell>
          <cell r="E197" t="str">
            <v>F022-241823</v>
          </cell>
          <cell r="F197">
            <v>2500000256</v>
          </cell>
          <cell r="G197">
            <v>4278964211</v>
          </cell>
          <cell r="H197" t="str">
            <v>SI</v>
          </cell>
          <cell r="I197" t="str">
            <v>SI</v>
          </cell>
          <cell r="J197" t="str">
            <v>SI</v>
          </cell>
          <cell r="K197" t="str">
            <v>SI</v>
          </cell>
          <cell r="L197" t="str">
            <v>SI</v>
          </cell>
          <cell r="M197" t="str">
            <v>MEDUYY180026</v>
          </cell>
          <cell r="N197">
            <v>45623</v>
          </cell>
          <cell r="O197">
            <v>45626</v>
          </cell>
          <cell r="P197">
            <v>45623</v>
          </cell>
          <cell r="Q197" t="str">
            <v xml:space="preserve">Tianjin </v>
          </cell>
          <cell r="R197" t="str">
            <v>China</v>
          </cell>
          <cell r="S197" t="str">
            <v>Caucedo</v>
          </cell>
          <cell r="T197" t="str">
            <v>Republica Dominicana</v>
          </cell>
          <cell r="U197">
            <v>50</v>
          </cell>
          <cell r="V197">
            <v>51.918999999999997</v>
          </cell>
          <cell r="W197">
            <v>0</v>
          </cell>
          <cell r="X197" t="str">
            <v>MV YM TRUST</v>
          </cell>
          <cell r="Y197" t="str">
            <v>Container</v>
          </cell>
          <cell r="Z197">
            <v>45623</v>
          </cell>
          <cell r="AA197">
            <v>45668</v>
          </cell>
          <cell r="AB197" t="str">
            <v>Finalizado</v>
          </cell>
          <cell r="AD197" t="str">
            <v>0,18 mm x 835 mm x Coil - T5BA</v>
          </cell>
          <cell r="AE197" t="str">
            <v>Shougang  Jingtang</v>
          </cell>
          <cell r="AF197">
            <v>918</v>
          </cell>
          <cell r="AG197" t="str">
            <v>FOB</v>
          </cell>
          <cell r="AH197">
            <v>206</v>
          </cell>
          <cell r="AI197">
            <v>206</v>
          </cell>
          <cell r="AJ197">
            <v>78</v>
          </cell>
          <cell r="AK197">
            <v>1284</v>
          </cell>
          <cell r="AL197" t="str">
            <v>CIF</v>
          </cell>
          <cell r="AM197">
            <v>82</v>
          </cell>
          <cell r="AN197">
            <v>82</v>
          </cell>
        </row>
        <row r="198">
          <cell r="A198">
            <v>197</v>
          </cell>
          <cell r="B198" t="str">
            <v>B2B</v>
          </cell>
          <cell r="C198" t="str">
            <v>S2200789-2</v>
          </cell>
          <cell r="D198" t="str">
            <v>Yellow Days Corporation, SRL</v>
          </cell>
          <cell r="E198" t="str">
            <v>F022-241753</v>
          </cell>
          <cell r="F198">
            <v>2500000256</v>
          </cell>
          <cell r="H198" t="str">
            <v>SI</v>
          </cell>
          <cell r="I198" t="str">
            <v>SI</v>
          </cell>
          <cell r="J198" t="str">
            <v>SI</v>
          </cell>
          <cell r="K198" t="str">
            <v>SI</v>
          </cell>
          <cell r="L198" t="str">
            <v>SI</v>
          </cell>
          <cell r="M198" t="str">
            <v>MEDUJG936324</v>
          </cell>
          <cell r="N198">
            <v>45627</v>
          </cell>
          <cell r="O198">
            <v>45611</v>
          </cell>
          <cell r="P198">
            <v>45626</v>
          </cell>
          <cell r="Q198" t="str">
            <v xml:space="preserve">Tianjin </v>
          </cell>
          <cell r="R198" t="str">
            <v>China</v>
          </cell>
          <cell r="S198" t="str">
            <v>Caucedo</v>
          </cell>
          <cell r="T198" t="str">
            <v>Republica Dominicana</v>
          </cell>
          <cell r="U198">
            <v>0</v>
          </cell>
          <cell r="V198">
            <v>22.854999999999997</v>
          </cell>
          <cell r="W198">
            <v>0</v>
          </cell>
          <cell r="X198" t="str">
            <v xml:space="preserve">MV MSC DARLENE FY447A </v>
          </cell>
          <cell r="Y198" t="str">
            <v>Container</v>
          </cell>
          <cell r="Z198">
            <v>45626</v>
          </cell>
          <cell r="AA198">
            <v>45666</v>
          </cell>
          <cell r="AB198" t="str">
            <v>Finalizado</v>
          </cell>
          <cell r="AD198" t="str">
            <v>0,15mm x 822mm x Coil - TS520 - A2,8/2,8</v>
          </cell>
          <cell r="AE198" t="str">
            <v>Shougang  Casey</v>
          </cell>
          <cell r="AF198">
            <v>996</v>
          </cell>
          <cell r="AG198" t="str">
            <v>FOB</v>
          </cell>
          <cell r="AH198">
            <v>220</v>
          </cell>
          <cell r="AI198">
            <v>220</v>
          </cell>
          <cell r="AJ198">
            <v>78</v>
          </cell>
          <cell r="AK198">
            <v>1387</v>
          </cell>
          <cell r="AL198" t="str">
            <v>CIF</v>
          </cell>
          <cell r="AM198">
            <v>93</v>
          </cell>
          <cell r="AN198">
            <v>93</v>
          </cell>
        </row>
        <row r="199">
          <cell r="A199">
            <v>198</v>
          </cell>
          <cell r="B199" t="str">
            <v>B2B</v>
          </cell>
          <cell r="C199" t="str">
            <v>S2200789-2</v>
          </cell>
          <cell r="D199" t="str">
            <v>Yellow Days Corporation, SRL</v>
          </cell>
          <cell r="E199" t="str">
            <v>F022-241753</v>
          </cell>
          <cell r="F199">
            <v>2500000256</v>
          </cell>
          <cell r="H199" t="str">
            <v>SI</v>
          </cell>
          <cell r="I199" t="str">
            <v>SI</v>
          </cell>
          <cell r="J199" t="str">
            <v>SI</v>
          </cell>
          <cell r="K199" t="str">
            <v>SI</v>
          </cell>
          <cell r="L199" t="str">
            <v>SI</v>
          </cell>
          <cell r="M199" t="str">
            <v>MEDUJG936324</v>
          </cell>
          <cell r="N199">
            <v>45627</v>
          </cell>
          <cell r="O199">
            <v>45611</v>
          </cell>
          <cell r="P199">
            <v>45623</v>
          </cell>
          <cell r="Q199" t="str">
            <v xml:space="preserve">Tianjin </v>
          </cell>
          <cell r="R199" t="str">
            <v>China</v>
          </cell>
          <cell r="S199" t="str">
            <v>Caucedo</v>
          </cell>
          <cell r="T199" t="str">
            <v>Republica Dominicana</v>
          </cell>
          <cell r="U199">
            <v>0</v>
          </cell>
          <cell r="V199">
            <v>14.64</v>
          </cell>
          <cell r="W199">
            <v>0</v>
          </cell>
          <cell r="X199" t="str">
            <v xml:space="preserve">MV MSC DARLENE FY447A </v>
          </cell>
          <cell r="Y199" t="str">
            <v>Container</v>
          </cell>
          <cell r="Z199">
            <v>45623</v>
          </cell>
          <cell r="AA199">
            <v>45661</v>
          </cell>
          <cell r="AB199" t="str">
            <v>Finalizado</v>
          </cell>
          <cell r="AD199" t="str">
            <v>0,15mm x 887mm x Coil - TS520 - A2,8/2,8</v>
          </cell>
          <cell r="AE199" t="str">
            <v>Shougang  Casey</v>
          </cell>
          <cell r="AF199">
            <v>996</v>
          </cell>
          <cell r="AG199" t="str">
            <v>FOB</v>
          </cell>
          <cell r="AH199">
            <v>220</v>
          </cell>
          <cell r="AI199">
            <v>220</v>
          </cell>
          <cell r="AJ199">
            <v>78</v>
          </cell>
          <cell r="AK199">
            <v>1386</v>
          </cell>
          <cell r="AL199" t="str">
            <v>CIF</v>
          </cell>
          <cell r="AM199">
            <v>92</v>
          </cell>
          <cell r="AN199">
            <v>92</v>
          </cell>
        </row>
        <row r="200">
          <cell r="A200">
            <v>199</v>
          </cell>
          <cell r="B200" t="str">
            <v>B2B</v>
          </cell>
          <cell r="C200" t="str">
            <v>S2200846</v>
          </cell>
          <cell r="D200" t="str">
            <v>Yellow Days Corporation, SRL</v>
          </cell>
          <cell r="F200">
            <v>2500000257</v>
          </cell>
          <cell r="H200" t="str">
            <v>SI</v>
          </cell>
          <cell r="I200" t="str">
            <v>SI</v>
          </cell>
          <cell r="J200" t="str">
            <v>SI</v>
          </cell>
          <cell r="K200" t="str">
            <v>SI</v>
          </cell>
          <cell r="M200" t="str">
            <v>177BZCLYL9055</v>
          </cell>
          <cell r="O200">
            <v>45641</v>
          </cell>
          <cell r="P200">
            <v>45641</v>
          </cell>
          <cell r="Q200" t="str">
            <v>Lianyungang</v>
          </cell>
          <cell r="R200" t="str">
            <v>China</v>
          </cell>
          <cell r="S200" t="str">
            <v>Caucedo</v>
          </cell>
          <cell r="T200" t="str">
            <v>Republica Dominicana</v>
          </cell>
          <cell r="U200">
            <v>25</v>
          </cell>
          <cell r="V200">
            <v>30.12</v>
          </cell>
          <cell r="W200">
            <v>0</v>
          </cell>
          <cell r="X200" t="str">
            <v>MV MSC ELLEN UX505A</v>
          </cell>
          <cell r="Y200" t="str">
            <v>Container</v>
          </cell>
          <cell r="Z200">
            <v>45700</v>
          </cell>
          <cell r="AA200">
            <v>45738</v>
          </cell>
          <cell r="AB200" t="str">
            <v>En Transito</v>
          </cell>
          <cell r="AC200">
            <v>10044</v>
          </cell>
          <cell r="AD200" t="str">
            <v>0,15mm x 857mm x Coil - TS520 - BA 2,8/2,8</v>
          </cell>
          <cell r="AE200" t="str">
            <v>YouFu</v>
          </cell>
          <cell r="AF200">
            <v>1020</v>
          </cell>
          <cell r="AG200" t="str">
            <v>FOB</v>
          </cell>
          <cell r="AH200">
            <v>130.02134678827866</v>
          </cell>
          <cell r="AI200">
            <v>130.02134678827866</v>
          </cell>
          <cell r="AJ200">
            <v>53.86</v>
          </cell>
          <cell r="AK200">
            <v>1059</v>
          </cell>
          <cell r="AL200" t="str">
            <v>FOB</v>
          </cell>
          <cell r="AM200">
            <v>-144.88134678827873</v>
          </cell>
          <cell r="AN200">
            <v>-144.88134678827862</v>
          </cell>
        </row>
        <row r="201">
          <cell r="A201">
            <v>200</v>
          </cell>
          <cell r="B201" t="str">
            <v>B2B</v>
          </cell>
          <cell r="C201" t="str">
            <v>S2200846</v>
          </cell>
          <cell r="D201" t="str">
            <v>Yellow Days Corporation, SRL</v>
          </cell>
          <cell r="F201">
            <v>2500000257</v>
          </cell>
          <cell r="H201" t="str">
            <v>SI</v>
          </cell>
          <cell r="I201" t="str">
            <v>SI</v>
          </cell>
          <cell r="J201" t="str">
            <v>SI</v>
          </cell>
          <cell r="K201" t="str">
            <v>SI</v>
          </cell>
          <cell r="M201" t="str">
            <v>177BZCLYL9055</v>
          </cell>
          <cell r="O201">
            <v>45641</v>
          </cell>
          <cell r="P201">
            <v>45641</v>
          </cell>
          <cell r="Q201" t="str">
            <v>Lianyungang</v>
          </cell>
          <cell r="R201" t="str">
            <v>China</v>
          </cell>
          <cell r="S201" t="str">
            <v>Caucedo</v>
          </cell>
          <cell r="T201" t="str">
            <v>Republica Dominicana</v>
          </cell>
          <cell r="U201">
            <v>25</v>
          </cell>
          <cell r="V201">
            <v>21.41</v>
          </cell>
          <cell r="W201">
            <v>0</v>
          </cell>
          <cell r="X201" t="str">
            <v>MV MSC ELLEN UX505A</v>
          </cell>
          <cell r="Y201" t="str">
            <v>Container</v>
          </cell>
          <cell r="Z201">
            <v>45700</v>
          </cell>
          <cell r="AA201">
            <v>45738</v>
          </cell>
          <cell r="AB201" t="str">
            <v>En Transito</v>
          </cell>
          <cell r="AC201">
            <v>10234</v>
          </cell>
          <cell r="AD201" t="str">
            <v>0,18mm x 835mm x Coil - TS435 - BA</v>
          </cell>
          <cell r="AE201" t="str">
            <v>YouFu</v>
          </cell>
          <cell r="AF201">
            <v>795</v>
          </cell>
          <cell r="AG201" t="str">
            <v>FOB</v>
          </cell>
          <cell r="AH201">
            <v>130.02134678827866</v>
          </cell>
          <cell r="AI201">
            <v>130.02134678827866</v>
          </cell>
          <cell r="AJ201">
            <v>45.24</v>
          </cell>
          <cell r="AK201">
            <v>835</v>
          </cell>
          <cell r="AL201" t="str">
            <v>FOB</v>
          </cell>
          <cell r="AM201">
            <v>-135.26134678827862</v>
          </cell>
          <cell r="AN201">
            <v>-135.26134678827862</v>
          </cell>
        </row>
        <row r="202">
          <cell r="A202">
            <v>201</v>
          </cell>
          <cell r="B202" t="str">
            <v>B2B</v>
          </cell>
          <cell r="C202" t="str">
            <v>S2200929-2</v>
          </cell>
          <cell r="D202" t="str">
            <v>Yellow Days Corporation, SRL</v>
          </cell>
          <cell r="F202">
            <v>2500000265</v>
          </cell>
          <cell r="O202">
            <v>45702</v>
          </cell>
          <cell r="P202">
            <v>45716</v>
          </cell>
          <cell r="Q202" t="str">
            <v>Xiamen</v>
          </cell>
          <cell r="R202" t="str">
            <v>China</v>
          </cell>
          <cell r="S202" t="str">
            <v>Caucedo</v>
          </cell>
          <cell r="T202" t="str">
            <v>Republica Dominicana</v>
          </cell>
          <cell r="U202">
            <v>100</v>
          </cell>
          <cell r="V202">
            <v>0</v>
          </cell>
          <cell r="W202">
            <v>100</v>
          </cell>
          <cell r="X202" t="str">
            <v>TBN</v>
          </cell>
          <cell r="Y202" t="str">
            <v>Container</v>
          </cell>
          <cell r="Z202">
            <v>45731</v>
          </cell>
          <cell r="AA202">
            <v>45771</v>
          </cell>
          <cell r="AB202" t="str">
            <v>En alistamiento</v>
          </cell>
          <cell r="AC202">
            <v>10231</v>
          </cell>
          <cell r="AD202" t="str">
            <v>0,17mm x 847mm x Coil - TS415 BA - TFS</v>
          </cell>
          <cell r="AE202" t="str">
            <v>Shougang  Casey</v>
          </cell>
          <cell r="AF202">
            <v>910</v>
          </cell>
          <cell r="AG202" t="str">
            <v>FOB</v>
          </cell>
          <cell r="AK202">
            <v>1036</v>
          </cell>
          <cell r="AL202" t="str">
            <v>FOB</v>
          </cell>
          <cell r="AM202">
            <v>126</v>
          </cell>
          <cell r="AN202">
            <v>0</v>
          </cell>
        </row>
        <row r="203">
          <cell r="A203">
            <v>202</v>
          </cell>
          <cell r="B203" t="str">
            <v>B2B</v>
          </cell>
          <cell r="C203" t="str">
            <v>S2200929</v>
          </cell>
          <cell r="D203" t="str">
            <v>Yellow Days Corporation, SRL</v>
          </cell>
          <cell r="F203">
            <v>2500000265</v>
          </cell>
          <cell r="O203">
            <v>45702</v>
          </cell>
          <cell r="P203">
            <v>45716</v>
          </cell>
          <cell r="Q203" t="str">
            <v>Xiamen</v>
          </cell>
          <cell r="R203" t="str">
            <v>China</v>
          </cell>
          <cell r="S203" t="str">
            <v>Caucedo</v>
          </cell>
          <cell r="T203" t="str">
            <v>Republica Dominicana</v>
          </cell>
          <cell r="U203">
            <v>100</v>
          </cell>
          <cell r="V203">
            <v>73.018000000000001</v>
          </cell>
          <cell r="W203">
            <v>26.981999999999999</v>
          </cell>
          <cell r="X203" t="str">
            <v>TBN</v>
          </cell>
          <cell r="Y203" t="str">
            <v>Container</v>
          </cell>
          <cell r="Z203">
            <v>45726</v>
          </cell>
          <cell r="AA203">
            <v>45771</v>
          </cell>
          <cell r="AB203" t="str">
            <v>En alistamiento</v>
          </cell>
          <cell r="AC203">
            <v>10224</v>
          </cell>
          <cell r="AD203" t="str">
            <v>0,22mm x 727mm x Coil - TS415 BA - TFS</v>
          </cell>
          <cell r="AE203" t="str">
            <v>Shougang  Casey</v>
          </cell>
          <cell r="AF203">
            <v>845</v>
          </cell>
          <cell r="AG203" t="str">
            <v>FOB</v>
          </cell>
          <cell r="AK203">
            <v>971</v>
          </cell>
          <cell r="AL203" t="str">
            <v>FOB</v>
          </cell>
          <cell r="AM203">
            <v>126</v>
          </cell>
          <cell r="AN203">
            <v>0</v>
          </cell>
        </row>
        <row r="204">
          <cell r="A204">
            <v>203</v>
          </cell>
          <cell r="B204" t="str">
            <v>B2B</v>
          </cell>
          <cell r="C204" t="str">
            <v>S2200928</v>
          </cell>
          <cell r="D204" t="str">
            <v>Yellow Days Corporation, SRL</v>
          </cell>
          <cell r="F204">
            <v>2500000265</v>
          </cell>
          <cell r="J204" t="str">
            <v>SI</v>
          </cell>
          <cell r="O204">
            <v>45689</v>
          </cell>
          <cell r="P204">
            <v>45703</v>
          </cell>
          <cell r="Q204" t="str">
            <v xml:space="preserve">Tianjin </v>
          </cell>
          <cell r="R204" t="str">
            <v>China</v>
          </cell>
          <cell r="S204" t="str">
            <v>Caucedo</v>
          </cell>
          <cell r="T204" t="str">
            <v>Republica Dominicana</v>
          </cell>
          <cell r="U204">
            <v>50</v>
          </cell>
          <cell r="V204">
            <v>53.354999999999997</v>
          </cell>
          <cell r="W204">
            <v>0</v>
          </cell>
          <cell r="X204" t="str">
            <v>TBN</v>
          </cell>
          <cell r="Y204" t="str">
            <v>Container</v>
          </cell>
          <cell r="Z204">
            <v>45729</v>
          </cell>
          <cell r="AA204">
            <v>45771</v>
          </cell>
          <cell r="AB204" t="str">
            <v>En alistamiento</v>
          </cell>
          <cell r="AC204">
            <v>10021</v>
          </cell>
          <cell r="AD204" t="str">
            <v xml:space="preserve">0,15mm x 938mm x Coil - DR7.5 BA - 2,8/2,8 </v>
          </cell>
          <cell r="AE204" t="str">
            <v>Shougang  Jingtang</v>
          </cell>
          <cell r="AF204">
            <v>1060</v>
          </cell>
          <cell r="AG204" t="str">
            <v>FOB</v>
          </cell>
          <cell r="AH204">
            <v>130.94812164579608</v>
          </cell>
          <cell r="AI204">
            <v>130.94812164579608</v>
          </cell>
          <cell r="AK204">
            <v>1190</v>
          </cell>
          <cell r="AL204" t="str">
            <v>FOB</v>
          </cell>
          <cell r="AM204">
            <v>-0.94812164579616365</v>
          </cell>
          <cell r="AN204">
            <v>-0.94812164579616365</v>
          </cell>
        </row>
        <row r="205">
          <cell r="A205">
            <v>204</v>
          </cell>
          <cell r="B205" t="str">
            <v>B2B</v>
          </cell>
          <cell r="C205" t="str">
            <v>S2200960</v>
          </cell>
          <cell r="D205" t="str">
            <v>Prodenvases</v>
          </cell>
          <cell r="O205">
            <v>45717</v>
          </cell>
          <cell r="P205">
            <v>45731</v>
          </cell>
          <cell r="Q205" t="str">
            <v xml:space="preserve">Tianjin </v>
          </cell>
          <cell r="R205" t="str">
            <v>China</v>
          </cell>
          <cell r="S205" t="str">
            <v>Buenaventura</v>
          </cell>
          <cell r="T205" t="str">
            <v>Colombia</v>
          </cell>
          <cell r="U205">
            <v>120</v>
          </cell>
          <cell r="V205">
            <v>0</v>
          </cell>
          <cell r="W205">
            <v>120</v>
          </cell>
          <cell r="X205" t="str">
            <v>TBN</v>
          </cell>
          <cell r="Y205" t="str">
            <v>Bulk</v>
          </cell>
          <cell r="Z205">
            <v>45741</v>
          </cell>
          <cell r="AA205">
            <v>45773</v>
          </cell>
          <cell r="AB205" t="str">
            <v>En alistamiento</v>
          </cell>
          <cell r="AC205" t="str">
            <v>Proden 4</v>
          </cell>
          <cell r="AD205" t="str">
            <v>0,21mm x 826mm x Coil - T2 BA - 2,2/2,2</v>
          </cell>
          <cell r="AE205" t="str">
            <v>YOUFU</v>
          </cell>
          <cell r="AF205">
            <v>880</v>
          </cell>
          <cell r="AG205" t="str">
            <v>FOB</v>
          </cell>
          <cell r="AH205">
            <v>60</v>
          </cell>
          <cell r="AJ205">
            <v>67</v>
          </cell>
          <cell r="AK205">
            <v>1042</v>
          </cell>
          <cell r="AL205" t="str">
            <v>CFR</v>
          </cell>
          <cell r="AM205">
            <v>35</v>
          </cell>
          <cell r="AN205">
            <v>0</v>
          </cell>
        </row>
        <row r="206">
          <cell r="A206">
            <v>205</v>
          </cell>
          <cell r="B206" t="str">
            <v>B2B</v>
          </cell>
          <cell r="C206" t="str">
            <v>S2200964</v>
          </cell>
          <cell r="D206" t="str">
            <v>Cerveceria Polar</v>
          </cell>
          <cell r="F206">
            <v>4700287376</v>
          </cell>
          <cell r="O206">
            <v>45717</v>
          </cell>
          <cell r="P206">
            <v>45731</v>
          </cell>
          <cell r="Q206" t="str">
            <v>Qingdao</v>
          </cell>
          <cell r="R206" t="str">
            <v>China</v>
          </cell>
          <cell r="S206" t="str">
            <v>Puerto Cabello</v>
          </cell>
          <cell r="T206" t="str">
            <v>Venezuela</v>
          </cell>
          <cell r="U206">
            <v>340</v>
          </cell>
          <cell r="V206">
            <v>0</v>
          </cell>
          <cell r="W206">
            <v>340</v>
          </cell>
          <cell r="X206" t="str">
            <v>TBN</v>
          </cell>
          <cell r="Y206" t="str">
            <v>Container</v>
          </cell>
          <cell r="Z206">
            <v>45731</v>
          </cell>
          <cell r="AA206">
            <v>45786</v>
          </cell>
          <cell r="AB206" t="str">
            <v>En alistamiento</v>
          </cell>
          <cell r="AD206" t="str">
            <v>0,279 mm (+- 0,005 mm) x 1484,27 mm
(+1,6/-0 mm) x Coil</v>
          </cell>
          <cell r="AE206" t="str">
            <v>Hongqiao</v>
          </cell>
          <cell r="AF206">
            <v>3429.43</v>
          </cell>
          <cell r="AG206" t="str">
            <v>FOB</v>
          </cell>
          <cell r="AK206">
            <v>3579</v>
          </cell>
          <cell r="AL206" t="str">
            <v>CFR</v>
          </cell>
          <cell r="AM206">
            <v>149.57000000000016</v>
          </cell>
          <cell r="AN206">
            <v>0</v>
          </cell>
        </row>
        <row r="207">
          <cell r="A207">
            <v>206</v>
          </cell>
          <cell r="B207" t="str">
            <v>B2B</v>
          </cell>
          <cell r="C207" t="str">
            <v>S2200964</v>
          </cell>
          <cell r="D207" t="str">
            <v>Cerveceria Polar</v>
          </cell>
          <cell r="F207">
            <v>4700287377</v>
          </cell>
          <cell r="O207">
            <v>45717</v>
          </cell>
          <cell r="P207">
            <v>45731</v>
          </cell>
          <cell r="Q207" t="str">
            <v>Qingdao</v>
          </cell>
          <cell r="R207" t="str">
            <v>China</v>
          </cell>
          <cell r="S207" t="str">
            <v>Puerto Cabello</v>
          </cell>
          <cell r="T207" t="str">
            <v>Venezuela</v>
          </cell>
          <cell r="U207">
            <v>240</v>
          </cell>
          <cell r="V207">
            <v>0</v>
          </cell>
          <cell r="W207">
            <v>240</v>
          </cell>
          <cell r="X207" t="str">
            <v>TBN</v>
          </cell>
          <cell r="Y207" t="str">
            <v>Container</v>
          </cell>
          <cell r="Z207">
            <v>45731</v>
          </cell>
          <cell r="AA207">
            <v>45786</v>
          </cell>
          <cell r="AB207" t="str">
            <v>En alistamiento</v>
          </cell>
          <cell r="AD207" t="str">
            <v>0,2692 mm (+- 0,005 mm) x 1489,25 mm
(+1,6/-0 mm) x Coil</v>
          </cell>
          <cell r="AE207" t="str">
            <v>Hongqiao</v>
          </cell>
          <cell r="AF207">
            <v>3429.43</v>
          </cell>
          <cell r="AG207" t="str">
            <v>FOB</v>
          </cell>
          <cell r="AK207">
            <v>3579</v>
          </cell>
          <cell r="AL207" t="str">
            <v>CFR</v>
          </cell>
          <cell r="AM207">
            <v>149.57000000000016</v>
          </cell>
          <cell r="AN207">
            <v>0</v>
          </cell>
        </row>
        <row r="208">
          <cell r="A208">
            <v>207</v>
          </cell>
          <cell r="B208" t="str">
            <v>B2B</v>
          </cell>
          <cell r="C208" t="str">
            <v>S2200967</v>
          </cell>
          <cell r="D208" t="str">
            <v>Cerveceria Polar</v>
          </cell>
          <cell r="O208">
            <v>45748</v>
          </cell>
          <cell r="P208">
            <v>45762</v>
          </cell>
          <cell r="Q208" t="str">
            <v>Qingdao</v>
          </cell>
          <cell r="R208" t="str">
            <v>China</v>
          </cell>
          <cell r="S208" t="str">
            <v>Puerto Cabello</v>
          </cell>
          <cell r="T208" t="str">
            <v>Venezuela</v>
          </cell>
          <cell r="U208">
            <v>240</v>
          </cell>
          <cell r="V208">
            <v>0</v>
          </cell>
          <cell r="W208">
            <v>240</v>
          </cell>
          <cell r="X208" t="str">
            <v>TBN</v>
          </cell>
          <cell r="Y208" t="str">
            <v>Container</v>
          </cell>
          <cell r="Z208">
            <v>45762</v>
          </cell>
          <cell r="AA208">
            <v>45817</v>
          </cell>
          <cell r="AB208" t="str">
            <v>En alistamiento</v>
          </cell>
          <cell r="AD208" t="str">
            <v>0,279 mm (+- 0,005 mm) x 1484,27 mm
(+1,6/-0 mm) x Coil</v>
          </cell>
          <cell r="AE208" t="str">
            <v>Hongqiao</v>
          </cell>
          <cell r="AF208">
            <v>3439.43</v>
          </cell>
          <cell r="AG208" t="str">
            <v>FOB</v>
          </cell>
          <cell r="AK208">
            <v>3579</v>
          </cell>
          <cell r="AL208" t="str">
            <v>CFR</v>
          </cell>
          <cell r="AM208">
            <v>139.57000000000016</v>
          </cell>
          <cell r="AN208">
            <v>0</v>
          </cell>
        </row>
        <row r="209">
          <cell r="A209">
            <v>208</v>
          </cell>
          <cell r="B209" t="str">
            <v>B2B</v>
          </cell>
          <cell r="C209" t="str">
            <v>S2200967</v>
          </cell>
          <cell r="D209" t="str">
            <v>Cerveceria Polar</v>
          </cell>
          <cell r="O209">
            <v>45748</v>
          </cell>
          <cell r="P209">
            <v>45762</v>
          </cell>
          <cell r="Q209" t="str">
            <v>Qingdao</v>
          </cell>
          <cell r="R209" t="str">
            <v>China</v>
          </cell>
          <cell r="S209" t="str">
            <v>Puerto Cabello</v>
          </cell>
          <cell r="T209" t="str">
            <v>Venezuela</v>
          </cell>
          <cell r="U209">
            <v>220</v>
          </cell>
          <cell r="V209">
            <v>0</v>
          </cell>
          <cell r="W209">
            <v>220</v>
          </cell>
          <cell r="X209" t="str">
            <v>TBN</v>
          </cell>
          <cell r="Y209" t="str">
            <v>Container</v>
          </cell>
          <cell r="Z209">
            <v>45762</v>
          </cell>
          <cell r="AA209">
            <v>45817</v>
          </cell>
          <cell r="AB209" t="str">
            <v>En alistamiento</v>
          </cell>
          <cell r="AD209" t="str">
            <v>0,2692 mm (+- 0,005 mm) x 1489,25 mm
(+1,6/-0 mm) x Coil</v>
          </cell>
          <cell r="AE209" t="str">
            <v>Hongqiao</v>
          </cell>
          <cell r="AF209">
            <v>3439.43</v>
          </cell>
          <cell r="AG209" t="str">
            <v>FOB</v>
          </cell>
          <cell r="AK209">
            <v>3579</v>
          </cell>
          <cell r="AL209" t="str">
            <v>CFR</v>
          </cell>
          <cell r="AM209">
            <v>139.57000000000016</v>
          </cell>
          <cell r="AN209">
            <v>0</v>
          </cell>
        </row>
        <row r="210">
          <cell r="A210">
            <v>209</v>
          </cell>
          <cell r="B210" t="str">
            <v>B2B</v>
          </cell>
          <cell r="C210" t="str">
            <v>S2200968</v>
          </cell>
          <cell r="D210" t="str">
            <v>Cerveceria Polar</v>
          </cell>
          <cell r="O210">
            <v>45778</v>
          </cell>
          <cell r="P210">
            <v>45792</v>
          </cell>
          <cell r="Q210" t="str">
            <v>Qingdao</v>
          </cell>
          <cell r="R210" t="str">
            <v>China</v>
          </cell>
          <cell r="S210" t="str">
            <v>Puerto Cabello</v>
          </cell>
          <cell r="T210" t="str">
            <v>Venezuela</v>
          </cell>
          <cell r="U210">
            <v>240</v>
          </cell>
          <cell r="V210">
            <v>0</v>
          </cell>
          <cell r="W210">
            <v>240</v>
          </cell>
          <cell r="X210" t="str">
            <v>TBN</v>
          </cell>
          <cell r="Y210" t="str">
            <v>Container</v>
          </cell>
          <cell r="Z210">
            <v>45792</v>
          </cell>
          <cell r="AA210">
            <v>45847</v>
          </cell>
          <cell r="AB210" t="str">
            <v>En alistamiento</v>
          </cell>
          <cell r="AD210" t="str">
            <v>0,279 mm (+- 0,005 mm) x 1484,27 mm
(+1,6/-0 mm) x Coil</v>
          </cell>
          <cell r="AE210" t="str">
            <v>Hongqiao</v>
          </cell>
          <cell r="AF210">
            <v>3439.43</v>
          </cell>
          <cell r="AG210" t="str">
            <v>FOB</v>
          </cell>
          <cell r="AK210">
            <v>3579</v>
          </cell>
          <cell r="AL210" t="str">
            <v>CFR</v>
          </cell>
          <cell r="AM210">
            <v>139.57000000000016</v>
          </cell>
          <cell r="AN210">
            <v>0</v>
          </cell>
        </row>
        <row r="211">
          <cell r="A211">
            <v>210</v>
          </cell>
          <cell r="B211" t="str">
            <v>B2B</v>
          </cell>
          <cell r="C211" t="str">
            <v>S2200968</v>
          </cell>
          <cell r="D211" t="str">
            <v>Cerveceria Polar</v>
          </cell>
          <cell r="O211">
            <v>45778</v>
          </cell>
          <cell r="P211">
            <v>45792</v>
          </cell>
          <cell r="Q211" t="str">
            <v>Qingdao</v>
          </cell>
          <cell r="R211" t="str">
            <v>China</v>
          </cell>
          <cell r="S211" t="str">
            <v>Puerto Cabello</v>
          </cell>
          <cell r="T211" t="str">
            <v>Venezuela</v>
          </cell>
          <cell r="U211">
            <v>240</v>
          </cell>
          <cell r="V211">
            <v>0</v>
          </cell>
          <cell r="W211">
            <v>240</v>
          </cell>
          <cell r="X211" t="str">
            <v>TBN</v>
          </cell>
          <cell r="Y211" t="str">
            <v>Container</v>
          </cell>
          <cell r="Z211">
            <v>45792</v>
          </cell>
          <cell r="AA211">
            <v>45847</v>
          </cell>
          <cell r="AB211" t="str">
            <v>En alistamiento</v>
          </cell>
          <cell r="AD211" t="str">
            <v>0,2692 mm (+- 0,005 mm) x 1489,25 mm
(+1,6/-0 mm) x Coil</v>
          </cell>
          <cell r="AE211" t="str">
            <v>Hongqiao</v>
          </cell>
          <cell r="AF211">
            <v>3439.43</v>
          </cell>
          <cell r="AG211" t="str">
            <v>FOB</v>
          </cell>
          <cell r="AK211">
            <v>3579</v>
          </cell>
          <cell r="AL211" t="str">
            <v>CFR</v>
          </cell>
          <cell r="AM211">
            <v>139.57000000000016</v>
          </cell>
          <cell r="AN211">
            <v>0</v>
          </cell>
        </row>
        <row r="212">
          <cell r="A212">
            <v>211</v>
          </cell>
          <cell r="B212" t="str">
            <v>B2B</v>
          </cell>
          <cell r="C212" t="str">
            <v>S2200686-4</v>
          </cell>
          <cell r="D212" t="str">
            <v>Yellow Days Corporation, SRL</v>
          </cell>
          <cell r="F212">
            <v>2500000237</v>
          </cell>
          <cell r="G212">
            <v>8224601766</v>
          </cell>
          <cell r="J212" t="str">
            <v>SI</v>
          </cell>
          <cell r="O212">
            <v>45689</v>
          </cell>
          <cell r="P212">
            <v>45703</v>
          </cell>
          <cell r="Q212" t="str">
            <v xml:space="preserve">Tianjin </v>
          </cell>
          <cell r="R212" t="str">
            <v>China</v>
          </cell>
          <cell r="S212" t="str">
            <v>Caucedo</v>
          </cell>
          <cell r="T212" t="str">
            <v>Republica Dominicana</v>
          </cell>
          <cell r="U212">
            <v>0</v>
          </cell>
          <cell r="V212">
            <v>16.52</v>
          </cell>
          <cell r="W212">
            <v>0</v>
          </cell>
          <cell r="X212" t="str">
            <v>TBN</v>
          </cell>
          <cell r="Y212" t="str">
            <v>Container</v>
          </cell>
          <cell r="Z212">
            <v>45729</v>
          </cell>
          <cell r="AA212">
            <v>45771</v>
          </cell>
          <cell r="AB212" t="str">
            <v>En alistamiento</v>
          </cell>
          <cell r="AC212">
            <v>10261</v>
          </cell>
          <cell r="AD212" t="str">
            <v>10261 - 0,18mm x 835mm x Coil - TH435 - CA -
1,1/1,1 - Stone Finish</v>
          </cell>
          <cell r="AE212" t="str">
            <v>Shougang  Jingtang</v>
          </cell>
          <cell r="AF212">
            <v>953</v>
          </cell>
          <cell r="AG212" t="str">
            <v>FOB</v>
          </cell>
          <cell r="AH212">
            <v>130.94812164579608</v>
          </cell>
          <cell r="AI212">
            <v>130.94812164579608</v>
          </cell>
          <cell r="AJ212">
            <v>59.796293333333331</v>
          </cell>
          <cell r="AK212">
            <v>1015</v>
          </cell>
          <cell r="AL212" t="str">
            <v>FOB</v>
          </cell>
          <cell r="AM212">
            <v>-128.74441497912937</v>
          </cell>
          <cell r="AN212">
            <v>-128.74441497912937</v>
          </cell>
        </row>
        <row r="213">
          <cell r="A213">
            <v>212</v>
          </cell>
          <cell r="B213" t="str">
            <v>B2B Partes</v>
          </cell>
          <cell r="C213" t="str">
            <v>S2200992</v>
          </cell>
          <cell r="D213" t="str">
            <v>ITAPRINT INDÚSTRIAS DE EMBALAGENS DE ITABORAI LTDA</v>
          </cell>
          <cell r="O213">
            <v>45716</v>
          </cell>
          <cell r="P213">
            <v>45726</v>
          </cell>
          <cell r="Q213" t="str">
            <v>Shanghai</v>
          </cell>
          <cell r="R213" t="str">
            <v>China</v>
          </cell>
          <cell r="S213" t="str">
            <v>Santos</v>
          </cell>
          <cell r="T213" t="str">
            <v>Brazil</v>
          </cell>
          <cell r="U213">
            <v>553850</v>
          </cell>
          <cell r="V213">
            <v>0</v>
          </cell>
          <cell r="W213">
            <v>553850</v>
          </cell>
          <cell r="X213" t="str">
            <v>TBN</v>
          </cell>
          <cell r="Y213" t="str">
            <v>Container</v>
          </cell>
          <cell r="Z213">
            <v>45726</v>
          </cell>
          <cell r="AA213">
            <v>45771</v>
          </cell>
          <cell r="AB213" t="str">
            <v>En alistamiento</v>
          </cell>
          <cell r="AC213" t="str">
            <v>Type size 99 mm</v>
          </cell>
          <cell r="AD213" t="str">
            <v>Thickness 0,21 mm</v>
          </cell>
          <cell r="AE213" t="str">
            <v>Quanye</v>
          </cell>
          <cell r="AF213">
            <v>346.33</v>
          </cell>
          <cell r="AG213" t="str">
            <v>FOB</v>
          </cell>
          <cell r="AJ213">
            <v>75</v>
          </cell>
          <cell r="AK213">
            <v>393.98</v>
          </cell>
          <cell r="AL213" t="str">
            <v>FOB</v>
          </cell>
          <cell r="AM213">
            <v>-27.349999999999966</v>
          </cell>
          <cell r="AN213">
            <v>0</v>
          </cell>
        </row>
        <row r="214">
          <cell r="A214">
            <v>213</v>
          </cell>
          <cell r="B214" t="str">
            <v>B2B Partes</v>
          </cell>
          <cell r="C214" t="str">
            <v>S2200992</v>
          </cell>
          <cell r="D214" t="str">
            <v>ITAPRINT INDÚSTRIAS DE EMBALAGENS DE ITABORAI LTDA</v>
          </cell>
          <cell r="O214">
            <v>45716</v>
          </cell>
          <cell r="P214">
            <v>45726</v>
          </cell>
          <cell r="Q214" t="str">
            <v>Shanghai</v>
          </cell>
          <cell r="R214" t="str">
            <v>China</v>
          </cell>
          <cell r="S214" t="str">
            <v>Santos</v>
          </cell>
          <cell r="T214" t="str">
            <v>Brazil</v>
          </cell>
          <cell r="U214">
            <v>277160</v>
          </cell>
          <cell r="V214">
            <v>0</v>
          </cell>
          <cell r="W214">
            <v>277160</v>
          </cell>
          <cell r="X214" t="str">
            <v>TBN</v>
          </cell>
          <cell r="Y214" t="str">
            <v>Container</v>
          </cell>
          <cell r="Z214">
            <v>45726</v>
          </cell>
          <cell r="AA214">
            <v>45771</v>
          </cell>
          <cell r="AB214" t="str">
            <v>En alistamiento</v>
          </cell>
          <cell r="AC214" t="str">
            <v>Type size 73 mm</v>
          </cell>
          <cell r="AD214" t="str">
            <v>Thickness 0,19 mm</v>
          </cell>
          <cell r="AE214" t="str">
            <v>Quanye</v>
          </cell>
          <cell r="AF214">
            <v>218.52</v>
          </cell>
          <cell r="AG214" t="str">
            <v>FOB</v>
          </cell>
          <cell r="AJ214">
            <v>80</v>
          </cell>
          <cell r="AK214">
            <v>246.43</v>
          </cell>
          <cell r="AL214" t="str">
            <v>FOB</v>
          </cell>
          <cell r="AM214">
            <v>-52.09</v>
          </cell>
          <cell r="AN214">
            <v>0</v>
          </cell>
        </row>
        <row r="215">
          <cell r="A215">
            <v>214</v>
          </cell>
          <cell r="B215" t="str">
            <v>B2B Partes</v>
          </cell>
          <cell r="C215" t="str">
            <v>S2200992</v>
          </cell>
          <cell r="D215" t="str">
            <v>ITAPRINT INDÚSTRIAS DE EMBALAGENS DE ITABORAI LTDA</v>
          </cell>
          <cell r="O215">
            <v>45716</v>
          </cell>
          <cell r="P215">
            <v>45726</v>
          </cell>
          <cell r="Q215" t="str">
            <v>Shanghai</v>
          </cell>
          <cell r="R215" t="str">
            <v>China</v>
          </cell>
          <cell r="S215" t="str">
            <v>Santos</v>
          </cell>
          <cell r="T215" t="str">
            <v>Brazil</v>
          </cell>
          <cell r="U215">
            <v>286500</v>
          </cell>
          <cell r="V215">
            <v>0</v>
          </cell>
          <cell r="W215">
            <v>286500</v>
          </cell>
          <cell r="X215" t="str">
            <v>TBN</v>
          </cell>
          <cell r="Y215" t="str">
            <v>Container</v>
          </cell>
          <cell r="Z215">
            <v>45726</v>
          </cell>
          <cell r="AA215">
            <v>45771</v>
          </cell>
          <cell r="AB215" t="str">
            <v>En alistamiento</v>
          </cell>
          <cell r="AC215" t="str">
            <v>Type size 99 mm</v>
          </cell>
          <cell r="AD215" t="str">
            <v>Thickness 0,20 mm</v>
          </cell>
          <cell r="AE215" t="str">
            <v>Quanye</v>
          </cell>
          <cell r="AF215">
            <v>217.17</v>
          </cell>
          <cell r="AG215" t="str">
            <v>FOB</v>
          </cell>
          <cell r="AJ215">
            <v>57</v>
          </cell>
          <cell r="AK215">
            <v>257.24</v>
          </cell>
          <cell r="AL215" t="str">
            <v>FOB</v>
          </cell>
          <cell r="AM215">
            <v>-16.929999999999978</v>
          </cell>
          <cell r="AN215">
            <v>0</v>
          </cell>
        </row>
        <row r="216">
          <cell r="A216">
            <v>215</v>
          </cell>
          <cell r="B216" t="str">
            <v>B2B</v>
          </cell>
          <cell r="C216" t="str">
            <v>S2201006</v>
          </cell>
          <cell r="D216" t="str">
            <v>Yellow Days Corporation, SRL</v>
          </cell>
          <cell r="F216">
            <v>2500000270</v>
          </cell>
          <cell r="O216">
            <v>45782</v>
          </cell>
          <cell r="P216">
            <v>45792</v>
          </cell>
          <cell r="Q216" t="str">
            <v>Xiamen</v>
          </cell>
          <cell r="R216" t="str">
            <v>China</v>
          </cell>
          <cell r="S216" t="str">
            <v>Caucedo</v>
          </cell>
          <cell r="T216" t="str">
            <v>Republica Dominicana</v>
          </cell>
          <cell r="U216">
            <v>200</v>
          </cell>
          <cell r="V216">
            <v>0</v>
          </cell>
          <cell r="W216">
            <v>200</v>
          </cell>
          <cell r="X216" t="str">
            <v>TBN</v>
          </cell>
          <cell r="Y216" t="str">
            <v>Container</v>
          </cell>
          <cell r="Z216">
            <v>45792</v>
          </cell>
          <cell r="AA216">
            <v>45837</v>
          </cell>
          <cell r="AB216" t="str">
            <v>En alistamiento</v>
          </cell>
          <cell r="AC216">
            <v>10224</v>
          </cell>
          <cell r="AD216" t="str">
            <v>0,22 mm x 727 mm x Coil - TS415 BA TFS</v>
          </cell>
          <cell r="AE216" t="str">
            <v>Shougang  Casey</v>
          </cell>
          <cell r="AF216">
            <v>870</v>
          </cell>
          <cell r="AG216" t="str">
            <v>FOB</v>
          </cell>
          <cell r="AJ216">
            <v>47.78</v>
          </cell>
          <cell r="AK216">
            <v>1000</v>
          </cell>
          <cell r="AL216" t="str">
            <v>FOB</v>
          </cell>
          <cell r="AM216">
            <v>82.220000000000027</v>
          </cell>
          <cell r="AN216">
            <v>0</v>
          </cell>
        </row>
        <row r="217">
          <cell r="A217">
            <v>216</v>
          </cell>
          <cell r="B217" t="str">
            <v>B2B</v>
          </cell>
          <cell r="C217" t="str">
            <v>S2201007</v>
          </cell>
          <cell r="D217" t="str">
            <v>Yellow Days Corporation, SRL</v>
          </cell>
          <cell r="F217">
            <v>2500000270</v>
          </cell>
          <cell r="O217">
            <v>45752</v>
          </cell>
          <cell r="P217">
            <v>45762</v>
          </cell>
          <cell r="Q217" t="str">
            <v xml:space="preserve">Tianjin </v>
          </cell>
          <cell r="R217" t="str">
            <v>China</v>
          </cell>
          <cell r="S217" t="str">
            <v>Caucedo</v>
          </cell>
          <cell r="T217" t="str">
            <v>Republica Dominicana</v>
          </cell>
          <cell r="U217">
            <v>150</v>
          </cell>
          <cell r="V217">
            <v>0</v>
          </cell>
          <cell r="W217">
            <v>150</v>
          </cell>
          <cell r="X217" t="str">
            <v>TBN</v>
          </cell>
          <cell r="Y217" t="str">
            <v>Container</v>
          </cell>
          <cell r="Z217">
            <v>45762</v>
          </cell>
          <cell r="AA217">
            <v>45807</v>
          </cell>
          <cell r="AB217" t="str">
            <v>En alistamiento</v>
          </cell>
          <cell r="AC217">
            <v>10044</v>
          </cell>
          <cell r="AD217" t="str">
            <v>0,15 mm x 857 mm x Coil - TS520 BA 2,8/2,8</v>
          </cell>
          <cell r="AE217" t="str">
            <v>Shougang  Jingtang</v>
          </cell>
          <cell r="AF217">
            <v>999</v>
          </cell>
          <cell r="AG217" t="str">
            <v>FCA</v>
          </cell>
          <cell r="AJ217">
            <v>73.2</v>
          </cell>
          <cell r="AK217">
            <v>1144</v>
          </cell>
          <cell r="AL217" t="str">
            <v>FOB</v>
          </cell>
          <cell r="AM217">
            <v>71.799999999999955</v>
          </cell>
          <cell r="AN217">
            <v>0</v>
          </cell>
        </row>
        <row r="218">
          <cell r="A218">
            <v>217</v>
          </cell>
          <cell r="B218" t="str">
            <v>B2B</v>
          </cell>
          <cell r="C218" t="str">
            <v>S2201007</v>
          </cell>
          <cell r="D218" t="str">
            <v>Yellow Days Corporation, SRL</v>
          </cell>
          <cell r="F218">
            <v>2500000270</v>
          </cell>
          <cell r="O218">
            <v>45752</v>
          </cell>
          <cell r="P218">
            <v>45762</v>
          </cell>
          <cell r="Q218" t="str">
            <v xml:space="preserve">Tianjin </v>
          </cell>
          <cell r="R218" t="str">
            <v>China</v>
          </cell>
          <cell r="S218" t="str">
            <v>Caucedo</v>
          </cell>
          <cell r="T218" t="str">
            <v>Republica Dominicana</v>
          </cell>
          <cell r="U218">
            <v>50</v>
          </cell>
          <cell r="V218">
            <v>0</v>
          </cell>
          <cell r="W218">
            <v>50</v>
          </cell>
          <cell r="X218" t="str">
            <v>TBN</v>
          </cell>
          <cell r="Y218" t="str">
            <v>Container</v>
          </cell>
          <cell r="Z218">
            <v>45762</v>
          </cell>
          <cell r="AA218">
            <v>45807</v>
          </cell>
          <cell r="AB218" t="str">
            <v>En alistamiento</v>
          </cell>
          <cell r="AC218">
            <v>10131</v>
          </cell>
          <cell r="AD218" t="str">
            <v>0,14 mm x 857 mm x Coil - TS520 BA 2,8/2,8</v>
          </cell>
          <cell r="AE218" t="str">
            <v>Shougang  Jingtang</v>
          </cell>
          <cell r="AF218">
            <v>1027</v>
          </cell>
          <cell r="AG218" t="str">
            <v>FCA</v>
          </cell>
          <cell r="AJ218">
            <v>74.290000000000006</v>
          </cell>
          <cell r="AK218">
            <v>1173</v>
          </cell>
          <cell r="AL218" t="str">
            <v>FOB</v>
          </cell>
          <cell r="AM218">
            <v>71.710000000000036</v>
          </cell>
          <cell r="AN218">
            <v>0</v>
          </cell>
        </row>
        <row r="219">
          <cell r="A219">
            <v>218</v>
          </cell>
          <cell r="B219" t="str">
            <v>B2B</v>
          </cell>
          <cell r="C219" t="str">
            <v>S2201007</v>
          </cell>
          <cell r="D219" t="str">
            <v>Yellow Days Corporation, SRL</v>
          </cell>
          <cell r="F219">
            <v>2500000270</v>
          </cell>
          <cell r="O219">
            <v>45752</v>
          </cell>
          <cell r="P219">
            <v>45762</v>
          </cell>
          <cell r="Q219" t="str">
            <v xml:space="preserve">Tianjin </v>
          </cell>
          <cell r="R219" t="str">
            <v>China</v>
          </cell>
          <cell r="S219" t="str">
            <v>Caucedo</v>
          </cell>
          <cell r="T219" t="str">
            <v>Republica Dominicana</v>
          </cell>
          <cell r="U219">
            <v>100</v>
          </cell>
          <cell r="V219">
            <v>0</v>
          </cell>
          <cell r="W219">
            <v>100</v>
          </cell>
          <cell r="X219" t="str">
            <v>TBN</v>
          </cell>
          <cell r="Y219" t="str">
            <v>Container</v>
          </cell>
          <cell r="Z219">
            <v>45762</v>
          </cell>
          <cell r="AA219">
            <v>45807</v>
          </cell>
          <cell r="AB219" t="str">
            <v>En alistamiento</v>
          </cell>
          <cell r="AC219">
            <v>10361</v>
          </cell>
          <cell r="AD219" t="str">
            <v>0,15 mm x 855 mm x Coil - TS520 BA 2,8/2,8</v>
          </cell>
          <cell r="AE219" t="str">
            <v>Shougang  Jingtang</v>
          </cell>
          <cell r="AF219">
            <v>999</v>
          </cell>
          <cell r="AG219" t="str">
            <v>FCA</v>
          </cell>
          <cell r="AJ219">
            <v>73.2</v>
          </cell>
          <cell r="AK219">
            <v>1145</v>
          </cell>
          <cell r="AL219" t="str">
            <v>FOB</v>
          </cell>
          <cell r="AM219">
            <v>72.799999999999955</v>
          </cell>
          <cell r="AN219">
            <v>0</v>
          </cell>
        </row>
        <row r="220">
          <cell r="A220">
            <v>219</v>
          </cell>
          <cell r="B220" t="str">
            <v>B2B</v>
          </cell>
          <cell r="C220" t="str">
            <v>S2201007</v>
          </cell>
          <cell r="D220" t="str">
            <v>Yellow Days Corporation, SRL</v>
          </cell>
          <cell r="F220">
            <v>2500000270</v>
          </cell>
          <cell r="O220">
            <v>45752</v>
          </cell>
          <cell r="P220">
            <v>45762</v>
          </cell>
          <cell r="Q220" t="str">
            <v xml:space="preserve">Tianjin </v>
          </cell>
          <cell r="R220" t="str">
            <v>China</v>
          </cell>
          <cell r="S220" t="str">
            <v>Caucedo</v>
          </cell>
          <cell r="T220" t="str">
            <v>Republica Dominicana</v>
          </cell>
          <cell r="U220">
            <v>150</v>
          </cell>
          <cell r="V220">
            <v>0</v>
          </cell>
          <cell r="W220">
            <v>150</v>
          </cell>
          <cell r="X220" t="str">
            <v>TBN</v>
          </cell>
          <cell r="Y220" t="str">
            <v>Container</v>
          </cell>
          <cell r="Z220">
            <v>45762</v>
          </cell>
          <cell r="AA220">
            <v>45807</v>
          </cell>
          <cell r="AB220" t="str">
            <v>En alistamiento</v>
          </cell>
          <cell r="AC220">
            <v>10223</v>
          </cell>
          <cell r="AD220" t="str">
            <v>0,17 mm x 806 mm x Coil - TS415 BA 2,0/2,0</v>
          </cell>
          <cell r="AE220" t="str">
            <v>Shougang  Jingtang</v>
          </cell>
          <cell r="AF220">
            <v>898</v>
          </cell>
          <cell r="AG220" t="str">
            <v>FCA</v>
          </cell>
          <cell r="AJ220">
            <v>70.87</v>
          </cell>
          <cell r="AK220">
            <v>1041</v>
          </cell>
          <cell r="AL220" t="str">
            <v>FOB</v>
          </cell>
          <cell r="AM220">
            <v>72.13</v>
          </cell>
          <cell r="AN220">
            <v>0</v>
          </cell>
        </row>
        <row r="221">
          <cell r="A221">
            <v>220</v>
          </cell>
          <cell r="B221" t="str">
            <v>B2B</v>
          </cell>
          <cell r="C221" t="str">
            <v>S2201007</v>
          </cell>
          <cell r="D221" t="str">
            <v>Yellow Days Corporation, SRL</v>
          </cell>
          <cell r="F221">
            <v>2500000270</v>
          </cell>
          <cell r="O221">
            <v>45752</v>
          </cell>
          <cell r="P221">
            <v>45762</v>
          </cell>
          <cell r="Q221" t="str">
            <v xml:space="preserve">Tianjin </v>
          </cell>
          <cell r="R221" t="str">
            <v>China</v>
          </cell>
          <cell r="S221" t="str">
            <v>Caucedo</v>
          </cell>
          <cell r="T221" t="str">
            <v>Republica Dominicana</v>
          </cell>
          <cell r="U221">
            <v>150</v>
          </cell>
          <cell r="V221">
            <v>0</v>
          </cell>
          <cell r="W221">
            <v>150</v>
          </cell>
          <cell r="X221" t="str">
            <v>TBN</v>
          </cell>
          <cell r="Y221" t="str">
            <v>Container</v>
          </cell>
          <cell r="Z221">
            <v>45762</v>
          </cell>
          <cell r="AA221">
            <v>45807</v>
          </cell>
          <cell r="AB221" t="str">
            <v>En alistamiento</v>
          </cell>
          <cell r="AC221">
            <v>10225</v>
          </cell>
          <cell r="AD221" t="str">
            <v>0,17 mm x 847 mm x Coil - TS415 BA 2,0/2,0</v>
          </cell>
          <cell r="AE221" t="str">
            <v>Shougang  Jingtang</v>
          </cell>
          <cell r="AF221">
            <v>898</v>
          </cell>
          <cell r="AG221" t="str">
            <v>FCA</v>
          </cell>
          <cell r="AJ221">
            <v>70.87</v>
          </cell>
          <cell r="AK221">
            <v>1041</v>
          </cell>
          <cell r="AL221" t="str">
            <v>FOB</v>
          </cell>
          <cell r="AM221">
            <v>72.13</v>
          </cell>
          <cell r="AN221">
            <v>0</v>
          </cell>
        </row>
        <row r="222">
          <cell r="A222">
            <v>221</v>
          </cell>
          <cell r="B222" t="str">
            <v>B2B</v>
          </cell>
          <cell r="C222" t="str">
            <v>S2201007</v>
          </cell>
          <cell r="D222" t="str">
            <v>Yellow Days Corporation, SRL</v>
          </cell>
          <cell r="F222">
            <v>2500000270</v>
          </cell>
          <cell r="O222">
            <v>45752</v>
          </cell>
          <cell r="P222">
            <v>45762</v>
          </cell>
          <cell r="Q222" t="str">
            <v xml:space="preserve">Tianjin </v>
          </cell>
          <cell r="R222" t="str">
            <v>China</v>
          </cell>
          <cell r="S222" t="str">
            <v>Caucedo</v>
          </cell>
          <cell r="T222" t="str">
            <v>Republica Dominicana</v>
          </cell>
          <cell r="U222">
            <v>100</v>
          </cell>
          <cell r="V222">
            <v>0</v>
          </cell>
          <cell r="W222">
            <v>100</v>
          </cell>
          <cell r="X222" t="str">
            <v>TBN</v>
          </cell>
          <cell r="Y222" t="str">
            <v>Container</v>
          </cell>
          <cell r="Z222">
            <v>45762</v>
          </cell>
          <cell r="AA222">
            <v>45807</v>
          </cell>
          <cell r="AB222" t="str">
            <v>En alistamiento</v>
          </cell>
          <cell r="AC222">
            <v>10237</v>
          </cell>
          <cell r="AD222" t="str">
            <v>0,28 mm x 800 mm x Coil - TS415 BA 2,8/2,8</v>
          </cell>
          <cell r="AE222" t="str">
            <v>Shougang  Jingtang</v>
          </cell>
          <cell r="AF222">
            <v>834</v>
          </cell>
          <cell r="AG222" t="str">
            <v>FCA</v>
          </cell>
          <cell r="AJ222">
            <v>69.67</v>
          </cell>
          <cell r="AK222">
            <v>976</v>
          </cell>
          <cell r="AL222" t="str">
            <v>FOB</v>
          </cell>
          <cell r="AM222">
            <v>72.330000000000041</v>
          </cell>
          <cell r="AN222">
            <v>0</v>
          </cell>
        </row>
        <row r="223">
          <cell r="A223">
            <v>222</v>
          </cell>
          <cell r="B223" t="str">
            <v>B2B</v>
          </cell>
          <cell r="C223" t="str">
            <v>S2201007</v>
          </cell>
          <cell r="D223" t="str">
            <v>Yellow Days Corporation, SRL</v>
          </cell>
          <cell r="F223">
            <v>2500000270</v>
          </cell>
          <cell r="O223">
            <v>45752</v>
          </cell>
          <cell r="P223">
            <v>45762</v>
          </cell>
          <cell r="Q223" t="str">
            <v xml:space="preserve">Tianjin </v>
          </cell>
          <cell r="R223" t="str">
            <v>China</v>
          </cell>
          <cell r="S223" t="str">
            <v>Caucedo</v>
          </cell>
          <cell r="T223" t="str">
            <v>Republica Dominicana</v>
          </cell>
          <cell r="U223">
            <v>50</v>
          </cell>
          <cell r="V223">
            <v>0</v>
          </cell>
          <cell r="W223">
            <v>50</v>
          </cell>
          <cell r="X223" t="str">
            <v>TBN</v>
          </cell>
          <cell r="Y223" t="str">
            <v>Container</v>
          </cell>
          <cell r="Z223">
            <v>45762</v>
          </cell>
          <cell r="AA223">
            <v>45807</v>
          </cell>
          <cell r="AB223" t="str">
            <v>En alistamiento</v>
          </cell>
          <cell r="AC223">
            <v>10034</v>
          </cell>
          <cell r="AD223" t="str">
            <v>0,26 mm x 827 mm x Coil - TS260 BA 2,8/2,8</v>
          </cell>
          <cell r="AE223" t="str">
            <v>Shougang  Jingtang</v>
          </cell>
          <cell r="AF223">
            <v>841</v>
          </cell>
          <cell r="AG223" t="str">
            <v>FCA</v>
          </cell>
          <cell r="AJ223">
            <v>69.69</v>
          </cell>
          <cell r="AK223">
            <v>983</v>
          </cell>
          <cell r="AL223" t="str">
            <v>FOB</v>
          </cell>
          <cell r="AM223">
            <v>72.309999999999945</v>
          </cell>
          <cell r="AN223">
            <v>0</v>
          </cell>
        </row>
        <row r="224">
          <cell r="A224">
            <v>223</v>
          </cell>
          <cell r="B224" t="str">
            <v>B2B</v>
          </cell>
          <cell r="C224" t="str">
            <v>S2201017</v>
          </cell>
          <cell r="D224" t="str">
            <v>Cerveceria Polar</v>
          </cell>
          <cell r="O224">
            <v>45762</v>
          </cell>
          <cell r="P224">
            <v>45777</v>
          </cell>
          <cell r="Q224" t="str">
            <v>Qingdao</v>
          </cell>
          <cell r="R224" t="str">
            <v>China</v>
          </cell>
          <cell r="S224" t="str">
            <v>Puerto Cabello</v>
          </cell>
          <cell r="T224" t="str">
            <v>Venezuela</v>
          </cell>
          <cell r="U224">
            <v>600</v>
          </cell>
          <cell r="V224">
            <v>0</v>
          </cell>
          <cell r="W224">
            <v>600</v>
          </cell>
          <cell r="X224" t="str">
            <v>TBN</v>
          </cell>
          <cell r="Y224" t="str">
            <v>Container</v>
          </cell>
          <cell r="AB224" t="str">
            <v>Finalizado</v>
          </cell>
          <cell r="AD224" t="str">
            <v>0,279 mm (+- 0,005 mm) x 1484,27 mm
(+1,6/-0 mm) x Coil</v>
          </cell>
          <cell r="AE224" t="str">
            <v>Hongqiao</v>
          </cell>
          <cell r="AF224">
            <v>3374.95</v>
          </cell>
          <cell r="AG224" t="str">
            <v>FOB</v>
          </cell>
          <cell r="AJ224">
            <v>56</v>
          </cell>
          <cell r="AK224">
            <v>3571</v>
          </cell>
          <cell r="AL224" t="str">
            <v>FOB</v>
          </cell>
          <cell r="AM224">
            <v>140.05000000000018</v>
          </cell>
          <cell r="AN224">
            <v>0</v>
          </cell>
        </row>
        <row r="225">
          <cell r="A225">
            <v>224</v>
          </cell>
          <cell r="B225" t="str">
            <v>B2B</v>
          </cell>
          <cell r="C225" t="str">
            <v>S2201017</v>
          </cell>
          <cell r="D225" t="str">
            <v>Cerveceria Polar</v>
          </cell>
          <cell r="O225">
            <v>45778</v>
          </cell>
          <cell r="P225">
            <v>45792</v>
          </cell>
          <cell r="Q225" t="str">
            <v>Qingdao</v>
          </cell>
          <cell r="R225" t="str">
            <v>China</v>
          </cell>
          <cell r="S225" t="str">
            <v>Puerto Cabello</v>
          </cell>
          <cell r="T225" t="str">
            <v>Venezuela</v>
          </cell>
          <cell r="U225">
            <v>200</v>
          </cell>
          <cell r="V225">
            <v>0</v>
          </cell>
          <cell r="W225">
            <v>200</v>
          </cell>
          <cell r="X225" t="str">
            <v>TBN</v>
          </cell>
          <cell r="Y225" t="str">
            <v>Container</v>
          </cell>
          <cell r="AB225" t="str">
            <v>Finalizado</v>
          </cell>
          <cell r="AD225" t="str">
            <v>0,279 mm (+- 0,005 mm) x 1484,27 mm
(+1,6/-0 mm) x Coil</v>
          </cell>
          <cell r="AE225" t="str">
            <v>Hongqiao</v>
          </cell>
          <cell r="AF225">
            <v>3374.95</v>
          </cell>
          <cell r="AG225" t="str">
            <v>FOB</v>
          </cell>
          <cell r="AJ225">
            <v>56</v>
          </cell>
          <cell r="AK225">
            <v>3571</v>
          </cell>
          <cell r="AL225" t="str">
            <v>FOB</v>
          </cell>
          <cell r="AM225">
            <v>140.05000000000018</v>
          </cell>
          <cell r="AN225">
            <v>0</v>
          </cell>
        </row>
        <row r="226">
          <cell r="A226">
            <v>225</v>
          </cell>
        </row>
        <row r="227">
          <cell r="A227">
            <v>226</v>
          </cell>
        </row>
        <row r="228">
          <cell r="A228">
            <v>227</v>
          </cell>
        </row>
        <row r="229">
          <cell r="A229">
            <v>228</v>
          </cell>
        </row>
        <row r="230">
          <cell r="A230">
            <v>229</v>
          </cell>
        </row>
        <row r="231">
          <cell r="A231">
            <v>230</v>
          </cell>
        </row>
        <row r="232">
          <cell r="A232">
            <v>231</v>
          </cell>
        </row>
        <row r="233">
          <cell r="A233">
            <v>232</v>
          </cell>
        </row>
      </sheetData>
      <sheetData sheetId="15"/>
      <sheetData sheetId="16"/>
      <sheetData sheetId="17"/>
      <sheetData sheetId="18"/>
      <sheetData sheetId="19"/>
      <sheetData sheetId="20"/>
      <sheetData sheetId="21">
        <row r="1">
          <cell r="A1" t="str">
            <v>Código</v>
          </cell>
          <cell r="B1" t="str">
            <v>Alias</v>
          </cell>
        </row>
        <row r="2">
          <cell r="A2" t="str">
            <v>860029100</v>
          </cell>
          <cell r="B2" t="str">
            <v>CEDIM S.A</v>
          </cell>
          <cell r="C2" t="str">
            <v>CI EXPLOTADORA DE INDUSTRIAS METALICAS CEDIM S.A</v>
          </cell>
        </row>
        <row r="3">
          <cell r="A3" t="str">
            <v>900081359</v>
          </cell>
          <cell r="B3" t="str">
            <v>AGENCIA DE ADUANAS ML S.A.S NIVEL 1</v>
          </cell>
          <cell r="C3" t="str">
            <v>AGENCIA DE ADUANAS ML S.A.S NIVEL 1</v>
          </cell>
        </row>
        <row r="4">
          <cell r="A4" t="str">
            <v>2</v>
          </cell>
          <cell r="B4" t="str">
            <v>ARCOR</v>
          </cell>
          <cell r="C4" t="str">
            <v>ARCOR</v>
          </cell>
        </row>
        <row r="5">
          <cell r="A5" t="str">
            <v>76709630</v>
          </cell>
          <cell r="B5" t="str">
            <v>AUXILIAR CONSERVERA AMERICA S.A</v>
          </cell>
          <cell r="C5" t="str">
            <v>AUXILIAR CONSERVERA AMERICA S.A</v>
          </cell>
        </row>
        <row r="7">
          <cell r="A7">
            <v>30709151041</v>
          </cell>
          <cell r="B7" t="str">
            <v>AVA S.A</v>
          </cell>
          <cell r="C7" t="str">
            <v>AVA S.A</v>
          </cell>
        </row>
        <row r="8">
          <cell r="A8" t="str">
            <v>860005224</v>
          </cell>
          <cell r="B8" t="str">
            <v>BAVARIA &amp; CIA S C A</v>
          </cell>
          <cell r="C8" t="str">
            <v>BAVARIA &amp; CIA S C A</v>
          </cell>
        </row>
        <row r="9">
          <cell r="A9" t="str">
            <v>4</v>
          </cell>
          <cell r="B9" t="str">
            <v>BRASILATA</v>
          </cell>
          <cell r="C9" t="str">
            <v>BRASILATA</v>
          </cell>
        </row>
        <row r="10">
          <cell r="A10" t="str">
            <v>RIF J000063729</v>
          </cell>
          <cell r="B10" t="str">
            <v>CERVECERIA POLAR, C.A.</v>
          </cell>
          <cell r="C10" t="str">
            <v>CERVECERIA POLAR, C.A.</v>
          </cell>
        </row>
        <row r="11">
          <cell r="A11" t="str">
            <v>901532078</v>
          </cell>
          <cell r="B11" t="str">
            <v>COAST RECYCLING ZF SAS</v>
          </cell>
          <cell r="C11" t="str">
            <v>COAST RECYCLING ZF SAS</v>
          </cell>
        </row>
        <row r="12">
          <cell r="A12" t="str">
            <v>155721819</v>
          </cell>
          <cell r="B12" t="str">
            <v>COLCOMET INTERNATIONAL</v>
          </cell>
          <cell r="C12" t="str">
            <v>COLCOMET INTERNATIONAL</v>
          </cell>
        </row>
        <row r="13">
          <cell r="A13" t="str">
            <v>1</v>
          </cell>
          <cell r="B13" t="str">
            <v>COMECA ARGENTINA</v>
          </cell>
          <cell r="C13" t="str">
            <v>Comeca Argentina</v>
          </cell>
        </row>
        <row r="14">
          <cell r="A14" t="str">
            <v>806006847</v>
          </cell>
          <cell r="B14" t="str">
            <v>COMPLEMENTOS INDUSTRIALES S.A.S.</v>
          </cell>
          <cell r="C14" t="str">
            <v>COMPLEMENTOS INDUSTRIALES S.A.S.</v>
          </cell>
        </row>
        <row r="15">
          <cell r="A15" t="str">
            <v>5</v>
          </cell>
          <cell r="B15" t="str">
            <v>COPAKING</v>
          </cell>
          <cell r="C15" t="str">
            <v>COPAKING</v>
          </cell>
        </row>
        <row r="16">
          <cell r="A16" t="str">
            <v>11.814.967/0007-19</v>
          </cell>
          <cell r="B16" t="str">
            <v>Crusoe Foods Indústria, Importação e Exportação Ltda</v>
          </cell>
          <cell r="C16" t="str">
            <v>Crusoe Foods Indústria, Importação e Exportação Ltda</v>
          </cell>
        </row>
        <row r="17">
          <cell r="A17" t="str">
            <v>891800111</v>
          </cell>
          <cell r="B17" t="str">
            <v>DIACO S.A.</v>
          </cell>
          <cell r="C17" t="str">
            <v>DIACO S.A.</v>
          </cell>
        </row>
        <row r="18">
          <cell r="A18" t="str">
            <v>J313037982</v>
          </cell>
          <cell r="B18" t="str">
            <v>DISTRIBUIDORA Y PROCESADORA PARIA MAR C.A</v>
          </cell>
          <cell r="C18" t="str">
            <v>DISTRIBUIDORA Y PROCESADORA PARIA MAR C.A</v>
          </cell>
        </row>
        <row r="19">
          <cell r="A19" t="str">
            <v>6</v>
          </cell>
          <cell r="B19" t="str">
            <v>DOMINGUEZ SA</v>
          </cell>
          <cell r="C19" t="str">
            <v>DOMINGUEZ SA</v>
          </cell>
        </row>
        <row r="20">
          <cell r="A20" t="str">
            <v>J000127689</v>
          </cell>
          <cell r="B20" t="str">
            <v>ENVASES VENEZOLANOS</v>
          </cell>
          <cell r="C20" t="str">
            <v>ENVASES VENEZOLANOS</v>
          </cell>
        </row>
        <row r="21">
          <cell r="A21" t="str">
            <v>7</v>
          </cell>
          <cell r="B21" t="str">
            <v>ENVASES VENEZOLANOS, S.A</v>
          </cell>
          <cell r="C21" t="str">
            <v>ENVASES VENEZOLANOS S.A</v>
          </cell>
        </row>
        <row r="22">
          <cell r="A22">
            <v>20513066431</v>
          </cell>
          <cell r="B22" t="str">
            <v>ENVASES LOS PINOS SAC</v>
          </cell>
          <cell r="C22" t="str">
            <v>ENVASES LOS PINOS SAC</v>
          </cell>
        </row>
        <row r="23">
          <cell r="A23" t="str">
            <v>860012340</v>
          </cell>
          <cell r="B23" t="str">
            <v>FRACO FABRICA COLOMBIANA DE REPUESTOS AUTOMOTORES S A FRACO S A</v>
          </cell>
          <cell r="C23" t="str">
            <v>FRACO FABRICA COLOMBIANA DE REPUESTOS AUTOMOTORES S A FRACO S A</v>
          </cell>
        </row>
        <row r="24">
          <cell r="A24" t="str">
            <v>11330</v>
          </cell>
          <cell r="B24" t="str">
            <v>FRIESLANDCAMPINA WAMCO NIGERIA PLC</v>
          </cell>
          <cell r="C24" t="str">
            <v>FRIESLANDCAMPINA WAMCO NIGERIA PLC</v>
          </cell>
        </row>
        <row r="25">
          <cell r="A25" t="str">
            <v>98545078</v>
          </cell>
          <cell r="B25" t="str">
            <v>HADER ADOLFO URIBE TORO</v>
          </cell>
          <cell r="C25" t="str">
            <v>HADER ADOLFO URIBE TORO</v>
          </cell>
        </row>
        <row r="26">
          <cell r="A26" t="str">
            <v>800067861</v>
          </cell>
          <cell r="B26" t="str">
            <v>IBERPLAST</v>
          </cell>
          <cell r="C26" t="str">
            <v>COMPAÑIA IBEROAMERICANA DE PLASTICOS S.A.S</v>
          </cell>
        </row>
        <row r="27">
          <cell r="A27" t="str">
            <v>735649477 RT0001</v>
          </cell>
          <cell r="B27" t="str">
            <v>IDEAL CAN</v>
          </cell>
          <cell r="C27" t="str">
            <v>Ideal Can Inc.</v>
          </cell>
        </row>
        <row r="28">
          <cell r="A28">
            <v>1545450</v>
          </cell>
          <cell r="B28" t="str">
            <v>INDUSTRIA DE TAPAS TAIME C.A.</v>
          </cell>
          <cell r="C28" t="str">
            <v>INDUSTRIA DE TAPAS TAIME C.A.</v>
          </cell>
        </row>
        <row r="29">
          <cell r="A29" t="str">
            <v>11445160000160</v>
          </cell>
          <cell r="B29" t="str">
            <v>INDUSTRIAS  REUNIDAS RENDA SA</v>
          </cell>
          <cell r="C29" t="str">
            <v>INDUSTRIAS  REUNIDAS RENDA SA</v>
          </cell>
        </row>
        <row r="30">
          <cell r="A30" t="str">
            <v>890900652</v>
          </cell>
          <cell r="B30" t="str">
            <v>INVESA</v>
          </cell>
          <cell r="C30" t="str">
            <v>INVESA S.A</v>
          </cell>
        </row>
        <row r="31">
          <cell r="A31" t="str">
            <v>890900098</v>
          </cell>
          <cell r="B31" t="str">
            <v>LANDERS Y CIA S.A.S.</v>
          </cell>
          <cell r="C31" t="str">
            <v>LANDERS Y CIA S.A.S.</v>
          </cell>
        </row>
        <row r="32">
          <cell r="A32" t="str">
            <v>811012106</v>
          </cell>
          <cell r="B32" t="str">
            <v>MAGNUM LOGISTICS S.A.S</v>
          </cell>
          <cell r="C32" t="str">
            <v>MAGNUM LOGISTICS S.A.S</v>
          </cell>
        </row>
        <row r="33">
          <cell r="A33" t="str">
            <v>9</v>
          </cell>
          <cell r="B33" t="str">
            <v>MARFRIG</v>
          </cell>
          <cell r="C33" t="str">
            <v>MARFRIG</v>
          </cell>
        </row>
        <row r="34">
          <cell r="A34" t="str">
            <v>830510933</v>
          </cell>
          <cell r="B34" t="str">
            <v>METALEQUIPOS Y RECICLADOS SAS</v>
          </cell>
          <cell r="C34" t="str">
            <v>METALEQUIPOS Y RECICLADOS SAS</v>
          </cell>
        </row>
        <row r="35">
          <cell r="A35" t="str">
            <v>J090373667</v>
          </cell>
          <cell r="B35" t="str">
            <v>METALFIBRAS</v>
          </cell>
          <cell r="C35" t="str">
            <v>METALFIBRAS</v>
          </cell>
        </row>
        <row r="36">
          <cell r="A36" t="str">
            <v>J306363351</v>
          </cell>
          <cell r="B36" t="str">
            <v>METALFRANPA, C.A</v>
          </cell>
          <cell r="C36" t="str">
            <v>METALFRANPA, C.A</v>
          </cell>
        </row>
        <row r="37">
          <cell r="A37" t="str">
            <v>NAN1208215M0</v>
          </cell>
          <cell r="B37" t="str">
            <v>NANOMAR</v>
          </cell>
          <cell r="C37" t="str">
            <v>NANOMAR</v>
          </cell>
        </row>
        <row r="38">
          <cell r="A38" t="str">
            <v>ND</v>
          </cell>
          <cell r="B38" t="str">
            <v>NO ASIGNADO</v>
          </cell>
          <cell r="C38" t="str">
            <v>NO ASIGNADO</v>
          </cell>
        </row>
        <row r="39">
          <cell r="A39" t="str">
            <v>20100029406</v>
          </cell>
          <cell r="B39" t="str">
            <v>PACKAGING PRODUCTS DEL PERU S.A</v>
          </cell>
          <cell r="C39" t="str">
            <v>PACKAGING PRODUCTS DEL PERU S.A</v>
          </cell>
        </row>
        <row r="40">
          <cell r="A40" t="str">
            <v>10</v>
          </cell>
          <cell r="B40" t="str">
            <v>PANASONIC CENTROAMERICANA</v>
          </cell>
          <cell r="C40" t="str">
            <v>PANASONIC CENTROAMERICANA</v>
          </cell>
        </row>
        <row r="41">
          <cell r="A41" t="str">
            <v>11</v>
          </cell>
          <cell r="B41" t="str">
            <v>PARIAMAR</v>
          </cell>
          <cell r="C41" t="str">
            <v>PARIAMAR</v>
          </cell>
        </row>
        <row r="42">
          <cell r="A42" t="str">
            <v>80017179</v>
          </cell>
          <cell r="B42" t="str">
            <v>PINTURAS TONNER Y &amp; CIA S.A.S</v>
          </cell>
          <cell r="C42" t="str">
            <v>PINTURAS TONNER Y &amp; CIA S.A.S</v>
          </cell>
        </row>
        <row r="43">
          <cell r="A43" t="str">
            <v>J406514861</v>
          </cell>
          <cell r="B43" t="str">
            <v>PLASMECA 77, C.A</v>
          </cell>
          <cell r="C43" t="str">
            <v>PLASMECA 77, C.A</v>
          </cell>
        </row>
        <row r="44">
          <cell r="A44" t="str">
            <v>5019002060327</v>
          </cell>
          <cell r="B44" t="str">
            <v>PLIHSA</v>
          </cell>
          <cell r="C44" t="str">
            <v>PLASTICOS INDUSTRIALES HONDURENOS
S.A. DE C.V.</v>
          </cell>
        </row>
        <row r="45">
          <cell r="A45" t="str">
            <v>860013809</v>
          </cell>
          <cell r="B45" t="str">
            <v>PRODENVASES S.A.S</v>
          </cell>
          <cell r="C45" t="str">
            <v>PRODENVASES S.A.S</v>
          </cell>
        </row>
        <row r="46">
          <cell r="A46" t="str">
            <v>13</v>
          </cell>
          <cell r="B46" t="str">
            <v>RECLAMO AL MOLINO</v>
          </cell>
          <cell r="C46" t="str">
            <v>RECLAMO AL MOLINO</v>
          </cell>
        </row>
        <row r="47">
          <cell r="A47" t="str">
            <v>79575216</v>
          </cell>
          <cell r="B47" t="str">
            <v>RICHARD GONZALEZ LOZANO</v>
          </cell>
          <cell r="C47" t="str">
            <v>RICHARD GONZALEZ LOZANO</v>
          </cell>
        </row>
        <row r="48">
          <cell r="A48" t="str">
            <v>116356325</v>
          </cell>
          <cell r="B48" t="str">
            <v>SEAL OF QUALITY</v>
          </cell>
          <cell r="C48" t="str">
            <v>SEAL OF QUALITY</v>
          </cell>
        </row>
        <row r="49">
          <cell r="A49" t="str">
            <v>800072556</v>
          </cell>
          <cell r="B49" t="str">
            <v>SEATECH INTERNATIONAL INC</v>
          </cell>
          <cell r="C49" t="str">
            <v>SEATECH INTERNATIONAL INC</v>
          </cell>
        </row>
        <row r="50">
          <cell r="A50" t="str">
            <v>14</v>
          </cell>
          <cell r="B50" t="str">
            <v>SINIESTRO ASEGURADORA DSV</v>
          </cell>
          <cell r="C50" t="str">
            <v>SINIESTRO ASEGURADORA DSV</v>
          </cell>
        </row>
        <row r="51">
          <cell r="A51" t="str">
            <v>12</v>
          </cell>
          <cell r="B51" t="str">
            <v>SINIESTRO ASEGURADORA LOCAL</v>
          </cell>
          <cell r="C51" t="str">
            <v>SINIESTRO ASEGURADORA LOCAL</v>
          </cell>
        </row>
        <row r="52">
          <cell r="A52" t="str">
            <v>995715</v>
          </cell>
          <cell r="B52" t="str">
            <v>SteelFORCE Far East Limited</v>
          </cell>
          <cell r="C52" t="str">
            <v>SteelFORCE Far East Limited</v>
          </cell>
        </row>
        <row r="53">
          <cell r="A53" t="str">
            <v>15029191002</v>
          </cell>
          <cell r="B53" t="str">
            <v>STEELFORCE ITALY SRL</v>
          </cell>
          <cell r="C53" t="str">
            <v>STEELFORCE ITALY SRL</v>
          </cell>
        </row>
        <row r="54">
          <cell r="A54" t="str">
            <v>00BE402950965</v>
          </cell>
          <cell r="B54" t="str">
            <v>STEELFORCE NV</v>
          </cell>
          <cell r="C54" t="str">
            <v>STEELFORCE NV</v>
          </cell>
        </row>
        <row r="55">
          <cell r="A55" t="str">
            <v>0784889851</v>
          </cell>
          <cell r="B55" t="str">
            <v>STEELFORCE PACKAGING BV</v>
          </cell>
          <cell r="C55" t="str">
            <v>STEELFORCE PACKAGING BV</v>
          </cell>
        </row>
        <row r="56">
          <cell r="A56" t="str">
            <v>SPM2301278C5</v>
          </cell>
          <cell r="B56" t="str">
            <v>STEELFORCE PACKAGING MEXICANA</v>
          </cell>
          <cell r="C56" t="str">
            <v>STEELFORCE PACKAGING MEXICANA</v>
          </cell>
        </row>
        <row r="57">
          <cell r="A57" t="str">
            <v>901321800</v>
          </cell>
          <cell r="B57" t="str">
            <v>TAMPACK SAS</v>
          </cell>
          <cell r="C57" t="str">
            <v>THE AMERICAN METAL PACKAGING COMPANY SAS</v>
          </cell>
        </row>
        <row r="58">
          <cell r="A58" t="str">
            <v>J000358729</v>
          </cell>
          <cell r="B58" t="str">
            <v>TAPAS CORONA MAV, S.C.S</v>
          </cell>
          <cell r="C58" t="str">
            <v>TAPAS CORONA MAV, S.C.S</v>
          </cell>
        </row>
        <row r="59">
          <cell r="A59" t="str">
            <v>800070837</v>
          </cell>
          <cell r="B59" t="str">
            <v>TUBOS, LAMINAS Y RECLICLADOS SAS</v>
          </cell>
          <cell r="C59" t="str">
            <v>TUBOS, LAMINAS Y RECLICLADOS SAS</v>
          </cell>
        </row>
        <row r="60">
          <cell r="A60">
            <v>123</v>
          </cell>
          <cell r="B60" t="str">
            <v>MECANICOS UNIDOS</v>
          </cell>
          <cell r="C60" t="str">
            <v>MECANICOS UNIDOS</v>
          </cell>
        </row>
        <row r="61">
          <cell r="A61">
            <v>1234</v>
          </cell>
          <cell r="B61" t="str">
            <v>CA MEJIA</v>
          </cell>
          <cell r="C61" t="str">
            <v>CA MEJIA</v>
          </cell>
        </row>
        <row r="62">
          <cell r="A62">
            <v>901583015</v>
          </cell>
          <cell r="B62" t="str">
            <v>STEELFORCE PACKAGING INDUSTRIAL</v>
          </cell>
          <cell r="C62" t="str">
            <v>STEELFORCE PACKAGING INDUSTRIAL</v>
          </cell>
        </row>
        <row r="63">
          <cell r="A63">
            <v>12345</v>
          </cell>
          <cell r="B63" t="str">
            <v>EPINSA</v>
          </cell>
          <cell r="C63" t="str">
            <v>ENVASES LOS PINOS SAC</v>
          </cell>
        </row>
        <row r="64">
          <cell r="A64" t="str">
            <v>B1</v>
          </cell>
          <cell r="B64" t="str">
            <v>ABinbev - Modelo</v>
          </cell>
          <cell r="C64" t="str">
            <v>ABinbev - Modelo</v>
          </cell>
        </row>
        <row r="65">
          <cell r="A65" t="str">
            <v>B2</v>
          </cell>
          <cell r="B65" t="str">
            <v>Brasilata / Comexport Trading Comercio exterior Ltda</v>
          </cell>
          <cell r="C65" t="str">
            <v>Brasilata / Comexport Trading Comercio exterior Ltda</v>
          </cell>
        </row>
        <row r="66">
          <cell r="A66" t="str">
            <v>B3</v>
          </cell>
          <cell r="B66" t="str">
            <v>Cerveceria Polar</v>
          </cell>
          <cell r="C66" t="str">
            <v>Cerveceria Polar</v>
          </cell>
        </row>
        <row r="67">
          <cell r="A67" t="str">
            <v>B4</v>
          </cell>
          <cell r="B67" t="str">
            <v>CMP/AC COMERCIAL IMPORTADORA E EXPORTADORA LTDA.</v>
          </cell>
          <cell r="C67" t="str">
            <v>CMP/AC COMERCIAL IMPORTADORA E EXPORTADORA LTDA.</v>
          </cell>
        </row>
        <row r="68">
          <cell r="A68" t="str">
            <v>B5</v>
          </cell>
          <cell r="B68" t="str">
            <v>Comeca</v>
          </cell>
          <cell r="C68" t="str">
            <v>Comeca</v>
          </cell>
        </row>
        <row r="69">
          <cell r="A69" t="str">
            <v>B6</v>
          </cell>
          <cell r="B69" t="str">
            <v>Conservas Oderich S.A</v>
          </cell>
          <cell r="C69" t="str">
            <v>Conservas Oderich S.A</v>
          </cell>
        </row>
        <row r="70">
          <cell r="A70" t="str">
            <v>B7</v>
          </cell>
          <cell r="B70" t="str">
            <v>Envases Aguila</v>
          </cell>
          <cell r="C70" t="str">
            <v>Envases Aguila</v>
          </cell>
        </row>
        <row r="71">
          <cell r="A71" t="str">
            <v>B8</v>
          </cell>
          <cell r="B71" t="str">
            <v>Envases Tropicales</v>
          </cell>
          <cell r="C71" t="str">
            <v>Envases Tropicales</v>
          </cell>
        </row>
        <row r="72">
          <cell r="A72" t="str">
            <v>B9</v>
          </cell>
          <cell r="B72" t="str">
            <v>Epinsa</v>
          </cell>
          <cell r="C72" t="str">
            <v>Epinsa</v>
          </cell>
        </row>
        <row r="73">
          <cell r="A73" t="str">
            <v>B10</v>
          </cell>
          <cell r="B73" t="str">
            <v>Fadesa</v>
          </cell>
          <cell r="C73" t="str">
            <v>Fadesa</v>
          </cell>
        </row>
        <row r="74">
          <cell r="A74" t="str">
            <v>B11</v>
          </cell>
          <cell r="B74" t="str">
            <v>Fepsa</v>
          </cell>
          <cell r="C74" t="str">
            <v>Fepsa</v>
          </cell>
        </row>
        <row r="75">
          <cell r="A75" t="str">
            <v>B12</v>
          </cell>
          <cell r="B75" t="str">
            <v>Fraco</v>
          </cell>
          <cell r="C75" t="str">
            <v>Fraco</v>
          </cell>
        </row>
        <row r="76">
          <cell r="A76" t="str">
            <v>B13</v>
          </cell>
          <cell r="B76" t="str">
            <v>Metalpren</v>
          </cell>
          <cell r="C76" t="str">
            <v>Metalpren</v>
          </cell>
        </row>
        <row r="77">
          <cell r="A77" t="str">
            <v>B14</v>
          </cell>
          <cell r="B77" t="str">
            <v>Modulo Embalagens Industria e
Comercio Ltda</v>
          </cell>
          <cell r="C77" t="str">
            <v>Modulo Embalagens Industria e
Comercio Ltda</v>
          </cell>
        </row>
        <row r="78">
          <cell r="A78" t="str">
            <v>B15</v>
          </cell>
          <cell r="B78" t="str">
            <v>Plasticos Industriales Hondureños</v>
          </cell>
          <cell r="C78" t="str">
            <v>Plasticos Industriales Hondureños</v>
          </cell>
        </row>
        <row r="79">
          <cell r="A79" t="str">
            <v>B16</v>
          </cell>
          <cell r="B79" t="str">
            <v>Prodenvases</v>
          </cell>
          <cell r="C79" t="str">
            <v>Prodenvases</v>
          </cell>
        </row>
        <row r="80">
          <cell r="A80" t="str">
            <v>B17</v>
          </cell>
          <cell r="B80" t="str">
            <v>Yellow Days Corporation, SRL</v>
          </cell>
          <cell r="C80" t="str">
            <v>Yellow Days Corporation, SRL</v>
          </cell>
        </row>
        <row r="81">
          <cell r="A81">
            <v>900261146</v>
          </cell>
          <cell r="B81" t="str">
            <v>SOCIEDAD DE COMERCIALIZACION INTERNACIONAL MRG VIVAS SAS</v>
          </cell>
          <cell r="C81" t="str">
            <v>SOCIEDAD DE COMERCIALIZACION INTERNACIONAL MRG VIVAS SAS</v>
          </cell>
        </row>
        <row r="82">
          <cell r="A82" t="str">
            <v>J075271530</v>
          </cell>
          <cell r="B82" t="str">
            <v xml:space="preserve"> HV ENVASES</v>
          </cell>
          <cell r="C82" t="str">
            <v xml:space="preserve"> HV ENVASES ESPECIALES CA</v>
          </cell>
        </row>
      </sheetData>
    </sheetDataSet>
  </externalBook>
</externalLink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2679D9-64EC-4692-B21E-538160FC71DD}">
  <sheetPr codeName="Hoja1" filterMode="1"/>
  <dimension ref="A1:X154"/>
  <sheetViews>
    <sheetView tabSelected="1" topLeftCell="J1" zoomScale="70" zoomScaleNormal="70" workbookViewId="0">
      <pane ySplit="1" topLeftCell="A115" activePane="bottomLeft" state="frozen"/>
      <selection pane="bottomLeft" activeCell="A116" sqref="A116"/>
    </sheetView>
  </sheetViews>
  <sheetFormatPr baseColWidth="10" defaultColWidth="6.7109375" defaultRowHeight="15"/>
  <cols>
    <col min="1" max="1" width="21.42578125" style="1" bestFit="1" customWidth="1"/>
    <col min="2" max="2" width="21.7109375" style="9" bestFit="1" customWidth="1"/>
    <col min="3" max="3" width="62.5703125" style="1" bestFit="1" customWidth="1"/>
    <col min="4" max="4" width="25.28515625" style="1" bestFit="1" customWidth="1"/>
    <col min="5" max="5" width="23.85546875" style="1" bestFit="1" customWidth="1"/>
    <col min="6" max="6" width="34.42578125" style="1" bestFit="1" customWidth="1"/>
    <col min="7" max="7" width="22.42578125" style="1" bestFit="1" customWidth="1"/>
    <col min="8" max="8" width="20.5703125" style="1" bestFit="1" customWidth="1"/>
    <col min="9" max="9" width="16.85546875" style="1" bestFit="1" customWidth="1"/>
    <col min="10" max="10" width="79.28515625" style="1" bestFit="1" customWidth="1"/>
    <col min="11" max="11" width="23.42578125" style="1" bestFit="1" customWidth="1"/>
    <col min="12" max="12" width="22.85546875" style="1" bestFit="1" customWidth="1"/>
    <col min="13" max="13" width="25.5703125" style="1" bestFit="1" customWidth="1"/>
    <col min="14" max="14" width="16.7109375" style="1" bestFit="1" customWidth="1"/>
    <col min="15" max="15" width="20.42578125" style="1" bestFit="1" customWidth="1"/>
    <col min="16" max="16" width="32.85546875" style="1" bestFit="1" customWidth="1"/>
    <col min="17" max="17" width="21.85546875" style="1" bestFit="1" customWidth="1"/>
    <col min="18" max="18" width="10.140625" style="1" bestFit="1" customWidth="1"/>
    <col min="19" max="19" width="13.7109375" style="1" bestFit="1" customWidth="1"/>
    <col min="20" max="20" width="16.42578125" style="1" bestFit="1" customWidth="1"/>
    <col min="21" max="21" width="12.85546875" style="1" bestFit="1" customWidth="1"/>
    <col min="22" max="22" width="22" style="1" bestFit="1" customWidth="1"/>
    <col min="23" max="23" width="22.85546875" style="1" bestFit="1" customWidth="1"/>
    <col min="24" max="24" width="26.85546875" style="1" bestFit="1" customWidth="1"/>
    <col min="25" max="16384" width="6.7109375" style="1"/>
  </cols>
  <sheetData>
    <row r="1" spans="1:24" s="6" customFormat="1" ht="35.25" customHeight="1" thickTop="1" thickBot="1">
      <c r="A1" s="2" t="s">
        <v>3</v>
      </c>
      <c r="B1" s="8" t="s">
        <v>21</v>
      </c>
      <c r="C1" s="2" t="s">
        <v>23</v>
      </c>
      <c r="D1" s="2" t="s">
        <v>37</v>
      </c>
      <c r="E1" s="2" t="s">
        <v>24</v>
      </c>
      <c r="F1" s="2" t="s">
        <v>2</v>
      </c>
      <c r="G1" s="2" t="s">
        <v>25</v>
      </c>
      <c r="H1" s="2" t="s">
        <v>26</v>
      </c>
      <c r="I1" s="2" t="s">
        <v>4</v>
      </c>
      <c r="J1" s="2" t="s">
        <v>39</v>
      </c>
      <c r="K1" s="2" t="s">
        <v>27</v>
      </c>
      <c r="L1" s="2" t="s">
        <v>28</v>
      </c>
      <c r="M1" s="2" t="s">
        <v>29</v>
      </c>
      <c r="N1" s="2" t="s">
        <v>30</v>
      </c>
      <c r="O1" s="2" t="s">
        <v>31</v>
      </c>
      <c r="P1" s="3" t="s">
        <v>32</v>
      </c>
      <c r="Q1" s="4" t="s">
        <v>33</v>
      </c>
      <c r="R1" s="4" t="s">
        <v>0</v>
      </c>
      <c r="S1" s="4" t="s">
        <v>34</v>
      </c>
      <c r="T1" s="4" t="s">
        <v>35</v>
      </c>
      <c r="U1" s="4" t="s">
        <v>1</v>
      </c>
      <c r="V1" s="4" t="s">
        <v>40</v>
      </c>
      <c r="W1" s="4" t="s">
        <v>35</v>
      </c>
      <c r="X1" s="5" t="s">
        <v>36</v>
      </c>
    </row>
    <row r="2" spans="1:24" ht="15.75" hidden="1" thickTop="1">
      <c r="A2" s="16">
        <v>1</v>
      </c>
      <c r="B2" s="17">
        <f>VLOOKUP(C2,'[1]BD Clientes'!$B$2:$D$1048576,3,FALSE)</f>
        <v>0</v>
      </c>
      <c r="C2" t="str">
        <f>VLOOKUP($A2,[1]B2B!$A:$AN,4,FALSE)</f>
        <v>ABinbev - Modelo</v>
      </c>
      <c r="D2" t="str">
        <f>VLOOKUP($A2,[1]B2B!$A:$AN,3,FALSE)</f>
        <v>S2200856</v>
      </c>
      <c r="E2" t="str">
        <f t="shared" ref="E2:E6" si="0">LEFT(D2,8)</f>
        <v>S2200856</v>
      </c>
      <c r="F2"/>
      <c r="G2" s="1">
        <f>VLOOKUP($A2,[1]B2B!$A:$AN,6,FALSE)</f>
        <v>4515864382</v>
      </c>
      <c r="H2" s="1" t="str">
        <f>VLOOKUP($A2,[1]B2B!$A:$AN,31,FALSE)</f>
        <v>Shougang  Jingtang</v>
      </c>
      <c r="I2" s="1" t="str">
        <f>VLOOKUP($A2,[1]B2B!$A:$AN,29,FALSE)</f>
        <v>Calibre 83</v>
      </c>
      <c r="J2" s="1" t="str">
        <f>VLOOKUP($A2,[1]B2B!$A:$AN,30,FALSE)</f>
        <v>0,23 x 888 x T3BA Stone 2,8/2,8</v>
      </c>
      <c r="K2" s="18">
        <f t="shared" ref="K2:K6" si="1">+R2-10</f>
        <v>45757</v>
      </c>
      <c r="L2" s="19">
        <f>VLOOKUP($A2,[1]B2B!$A:$AN,21,FALSE)</f>
        <v>60</v>
      </c>
      <c r="M2" s="19">
        <f>VLOOKUP($A2,[1]B2B!$A:$AN,22,FALSE)</f>
        <v>59.35</v>
      </c>
      <c r="N2" s="19">
        <f>VLOOKUP($A2,[1]B2B!$A:$AN,23,FALSE)</f>
        <v>0</v>
      </c>
      <c r="O2" s="19" t="str">
        <f>VLOOKUP($A2,[1]B2B!$A:$AN,38,FALSE)</f>
        <v>CIF</v>
      </c>
      <c r="P2" s="19" t="str">
        <f>VLOOKUP($A2,[1]B2B!$A:$AN,24,FALSE)</f>
        <v>TBN</v>
      </c>
      <c r="Q2" s="20">
        <f t="shared" ref="Q2:Q7" si="2">M2+N2</f>
        <v>59.35</v>
      </c>
      <c r="R2" s="18">
        <f>VLOOKUP($A2,[1]B2B!$A:$AN,26,FALSE)</f>
        <v>45767</v>
      </c>
      <c r="S2" s="19" t="str">
        <f>VLOOKUP($A2,[1]B2B!$A:$AN,17,FALSE)</f>
        <v xml:space="preserve">Tianjin </v>
      </c>
      <c r="T2" s="19" t="str">
        <f>VLOOKUP($A2,[1]B2B!$A:$AN,18,FALSE)</f>
        <v>China</v>
      </c>
      <c r="U2" s="18">
        <f>VLOOKUP($A2,[1]B2B!$A:$AN,27,FALSE)</f>
        <v>45797</v>
      </c>
      <c r="V2" s="19" t="str">
        <f>VLOOKUP($A2,[1]B2B!$A:$AN,19,FALSE)</f>
        <v>Manzanillo</v>
      </c>
      <c r="W2" s="19" t="str">
        <f>VLOOKUP($A2,[1]B2B!$A:$AN,20,FALSE)</f>
        <v>Mexico</v>
      </c>
      <c r="X2" s="19" t="str">
        <f ca="1">VLOOKUP($A2,[1]B2B!$A:$AN,28,FALSE)</f>
        <v>En alistamiento</v>
      </c>
    </row>
    <row r="3" spans="1:24" ht="15.75" hidden="1" thickTop="1">
      <c r="A3" s="16">
        <v>2</v>
      </c>
      <c r="B3" s="17">
        <f>VLOOKUP(C3,'[1]BD Clientes'!$B$2:$D$1048576,3,FALSE)</f>
        <v>0</v>
      </c>
      <c r="C3" t="str">
        <f>VLOOKUP($A3,[1]B2B!$A:$AN,4,FALSE)</f>
        <v>ABinbev - Modelo</v>
      </c>
      <c r="D3" t="str">
        <f>VLOOKUP($A3,[1]B2B!$A:$AN,3,FALSE)</f>
        <v>S2200852</v>
      </c>
      <c r="E3" t="str">
        <f t="shared" si="0"/>
        <v>S2200852</v>
      </c>
      <c r="F3"/>
      <c r="G3" s="1">
        <f>VLOOKUP($A3,[1]B2B!$A:$AN,6,FALSE)</f>
        <v>0</v>
      </c>
      <c r="H3" s="1" t="str">
        <f>VLOOKUP($A3,[1]B2B!$A:$AN,31,FALSE)</f>
        <v>YouFu</v>
      </c>
      <c r="I3" s="1" t="str">
        <f>VLOOKUP($A3,[1]B2B!$A:$AN,29,FALSE)</f>
        <v>Calibre 70</v>
      </c>
      <c r="J3" s="1" t="str">
        <f>VLOOKUP($A3,[1]B2B!$A:$AN,30,FALSE)</f>
        <v>0,195 x 887 x T4BA Matte TFS</v>
      </c>
      <c r="K3" s="18">
        <f t="shared" si="1"/>
        <v>45757</v>
      </c>
      <c r="L3" s="19">
        <f>VLOOKUP($A3,[1]B2B!$A:$AN,21,FALSE)</f>
        <v>300</v>
      </c>
      <c r="M3" s="19">
        <f>VLOOKUP($A3,[1]B2B!$A:$AN,22,FALSE)</f>
        <v>337.87</v>
      </c>
      <c r="N3" s="19">
        <f>VLOOKUP($A3,[1]B2B!$A:$AN,23,FALSE)</f>
        <v>0</v>
      </c>
      <c r="O3" s="19" t="str">
        <f>VLOOKUP($A3,[1]B2B!$A:$AN,38,FALSE)</f>
        <v>CIF</v>
      </c>
      <c r="P3" s="19" t="str">
        <f>VLOOKUP($A3,[1]B2B!$A:$AN,24,FALSE)</f>
        <v>TBN</v>
      </c>
      <c r="Q3" s="20">
        <f t="shared" si="2"/>
        <v>337.87</v>
      </c>
      <c r="R3" s="18">
        <f>VLOOKUP($A3,[1]B2B!$A:$AN,26,FALSE)</f>
        <v>45767</v>
      </c>
      <c r="S3" s="19" t="str">
        <f>VLOOKUP($A3,[1]B2B!$A:$AN,17,FALSE)</f>
        <v xml:space="preserve">Tianjin </v>
      </c>
      <c r="T3" s="19" t="str">
        <f>VLOOKUP($A3,[1]B2B!$A:$AN,18,FALSE)</f>
        <v>China</v>
      </c>
      <c r="U3" s="18">
        <f>VLOOKUP($A3,[1]B2B!$A:$AN,27,FALSE)</f>
        <v>45797</v>
      </c>
      <c r="V3" s="19" t="str">
        <f>VLOOKUP($A3,[1]B2B!$A:$AN,19,FALSE)</f>
        <v>Manzanillo</v>
      </c>
      <c r="W3" s="19" t="str">
        <f>VLOOKUP($A3,[1]B2B!$A:$AN,20,FALSE)</f>
        <v>Mexico</v>
      </c>
      <c r="X3" s="19" t="str">
        <f ca="1">VLOOKUP($A3,[1]B2B!$A:$AN,28,FALSE)</f>
        <v>En alistamiento</v>
      </c>
    </row>
    <row r="4" spans="1:24" ht="15.75" hidden="1" thickTop="1">
      <c r="A4" s="16">
        <v>3</v>
      </c>
      <c r="B4" s="17">
        <f>VLOOKUP(C4,'[1]BD Clientes'!$B$2:$D$1048576,3,FALSE)</f>
        <v>0</v>
      </c>
      <c r="C4" t="str">
        <f>VLOOKUP($A4,[1]B2B!$A:$AN,4,FALSE)</f>
        <v>Brasilata / Comexport Trading Comercio exterior Ltda</v>
      </c>
      <c r="D4" t="str">
        <f>VLOOKUP($A4,[1]B2B!$A:$AN,3,FALSE)</f>
        <v>S2200888</v>
      </c>
      <c r="E4" t="str">
        <f t="shared" si="0"/>
        <v>S2200888</v>
      </c>
      <c r="F4"/>
      <c r="G4" s="1">
        <f>VLOOKUP($A4,[1]B2B!$A:$AN,6,FALSE)</f>
        <v>204241</v>
      </c>
      <c r="H4" s="1" t="str">
        <f>VLOOKUP($A4,[1]B2B!$A:$AN,31,FALSE)</f>
        <v>JSW</v>
      </c>
      <c r="I4" s="1" t="str">
        <f>VLOOKUP($A4,[1]B2B!$A:$AN,29,FALSE)</f>
        <v>BFV0065</v>
      </c>
      <c r="J4" s="1" t="str">
        <f>VLOOKUP($A4,[1]B2B!$A:$AN,30,FALSE)</f>
        <v>0,3mm x 848mm x Coil - TH415 CA - 2,8/2,2</v>
      </c>
      <c r="K4" s="18">
        <f t="shared" si="1"/>
        <v>45692</v>
      </c>
      <c r="L4" s="19">
        <f>VLOOKUP($A4,[1]B2B!$A:$AN,21,FALSE)</f>
        <v>100</v>
      </c>
      <c r="M4" s="19">
        <f>VLOOKUP($A4,[1]B2B!$A:$AN,22,FALSE)</f>
        <v>73.245000000000005</v>
      </c>
      <c r="N4" s="19">
        <f>VLOOKUP($A4,[1]B2B!$A:$AN,23,FALSE)</f>
        <v>26.754999999999995</v>
      </c>
      <c r="O4" s="19" t="str">
        <f>VLOOKUP($A4,[1]B2B!$A:$AN,38,FALSE)</f>
        <v>CIF</v>
      </c>
      <c r="P4" s="19" t="str">
        <f>VLOOKUP($A4,[1]B2B!$A:$AN,24,FALSE)</f>
        <v>KARLSKRONA - IU506A</v>
      </c>
      <c r="Q4" s="20">
        <f t="shared" si="2"/>
        <v>100</v>
      </c>
      <c r="R4" s="18">
        <f>VLOOKUP($A4,[1]B2B!$A:$AN,26,FALSE)</f>
        <v>45702</v>
      </c>
      <c r="S4" s="19" t="str">
        <f>VLOOKUP($A4,[1]B2B!$A:$AN,17,FALSE)</f>
        <v>NHAVA SHEVA</v>
      </c>
      <c r="T4" s="19" t="str">
        <f>VLOOKUP($A4,[1]B2B!$A:$AN,18,FALSE)</f>
        <v>India</v>
      </c>
      <c r="U4" s="18">
        <f>VLOOKUP($A4,[1]B2B!$A:$AN,27,FALSE)</f>
        <v>45733</v>
      </c>
      <c r="V4" s="19" t="str">
        <f>VLOOKUP($A4,[1]B2B!$A:$AN,19,FALSE)</f>
        <v>Vitoria</v>
      </c>
      <c r="W4" s="19" t="str">
        <f>VLOOKUP($A4,[1]B2B!$A:$AN,20,FALSE)</f>
        <v>Brazil</v>
      </c>
      <c r="X4" s="19" t="str">
        <f ca="1">VLOOKUP($A4,[1]B2B!$A:$AN,28,FALSE)</f>
        <v>En Transito</v>
      </c>
    </row>
    <row r="5" spans="1:24" ht="15.75" hidden="1" thickTop="1">
      <c r="A5" s="16">
        <v>3</v>
      </c>
      <c r="B5" s="17">
        <f>VLOOKUP(C5,'[1]BD Clientes'!$B$2:$D$1048576,3,FALSE)</f>
        <v>0</v>
      </c>
      <c r="C5" t="str">
        <f>VLOOKUP($A5,[1]B2B!$A:$AN,4,FALSE)</f>
        <v>Brasilata / Comexport Trading Comercio exterior Ltda</v>
      </c>
      <c r="D5" t="str">
        <f>VLOOKUP($A5,[1]B2B!$A:$AN,3,FALSE)</f>
        <v>S2200888</v>
      </c>
      <c r="E5" t="str">
        <f t="shared" si="0"/>
        <v>S2200888</v>
      </c>
      <c r="F5"/>
      <c r="G5" s="1">
        <f>VLOOKUP($A5,[1]B2B!$A:$AN,6,FALSE)</f>
        <v>204241</v>
      </c>
      <c r="H5" s="1" t="str">
        <f>VLOOKUP($A5,[1]B2B!$A:$AN,31,FALSE)</f>
        <v>JSW</v>
      </c>
      <c r="I5" s="1" t="str">
        <f>VLOOKUP($A5,[1]B2B!$A:$AN,29,FALSE)</f>
        <v>BFV0065</v>
      </c>
      <c r="J5" s="1" t="str">
        <f>VLOOKUP($A5,[1]B2B!$A:$AN,30,FALSE)</f>
        <v>0,3mm x 848mm x Coil - TH415 CA - 2,8/2,2</v>
      </c>
      <c r="K5" s="18">
        <f t="shared" si="1"/>
        <v>45692</v>
      </c>
      <c r="L5" s="19">
        <f>VLOOKUP($A5,[1]B2B!$A:$AN,21,FALSE)</f>
        <v>100</v>
      </c>
      <c r="M5" s="19">
        <f>VLOOKUP($A5,[1]B2B!$A:$AN,22,FALSE)</f>
        <v>73.245000000000005</v>
      </c>
      <c r="N5" s="19">
        <f>VLOOKUP($A5,[1]B2B!$A:$AN,23,FALSE)</f>
        <v>26.754999999999995</v>
      </c>
      <c r="O5" s="19" t="str">
        <f>VLOOKUP($A5,[1]B2B!$A:$AN,38,FALSE)</f>
        <v>CIF</v>
      </c>
      <c r="P5" s="19" t="str">
        <f>VLOOKUP($A5,[1]B2B!$A:$AN,24,FALSE)</f>
        <v>KARLSKRONA - IU506A</v>
      </c>
      <c r="Q5" s="20">
        <f t="shared" si="2"/>
        <v>100</v>
      </c>
      <c r="R5" s="18">
        <f>VLOOKUP($A5,[1]B2B!$A:$AN,26,FALSE)</f>
        <v>45702</v>
      </c>
      <c r="S5" s="19" t="str">
        <f>VLOOKUP($A5,[1]B2B!$A:$AN,17,FALSE)</f>
        <v>NHAVA SHEVA</v>
      </c>
      <c r="T5" s="19" t="str">
        <f>VLOOKUP($A5,[1]B2B!$A:$AN,18,FALSE)</f>
        <v>India</v>
      </c>
      <c r="U5" s="18">
        <f>VLOOKUP($A5,[1]B2B!$A:$AN,27,FALSE)</f>
        <v>45733</v>
      </c>
      <c r="V5" s="19" t="str">
        <f>VLOOKUP($A5,[1]B2B!$A:$AN,19,FALSE)</f>
        <v>Vitoria</v>
      </c>
      <c r="W5" s="19" t="str">
        <f>VLOOKUP($A5,[1]B2B!$A:$AN,20,FALSE)</f>
        <v>Brazil</v>
      </c>
      <c r="X5" s="19" t="str">
        <f ca="1">VLOOKUP($A5,[1]B2B!$A:$AN,28,FALSE)</f>
        <v>En Transito</v>
      </c>
    </row>
    <row r="6" spans="1:24" ht="15.75" hidden="1" thickTop="1">
      <c r="A6" s="16">
        <v>4</v>
      </c>
      <c r="B6" s="17">
        <f>VLOOKUP(C6,'[1]BD Clientes'!$B$2:$D$1048576,3,FALSE)</f>
        <v>0</v>
      </c>
      <c r="C6" t="str">
        <f>VLOOKUP($A6,[1]B2B!$A:$AN,4,FALSE)</f>
        <v>Brasilata / Comexport Trading Comercio exterior Ltda</v>
      </c>
      <c r="D6" t="str">
        <f>VLOOKUP($A6,[1]B2B!$A:$AN,3,FALSE)</f>
        <v>S2200888-2</v>
      </c>
      <c r="E6" t="str">
        <f t="shared" si="0"/>
        <v>S2200888</v>
      </c>
      <c r="F6"/>
      <c r="G6" s="1">
        <f>VLOOKUP($A6,[1]B2B!$A:$AN,6,FALSE)</f>
        <v>209424</v>
      </c>
      <c r="H6" s="1" t="str">
        <f>VLOOKUP($A6,[1]B2B!$A:$AN,31,FALSE)</f>
        <v>JSW</v>
      </c>
      <c r="I6" s="1" t="str">
        <f>VLOOKUP($A6,[1]B2B!$A:$AN,29,FALSE)</f>
        <v>BFV0065</v>
      </c>
      <c r="J6" s="1" t="str">
        <f>VLOOKUP($A6,[1]B2B!$A:$AN,30,FALSE)</f>
        <v>0,3mm x 848mm x Coil - TH415 CA - 2,8/2,2</v>
      </c>
      <c r="K6" s="18">
        <f t="shared" si="1"/>
        <v>45699</v>
      </c>
      <c r="L6" s="19">
        <f>VLOOKUP($A6,[1]B2B!$A:$AN,21,FALSE)</f>
        <v>0</v>
      </c>
      <c r="M6" s="19">
        <f>VLOOKUP($A6,[1]B2B!$A:$AN,22,FALSE)</f>
        <v>14.58</v>
      </c>
      <c r="N6" s="19">
        <f>VLOOKUP($A6,[1]B2B!$A:$AN,23,FALSE)</f>
        <v>12.174999999999995</v>
      </c>
      <c r="O6" s="19" t="str">
        <f>VLOOKUP($A6,[1]B2B!$A:$AN,38,FALSE)</f>
        <v>CIF</v>
      </c>
      <c r="P6" s="19" t="str">
        <f>VLOOKUP($A6,[1]B2B!$A:$AN,24,FALSE)</f>
        <v>MSC CONTI COURAGE - IU507A</v>
      </c>
      <c r="Q6" s="20">
        <f t="shared" si="2"/>
        <v>26.754999999999995</v>
      </c>
      <c r="R6" s="18">
        <f>VLOOKUP($A6,[1]B2B!$A:$AN,26,FALSE)</f>
        <v>45709</v>
      </c>
      <c r="S6" s="19" t="str">
        <f>VLOOKUP($A6,[1]B2B!$A:$AN,17,FALSE)</f>
        <v>NHAVA SHEVA</v>
      </c>
      <c r="T6" s="19" t="str">
        <f>VLOOKUP($A6,[1]B2B!$A:$AN,18,FALSE)</f>
        <v>India</v>
      </c>
      <c r="U6" s="18">
        <f>VLOOKUP($A6,[1]B2B!$A:$AN,27,FALSE)</f>
        <v>45737</v>
      </c>
      <c r="V6" s="19" t="str">
        <f>VLOOKUP($A6,[1]B2B!$A:$AN,19,FALSE)</f>
        <v>Vitoria</v>
      </c>
      <c r="W6" s="19" t="str">
        <f>VLOOKUP($A6,[1]B2B!$A:$AN,20,FALSE)</f>
        <v>Brazil</v>
      </c>
      <c r="X6" s="19" t="str">
        <f ca="1">VLOOKUP($A6,[1]B2B!$A:$AN,28,FALSE)</f>
        <v>En Transito</v>
      </c>
    </row>
    <row r="7" spans="1:24" ht="15.75" hidden="1" thickTop="1">
      <c r="A7" s="16">
        <v>4</v>
      </c>
      <c r="B7" s="17">
        <f>VLOOKUP(C7,'[1]BD Clientes'!$B$2:$D$1048576,3,FALSE)</f>
        <v>0</v>
      </c>
      <c r="C7" t="str">
        <f>VLOOKUP($A7,[1]B2B!$A:$AN,4,FALSE)</f>
        <v>Brasilata / Comexport Trading Comercio exterior Ltda</v>
      </c>
      <c r="D7" t="str">
        <f>VLOOKUP($A7,[1]B2B!$A:$AN,3,FALSE)</f>
        <v>S2200888-2</v>
      </c>
      <c r="E7" t="str">
        <f t="shared" ref="E7" si="3">LEFT(D7,8)</f>
        <v>S2200888</v>
      </c>
      <c r="F7"/>
      <c r="G7" s="1">
        <f>VLOOKUP($A7,[1]B2B!$A:$AN,6,FALSE)</f>
        <v>209424</v>
      </c>
      <c r="H7" s="1" t="str">
        <f>VLOOKUP($A7,[1]B2B!$A:$AN,31,FALSE)</f>
        <v>JSW</v>
      </c>
      <c r="I7" s="1" t="str">
        <f>VLOOKUP($A7,[1]B2B!$A:$AN,29,FALSE)</f>
        <v>BFV0065</v>
      </c>
      <c r="J7" s="1" t="str">
        <f>VLOOKUP($A7,[1]B2B!$A:$AN,30,FALSE)</f>
        <v>0,3mm x 848mm x Coil - TH415 CA - 2,8/2,2</v>
      </c>
      <c r="K7" s="18">
        <f t="shared" ref="K7" si="4">+R7-10</f>
        <v>45699</v>
      </c>
      <c r="L7" s="19">
        <f>VLOOKUP($A7,[1]B2B!$A:$AN,21,FALSE)</f>
        <v>0</v>
      </c>
      <c r="M7" s="19">
        <f>VLOOKUP($A7,[1]B2B!$A:$AN,22,FALSE)</f>
        <v>14.58</v>
      </c>
      <c r="N7" s="19">
        <f>VLOOKUP($A7,[1]B2B!$A:$AN,23,FALSE)</f>
        <v>12.174999999999995</v>
      </c>
      <c r="O7" s="19" t="str">
        <f>VLOOKUP($A7,[1]B2B!$A:$AN,38,FALSE)</f>
        <v>CIF</v>
      </c>
      <c r="P7" s="19" t="str">
        <f>VLOOKUP($A7,[1]B2B!$A:$AN,24,FALSE)</f>
        <v>MSC CONTI COURAGE - IU507A</v>
      </c>
      <c r="Q7" s="20">
        <f t="shared" si="2"/>
        <v>26.754999999999995</v>
      </c>
      <c r="R7" s="18">
        <f>VLOOKUP($A7,[1]B2B!$A:$AN,26,FALSE)</f>
        <v>45709</v>
      </c>
      <c r="S7" s="19" t="str">
        <f>VLOOKUP($A7,[1]B2B!$A:$AN,17,FALSE)</f>
        <v>NHAVA SHEVA</v>
      </c>
      <c r="T7" s="19" t="str">
        <f>VLOOKUP($A7,[1]B2B!$A:$AN,18,FALSE)</f>
        <v>India</v>
      </c>
      <c r="U7" s="18">
        <f>VLOOKUP($A7,[1]B2B!$A:$AN,27,FALSE)</f>
        <v>45737</v>
      </c>
      <c r="V7" s="19" t="str">
        <f>VLOOKUP($A7,[1]B2B!$A:$AN,19,FALSE)</f>
        <v>Vitoria</v>
      </c>
      <c r="W7" s="19" t="str">
        <f>VLOOKUP($A7,[1]B2B!$A:$AN,20,FALSE)</f>
        <v>Brazil</v>
      </c>
      <c r="X7" s="19" t="str">
        <f ca="1">VLOOKUP($A7,[1]B2B!$A:$AN,28,FALSE)</f>
        <v>En Transito</v>
      </c>
    </row>
    <row r="8" spans="1:24" ht="15.75" hidden="1" thickTop="1">
      <c r="A8" s="16">
        <v>5</v>
      </c>
      <c r="B8" s="17">
        <f>VLOOKUP(C8,'[1]BD Clientes'!$B$2:$D$1048576,3,FALSE)</f>
        <v>0</v>
      </c>
      <c r="C8" t="str">
        <f>VLOOKUP($A8,[1]B2B!$A:$AN,4,FALSE)</f>
        <v>Brasilata / Comexport Trading Comercio exterior Ltda</v>
      </c>
      <c r="D8" t="str">
        <f>VLOOKUP($A8,[1]B2B!$A:$AN,3,FALSE)</f>
        <v>S2200888-3</v>
      </c>
      <c r="E8" t="str">
        <f t="shared" ref="E8" si="5">LEFT(D8,8)</f>
        <v>S2200888</v>
      </c>
      <c r="F8"/>
      <c r="G8" s="1">
        <f>VLOOKUP($A8,[1]B2B!$A:$AN,6,FALSE)</f>
        <v>204241</v>
      </c>
      <c r="H8" s="1" t="str">
        <f>VLOOKUP($A8,[1]B2B!$A:$AN,31,FALSE)</f>
        <v>JSW</v>
      </c>
      <c r="I8" s="1" t="str">
        <f>VLOOKUP($A8,[1]B2B!$A:$AN,29,FALSE)</f>
        <v>BFV0065</v>
      </c>
      <c r="J8" s="1" t="str">
        <f>VLOOKUP($A8,[1]B2B!$A:$AN,30,FALSE)</f>
        <v>0,3mm x 848mm x Coil - TH415 CA - 2,8/2,2</v>
      </c>
      <c r="K8" s="18">
        <f t="shared" ref="K8" si="6">+R8-10</f>
        <v>45706</v>
      </c>
      <c r="L8" s="19">
        <f>VLOOKUP($A8,[1]B2B!$A:$AN,21,FALSE)</f>
        <v>0</v>
      </c>
      <c r="M8" s="19">
        <f>VLOOKUP($A8,[1]B2B!$A:$AN,22,FALSE)</f>
        <v>0</v>
      </c>
      <c r="N8" s="19">
        <f>VLOOKUP($A8,[1]B2B!$A:$AN,23,FALSE)</f>
        <v>0</v>
      </c>
      <c r="O8" s="19" t="str">
        <f>VLOOKUP($A8,[1]B2B!$A:$AN,38,FALSE)</f>
        <v>CIF</v>
      </c>
      <c r="P8" s="19" t="str">
        <f>VLOOKUP($A8,[1]B2B!$A:$AN,24,FALSE)</f>
        <v>TBN</v>
      </c>
      <c r="Q8" s="20">
        <f t="shared" ref="Q8" si="7">M8+N8</f>
        <v>0</v>
      </c>
      <c r="R8" s="18">
        <f>VLOOKUP($A8,[1]B2B!$A:$AN,26,FALSE)</f>
        <v>45716</v>
      </c>
      <c r="S8" s="19" t="str">
        <f>VLOOKUP($A8,[1]B2B!$A:$AN,17,FALSE)</f>
        <v>NHAVA SHEVA</v>
      </c>
      <c r="T8" s="19" t="str">
        <f>VLOOKUP($A8,[1]B2B!$A:$AN,18,FALSE)</f>
        <v>India</v>
      </c>
      <c r="U8" s="18">
        <f>VLOOKUP($A8,[1]B2B!$A:$AN,27,FALSE)</f>
        <v>45761</v>
      </c>
      <c r="V8" s="19" t="str">
        <f>VLOOKUP($A8,[1]B2B!$A:$AN,19,FALSE)</f>
        <v>Vitoria</v>
      </c>
      <c r="W8" s="19" t="str">
        <f>VLOOKUP($A8,[1]B2B!$A:$AN,20,FALSE)</f>
        <v>Brazil</v>
      </c>
      <c r="X8" s="19" t="str">
        <f ca="1">VLOOKUP($A8,[1]B2B!$A:$AN,28,FALSE)</f>
        <v>En Transito</v>
      </c>
    </row>
    <row r="9" spans="1:24" ht="15.75" hidden="1" thickTop="1">
      <c r="A9" s="16">
        <v>5</v>
      </c>
      <c r="B9" s="17">
        <f>VLOOKUP(C9,'[1]BD Clientes'!$B$2:$D$1048576,3,FALSE)</f>
        <v>0</v>
      </c>
      <c r="C9" t="str">
        <f>VLOOKUP($A9,[1]B2B!$A:$AN,4,FALSE)</f>
        <v>Brasilata / Comexport Trading Comercio exterior Ltda</v>
      </c>
      <c r="D9" t="str">
        <f>VLOOKUP($A9,[1]B2B!$A:$AN,3,FALSE)</f>
        <v>S2200888-3</v>
      </c>
      <c r="E9" t="str">
        <f t="shared" ref="E9" si="8">LEFT(D9,8)</f>
        <v>S2200888</v>
      </c>
      <c r="F9"/>
      <c r="G9" s="1">
        <f>VLOOKUP($A9,[1]B2B!$A:$AN,6,FALSE)</f>
        <v>204241</v>
      </c>
      <c r="H9" s="1" t="str">
        <f>VLOOKUP($A9,[1]B2B!$A:$AN,31,FALSE)</f>
        <v>JSW</v>
      </c>
      <c r="I9" s="1" t="str">
        <f>VLOOKUP($A9,[1]B2B!$A:$AN,29,FALSE)</f>
        <v>BFV0065</v>
      </c>
      <c r="J9" s="1" t="str">
        <f>VLOOKUP($A9,[1]B2B!$A:$AN,30,FALSE)</f>
        <v>0,3mm x 848mm x Coil - TH415 CA - 2,8/2,2</v>
      </c>
      <c r="K9" s="18">
        <f t="shared" ref="K9" si="9">+R9-10</f>
        <v>45706</v>
      </c>
      <c r="L9" s="19">
        <f>VLOOKUP($A9,[1]B2B!$A:$AN,21,FALSE)</f>
        <v>0</v>
      </c>
      <c r="M9" s="19">
        <f>VLOOKUP($A9,[1]B2B!$A:$AN,22,FALSE)</f>
        <v>0</v>
      </c>
      <c r="N9" s="19">
        <f>VLOOKUP($A9,[1]B2B!$A:$AN,23,FALSE)</f>
        <v>0</v>
      </c>
      <c r="O9" s="19" t="str">
        <f>VLOOKUP($A9,[1]B2B!$A:$AN,38,FALSE)</f>
        <v>CIF</v>
      </c>
      <c r="P9" s="19" t="str">
        <f>VLOOKUP($A9,[1]B2B!$A:$AN,24,FALSE)</f>
        <v>TBN</v>
      </c>
      <c r="Q9" s="20">
        <f t="shared" ref="Q9" si="10">M9+N9</f>
        <v>0</v>
      </c>
      <c r="R9" s="18">
        <f>VLOOKUP($A9,[1]B2B!$A:$AN,26,FALSE)</f>
        <v>45716</v>
      </c>
      <c r="S9" s="19" t="str">
        <f>VLOOKUP($A9,[1]B2B!$A:$AN,17,FALSE)</f>
        <v>NHAVA SHEVA</v>
      </c>
      <c r="T9" s="19" t="str">
        <f>VLOOKUP($A9,[1]B2B!$A:$AN,18,FALSE)</f>
        <v>India</v>
      </c>
      <c r="U9" s="18">
        <f>VLOOKUP($A9,[1]B2B!$A:$AN,27,FALSE)</f>
        <v>45761</v>
      </c>
      <c r="V9" s="19" t="str">
        <f>VLOOKUP($A9,[1]B2B!$A:$AN,19,FALSE)</f>
        <v>Vitoria</v>
      </c>
      <c r="W9" s="19" t="str">
        <f>VLOOKUP($A9,[1]B2B!$A:$AN,20,FALSE)</f>
        <v>Brazil</v>
      </c>
      <c r="X9" s="19" t="str">
        <f ca="1">VLOOKUP($A9,[1]B2B!$A:$AN,28,FALSE)</f>
        <v>En Transito</v>
      </c>
    </row>
    <row r="10" spans="1:24" ht="15.75" hidden="1" thickTop="1">
      <c r="A10" s="16">
        <v>6</v>
      </c>
      <c r="B10" s="17">
        <f>VLOOKUP(C10,'[1]BD Clientes'!$B$2:$D$1048576,3,FALSE)</f>
        <v>0</v>
      </c>
      <c r="C10" t="str">
        <f>VLOOKUP($A10,[1]B2B!$A:$AN,4,FALSE)</f>
        <v>Brasilata / Comexport Trading Comercio exterior Ltda</v>
      </c>
      <c r="D10" t="str">
        <f>VLOOKUP($A10,[1]B2B!$A:$AN,3,FALSE)</f>
        <v>S2200888</v>
      </c>
      <c r="E10" t="str">
        <f t="shared" ref="E10:E73" si="11">LEFT(D10,8)</f>
        <v>S2200888</v>
      </c>
      <c r="F10"/>
      <c r="G10" s="1">
        <f>VLOOKUP($A10,[1]B2B!$A:$AN,6,FALSE)</f>
        <v>204241</v>
      </c>
      <c r="H10" s="1" t="str">
        <f>VLOOKUP($A10,[1]B2B!$A:$AN,31,FALSE)</f>
        <v>JSW</v>
      </c>
      <c r="I10" s="1" t="str">
        <f>VLOOKUP($A10,[1]B2B!$A:$AN,29,FALSE)</f>
        <v>BFV0360</v>
      </c>
      <c r="J10" s="1" t="str">
        <f>VLOOKUP($A10,[1]B2B!$A:$AN,30,FALSE)</f>
        <v>0,34mm x 768mm x Coil - TH415/T4CA - 2,8/2,2</v>
      </c>
      <c r="K10" s="18">
        <f t="shared" ref="K10:K73" si="12">+R10-10</f>
        <v>45692</v>
      </c>
      <c r="L10" s="19">
        <f>VLOOKUP($A10,[1]B2B!$A:$AN,21,FALSE)</f>
        <v>280</v>
      </c>
      <c r="M10" s="19">
        <f>VLOOKUP($A10,[1]B2B!$A:$AN,22,FALSE)</f>
        <v>13.77</v>
      </c>
      <c r="N10" s="19">
        <f>VLOOKUP($A10,[1]B2B!$A:$AN,23,FALSE)</f>
        <v>266.23</v>
      </c>
      <c r="O10" s="19" t="str">
        <f>VLOOKUP($A10,[1]B2B!$A:$AN,38,FALSE)</f>
        <v>CIF</v>
      </c>
      <c r="P10" s="19" t="str">
        <f>VLOOKUP($A10,[1]B2B!$A:$AN,24,FALSE)</f>
        <v>KARLSKRONA - IU506A</v>
      </c>
      <c r="Q10" s="20">
        <f t="shared" ref="Q10:Q73" si="13">M10+N10</f>
        <v>280</v>
      </c>
      <c r="R10" s="18">
        <f>VLOOKUP($A10,[1]B2B!$A:$AN,26,FALSE)</f>
        <v>45702</v>
      </c>
      <c r="S10" s="19" t="str">
        <f>VLOOKUP($A10,[1]B2B!$A:$AN,17,FALSE)</f>
        <v>NHAVA SHEVA</v>
      </c>
      <c r="T10" s="19" t="str">
        <f>VLOOKUP($A10,[1]B2B!$A:$AN,18,FALSE)</f>
        <v>India</v>
      </c>
      <c r="U10" s="18">
        <f>VLOOKUP($A10,[1]B2B!$A:$AN,27,FALSE)</f>
        <v>45733</v>
      </c>
      <c r="V10" s="19" t="str">
        <f>VLOOKUP($A10,[1]B2B!$A:$AN,19,FALSE)</f>
        <v>Vitoria</v>
      </c>
      <c r="W10" s="19" t="str">
        <f>VLOOKUP($A10,[1]B2B!$A:$AN,20,FALSE)</f>
        <v>Brazil</v>
      </c>
      <c r="X10" s="19" t="str">
        <f ca="1">VLOOKUP($A10,[1]B2B!$A:$AN,28,FALSE)</f>
        <v>En Transito</v>
      </c>
    </row>
    <row r="11" spans="1:24" ht="15.75" hidden="1" thickTop="1">
      <c r="A11" s="16">
        <v>6</v>
      </c>
      <c r="B11" s="17">
        <f>VLOOKUP(C11,'[1]BD Clientes'!$B$2:$D$1048576,3,FALSE)</f>
        <v>0</v>
      </c>
      <c r="C11" t="str">
        <f>VLOOKUP($A11,[1]B2B!$A:$AN,4,FALSE)</f>
        <v>Brasilata / Comexport Trading Comercio exterior Ltda</v>
      </c>
      <c r="D11" t="str">
        <f>VLOOKUP($A11,[1]B2B!$A:$AN,3,FALSE)</f>
        <v>S2200888</v>
      </c>
      <c r="E11" t="str">
        <f t="shared" si="11"/>
        <v>S2200888</v>
      </c>
      <c r="F11"/>
      <c r="G11" s="1">
        <f>VLOOKUP($A11,[1]B2B!$A:$AN,6,FALSE)</f>
        <v>204241</v>
      </c>
      <c r="H11" s="1" t="str">
        <f>VLOOKUP($A11,[1]B2B!$A:$AN,31,FALSE)</f>
        <v>JSW</v>
      </c>
      <c r="I11" s="1" t="str">
        <f>VLOOKUP($A11,[1]B2B!$A:$AN,29,FALSE)</f>
        <v>BFV0360</v>
      </c>
      <c r="J11" s="1" t="str">
        <f>VLOOKUP($A11,[1]B2B!$A:$AN,30,FALSE)</f>
        <v>0,34mm x 768mm x Coil - TH415/T4CA - 2,8/2,2</v>
      </c>
      <c r="K11" s="18">
        <f t="shared" si="12"/>
        <v>45692</v>
      </c>
      <c r="L11" s="19">
        <f>VLOOKUP($A11,[1]B2B!$A:$AN,21,FALSE)</f>
        <v>280</v>
      </c>
      <c r="M11" s="19">
        <f>VLOOKUP($A11,[1]B2B!$A:$AN,22,FALSE)</f>
        <v>13.77</v>
      </c>
      <c r="N11" s="19">
        <f>VLOOKUP($A11,[1]B2B!$A:$AN,23,FALSE)</f>
        <v>266.23</v>
      </c>
      <c r="O11" s="19" t="str">
        <f>VLOOKUP($A11,[1]B2B!$A:$AN,38,FALSE)</f>
        <v>CIF</v>
      </c>
      <c r="P11" s="19" t="str">
        <f>VLOOKUP($A11,[1]B2B!$A:$AN,24,FALSE)</f>
        <v>KARLSKRONA - IU506A</v>
      </c>
      <c r="Q11" s="20">
        <f t="shared" si="13"/>
        <v>280</v>
      </c>
      <c r="R11" s="18">
        <f>VLOOKUP($A11,[1]B2B!$A:$AN,26,FALSE)</f>
        <v>45702</v>
      </c>
      <c r="S11" s="19" t="str">
        <f>VLOOKUP($A11,[1]B2B!$A:$AN,17,FALSE)</f>
        <v>NHAVA SHEVA</v>
      </c>
      <c r="T11" s="19" t="str">
        <f>VLOOKUP($A11,[1]B2B!$A:$AN,18,FALSE)</f>
        <v>India</v>
      </c>
      <c r="U11" s="18">
        <f>VLOOKUP($A11,[1]B2B!$A:$AN,27,FALSE)</f>
        <v>45733</v>
      </c>
      <c r="V11" s="19" t="str">
        <f>VLOOKUP($A11,[1]B2B!$A:$AN,19,FALSE)</f>
        <v>Vitoria</v>
      </c>
      <c r="W11" s="19" t="str">
        <f>VLOOKUP($A11,[1]B2B!$A:$AN,20,FALSE)</f>
        <v>Brazil</v>
      </c>
      <c r="X11" s="19" t="str">
        <f ca="1">VLOOKUP($A11,[1]B2B!$A:$AN,28,FALSE)</f>
        <v>En Transito</v>
      </c>
    </row>
    <row r="12" spans="1:24" ht="15.75" hidden="1" thickTop="1">
      <c r="A12" s="16">
        <v>7</v>
      </c>
      <c r="B12" s="17">
        <f>VLOOKUP(C12,'[1]BD Clientes'!$B$2:$D$1048576,3,FALSE)</f>
        <v>0</v>
      </c>
      <c r="C12" t="str">
        <f>VLOOKUP($A12,[1]B2B!$A:$AN,4,FALSE)</f>
        <v>Brasilata / Comexport Trading Comercio exterior Ltda</v>
      </c>
      <c r="D12" t="str">
        <f>VLOOKUP($A12,[1]B2B!$A:$AN,3,FALSE)</f>
        <v>S2200888-2</v>
      </c>
      <c r="E12" t="str">
        <f t="shared" si="11"/>
        <v>S2200888</v>
      </c>
      <c r="F12"/>
      <c r="G12" s="1">
        <f>VLOOKUP($A12,[1]B2B!$A:$AN,6,FALSE)</f>
        <v>209424</v>
      </c>
      <c r="H12" s="1" t="str">
        <f>VLOOKUP($A12,[1]B2B!$A:$AN,31,FALSE)</f>
        <v>JSW</v>
      </c>
      <c r="I12" s="1" t="str">
        <f>VLOOKUP($A12,[1]B2B!$A:$AN,29,FALSE)</f>
        <v>BFV0360</v>
      </c>
      <c r="J12" s="1" t="str">
        <f>VLOOKUP($A12,[1]B2B!$A:$AN,30,FALSE)</f>
        <v>0,34mm x 768mm x Coil - TH415/T4CA - 2,8/2,2</v>
      </c>
      <c r="K12" s="18">
        <f t="shared" si="12"/>
        <v>45699</v>
      </c>
      <c r="L12" s="19">
        <f>VLOOKUP($A12,[1]B2B!$A:$AN,21,FALSE)</f>
        <v>0</v>
      </c>
      <c r="M12" s="19">
        <f>VLOOKUP($A12,[1]B2B!$A:$AN,22,FALSE)</f>
        <v>23.204999999999998</v>
      </c>
      <c r="N12" s="19">
        <f>VLOOKUP($A12,[1]B2B!$A:$AN,23,FALSE)</f>
        <v>243.02500000000003</v>
      </c>
      <c r="O12" s="19" t="str">
        <f>VLOOKUP($A12,[1]B2B!$A:$AN,38,FALSE)</f>
        <v>CIF</v>
      </c>
      <c r="P12" s="19" t="str">
        <f>VLOOKUP($A12,[1]B2B!$A:$AN,24,FALSE)</f>
        <v>MSC CONTI COURAGE - IU507A</v>
      </c>
      <c r="Q12" s="20">
        <f t="shared" si="13"/>
        <v>266.23</v>
      </c>
      <c r="R12" s="18">
        <f>VLOOKUP($A12,[1]B2B!$A:$AN,26,FALSE)</f>
        <v>45709</v>
      </c>
      <c r="S12" s="19" t="str">
        <f>VLOOKUP($A12,[1]B2B!$A:$AN,17,FALSE)</f>
        <v>NHAVA SHEVA</v>
      </c>
      <c r="T12" s="19" t="str">
        <f>VLOOKUP($A12,[1]B2B!$A:$AN,18,FALSE)</f>
        <v>India</v>
      </c>
      <c r="U12" s="18">
        <f>VLOOKUP($A12,[1]B2B!$A:$AN,27,FALSE)</f>
        <v>45737</v>
      </c>
      <c r="V12" s="19" t="str">
        <f>VLOOKUP($A12,[1]B2B!$A:$AN,19,FALSE)</f>
        <v>Vitoria</v>
      </c>
      <c r="W12" s="19" t="str">
        <f>VLOOKUP($A12,[1]B2B!$A:$AN,20,FALSE)</f>
        <v>Brazil</v>
      </c>
      <c r="X12" s="19" t="str">
        <f ca="1">VLOOKUP($A12,[1]B2B!$A:$AN,28,FALSE)</f>
        <v>En Transito</v>
      </c>
    </row>
    <row r="13" spans="1:24" ht="15.75" hidden="1" thickTop="1">
      <c r="A13" s="16">
        <v>7</v>
      </c>
      <c r="B13" s="17">
        <f>VLOOKUP(C13,'[1]BD Clientes'!$B$2:$D$1048576,3,FALSE)</f>
        <v>0</v>
      </c>
      <c r="C13" t="str">
        <f>VLOOKUP($A13,[1]B2B!$A:$AN,4,FALSE)</f>
        <v>Brasilata / Comexport Trading Comercio exterior Ltda</v>
      </c>
      <c r="D13" t="str">
        <f>VLOOKUP($A13,[1]B2B!$A:$AN,3,FALSE)</f>
        <v>S2200888-2</v>
      </c>
      <c r="E13" t="str">
        <f t="shared" si="11"/>
        <v>S2200888</v>
      </c>
      <c r="F13"/>
      <c r="G13" s="1">
        <f>VLOOKUP($A13,[1]B2B!$A:$AN,6,FALSE)</f>
        <v>209424</v>
      </c>
      <c r="H13" s="1" t="str">
        <f>VLOOKUP($A13,[1]B2B!$A:$AN,31,FALSE)</f>
        <v>JSW</v>
      </c>
      <c r="I13" s="1" t="str">
        <f>VLOOKUP($A13,[1]B2B!$A:$AN,29,FALSE)</f>
        <v>BFV0360</v>
      </c>
      <c r="J13" s="1" t="str">
        <f>VLOOKUP($A13,[1]B2B!$A:$AN,30,FALSE)</f>
        <v>0,34mm x 768mm x Coil - TH415/T4CA - 2,8/2,2</v>
      </c>
      <c r="K13" s="18">
        <f t="shared" si="12"/>
        <v>45699</v>
      </c>
      <c r="L13" s="19">
        <f>VLOOKUP($A13,[1]B2B!$A:$AN,21,FALSE)</f>
        <v>0</v>
      </c>
      <c r="M13" s="19">
        <f>VLOOKUP($A13,[1]B2B!$A:$AN,22,FALSE)</f>
        <v>23.204999999999998</v>
      </c>
      <c r="N13" s="19">
        <f>VLOOKUP($A13,[1]B2B!$A:$AN,23,FALSE)</f>
        <v>243.02500000000003</v>
      </c>
      <c r="O13" s="19" t="str">
        <f>VLOOKUP($A13,[1]B2B!$A:$AN,38,FALSE)</f>
        <v>CIF</v>
      </c>
      <c r="P13" s="19" t="str">
        <f>VLOOKUP($A13,[1]B2B!$A:$AN,24,FALSE)</f>
        <v>MSC CONTI COURAGE - IU507A</v>
      </c>
      <c r="Q13" s="20">
        <f t="shared" si="13"/>
        <v>266.23</v>
      </c>
      <c r="R13" s="18">
        <f>VLOOKUP($A13,[1]B2B!$A:$AN,26,FALSE)</f>
        <v>45709</v>
      </c>
      <c r="S13" s="19" t="str">
        <f>VLOOKUP($A13,[1]B2B!$A:$AN,17,FALSE)</f>
        <v>NHAVA SHEVA</v>
      </c>
      <c r="T13" s="19" t="str">
        <f>VLOOKUP($A13,[1]B2B!$A:$AN,18,FALSE)</f>
        <v>India</v>
      </c>
      <c r="U13" s="18">
        <f>VLOOKUP($A13,[1]B2B!$A:$AN,27,FALSE)</f>
        <v>45737</v>
      </c>
      <c r="V13" s="19" t="str">
        <f>VLOOKUP($A13,[1]B2B!$A:$AN,19,FALSE)</f>
        <v>Vitoria</v>
      </c>
      <c r="W13" s="19" t="str">
        <f>VLOOKUP($A13,[1]B2B!$A:$AN,20,FALSE)</f>
        <v>Brazil</v>
      </c>
      <c r="X13" s="19" t="str">
        <f ca="1">VLOOKUP($A13,[1]B2B!$A:$AN,28,FALSE)</f>
        <v>En Transito</v>
      </c>
    </row>
    <row r="14" spans="1:24" ht="15.75" hidden="1" thickTop="1">
      <c r="A14" s="16">
        <v>8</v>
      </c>
      <c r="B14" s="17">
        <f>VLOOKUP(C14,'[1]BD Clientes'!$B$2:$D$1048576,3,FALSE)</f>
        <v>0</v>
      </c>
      <c r="C14" t="str">
        <f>VLOOKUP($A14,[1]B2B!$A:$AN,4,FALSE)</f>
        <v>Brasilata / Comexport Trading Comercio exterior Ltda</v>
      </c>
      <c r="D14" t="str">
        <f>VLOOKUP($A14,[1]B2B!$A:$AN,3,FALSE)</f>
        <v>S2200888-3</v>
      </c>
      <c r="E14" t="str">
        <f t="shared" si="11"/>
        <v>S2200888</v>
      </c>
      <c r="F14"/>
      <c r="G14" s="1">
        <f>VLOOKUP($A14,[1]B2B!$A:$AN,6,FALSE)</f>
        <v>204241</v>
      </c>
      <c r="H14" s="1" t="str">
        <f>VLOOKUP($A14,[1]B2B!$A:$AN,31,FALSE)</f>
        <v>JSW</v>
      </c>
      <c r="I14" s="1" t="str">
        <f>VLOOKUP($A14,[1]B2B!$A:$AN,29,FALSE)</f>
        <v>BFV0360</v>
      </c>
      <c r="J14" s="1" t="str">
        <f>VLOOKUP($A14,[1]B2B!$A:$AN,30,FALSE)</f>
        <v>0,34mm x 768mm x Coil - TH415/T4CA - 2,8/2,2</v>
      </c>
      <c r="K14" s="18">
        <f t="shared" si="12"/>
        <v>45706</v>
      </c>
      <c r="L14" s="19">
        <f>VLOOKUP($A14,[1]B2B!$A:$AN,21,FALSE)</f>
        <v>0</v>
      </c>
      <c r="M14" s="19">
        <f>VLOOKUP($A14,[1]B2B!$A:$AN,22,FALSE)</f>
        <v>0</v>
      </c>
      <c r="N14" s="19">
        <f>VLOOKUP($A14,[1]B2B!$A:$AN,23,FALSE)</f>
        <v>0</v>
      </c>
      <c r="O14" s="19" t="str">
        <f>VLOOKUP($A14,[1]B2B!$A:$AN,38,FALSE)</f>
        <v>CIF</v>
      </c>
      <c r="P14" s="19" t="str">
        <f>VLOOKUP($A14,[1]B2B!$A:$AN,24,FALSE)</f>
        <v>TBN</v>
      </c>
      <c r="Q14" s="20">
        <f t="shared" si="13"/>
        <v>0</v>
      </c>
      <c r="R14" s="18">
        <f>VLOOKUP($A14,[1]B2B!$A:$AN,26,FALSE)</f>
        <v>45716</v>
      </c>
      <c r="S14" s="19" t="str">
        <f>VLOOKUP($A14,[1]B2B!$A:$AN,17,FALSE)</f>
        <v>NHAVA SHEVA</v>
      </c>
      <c r="T14" s="19" t="str">
        <f>VLOOKUP($A14,[1]B2B!$A:$AN,18,FALSE)</f>
        <v>India</v>
      </c>
      <c r="U14" s="18">
        <f>VLOOKUP($A14,[1]B2B!$A:$AN,27,FALSE)</f>
        <v>45761</v>
      </c>
      <c r="V14" s="19" t="str">
        <f>VLOOKUP($A14,[1]B2B!$A:$AN,19,FALSE)</f>
        <v>Vitoria</v>
      </c>
      <c r="W14" s="19" t="str">
        <f>VLOOKUP($A14,[1]B2B!$A:$AN,20,FALSE)</f>
        <v>Brazil</v>
      </c>
      <c r="X14" s="19" t="str">
        <f ca="1">VLOOKUP($A14,[1]B2B!$A:$AN,28,FALSE)</f>
        <v>En Transito</v>
      </c>
    </row>
    <row r="15" spans="1:24" ht="15.75" hidden="1" thickTop="1">
      <c r="A15" s="16">
        <v>8</v>
      </c>
      <c r="B15" s="17">
        <f>VLOOKUP(C15,'[1]BD Clientes'!$B$2:$D$1048576,3,FALSE)</f>
        <v>0</v>
      </c>
      <c r="C15" t="str">
        <f>VLOOKUP($A15,[1]B2B!$A:$AN,4,FALSE)</f>
        <v>Brasilata / Comexport Trading Comercio exterior Ltda</v>
      </c>
      <c r="D15" t="str">
        <f>VLOOKUP($A15,[1]B2B!$A:$AN,3,FALSE)</f>
        <v>S2200888-3</v>
      </c>
      <c r="E15" t="str">
        <f t="shared" si="11"/>
        <v>S2200888</v>
      </c>
      <c r="F15"/>
      <c r="G15" s="1">
        <f>VLOOKUP($A15,[1]B2B!$A:$AN,6,FALSE)</f>
        <v>204241</v>
      </c>
      <c r="H15" s="1" t="str">
        <f>VLOOKUP($A15,[1]B2B!$A:$AN,31,FALSE)</f>
        <v>JSW</v>
      </c>
      <c r="I15" s="1" t="str">
        <f>VLOOKUP($A15,[1]B2B!$A:$AN,29,FALSE)</f>
        <v>BFV0360</v>
      </c>
      <c r="J15" s="1" t="str">
        <f>VLOOKUP($A15,[1]B2B!$A:$AN,30,FALSE)</f>
        <v>0,34mm x 768mm x Coil - TH415/T4CA - 2,8/2,2</v>
      </c>
      <c r="K15" s="18">
        <f t="shared" si="12"/>
        <v>45706</v>
      </c>
      <c r="L15" s="19">
        <f>VLOOKUP($A15,[1]B2B!$A:$AN,21,FALSE)</f>
        <v>0</v>
      </c>
      <c r="M15" s="19">
        <f>VLOOKUP($A15,[1]B2B!$A:$AN,22,FALSE)</f>
        <v>0</v>
      </c>
      <c r="N15" s="19">
        <f>VLOOKUP($A15,[1]B2B!$A:$AN,23,FALSE)</f>
        <v>0</v>
      </c>
      <c r="O15" s="19" t="str">
        <f>VLOOKUP($A15,[1]B2B!$A:$AN,38,FALSE)</f>
        <v>CIF</v>
      </c>
      <c r="P15" s="19" t="str">
        <f>VLOOKUP($A15,[1]B2B!$A:$AN,24,FALSE)</f>
        <v>TBN</v>
      </c>
      <c r="Q15" s="20">
        <f t="shared" si="13"/>
        <v>0</v>
      </c>
      <c r="R15" s="18">
        <f>VLOOKUP($A15,[1]B2B!$A:$AN,26,FALSE)</f>
        <v>45716</v>
      </c>
      <c r="S15" s="19" t="str">
        <f>VLOOKUP($A15,[1]B2B!$A:$AN,17,FALSE)</f>
        <v>NHAVA SHEVA</v>
      </c>
      <c r="T15" s="19" t="str">
        <f>VLOOKUP($A15,[1]B2B!$A:$AN,18,FALSE)</f>
        <v>India</v>
      </c>
      <c r="U15" s="18">
        <f>VLOOKUP($A15,[1]B2B!$A:$AN,27,FALSE)</f>
        <v>45761</v>
      </c>
      <c r="V15" s="19" t="str">
        <f>VLOOKUP($A15,[1]B2B!$A:$AN,19,FALSE)</f>
        <v>Vitoria</v>
      </c>
      <c r="W15" s="19" t="str">
        <f>VLOOKUP($A15,[1]B2B!$A:$AN,20,FALSE)</f>
        <v>Brazil</v>
      </c>
      <c r="X15" s="19" t="str">
        <f ca="1">VLOOKUP($A15,[1]B2B!$A:$AN,28,FALSE)</f>
        <v>En Transito</v>
      </c>
    </row>
    <row r="16" spans="1:24" ht="15.75" hidden="1" thickTop="1">
      <c r="A16" s="16">
        <v>16</v>
      </c>
      <c r="B16" s="17">
        <f>VLOOKUP(C16,'[1]BD Clientes'!$B$2:$D$1048576,3,FALSE)</f>
        <v>0</v>
      </c>
      <c r="C16" t="str">
        <f>VLOOKUP($A16,[1]B2B!$A:$AN,4,FALSE)</f>
        <v>Brasilata / Comexport Trading Comercio exterior Ltda</v>
      </c>
      <c r="D16" t="str">
        <f>VLOOKUP($A16,[1]B2B!$A:$AN,3,FALSE)</f>
        <v>S2200888-2</v>
      </c>
      <c r="E16" t="str">
        <f t="shared" si="11"/>
        <v>S2200888</v>
      </c>
      <c r="F16"/>
      <c r="G16" s="1">
        <f>VLOOKUP($A16,[1]B2B!$A:$AN,6,FALSE)</f>
        <v>209424</v>
      </c>
      <c r="H16" s="1" t="str">
        <f>VLOOKUP($A16,[1]B2B!$A:$AN,31,FALSE)</f>
        <v>JSW</v>
      </c>
      <c r="I16" s="1" t="str">
        <f>VLOOKUP($A16,[1]B2B!$A:$AN,29,FALSE)</f>
        <v>BFV0805</v>
      </c>
      <c r="J16" s="1" t="str">
        <f>VLOOKUP($A16,[1]B2B!$A:$AN,30,FALSE)</f>
        <v>0,22mm x 838mm x Coil - TH415/T4CA - 2,8/2,8</v>
      </c>
      <c r="K16" s="18">
        <f t="shared" si="12"/>
        <v>45699</v>
      </c>
      <c r="L16" s="19">
        <f>VLOOKUP($A16,[1]B2B!$A:$AN,21,FALSE)</f>
        <v>0</v>
      </c>
      <c r="M16" s="19">
        <f>VLOOKUP($A16,[1]B2B!$A:$AN,22,FALSE)</f>
        <v>6.88</v>
      </c>
      <c r="N16" s="19">
        <f>VLOOKUP($A16,[1]B2B!$A:$AN,23,FALSE)</f>
        <v>12.055000000000003</v>
      </c>
      <c r="O16" s="19" t="str">
        <f>VLOOKUP($A16,[1]B2B!$A:$AN,38,FALSE)</f>
        <v>CIF</v>
      </c>
      <c r="P16" s="19" t="str">
        <f>VLOOKUP($A16,[1]B2B!$A:$AN,24,FALSE)</f>
        <v>MSC CONTI COURAGE - IU507A</v>
      </c>
      <c r="Q16" s="20">
        <f t="shared" si="13"/>
        <v>18.935000000000002</v>
      </c>
      <c r="R16" s="18">
        <f>VLOOKUP($A16,[1]B2B!$A:$AN,26,FALSE)</f>
        <v>45709</v>
      </c>
      <c r="S16" s="19" t="str">
        <f>VLOOKUP($A16,[1]B2B!$A:$AN,17,FALSE)</f>
        <v>NHAVA SHEVA</v>
      </c>
      <c r="T16" s="19" t="str">
        <f>VLOOKUP($A16,[1]B2B!$A:$AN,18,FALSE)</f>
        <v>India</v>
      </c>
      <c r="U16" s="18">
        <f>VLOOKUP($A16,[1]B2B!$A:$AN,27,FALSE)</f>
        <v>45737</v>
      </c>
      <c r="V16" s="19" t="str">
        <f>VLOOKUP($A16,[1]B2B!$A:$AN,19,FALSE)</f>
        <v>Vitoria</v>
      </c>
      <c r="W16" s="19" t="str">
        <f>VLOOKUP($A16,[1]B2B!$A:$AN,20,FALSE)</f>
        <v>Brazil</v>
      </c>
      <c r="X16" s="19" t="str">
        <f ca="1">VLOOKUP($A16,[1]B2B!$A:$AN,28,FALSE)</f>
        <v>En Transito</v>
      </c>
    </row>
    <row r="17" spans="1:24" ht="15.75" hidden="1" thickTop="1">
      <c r="A17" s="16">
        <v>17</v>
      </c>
      <c r="B17" s="17">
        <f>VLOOKUP(C17,'[1]BD Clientes'!$B$2:$D$1048576,3,FALSE)</f>
        <v>0</v>
      </c>
      <c r="C17" t="str">
        <f>VLOOKUP($A17,[1]B2B!$A:$AN,4,FALSE)</f>
        <v>Brasilata / Comexport Trading Comercio exterior Ltda</v>
      </c>
      <c r="D17" t="str">
        <f>VLOOKUP($A17,[1]B2B!$A:$AN,3,FALSE)</f>
        <v>S2200888-3</v>
      </c>
      <c r="E17" t="str">
        <f t="shared" si="11"/>
        <v>S2200888</v>
      </c>
      <c r="F17"/>
      <c r="G17" s="1">
        <f>VLOOKUP($A17,[1]B2B!$A:$AN,6,FALSE)</f>
        <v>204241</v>
      </c>
      <c r="H17" s="1" t="str">
        <f>VLOOKUP($A17,[1]B2B!$A:$AN,31,FALSE)</f>
        <v>JSW</v>
      </c>
      <c r="I17" s="1" t="str">
        <f>VLOOKUP($A17,[1]B2B!$A:$AN,29,FALSE)</f>
        <v>BFV0805</v>
      </c>
      <c r="J17" s="1" t="str">
        <f>VLOOKUP($A17,[1]B2B!$A:$AN,30,FALSE)</f>
        <v>0,22mm x 838mm x Coil - TH415/T4CA - 2,8/2,8</v>
      </c>
      <c r="K17" s="18">
        <f t="shared" si="12"/>
        <v>45706</v>
      </c>
      <c r="L17" s="19">
        <f>VLOOKUP($A17,[1]B2B!$A:$AN,21,FALSE)</f>
        <v>0</v>
      </c>
      <c r="M17" s="19">
        <f>VLOOKUP($A17,[1]B2B!$A:$AN,22,FALSE)</f>
        <v>0</v>
      </c>
      <c r="N17" s="19">
        <f>VLOOKUP($A17,[1]B2B!$A:$AN,23,FALSE)</f>
        <v>0</v>
      </c>
      <c r="O17" s="19" t="str">
        <f>VLOOKUP($A17,[1]B2B!$A:$AN,38,FALSE)</f>
        <v>CIF</v>
      </c>
      <c r="P17" s="19" t="str">
        <f>VLOOKUP($A17,[1]B2B!$A:$AN,24,FALSE)</f>
        <v>TBN</v>
      </c>
      <c r="Q17" s="20">
        <f t="shared" si="13"/>
        <v>0</v>
      </c>
      <c r="R17" s="18">
        <f>VLOOKUP($A17,[1]B2B!$A:$AN,26,FALSE)</f>
        <v>45716</v>
      </c>
      <c r="S17" s="19" t="str">
        <f>VLOOKUP($A17,[1]B2B!$A:$AN,17,FALSE)</f>
        <v>NHAVA SHEVA</v>
      </c>
      <c r="T17" s="19" t="str">
        <f>VLOOKUP($A17,[1]B2B!$A:$AN,18,FALSE)</f>
        <v>India</v>
      </c>
      <c r="U17" s="18">
        <f>VLOOKUP($A17,[1]B2B!$A:$AN,27,FALSE)</f>
        <v>45761</v>
      </c>
      <c r="V17" s="19" t="str">
        <f>VLOOKUP($A17,[1]B2B!$A:$AN,19,FALSE)</f>
        <v>Vitoria</v>
      </c>
      <c r="W17" s="19" t="str">
        <f>VLOOKUP($A17,[1]B2B!$A:$AN,20,FALSE)</f>
        <v>Brazil</v>
      </c>
      <c r="X17" s="19" t="str">
        <f ca="1">VLOOKUP($A17,[1]B2B!$A:$AN,28,FALSE)</f>
        <v>En Transito</v>
      </c>
    </row>
    <row r="18" spans="1:24" ht="15.75" hidden="1" thickTop="1">
      <c r="A18" s="16">
        <v>18</v>
      </c>
      <c r="B18" s="17">
        <f>VLOOKUP(C18,'[1]BD Clientes'!$B$2:$D$1048576,3,FALSE)</f>
        <v>0</v>
      </c>
      <c r="C18" t="str">
        <f>VLOOKUP($A18,[1]B2B!$A:$AN,4,FALSE)</f>
        <v>Cerveceria Polar</v>
      </c>
      <c r="D18" t="str">
        <f>VLOOKUP($A18,[1]B2B!$A:$AN,3,FALSE)</f>
        <v>S2200422</v>
      </c>
      <c r="E18" t="str">
        <f t="shared" si="11"/>
        <v>S2200422</v>
      </c>
      <c r="F18"/>
      <c r="G18" s="1">
        <f>VLOOKUP($A18,[1]B2B!$A:$AN,6,FALSE)</f>
        <v>0</v>
      </c>
      <c r="H18" s="1" t="str">
        <f>VLOOKUP($A18,[1]B2B!$A:$AN,31,FALSE)</f>
        <v>XINXU</v>
      </c>
      <c r="I18" s="1">
        <f>VLOOKUP($A18,[1]B2B!$A:$AN,29,FALSE)</f>
        <v>0</v>
      </c>
      <c r="J18" s="1" t="str">
        <f>VLOOKUP($A18,[1]B2B!$A:$AN,30,FALSE)</f>
        <v>0,2692 mm (+- 0,005 mm) x 1489,25 mm
(+1,6/-0 mm) x Coil</v>
      </c>
      <c r="K18" s="18">
        <f t="shared" si="12"/>
        <v>45620</v>
      </c>
      <c r="L18" s="19">
        <f>VLOOKUP($A18,[1]B2B!$A:$AN,21,FALSE)</f>
        <v>300</v>
      </c>
      <c r="M18" s="19">
        <f>VLOOKUP($A18,[1]B2B!$A:$AN,22,FALSE)</f>
        <v>312.78899999999999</v>
      </c>
      <c r="N18" s="19">
        <f>VLOOKUP($A18,[1]B2B!$A:$AN,23,FALSE)</f>
        <v>0</v>
      </c>
      <c r="O18" s="19" t="str">
        <f>VLOOKUP($A18,[1]B2B!$A:$AN,38,FALSE)</f>
        <v>FOB</v>
      </c>
      <c r="P18" s="19" t="str">
        <f>VLOOKUP($A18,[1]B2B!$A:$AN,24,FALSE)</f>
        <v xml:space="preserve">MV ERVING/0PPH2E2MA </v>
      </c>
      <c r="Q18" s="20">
        <f t="shared" si="13"/>
        <v>312.78899999999999</v>
      </c>
      <c r="R18" s="18">
        <f>VLOOKUP($A18,[1]B2B!$A:$AN,26,FALSE)</f>
        <v>45630</v>
      </c>
      <c r="S18" s="19" t="str">
        <f>VLOOKUP($A18,[1]B2B!$A:$AN,17,FALSE)</f>
        <v>Qingdao</v>
      </c>
      <c r="T18" s="19" t="str">
        <f>VLOOKUP($A18,[1]B2B!$A:$AN,18,FALSE)</f>
        <v>China</v>
      </c>
      <c r="U18" s="18">
        <f>VLOOKUP($A18,[1]B2B!$A:$AN,27,FALSE)</f>
        <v>45706</v>
      </c>
      <c r="V18" s="19" t="str">
        <f>VLOOKUP($A18,[1]B2B!$A:$AN,19,FALSE)</f>
        <v>Puerto Cabello</v>
      </c>
      <c r="W18" s="19" t="str">
        <f>VLOOKUP($A18,[1]B2B!$A:$AN,20,FALSE)</f>
        <v>Venezuela</v>
      </c>
      <c r="X18" s="19" t="str">
        <f ca="1">VLOOKUP($A18,[1]B2B!$A:$AN,28,FALSE)</f>
        <v>Finalizado</v>
      </c>
    </row>
    <row r="19" spans="1:24" ht="15.75" hidden="1" thickTop="1">
      <c r="A19" s="16">
        <v>20</v>
      </c>
      <c r="B19" s="17">
        <f>VLOOKUP(C19,'[1]BD Clientes'!$B$2:$D$1048576,3,FALSE)</f>
        <v>0</v>
      </c>
      <c r="C19" t="str">
        <f>VLOOKUP($A19,[1]B2B!$A:$AN,4,FALSE)</f>
        <v>Cerveceria Polar</v>
      </c>
      <c r="D19" t="str">
        <f>VLOOKUP($A19,[1]B2B!$A:$AN,3,FALSE)</f>
        <v>S2200514</v>
      </c>
      <c r="E19" t="str">
        <f t="shared" si="11"/>
        <v>S2200514</v>
      </c>
      <c r="F19"/>
      <c r="G19" s="1">
        <f>VLOOKUP($A19,[1]B2B!$A:$AN,6,FALSE)</f>
        <v>4700278476</v>
      </c>
      <c r="H19" s="1" t="str">
        <f>VLOOKUP($A19,[1]B2B!$A:$AN,31,FALSE)</f>
        <v>Hongqiao</v>
      </c>
      <c r="I19" s="1">
        <f>VLOOKUP($A19,[1]B2B!$A:$AN,29,FALSE)</f>
        <v>0</v>
      </c>
      <c r="J19" s="1" t="str">
        <f>VLOOKUP($A19,[1]B2B!$A:$AN,30,FALSE)</f>
        <v>0,279 mm (+- 0,005 mm) x 1484,27 mm
(+1,6/-0 mm) x Coil</v>
      </c>
      <c r="K19" s="18">
        <f t="shared" si="12"/>
        <v>45634</v>
      </c>
      <c r="L19" s="19">
        <f>VLOOKUP($A19,[1]B2B!$A:$AN,21,FALSE)</f>
        <v>160</v>
      </c>
      <c r="M19" s="19">
        <f>VLOOKUP($A19,[1]B2B!$A:$AN,22,FALSE)</f>
        <v>155.22199999999998</v>
      </c>
      <c r="N19" s="19">
        <f>VLOOKUP($A19,[1]B2B!$A:$AN,23,FALSE)</f>
        <v>0</v>
      </c>
      <c r="O19" s="19" t="str">
        <f>VLOOKUP($A19,[1]B2B!$A:$AN,38,FALSE)</f>
        <v>CFR</v>
      </c>
      <c r="P19" s="19" t="str">
        <f>VLOOKUP($A19,[1]B2B!$A:$AN,24,FALSE)</f>
        <v>MV AMBITION 450E</v>
      </c>
      <c r="Q19" s="20">
        <f t="shared" si="13"/>
        <v>155.22199999999998</v>
      </c>
      <c r="R19" s="18">
        <f>VLOOKUP($A19,[1]B2B!$A:$AN,26,FALSE)</f>
        <v>45644</v>
      </c>
      <c r="S19" s="19" t="str">
        <f>VLOOKUP($A19,[1]B2B!$A:$AN,17,FALSE)</f>
        <v>Qingdao</v>
      </c>
      <c r="T19" s="19" t="str">
        <f>VLOOKUP($A19,[1]B2B!$A:$AN,18,FALSE)</f>
        <v>China</v>
      </c>
      <c r="U19" s="18">
        <f>VLOOKUP($A19,[1]B2B!$A:$AN,27,FALSE)</f>
        <v>45698</v>
      </c>
      <c r="V19" s="19" t="str">
        <f>VLOOKUP($A19,[1]B2B!$A:$AN,19,FALSE)</f>
        <v>Puerto Cabello</v>
      </c>
      <c r="W19" s="19" t="str">
        <f>VLOOKUP($A19,[1]B2B!$A:$AN,20,FALSE)</f>
        <v>Venezuela</v>
      </c>
      <c r="X19" s="19" t="str">
        <f ca="1">VLOOKUP($A19,[1]B2B!$A:$AN,28,FALSE)</f>
        <v>Finalizado</v>
      </c>
    </row>
    <row r="20" spans="1:24" ht="15.75" hidden="1" thickTop="1">
      <c r="A20" s="16">
        <v>21</v>
      </c>
      <c r="B20" s="17">
        <f>VLOOKUP(C20,'[1]BD Clientes'!$B$2:$D$1048576,3,FALSE)</f>
        <v>0</v>
      </c>
      <c r="C20" t="str">
        <f>VLOOKUP($A20,[1]B2B!$A:$AN,4,FALSE)</f>
        <v>Cerveceria Polar</v>
      </c>
      <c r="D20" t="str">
        <f>VLOOKUP($A20,[1]B2B!$A:$AN,3,FALSE)</f>
        <v>S2200670</v>
      </c>
      <c r="E20" t="str">
        <f t="shared" si="11"/>
        <v>S2200670</v>
      </c>
      <c r="F20"/>
      <c r="G20" s="1">
        <f>VLOOKUP($A20,[1]B2B!$A:$AN,6,FALSE)</f>
        <v>4700278097</v>
      </c>
      <c r="H20" s="1" t="str">
        <f>VLOOKUP($A20,[1]B2B!$A:$AN,31,FALSE)</f>
        <v>Hongqiao</v>
      </c>
      <c r="I20" s="1">
        <f>VLOOKUP($A20,[1]B2B!$A:$AN,29,FALSE)</f>
        <v>0</v>
      </c>
      <c r="J20" s="1" t="str">
        <f>VLOOKUP($A20,[1]B2B!$A:$AN,30,FALSE)</f>
        <v>0,279 mm (+- 0,005 mm) x 1484,27 mm
(+1,6/-0 mm) x Coil</v>
      </c>
      <c r="K20" s="18">
        <f t="shared" si="12"/>
        <v>45634</v>
      </c>
      <c r="L20" s="19">
        <f>VLOOKUP($A20,[1]B2B!$A:$AN,21,FALSE)</f>
        <v>400</v>
      </c>
      <c r="M20" s="19">
        <f>VLOOKUP($A20,[1]B2B!$A:$AN,22,FALSE)</f>
        <v>212.03899999999999</v>
      </c>
      <c r="N20" s="19">
        <f>VLOOKUP($A20,[1]B2B!$A:$AN,23,FALSE)</f>
        <v>0</v>
      </c>
      <c r="O20" s="19" t="str">
        <f>VLOOKUP($A20,[1]B2B!$A:$AN,38,FALSE)</f>
        <v>CFR</v>
      </c>
      <c r="P20" s="19" t="str">
        <f>VLOOKUP($A20,[1]B2B!$A:$AN,24,FALSE)</f>
        <v>MV AMBITION 450E</v>
      </c>
      <c r="Q20" s="20">
        <f t="shared" si="13"/>
        <v>212.03899999999999</v>
      </c>
      <c r="R20" s="18">
        <f>VLOOKUP($A20,[1]B2B!$A:$AN,26,FALSE)</f>
        <v>45644</v>
      </c>
      <c r="S20" s="19" t="str">
        <f>VLOOKUP($A20,[1]B2B!$A:$AN,17,FALSE)</f>
        <v>Qingdao</v>
      </c>
      <c r="T20" s="19" t="str">
        <f>VLOOKUP($A20,[1]B2B!$A:$AN,18,FALSE)</f>
        <v>China</v>
      </c>
      <c r="U20" s="18">
        <f>VLOOKUP($A20,[1]B2B!$A:$AN,27,FALSE)</f>
        <v>45698</v>
      </c>
      <c r="V20" s="19" t="str">
        <f>VLOOKUP($A20,[1]B2B!$A:$AN,19,FALSE)</f>
        <v>Puerto Cabello</v>
      </c>
      <c r="W20" s="19" t="str">
        <f>VLOOKUP($A20,[1]B2B!$A:$AN,20,FALSE)</f>
        <v>Venezuela</v>
      </c>
      <c r="X20" s="19" t="str">
        <f ca="1">VLOOKUP($A20,[1]B2B!$A:$AN,28,FALSE)</f>
        <v>Finalizado</v>
      </c>
    </row>
    <row r="21" spans="1:24" ht="15.75" hidden="1" thickTop="1">
      <c r="A21" s="16">
        <v>22</v>
      </c>
      <c r="B21" s="17">
        <f>VLOOKUP(C21,'[1]BD Clientes'!$B$2:$D$1048576,3,FALSE)</f>
        <v>0</v>
      </c>
      <c r="C21" t="str">
        <f>VLOOKUP($A21,[1]B2B!$A:$AN,4,FALSE)</f>
        <v>Cerveceria Polar</v>
      </c>
      <c r="D21" t="str">
        <f>VLOOKUP($A21,[1]B2B!$A:$AN,3,FALSE)</f>
        <v>S2200670-2</v>
      </c>
      <c r="E21" t="str">
        <f t="shared" si="11"/>
        <v>S2200670</v>
      </c>
      <c r="F21"/>
      <c r="G21" s="1">
        <f>VLOOKUP($A21,[1]B2B!$A:$AN,6,FALSE)</f>
        <v>4700278097</v>
      </c>
      <c r="H21" s="1" t="str">
        <f>VLOOKUP($A21,[1]B2B!$A:$AN,31,FALSE)</f>
        <v>Hongqiao</v>
      </c>
      <c r="I21" s="1">
        <f>VLOOKUP($A21,[1]B2B!$A:$AN,29,FALSE)</f>
        <v>0</v>
      </c>
      <c r="J21" s="1" t="str">
        <f>VLOOKUP($A21,[1]B2B!$A:$AN,30,FALSE)</f>
        <v>0,279 mm (+- 0,005 mm) x 1484,27 mm
(+1,6/-0 mm) x Coil</v>
      </c>
      <c r="K21" s="18">
        <f t="shared" si="12"/>
        <v>45648</v>
      </c>
      <c r="L21" s="19">
        <f>VLOOKUP($A21,[1]B2B!$A:$AN,21,FALSE)</f>
        <v>0</v>
      </c>
      <c r="M21" s="19">
        <f>VLOOKUP($A21,[1]B2B!$A:$AN,22,FALSE)</f>
        <v>193.01499999999999</v>
      </c>
      <c r="N21" s="19">
        <f>VLOOKUP($A21,[1]B2B!$A:$AN,23,FALSE)</f>
        <v>0</v>
      </c>
      <c r="O21" s="19" t="str">
        <f>VLOOKUP($A21,[1]B2B!$A:$AN,38,FALSE)</f>
        <v>CFR</v>
      </c>
      <c r="P21" s="19" t="str">
        <f>VLOOKUP($A21,[1]B2B!$A:$AN,24,FALSE)</f>
        <v>MAERSK ESSEX 452E</v>
      </c>
      <c r="Q21" s="20">
        <f t="shared" si="13"/>
        <v>193.01499999999999</v>
      </c>
      <c r="R21" s="18">
        <f>VLOOKUP($A21,[1]B2B!$A:$AN,26,FALSE)</f>
        <v>45658</v>
      </c>
      <c r="S21" s="19" t="str">
        <f>VLOOKUP($A21,[1]B2B!$A:$AN,17,FALSE)</f>
        <v>Qingdao</v>
      </c>
      <c r="T21" s="19" t="str">
        <f>VLOOKUP($A21,[1]B2B!$A:$AN,18,FALSE)</f>
        <v>China</v>
      </c>
      <c r="U21" s="18">
        <f>VLOOKUP($A21,[1]B2B!$A:$AN,27,FALSE)</f>
        <v>45712</v>
      </c>
      <c r="V21" s="19" t="str">
        <f>VLOOKUP($A21,[1]B2B!$A:$AN,19,FALSE)</f>
        <v>Puerto Cabello</v>
      </c>
      <c r="W21" s="19" t="str">
        <f>VLOOKUP($A21,[1]B2B!$A:$AN,20,FALSE)</f>
        <v>Venezuela</v>
      </c>
      <c r="X21" s="19" t="str">
        <f ca="1">VLOOKUP($A21,[1]B2B!$A:$AN,28,FALSE)</f>
        <v>Finalizado</v>
      </c>
    </row>
    <row r="22" spans="1:24" ht="15.75" hidden="1" thickTop="1">
      <c r="A22" s="16">
        <v>63</v>
      </c>
      <c r="B22" s="17">
        <f>VLOOKUP(C22,'[1]BD Clientes'!$B$2:$D$1048576,3,FALSE)</f>
        <v>0</v>
      </c>
      <c r="C22" t="str">
        <f>VLOOKUP($A22,[1]B2B!$A:$AN,4,FALSE)</f>
        <v>CMP/AC COMERCIAL IMPORTADORA E EXPORTADORA LTDA.</v>
      </c>
      <c r="D22" t="str">
        <f>VLOOKUP($A22,[1]B2B!$A:$AN,3,FALSE)</f>
        <v>S2200825-2</v>
      </c>
      <c r="E22" t="str">
        <f t="shared" si="11"/>
        <v>S2200825</v>
      </c>
      <c r="F22"/>
      <c r="G22" s="1">
        <f>VLOOKUP($A22,[1]B2B!$A:$AN,6,FALSE)</f>
        <v>0</v>
      </c>
      <c r="H22" s="1" t="str">
        <f>VLOOKUP($A22,[1]B2B!$A:$AN,31,FALSE)</f>
        <v>Erdemir</v>
      </c>
      <c r="I22" s="1">
        <f>VLOOKUP($A22,[1]B2B!$A:$AN,29,FALSE)</f>
        <v>0</v>
      </c>
      <c r="J22" s="1" t="str">
        <f>VLOOKUP($A22,[1]B2B!$A:$AN,30,FALSE)</f>
        <v>0,36 mm x 718 mm x 865 mm - TS275 - 2,8/2,8</v>
      </c>
      <c r="K22" s="18">
        <f t="shared" si="12"/>
        <v>45668</v>
      </c>
      <c r="L22" s="19">
        <f>VLOOKUP($A22,[1]B2B!$A:$AN,21,FALSE)</f>
        <v>50</v>
      </c>
      <c r="M22" s="19">
        <f>VLOOKUP($A22,[1]B2B!$A:$AN,22,FALSE)</f>
        <v>61.63</v>
      </c>
      <c r="N22" s="19">
        <f>VLOOKUP($A22,[1]B2B!$A:$AN,23,FALSE)</f>
        <v>0</v>
      </c>
      <c r="O22" s="19" t="str">
        <f>VLOOKUP($A22,[1]B2B!$A:$AN,38,FALSE)</f>
        <v>CIF</v>
      </c>
      <c r="P22" s="19" t="str">
        <f>VLOOKUP($A22,[1]B2B!$A:$AN,24,FALSE)</f>
        <v>MAERSK LOUIS</v>
      </c>
      <c r="Q22" s="20">
        <f t="shared" si="13"/>
        <v>61.63</v>
      </c>
      <c r="R22" s="18">
        <f>VLOOKUP($A22,[1]B2B!$A:$AN,26,FALSE)</f>
        <v>45678</v>
      </c>
      <c r="S22" s="19" t="str">
        <f>VLOOKUP($A22,[1]B2B!$A:$AN,17,FALSE)</f>
        <v>Gebze</v>
      </c>
      <c r="T22" s="19" t="str">
        <f>VLOOKUP($A22,[1]B2B!$A:$AN,18,FALSE)</f>
        <v>Türkiye</v>
      </c>
      <c r="U22" s="18">
        <f>VLOOKUP($A22,[1]B2B!$A:$AN,27,FALSE)</f>
        <v>45705</v>
      </c>
      <c r="V22" s="19" t="str">
        <f>VLOOKUP($A22,[1]B2B!$A:$AN,19,FALSE)</f>
        <v>Itapoa</v>
      </c>
      <c r="W22" s="19" t="str">
        <f>VLOOKUP($A22,[1]B2B!$A:$AN,20,FALSE)</f>
        <v>Brazil</v>
      </c>
      <c r="X22" s="19" t="str">
        <f ca="1">VLOOKUP($A22,[1]B2B!$A:$AN,28,FALSE)</f>
        <v>Finalizado</v>
      </c>
    </row>
    <row r="23" spans="1:24" ht="15.75" hidden="1" thickTop="1">
      <c r="A23" s="16">
        <v>64</v>
      </c>
      <c r="B23" s="17">
        <f>VLOOKUP(C23,'[1]BD Clientes'!$B$2:$D$1048576,3,FALSE)</f>
        <v>0</v>
      </c>
      <c r="C23" t="str">
        <f>VLOOKUP($A23,[1]B2B!$A:$AN,4,FALSE)</f>
        <v>CMP/AC COMERCIAL IMPORTADORA E EXPORTADORA LTDA.</v>
      </c>
      <c r="D23" t="str">
        <f>VLOOKUP($A23,[1]B2B!$A:$AN,3,FALSE)</f>
        <v>S2200825-2</v>
      </c>
      <c r="E23" t="str">
        <f t="shared" si="11"/>
        <v>S2200825</v>
      </c>
      <c r="F23"/>
      <c r="G23" s="1">
        <f>VLOOKUP($A23,[1]B2B!$A:$AN,6,FALSE)</f>
        <v>0</v>
      </c>
      <c r="H23" s="1" t="str">
        <f>VLOOKUP($A23,[1]B2B!$A:$AN,31,FALSE)</f>
        <v>Erdemir</v>
      </c>
      <c r="I23" s="1">
        <f>VLOOKUP($A23,[1]B2B!$A:$AN,29,FALSE)</f>
        <v>0</v>
      </c>
      <c r="J23" s="1" t="str">
        <f>VLOOKUP($A23,[1]B2B!$A:$AN,30,FALSE)</f>
        <v>0,36 mm x 768 mm x 865 mm - TS275 - 2,8/2,8</v>
      </c>
      <c r="K23" s="18">
        <f t="shared" si="12"/>
        <v>45668</v>
      </c>
      <c r="L23" s="19">
        <f>VLOOKUP($A23,[1]B2B!$A:$AN,21,FALSE)</f>
        <v>250</v>
      </c>
      <c r="M23" s="19">
        <f>VLOOKUP($A23,[1]B2B!$A:$AN,22,FALSE)</f>
        <v>282.13</v>
      </c>
      <c r="N23" s="19">
        <f>VLOOKUP($A23,[1]B2B!$A:$AN,23,FALSE)</f>
        <v>0</v>
      </c>
      <c r="O23" s="19" t="str">
        <f>VLOOKUP($A23,[1]B2B!$A:$AN,38,FALSE)</f>
        <v>CIF</v>
      </c>
      <c r="P23" s="19" t="str">
        <f>VLOOKUP($A23,[1]B2B!$A:$AN,24,FALSE)</f>
        <v>MAERSK LOUIS</v>
      </c>
      <c r="Q23" s="20">
        <f t="shared" si="13"/>
        <v>282.13</v>
      </c>
      <c r="R23" s="18">
        <f>VLOOKUP($A23,[1]B2B!$A:$AN,26,FALSE)</f>
        <v>45678</v>
      </c>
      <c r="S23" s="19" t="str">
        <f>VLOOKUP($A23,[1]B2B!$A:$AN,17,FALSE)</f>
        <v>Gebze</v>
      </c>
      <c r="T23" s="19" t="str">
        <f>VLOOKUP($A23,[1]B2B!$A:$AN,18,FALSE)</f>
        <v>Türkiye</v>
      </c>
      <c r="U23" s="18">
        <f>VLOOKUP($A23,[1]B2B!$A:$AN,27,FALSE)</f>
        <v>45705</v>
      </c>
      <c r="V23" s="19" t="str">
        <f>VLOOKUP($A23,[1]B2B!$A:$AN,19,FALSE)</f>
        <v>Itapoa</v>
      </c>
      <c r="W23" s="19" t="str">
        <f>VLOOKUP($A23,[1]B2B!$A:$AN,20,FALSE)</f>
        <v>Brazil</v>
      </c>
      <c r="X23" s="19" t="str">
        <f ca="1">VLOOKUP($A23,[1]B2B!$A:$AN,28,FALSE)</f>
        <v>Finalizado</v>
      </c>
    </row>
    <row r="24" spans="1:24" ht="15.75" hidden="1" thickTop="1">
      <c r="A24" s="16">
        <v>65</v>
      </c>
      <c r="B24" s="17">
        <f>VLOOKUP(C24,'[1]BD Clientes'!$B$2:$D$1048576,3,FALSE)</f>
        <v>0</v>
      </c>
      <c r="C24" t="str">
        <f>VLOOKUP($A24,[1]B2B!$A:$AN,4,FALSE)</f>
        <v>CMP/AC COMERCIAL IMPORTADORA E EXPORTADORA LTDA.</v>
      </c>
      <c r="D24" t="str">
        <f>VLOOKUP($A24,[1]B2B!$A:$AN,3,FALSE)</f>
        <v>S2200825-2</v>
      </c>
      <c r="E24" t="str">
        <f t="shared" si="11"/>
        <v>S2200825</v>
      </c>
      <c r="F24"/>
      <c r="G24" s="1">
        <f>VLOOKUP($A24,[1]B2B!$A:$AN,6,FALSE)</f>
        <v>0</v>
      </c>
      <c r="H24" s="1" t="str">
        <f>VLOOKUP($A24,[1]B2B!$A:$AN,31,FALSE)</f>
        <v>Erdemir</v>
      </c>
      <c r="I24" s="1">
        <f>VLOOKUP($A24,[1]B2B!$A:$AN,29,FALSE)</f>
        <v>0</v>
      </c>
      <c r="J24" s="1" t="str">
        <f>VLOOKUP($A24,[1]B2B!$A:$AN,30,FALSE)</f>
        <v>0,36 mm x 870 mm x 865 mm - TS275 - 2,8/2,8</v>
      </c>
      <c r="K24" s="18">
        <f t="shared" si="12"/>
        <v>45668</v>
      </c>
      <c r="L24" s="19">
        <f>VLOOKUP($A24,[1]B2B!$A:$AN,21,FALSE)</f>
        <v>100</v>
      </c>
      <c r="M24" s="19">
        <f>VLOOKUP($A24,[1]B2B!$A:$AN,22,FALSE)</f>
        <v>119.321</v>
      </c>
      <c r="N24" s="19">
        <f>VLOOKUP($A24,[1]B2B!$A:$AN,23,FALSE)</f>
        <v>0</v>
      </c>
      <c r="O24" s="19" t="str">
        <f>VLOOKUP($A24,[1]B2B!$A:$AN,38,FALSE)</f>
        <v>CIF</v>
      </c>
      <c r="P24" s="19" t="str">
        <f>VLOOKUP($A24,[1]B2B!$A:$AN,24,FALSE)</f>
        <v>MAERSK LOUIS</v>
      </c>
      <c r="Q24" s="20">
        <f t="shared" si="13"/>
        <v>119.321</v>
      </c>
      <c r="R24" s="18">
        <f>VLOOKUP($A24,[1]B2B!$A:$AN,26,FALSE)</f>
        <v>45678</v>
      </c>
      <c r="S24" s="19" t="str">
        <f>VLOOKUP($A24,[1]B2B!$A:$AN,17,FALSE)</f>
        <v>Gebze</v>
      </c>
      <c r="T24" s="19" t="str">
        <f>VLOOKUP($A24,[1]B2B!$A:$AN,18,FALSE)</f>
        <v>Türkiye</v>
      </c>
      <c r="U24" s="18">
        <f>VLOOKUP($A24,[1]B2B!$A:$AN,27,FALSE)</f>
        <v>45705</v>
      </c>
      <c r="V24" s="19" t="str">
        <f>VLOOKUP($A24,[1]B2B!$A:$AN,19,FALSE)</f>
        <v>Itapoa</v>
      </c>
      <c r="W24" s="19" t="str">
        <f>VLOOKUP($A24,[1]B2B!$A:$AN,20,FALSE)</f>
        <v>Brazil</v>
      </c>
      <c r="X24" s="19" t="str">
        <f ca="1">VLOOKUP($A24,[1]B2B!$A:$AN,28,FALSE)</f>
        <v>Finalizado</v>
      </c>
    </row>
    <row r="25" spans="1:24" ht="15.75" hidden="1" thickTop="1">
      <c r="A25" s="16">
        <v>66</v>
      </c>
      <c r="B25" s="17">
        <f>VLOOKUP(C25,'[1]BD Clientes'!$B$2:$D$1048576,3,FALSE)</f>
        <v>0</v>
      </c>
      <c r="C25" t="str">
        <f>VLOOKUP($A25,[1]B2B!$A:$AN,4,FALSE)</f>
        <v>Comeca</v>
      </c>
      <c r="D25" t="str">
        <f>VLOOKUP($A25,[1]B2B!$A:$AN,3,FALSE)</f>
        <v>S2200588</v>
      </c>
      <c r="E25" t="str">
        <f t="shared" si="11"/>
        <v>S2200588</v>
      </c>
      <c r="F25"/>
      <c r="G25" s="1">
        <f>VLOOKUP($A25,[1]B2B!$A:$AN,6,FALSE)</f>
        <v>0</v>
      </c>
      <c r="H25" s="1" t="str">
        <f>VLOOKUP($A25,[1]B2B!$A:$AN,31,FALSE)</f>
        <v>JSW</v>
      </c>
      <c r="I25" s="1" t="str">
        <f>VLOOKUP($A25,[1]B2B!$A:$AN,29,FALSE)</f>
        <v>COMECA 64</v>
      </c>
      <c r="J25" s="1" t="str">
        <f>VLOOKUP($A25,[1]B2B!$A:$AN,30,FALSE)</f>
        <v>0,23mm x 933mm x Coil - T2,5 BA - 2,8/2,8</v>
      </c>
      <c r="K25" s="18">
        <f t="shared" si="12"/>
        <v>45586</v>
      </c>
      <c r="L25" s="19">
        <f>VLOOKUP($A25,[1]B2B!$A:$AN,21,FALSE)</f>
        <v>20</v>
      </c>
      <c r="M25" s="19">
        <f>VLOOKUP($A25,[1]B2B!$A:$AN,22,FALSE)</f>
        <v>35.380000000000003</v>
      </c>
      <c r="N25" s="19">
        <f>VLOOKUP($A25,[1]B2B!$A:$AN,23,FALSE)</f>
        <v>0</v>
      </c>
      <c r="O25" s="19" t="str">
        <f>VLOOKUP($A25,[1]B2B!$A:$AN,38,FALSE)</f>
        <v>CIF</v>
      </c>
      <c r="P25" s="19" t="str">
        <f>VLOOKUP($A25,[1]B2B!$A:$AN,24,FALSE)</f>
        <v>MV BELITA</v>
      </c>
      <c r="Q25" s="20">
        <f t="shared" si="13"/>
        <v>35.380000000000003</v>
      </c>
      <c r="R25" s="18">
        <f>VLOOKUP($A25,[1]B2B!$A:$AN,26,FALSE)</f>
        <v>45596</v>
      </c>
      <c r="S25" s="19" t="str">
        <f>VLOOKUP($A25,[1]B2B!$A:$AN,17,FALSE)</f>
        <v>NHAVA SHEVA</v>
      </c>
      <c r="T25" s="19" t="str">
        <f>VLOOKUP($A25,[1]B2B!$A:$AN,18,FALSE)</f>
        <v>India</v>
      </c>
      <c r="U25" s="18">
        <f>VLOOKUP($A25,[1]B2B!$A:$AN,27,FALSE)</f>
        <v>45667</v>
      </c>
      <c r="V25" s="19" t="str">
        <f>VLOOKUP($A25,[1]B2B!$A:$AN,19,FALSE)</f>
        <v>Puerto Limon</v>
      </c>
      <c r="W25" s="19" t="str">
        <f>VLOOKUP($A25,[1]B2B!$A:$AN,20,FALSE)</f>
        <v>Costa Rica</v>
      </c>
      <c r="X25" s="19" t="str">
        <f ca="1">VLOOKUP($A25,[1]B2B!$A:$AN,28,FALSE)</f>
        <v>Finalizado</v>
      </c>
    </row>
    <row r="26" spans="1:24" ht="15.75" hidden="1" thickTop="1">
      <c r="A26" s="16">
        <v>67</v>
      </c>
      <c r="B26" s="17">
        <f>VLOOKUP(C26,'[1]BD Clientes'!$B$2:$D$1048576,3,FALSE)</f>
        <v>0</v>
      </c>
      <c r="C26" t="str">
        <f>VLOOKUP($A26,[1]B2B!$A:$AN,4,FALSE)</f>
        <v>Comeca</v>
      </c>
      <c r="D26" t="str">
        <f>VLOOKUP($A26,[1]B2B!$A:$AN,3,FALSE)</f>
        <v>S2200588</v>
      </c>
      <c r="E26" t="str">
        <f t="shared" si="11"/>
        <v>S2200588</v>
      </c>
      <c r="F26"/>
      <c r="G26" s="1">
        <f>VLOOKUP($A26,[1]B2B!$A:$AN,6,FALSE)</f>
        <v>0</v>
      </c>
      <c r="H26" s="1" t="str">
        <f>VLOOKUP($A26,[1]B2B!$A:$AN,31,FALSE)</f>
        <v>JSW</v>
      </c>
      <c r="I26" s="1" t="str">
        <f>VLOOKUP($A26,[1]B2B!$A:$AN,29,FALSE)</f>
        <v>COMECA 74</v>
      </c>
      <c r="J26" s="1" t="str">
        <f>VLOOKUP($A26,[1]B2B!$A:$AN,30,FALSE)</f>
        <v>0,23 x 990 mm x Coil - MR T4 CA - 2,8/2,8</v>
      </c>
      <c r="K26" s="18">
        <f t="shared" si="12"/>
        <v>45586</v>
      </c>
      <c r="L26" s="19">
        <f>VLOOKUP($A26,[1]B2B!$A:$AN,21,FALSE)</f>
        <v>20</v>
      </c>
      <c r="M26" s="19">
        <f>VLOOKUP($A26,[1]B2B!$A:$AN,22,FALSE)</f>
        <v>17.545000000000002</v>
      </c>
      <c r="N26" s="19">
        <f>VLOOKUP($A26,[1]B2B!$A:$AN,23,FALSE)</f>
        <v>0</v>
      </c>
      <c r="O26" s="19" t="str">
        <f>VLOOKUP($A26,[1]B2B!$A:$AN,38,FALSE)</f>
        <v>CIF</v>
      </c>
      <c r="P26" s="19" t="str">
        <f>VLOOKUP($A26,[1]B2B!$A:$AN,24,FALSE)</f>
        <v>MV BELITA</v>
      </c>
      <c r="Q26" s="20">
        <f t="shared" si="13"/>
        <v>17.545000000000002</v>
      </c>
      <c r="R26" s="18">
        <f>VLOOKUP($A26,[1]B2B!$A:$AN,26,FALSE)</f>
        <v>45596</v>
      </c>
      <c r="S26" s="19" t="str">
        <f>VLOOKUP($A26,[1]B2B!$A:$AN,17,FALSE)</f>
        <v>NHAVA SHEVA</v>
      </c>
      <c r="T26" s="19" t="str">
        <f>VLOOKUP($A26,[1]B2B!$A:$AN,18,FALSE)</f>
        <v>India</v>
      </c>
      <c r="U26" s="18">
        <f>VLOOKUP($A26,[1]B2B!$A:$AN,27,FALSE)</f>
        <v>45667</v>
      </c>
      <c r="V26" s="19" t="str">
        <f>VLOOKUP($A26,[1]B2B!$A:$AN,19,FALSE)</f>
        <v>Puerto Limon</v>
      </c>
      <c r="W26" s="19" t="str">
        <f>VLOOKUP($A26,[1]B2B!$A:$AN,20,FALSE)</f>
        <v>Costa Rica</v>
      </c>
      <c r="X26" s="19" t="str">
        <f ca="1">VLOOKUP($A26,[1]B2B!$A:$AN,28,FALSE)</f>
        <v>Finalizado</v>
      </c>
    </row>
    <row r="27" spans="1:24" ht="15.75" hidden="1" thickTop="1">
      <c r="A27" s="16">
        <v>68</v>
      </c>
      <c r="B27" s="17">
        <f>VLOOKUP(C27,'[1]BD Clientes'!$B$2:$D$1048576,3,FALSE)</f>
        <v>0</v>
      </c>
      <c r="C27" t="str">
        <f>VLOOKUP($A27,[1]B2B!$A:$AN,4,FALSE)</f>
        <v>Comeca</v>
      </c>
      <c r="D27" t="str">
        <f>VLOOKUP($A27,[1]B2B!$A:$AN,3,FALSE)</f>
        <v>S2200588</v>
      </c>
      <c r="E27" t="str">
        <f t="shared" si="11"/>
        <v>S2200588</v>
      </c>
      <c r="F27"/>
      <c r="G27" s="1">
        <f>VLOOKUP($A27,[1]B2B!$A:$AN,6,FALSE)</f>
        <v>0</v>
      </c>
      <c r="H27" s="1" t="str">
        <f>VLOOKUP($A27,[1]B2B!$A:$AN,31,FALSE)</f>
        <v>JSW</v>
      </c>
      <c r="I27" s="1" t="str">
        <f>VLOOKUP($A27,[1]B2B!$A:$AN,29,FALSE)</f>
        <v>COMECA 878-22</v>
      </c>
      <c r="J27" s="1" t="str">
        <f>VLOOKUP($A27,[1]B2B!$A:$AN,30,FALSE)</f>
        <v>0,22mm x 878mm c Coil - T2,5 BA - 2,8/2,8</v>
      </c>
      <c r="K27" s="18">
        <f t="shared" si="12"/>
        <v>45586</v>
      </c>
      <c r="L27" s="19">
        <f>VLOOKUP($A27,[1]B2B!$A:$AN,21,FALSE)</f>
        <v>20</v>
      </c>
      <c r="M27" s="19">
        <f>VLOOKUP($A27,[1]B2B!$A:$AN,22,FALSE)</f>
        <v>15.28</v>
      </c>
      <c r="N27" s="19">
        <f>VLOOKUP($A27,[1]B2B!$A:$AN,23,FALSE)</f>
        <v>0</v>
      </c>
      <c r="O27" s="19" t="str">
        <f>VLOOKUP($A27,[1]B2B!$A:$AN,38,FALSE)</f>
        <v>CIF</v>
      </c>
      <c r="P27" s="19" t="str">
        <f>VLOOKUP($A27,[1]B2B!$A:$AN,24,FALSE)</f>
        <v>MV BELITA</v>
      </c>
      <c r="Q27" s="20">
        <f t="shared" si="13"/>
        <v>15.28</v>
      </c>
      <c r="R27" s="18">
        <f>VLOOKUP($A27,[1]B2B!$A:$AN,26,FALSE)</f>
        <v>45596</v>
      </c>
      <c r="S27" s="19" t="str">
        <f>VLOOKUP($A27,[1]B2B!$A:$AN,17,FALSE)</f>
        <v>NHAVA SHEVA</v>
      </c>
      <c r="T27" s="19" t="str">
        <f>VLOOKUP($A27,[1]B2B!$A:$AN,18,FALSE)</f>
        <v>India</v>
      </c>
      <c r="U27" s="18">
        <f>VLOOKUP($A27,[1]B2B!$A:$AN,27,FALSE)</f>
        <v>45667</v>
      </c>
      <c r="V27" s="19" t="str">
        <f>VLOOKUP($A27,[1]B2B!$A:$AN,19,FALSE)</f>
        <v>Puerto Limon</v>
      </c>
      <c r="W27" s="19" t="str">
        <f>VLOOKUP($A27,[1]B2B!$A:$AN,20,FALSE)</f>
        <v>Costa Rica</v>
      </c>
      <c r="X27" s="19" t="str">
        <f ca="1">VLOOKUP($A27,[1]B2B!$A:$AN,28,FALSE)</f>
        <v>Finalizado</v>
      </c>
    </row>
    <row r="28" spans="1:24" ht="15.75" hidden="1" thickTop="1">
      <c r="A28" s="16">
        <v>69</v>
      </c>
      <c r="B28" s="17">
        <f>VLOOKUP(C28,'[1]BD Clientes'!$B$2:$D$1048576,3,FALSE)</f>
        <v>0</v>
      </c>
      <c r="C28" t="str">
        <f>VLOOKUP($A28,[1]B2B!$A:$AN,4,FALSE)</f>
        <v>Comeca</v>
      </c>
      <c r="D28" t="str">
        <f>VLOOKUP($A28,[1]B2B!$A:$AN,3,FALSE)</f>
        <v>S2200588</v>
      </c>
      <c r="E28" t="str">
        <f t="shared" si="11"/>
        <v>S2200588</v>
      </c>
      <c r="F28"/>
      <c r="G28" s="1">
        <f>VLOOKUP($A28,[1]B2B!$A:$AN,6,FALSE)</f>
        <v>0</v>
      </c>
      <c r="H28" s="1" t="str">
        <f>VLOOKUP($A28,[1]B2B!$A:$AN,31,FALSE)</f>
        <v>JSW</v>
      </c>
      <c r="I28" s="1" t="str">
        <f>VLOOKUP($A28,[1]B2B!$A:$AN,29,FALSE)</f>
        <v>COMECA 98</v>
      </c>
      <c r="J28" s="1" t="str">
        <f>VLOOKUP($A28,[1]B2B!$A:$AN,30,FALSE)</f>
        <v>0,40mm x 1020mm x Coil - T3 BA - 2,8/2,8</v>
      </c>
      <c r="K28" s="18">
        <f t="shared" si="12"/>
        <v>45586</v>
      </c>
      <c r="L28" s="19">
        <f>VLOOKUP($A28,[1]B2B!$A:$AN,21,FALSE)</f>
        <v>20</v>
      </c>
      <c r="M28" s="19">
        <f>VLOOKUP($A28,[1]B2B!$A:$AN,22,FALSE)</f>
        <v>18.93</v>
      </c>
      <c r="N28" s="19">
        <f>VLOOKUP($A28,[1]B2B!$A:$AN,23,FALSE)</f>
        <v>0</v>
      </c>
      <c r="O28" s="19" t="str">
        <f>VLOOKUP($A28,[1]B2B!$A:$AN,38,FALSE)</f>
        <v>CIF</v>
      </c>
      <c r="P28" s="19" t="str">
        <f>VLOOKUP($A28,[1]B2B!$A:$AN,24,FALSE)</f>
        <v>MV BELITA</v>
      </c>
      <c r="Q28" s="20">
        <f t="shared" si="13"/>
        <v>18.93</v>
      </c>
      <c r="R28" s="18">
        <f>VLOOKUP($A28,[1]B2B!$A:$AN,26,FALSE)</f>
        <v>45596</v>
      </c>
      <c r="S28" s="19" t="str">
        <f>VLOOKUP($A28,[1]B2B!$A:$AN,17,FALSE)</f>
        <v>NHAVA SHEVA</v>
      </c>
      <c r="T28" s="19" t="str">
        <f>VLOOKUP($A28,[1]B2B!$A:$AN,18,FALSE)</f>
        <v>India</v>
      </c>
      <c r="U28" s="18">
        <f>VLOOKUP($A28,[1]B2B!$A:$AN,27,FALSE)</f>
        <v>45667</v>
      </c>
      <c r="V28" s="19" t="str">
        <f>VLOOKUP($A28,[1]B2B!$A:$AN,19,FALSE)</f>
        <v>Puerto Limon</v>
      </c>
      <c r="W28" s="19" t="str">
        <f>VLOOKUP($A28,[1]B2B!$A:$AN,20,FALSE)</f>
        <v>Costa Rica</v>
      </c>
      <c r="X28" s="19" t="str">
        <f ca="1">VLOOKUP($A28,[1]B2B!$A:$AN,28,FALSE)</f>
        <v>Finalizado</v>
      </c>
    </row>
    <row r="29" spans="1:24" ht="15.75" hidden="1" thickTop="1">
      <c r="A29" s="16">
        <v>70</v>
      </c>
      <c r="B29" s="17">
        <f>VLOOKUP(C29,'[1]BD Clientes'!$B$2:$D$1048576,3,FALSE)</f>
        <v>0</v>
      </c>
      <c r="C29" t="str">
        <f>VLOOKUP($A29,[1]B2B!$A:$AN,4,FALSE)</f>
        <v>Comeca</v>
      </c>
      <c r="D29" t="str">
        <f>VLOOKUP($A29,[1]B2B!$A:$AN,3,FALSE)</f>
        <v>S2200588</v>
      </c>
      <c r="E29" t="str">
        <f t="shared" si="11"/>
        <v>S2200588</v>
      </c>
      <c r="F29"/>
      <c r="G29" s="1">
        <f>VLOOKUP($A29,[1]B2B!$A:$AN,6,FALSE)</f>
        <v>0</v>
      </c>
      <c r="H29" s="1" t="str">
        <f>VLOOKUP($A29,[1]B2B!$A:$AN,31,FALSE)</f>
        <v>JSW</v>
      </c>
      <c r="I29" s="1" t="str">
        <f>VLOOKUP($A29,[1]B2B!$A:$AN,29,FALSE)</f>
        <v>COMECA 115</v>
      </c>
      <c r="J29" s="1" t="str">
        <f>VLOOKUP($A29,[1]B2B!$A:$AN,30,FALSE)</f>
        <v>0,25mm x 932mm x Coil - T2,5 BA - 2,8/2,8</v>
      </c>
      <c r="K29" s="18">
        <f t="shared" si="12"/>
        <v>45586</v>
      </c>
      <c r="L29" s="19">
        <f>VLOOKUP($A29,[1]B2B!$A:$AN,21,FALSE)</f>
        <v>20</v>
      </c>
      <c r="M29" s="19">
        <f>VLOOKUP($A29,[1]B2B!$A:$AN,22,FALSE)</f>
        <v>17.95</v>
      </c>
      <c r="N29" s="19">
        <f>VLOOKUP($A29,[1]B2B!$A:$AN,23,FALSE)</f>
        <v>0</v>
      </c>
      <c r="O29" s="19" t="str">
        <f>VLOOKUP($A29,[1]B2B!$A:$AN,38,FALSE)</f>
        <v>CIF</v>
      </c>
      <c r="P29" s="19" t="str">
        <f>VLOOKUP($A29,[1]B2B!$A:$AN,24,FALSE)</f>
        <v>MV BELITA</v>
      </c>
      <c r="Q29" s="20">
        <f t="shared" si="13"/>
        <v>17.95</v>
      </c>
      <c r="R29" s="18">
        <f>VLOOKUP($A29,[1]B2B!$A:$AN,26,FALSE)</f>
        <v>45596</v>
      </c>
      <c r="S29" s="19" t="str">
        <f>VLOOKUP($A29,[1]B2B!$A:$AN,17,FALSE)</f>
        <v>NHAVA SHEVA</v>
      </c>
      <c r="T29" s="19" t="str">
        <f>VLOOKUP($A29,[1]B2B!$A:$AN,18,FALSE)</f>
        <v>India</v>
      </c>
      <c r="U29" s="18">
        <f>VLOOKUP($A29,[1]B2B!$A:$AN,27,FALSE)</f>
        <v>45667</v>
      </c>
      <c r="V29" s="19" t="str">
        <f>VLOOKUP($A29,[1]B2B!$A:$AN,19,FALSE)</f>
        <v>Puerto Limon</v>
      </c>
      <c r="W29" s="19" t="str">
        <f>VLOOKUP($A29,[1]B2B!$A:$AN,20,FALSE)</f>
        <v>Costa Rica</v>
      </c>
      <c r="X29" s="19" t="str">
        <f ca="1">VLOOKUP($A29,[1]B2B!$A:$AN,28,FALSE)</f>
        <v>Finalizado</v>
      </c>
    </row>
    <row r="30" spans="1:24" ht="15.75" hidden="1" thickTop="1">
      <c r="A30" s="16">
        <v>71</v>
      </c>
      <c r="B30" s="17">
        <f>VLOOKUP(C30,'[1]BD Clientes'!$B$2:$D$1048576,3,FALSE)</f>
        <v>0</v>
      </c>
      <c r="C30" t="str">
        <f>VLOOKUP($A30,[1]B2B!$A:$AN,4,FALSE)</f>
        <v>Comeca</v>
      </c>
      <c r="D30" t="str">
        <f>VLOOKUP($A30,[1]B2B!$A:$AN,3,FALSE)</f>
        <v>S2200588</v>
      </c>
      <c r="E30" t="str">
        <f t="shared" si="11"/>
        <v>S2200588</v>
      </c>
      <c r="F30"/>
      <c r="G30" s="1">
        <f>VLOOKUP($A30,[1]B2B!$A:$AN,6,FALSE)</f>
        <v>0</v>
      </c>
      <c r="H30" s="1" t="str">
        <f>VLOOKUP($A30,[1]B2B!$A:$AN,31,FALSE)</f>
        <v>JSW</v>
      </c>
      <c r="I30" s="1" t="str">
        <f>VLOOKUP($A30,[1]B2B!$A:$AN,29,FALSE)</f>
        <v>COMECA 104</v>
      </c>
      <c r="J30" s="1" t="str">
        <f>VLOOKUP($A30,[1]B2B!$A:$AN,30,FALSE)</f>
        <v>0,30mm x 752mm x Coil - T3 BA - 2,8/2,8</v>
      </c>
      <c r="K30" s="18">
        <f t="shared" si="12"/>
        <v>45586</v>
      </c>
      <c r="L30" s="19">
        <f>VLOOKUP($A30,[1]B2B!$A:$AN,21,FALSE)</f>
        <v>20</v>
      </c>
      <c r="M30" s="19">
        <f>VLOOKUP($A30,[1]B2B!$A:$AN,22,FALSE)</f>
        <v>12.92</v>
      </c>
      <c r="N30" s="19">
        <f>VLOOKUP($A30,[1]B2B!$A:$AN,23,FALSE)</f>
        <v>0</v>
      </c>
      <c r="O30" s="19" t="str">
        <f>VLOOKUP($A30,[1]B2B!$A:$AN,38,FALSE)</f>
        <v>CIF</v>
      </c>
      <c r="P30" s="19" t="str">
        <f>VLOOKUP($A30,[1]B2B!$A:$AN,24,FALSE)</f>
        <v>MV BELITA</v>
      </c>
      <c r="Q30" s="20">
        <f t="shared" si="13"/>
        <v>12.92</v>
      </c>
      <c r="R30" s="18">
        <f>VLOOKUP($A30,[1]B2B!$A:$AN,26,FALSE)</f>
        <v>45596</v>
      </c>
      <c r="S30" s="19" t="str">
        <f>VLOOKUP($A30,[1]B2B!$A:$AN,17,FALSE)</f>
        <v>NHAVA SHEVA</v>
      </c>
      <c r="T30" s="19" t="str">
        <f>VLOOKUP($A30,[1]B2B!$A:$AN,18,FALSE)</f>
        <v>India</v>
      </c>
      <c r="U30" s="18">
        <f>VLOOKUP($A30,[1]B2B!$A:$AN,27,FALSE)</f>
        <v>45667</v>
      </c>
      <c r="V30" s="19" t="str">
        <f>VLOOKUP($A30,[1]B2B!$A:$AN,19,FALSE)</f>
        <v>Puerto Limon</v>
      </c>
      <c r="W30" s="19" t="str">
        <f>VLOOKUP($A30,[1]B2B!$A:$AN,20,FALSE)</f>
        <v>Costa Rica</v>
      </c>
      <c r="X30" s="19" t="str">
        <f ca="1">VLOOKUP($A30,[1]B2B!$A:$AN,28,FALSE)</f>
        <v>Finalizado</v>
      </c>
    </row>
    <row r="31" spans="1:24" ht="15.75" hidden="1" thickTop="1">
      <c r="A31" s="16">
        <v>72</v>
      </c>
      <c r="B31" s="17">
        <f>VLOOKUP(C31,'[1]BD Clientes'!$B$2:$D$1048576,3,FALSE)</f>
        <v>0</v>
      </c>
      <c r="C31" t="str">
        <f>VLOOKUP($A31,[1]B2B!$A:$AN,4,FALSE)</f>
        <v>Comeca</v>
      </c>
      <c r="D31" t="str">
        <f>VLOOKUP($A31,[1]B2B!$A:$AN,3,FALSE)</f>
        <v>S2200744</v>
      </c>
      <c r="E31" t="str">
        <f t="shared" si="11"/>
        <v>S2200744</v>
      </c>
      <c r="F31"/>
      <c r="G31" s="1">
        <f>VLOOKUP($A31,[1]B2B!$A:$AN,6,FALSE)</f>
        <v>0</v>
      </c>
      <c r="H31" s="1" t="str">
        <f>VLOOKUP($A31,[1]B2B!$A:$AN,31,FALSE)</f>
        <v>YOUFU</v>
      </c>
      <c r="I31" s="1" t="str">
        <f>VLOOKUP($A31,[1]B2B!$A:$AN,29,FALSE)</f>
        <v>COMECA 15</v>
      </c>
      <c r="J31" s="1" t="str">
        <f>VLOOKUP($A31,[1]B2B!$A:$AN,30,FALSE)</f>
        <v>0,16mm x 821mm x Coil - DR8
-CA</v>
      </c>
      <c r="K31" s="18">
        <f t="shared" si="12"/>
        <v>45646</v>
      </c>
      <c r="L31" s="19">
        <f>VLOOKUP($A31,[1]B2B!$A:$AN,21,FALSE)</f>
        <v>25</v>
      </c>
      <c r="M31" s="19">
        <f>VLOOKUP($A31,[1]B2B!$A:$AN,22,FALSE)</f>
        <v>26.405000000000001</v>
      </c>
      <c r="N31" s="19">
        <f>VLOOKUP($A31,[1]B2B!$A:$AN,23,FALSE)</f>
        <v>0</v>
      </c>
      <c r="O31" s="19" t="str">
        <f>VLOOKUP($A31,[1]B2B!$A:$AN,38,FALSE)</f>
        <v>CIF</v>
      </c>
      <c r="P31" s="19" t="str">
        <f>VLOOKUP($A31,[1]B2B!$A:$AN,24,FALSE)</f>
        <v>MV ZJ PACIFIC V.A2454</v>
      </c>
      <c r="Q31" s="20">
        <f t="shared" si="13"/>
        <v>26.405000000000001</v>
      </c>
      <c r="R31" s="18">
        <f>VLOOKUP($A31,[1]B2B!$A:$AN,26,FALSE)</f>
        <v>45656</v>
      </c>
      <c r="S31" s="19" t="str">
        <f>VLOOKUP($A31,[1]B2B!$A:$AN,17,FALSE)</f>
        <v xml:space="preserve">Tianjin </v>
      </c>
      <c r="T31" s="19" t="str">
        <f>VLOOKUP($A31,[1]B2B!$A:$AN,18,FALSE)</f>
        <v>China</v>
      </c>
      <c r="U31" s="18">
        <f>VLOOKUP($A31,[1]B2B!$A:$AN,27,FALSE)</f>
        <v>45713</v>
      </c>
      <c r="V31" s="19" t="str">
        <f>VLOOKUP($A31,[1]B2B!$A:$AN,19,FALSE)</f>
        <v>Puerto Limon</v>
      </c>
      <c r="W31" s="19" t="str">
        <f>VLOOKUP($A31,[1]B2B!$A:$AN,20,FALSE)</f>
        <v>Costa Rica</v>
      </c>
      <c r="X31" s="19" t="str">
        <f ca="1">VLOOKUP($A31,[1]B2B!$A:$AN,28,FALSE)</f>
        <v>Finalizado</v>
      </c>
    </row>
    <row r="32" spans="1:24" ht="15.75" hidden="1" thickTop="1">
      <c r="A32" s="16">
        <v>73</v>
      </c>
      <c r="B32" s="17">
        <f>VLOOKUP(C32,'[1]BD Clientes'!$B$2:$D$1048576,3,FALSE)</f>
        <v>0</v>
      </c>
      <c r="C32" t="str">
        <f>VLOOKUP($A32,[1]B2B!$A:$AN,4,FALSE)</f>
        <v>Comeca</v>
      </c>
      <c r="D32" t="str">
        <f>VLOOKUP($A32,[1]B2B!$A:$AN,3,FALSE)</f>
        <v>S2200744</v>
      </c>
      <c r="E32" t="str">
        <f t="shared" si="11"/>
        <v>S2200744</v>
      </c>
      <c r="F32"/>
      <c r="G32" s="1">
        <f>VLOOKUP($A32,[1]B2B!$A:$AN,6,FALSE)</f>
        <v>0</v>
      </c>
      <c r="H32" s="1" t="str">
        <f>VLOOKUP($A32,[1]B2B!$A:$AN,31,FALSE)</f>
        <v>YOUFU</v>
      </c>
      <c r="I32" s="1" t="str">
        <f>VLOOKUP($A32,[1]B2B!$A:$AN,29,FALSE)</f>
        <v>COMECA 124</v>
      </c>
      <c r="J32" s="1" t="str">
        <f>VLOOKUP($A32,[1]B2B!$A:$AN,30,FALSE)</f>
        <v>0,16mm x 898mm x Coil - DR8 -
CA</v>
      </c>
      <c r="K32" s="18">
        <f t="shared" si="12"/>
        <v>45646</v>
      </c>
      <c r="L32" s="19">
        <f>VLOOKUP($A32,[1]B2B!$A:$AN,21,FALSE)</f>
        <v>25</v>
      </c>
      <c r="M32" s="19">
        <f>VLOOKUP($A32,[1]B2B!$A:$AN,22,FALSE)</f>
        <v>16.11</v>
      </c>
      <c r="N32" s="19">
        <f>VLOOKUP($A32,[1]B2B!$A:$AN,23,FALSE)</f>
        <v>0</v>
      </c>
      <c r="O32" s="19" t="str">
        <f>VLOOKUP($A32,[1]B2B!$A:$AN,38,FALSE)</f>
        <v>CIF</v>
      </c>
      <c r="P32" s="19" t="str">
        <f>VLOOKUP($A32,[1]B2B!$A:$AN,24,FALSE)</f>
        <v>MV ZJ PACIFIC V.A2454</v>
      </c>
      <c r="Q32" s="20">
        <f t="shared" si="13"/>
        <v>16.11</v>
      </c>
      <c r="R32" s="18">
        <f>VLOOKUP($A32,[1]B2B!$A:$AN,26,FALSE)</f>
        <v>45656</v>
      </c>
      <c r="S32" s="19" t="str">
        <f>VLOOKUP($A32,[1]B2B!$A:$AN,17,FALSE)</f>
        <v xml:space="preserve">Tianjin </v>
      </c>
      <c r="T32" s="19" t="str">
        <f>VLOOKUP($A32,[1]B2B!$A:$AN,18,FALSE)</f>
        <v>China</v>
      </c>
      <c r="U32" s="18">
        <f>VLOOKUP($A32,[1]B2B!$A:$AN,27,FALSE)</f>
        <v>45713</v>
      </c>
      <c r="V32" s="19" t="str">
        <f>VLOOKUP($A32,[1]B2B!$A:$AN,19,FALSE)</f>
        <v>Puerto Limon</v>
      </c>
      <c r="W32" s="19" t="str">
        <f>VLOOKUP($A32,[1]B2B!$A:$AN,20,FALSE)</f>
        <v>Costa Rica</v>
      </c>
      <c r="X32" s="19" t="str">
        <f ca="1">VLOOKUP($A32,[1]B2B!$A:$AN,28,FALSE)</f>
        <v>Finalizado</v>
      </c>
    </row>
    <row r="33" spans="1:24" ht="15.75" hidden="1" thickTop="1">
      <c r="A33" s="16">
        <v>74</v>
      </c>
      <c r="B33" s="17">
        <f>VLOOKUP(C33,'[1]BD Clientes'!$B$2:$D$1048576,3,FALSE)</f>
        <v>0</v>
      </c>
      <c r="C33" t="str">
        <f>VLOOKUP($A33,[1]B2B!$A:$AN,4,FALSE)</f>
        <v>Comeca</v>
      </c>
      <c r="D33" t="str">
        <f>VLOOKUP($A33,[1]B2B!$A:$AN,3,FALSE)</f>
        <v>S2200744</v>
      </c>
      <c r="E33" t="str">
        <f t="shared" si="11"/>
        <v>S2200744</v>
      </c>
      <c r="F33"/>
      <c r="G33" s="1">
        <f>VLOOKUP($A33,[1]B2B!$A:$AN,6,FALSE)</f>
        <v>0</v>
      </c>
      <c r="H33" s="1" t="str">
        <f>VLOOKUP($A33,[1]B2B!$A:$AN,31,FALSE)</f>
        <v>YOUFU</v>
      </c>
      <c r="I33" s="1" t="str">
        <f>VLOOKUP($A33,[1]B2B!$A:$AN,29,FALSE)</f>
        <v>COMECA 91</v>
      </c>
      <c r="J33" s="1" t="str">
        <f>VLOOKUP($A33,[1]B2B!$A:$AN,30,FALSE)</f>
        <v>0,22mm x 991mm x Coil - T5 - CA</v>
      </c>
      <c r="K33" s="18">
        <f t="shared" si="12"/>
        <v>45646</v>
      </c>
      <c r="L33" s="19">
        <f>VLOOKUP($A33,[1]B2B!$A:$AN,21,FALSE)</f>
        <v>25</v>
      </c>
      <c r="M33" s="19">
        <f>VLOOKUP($A33,[1]B2B!$A:$AN,22,FALSE)</f>
        <v>31.25</v>
      </c>
      <c r="N33" s="19">
        <f>VLOOKUP($A33,[1]B2B!$A:$AN,23,FALSE)</f>
        <v>0</v>
      </c>
      <c r="O33" s="19" t="str">
        <f>VLOOKUP($A33,[1]B2B!$A:$AN,38,FALSE)</f>
        <v>CIF</v>
      </c>
      <c r="P33" s="19" t="str">
        <f>VLOOKUP($A33,[1]B2B!$A:$AN,24,FALSE)</f>
        <v>MV ZJ PACIFIC V.A2454</v>
      </c>
      <c r="Q33" s="20">
        <f t="shared" si="13"/>
        <v>31.25</v>
      </c>
      <c r="R33" s="18">
        <f>VLOOKUP($A33,[1]B2B!$A:$AN,26,FALSE)</f>
        <v>45656</v>
      </c>
      <c r="S33" s="19" t="str">
        <f>VLOOKUP($A33,[1]B2B!$A:$AN,17,FALSE)</f>
        <v xml:space="preserve">Tianjin </v>
      </c>
      <c r="T33" s="19" t="str">
        <f>VLOOKUP($A33,[1]B2B!$A:$AN,18,FALSE)</f>
        <v>China</v>
      </c>
      <c r="U33" s="18">
        <f>VLOOKUP($A33,[1]B2B!$A:$AN,27,FALSE)</f>
        <v>45713</v>
      </c>
      <c r="V33" s="19" t="str">
        <f>VLOOKUP($A33,[1]B2B!$A:$AN,19,FALSE)</f>
        <v>Puerto Limon</v>
      </c>
      <c r="W33" s="19" t="str">
        <f>VLOOKUP($A33,[1]B2B!$A:$AN,20,FALSE)</f>
        <v>Costa Rica</v>
      </c>
      <c r="X33" s="19" t="str">
        <f ca="1">VLOOKUP($A33,[1]B2B!$A:$AN,28,FALSE)</f>
        <v>Finalizado</v>
      </c>
    </row>
    <row r="34" spans="1:24" ht="15.75" hidden="1" thickTop="1">
      <c r="A34" s="16">
        <v>75</v>
      </c>
      <c r="B34" s="17">
        <f>VLOOKUP(C34,'[1]BD Clientes'!$B$2:$D$1048576,3,FALSE)</f>
        <v>0</v>
      </c>
      <c r="C34" t="str">
        <f>VLOOKUP($A34,[1]B2B!$A:$AN,4,FALSE)</f>
        <v>Comeca</v>
      </c>
      <c r="D34" t="str">
        <f>VLOOKUP($A34,[1]B2B!$A:$AN,3,FALSE)</f>
        <v>S2200744</v>
      </c>
      <c r="E34" t="str">
        <f t="shared" si="11"/>
        <v>S2200744</v>
      </c>
      <c r="F34"/>
      <c r="G34" s="1">
        <f>VLOOKUP($A34,[1]B2B!$A:$AN,6,FALSE)</f>
        <v>0</v>
      </c>
      <c r="H34" s="1" t="str">
        <f>VLOOKUP($A34,[1]B2B!$A:$AN,31,FALSE)</f>
        <v>YOUFU</v>
      </c>
      <c r="I34" s="1" t="str">
        <f>VLOOKUP($A34,[1]B2B!$A:$AN,29,FALSE)</f>
        <v>COMECA 57</v>
      </c>
      <c r="J34" s="1" t="str">
        <f>VLOOKUP($A34,[1]B2B!$A:$AN,30,FALSE)</f>
        <v>0,23mm x 948mm x Coil - T5- CA</v>
      </c>
      <c r="K34" s="18">
        <f t="shared" si="12"/>
        <v>45646</v>
      </c>
      <c r="L34" s="19">
        <f>VLOOKUP($A34,[1]B2B!$A:$AN,21,FALSE)</f>
        <v>25</v>
      </c>
      <c r="M34" s="19">
        <f>VLOOKUP($A34,[1]B2B!$A:$AN,22,FALSE)</f>
        <v>31.72</v>
      </c>
      <c r="N34" s="19">
        <f>VLOOKUP($A34,[1]B2B!$A:$AN,23,FALSE)</f>
        <v>0</v>
      </c>
      <c r="O34" s="19" t="str">
        <f>VLOOKUP($A34,[1]B2B!$A:$AN,38,FALSE)</f>
        <v>CIF</v>
      </c>
      <c r="P34" s="19" t="str">
        <f>VLOOKUP($A34,[1]B2B!$A:$AN,24,FALSE)</f>
        <v>MV ZJ PACIFIC V.A2454</v>
      </c>
      <c r="Q34" s="20">
        <f t="shared" si="13"/>
        <v>31.72</v>
      </c>
      <c r="R34" s="18">
        <f>VLOOKUP($A34,[1]B2B!$A:$AN,26,FALSE)</f>
        <v>45656</v>
      </c>
      <c r="S34" s="19" t="str">
        <f>VLOOKUP($A34,[1]B2B!$A:$AN,17,FALSE)</f>
        <v xml:space="preserve">Tianjin </v>
      </c>
      <c r="T34" s="19" t="str">
        <f>VLOOKUP($A34,[1]B2B!$A:$AN,18,FALSE)</f>
        <v>China</v>
      </c>
      <c r="U34" s="18">
        <f>VLOOKUP($A34,[1]B2B!$A:$AN,27,FALSE)</f>
        <v>45713</v>
      </c>
      <c r="V34" s="19" t="str">
        <f>VLOOKUP($A34,[1]B2B!$A:$AN,19,FALSE)</f>
        <v>Puerto Limon</v>
      </c>
      <c r="W34" s="19" t="str">
        <f>VLOOKUP($A34,[1]B2B!$A:$AN,20,FALSE)</f>
        <v>Costa Rica</v>
      </c>
      <c r="X34" s="19" t="str">
        <f ca="1">VLOOKUP($A34,[1]B2B!$A:$AN,28,FALSE)</f>
        <v>Finalizado</v>
      </c>
    </row>
    <row r="35" spans="1:24" ht="15.75" hidden="1" thickTop="1">
      <c r="A35" s="16">
        <v>76</v>
      </c>
      <c r="B35" s="17">
        <f>VLOOKUP(C35,'[1]BD Clientes'!$B$2:$D$1048576,3,FALSE)</f>
        <v>0</v>
      </c>
      <c r="C35" t="str">
        <f>VLOOKUP($A35,[1]B2B!$A:$AN,4,FALSE)</f>
        <v>Comeca</v>
      </c>
      <c r="D35" t="str">
        <f>VLOOKUP($A35,[1]B2B!$A:$AN,3,FALSE)</f>
        <v>S2200860</v>
      </c>
      <c r="E35" t="str">
        <f t="shared" si="11"/>
        <v>S2200860</v>
      </c>
      <c r="F35"/>
      <c r="G35" s="1">
        <f>VLOOKUP($A35,[1]B2B!$A:$AN,6,FALSE)</f>
        <v>0</v>
      </c>
      <c r="H35" s="1" t="str">
        <f>VLOOKUP($A35,[1]B2B!$A:$AN,31,FALSE)</f>
        <v>YOUFU</v>
      </c>
      <c r="I35" s="1" t="str">
        <f>VLOOKUP($A35,[1]B2B!$A:$AN,29,FALSE)</f>
        <v>COMECA 15</v>
      </c>
      <c r="J35" s="1" t="str">
        <f>VLOOKUP($A35,[1]B2B!$A:$AN,30,FALSE)</f>
        <v>0,16mm x 821mm x Coil - DR8
-CA</v>
      </c>
      <c r="K35" s="18">
        <f t="shared" si="12"/>
        <v>45719</v>
      </c>
      <c r="L35" s="19">
        <f>VLOOKUP($A35,[1]B2B!$A:$AN,21,FALSE)</f>
        <v>240</v>
      </c>
      <c r="M35" s="19">
        <f>VLOOKUP($A35,[1]B2B!$A:$AN,22,FALSE)</f>
        <v>256.86</v>
      </c>
      <c r="N35" s="19">
        <f>VLOOKUP($A35,[1]B2B!$A:$AN,23,FALSE)</f>
        <v>0</v>
      </c>
      <c r="O35" s="19" t="str">
        <f>VLOOKUP($A35,[1]B2B!$A:$AN,38,FALSE)</f>
        <v>CFR</v>
      </c>
      <c r="P35" s="19" t="str">
        <f>VLOOKUP($A35,[1]B2B!$A:$AN,24,FALSE)</f>
        <v>MV. BBG OCEAN V.A2506</v>
      </c>
      <c r="Q35" s="20">
        <f t="shared" si="13"/>
        <v>256.86</v>
      </c>
      <c r="R35" s="18">
        <f>VLOOKUP($A35,[1]B2B!$A:$AN,26,FALSE)</f>
        <v>45729</v>
      </c>
      <c r="S35" s="19" t="str">
        <f>VLOOKUP($A35,[1]B2B!$A:$AN,17,FALSE)</f>
        <v xml:space="preserve">Tianjin </v>
      </c>
      <c r="T35" s="19" t="str">
        <f>VLOOKUP($A35,[1]B2B!$A:$AN,18,FALSE)</f>
        <v>China</v>
      </c>
      <c r="U35" s="18">
        <f>VLOOKUP($A35,[1]B2B!$A:$AN,27,FALSE)</f>
        <v>45789</v>
      </c>
      <c r="V35" s="19" t="str">
        <f>VLOOKUP($A35,[1]B2B!$A:$AN,19,FALSE)</f>
        <v>Puerto Limon</v>
      </c>
      <c r="W35" s="19" t="str">
        <f>VLOOKUP($A35,[1]B2B!$A:$AN,20,FALSE)</f>
        <v>Costa Rica</v>
      </c>
      <c r="X35" s="19" t="str">
        <f ca="1">VLOOKUP($A35,[1]B2B!$A:$AN,28,FALSE)</f>
        <v>En alistamiento</v>
      </c>
    </row>
    <row r="36" spans="1:24" ht="15.75" hidden="1" thickTop="1">
      <c r="A36" s="16">
        <v>77</v>
      </c>
      <c r="B36" s="17">
        <f>VLOOKUP(C36,'[1]BD Clientes'!$B$2:$D$1048576,3,FALSE)</f>
        <v>0</v>
      </c>
      <c r="C36" t="str">
        <f>VLOOKUP($A36,[1]B2B!$A:$AN,4,FALSE)</f>
        <v>Comeca</v>
      </c>
      <c r="D36" t="str">
        <f>VLOOKUP($A36,[1]B2B!$A:$AN,3,FALSE)</f>
        <v>S2200860-2</v>
      </c>
      <c r="E36" t="str">
        <f t="shared" si="11"/>
        <v>S2200860</v>
      </c>
      <c r="F36"/>
      <c r="G36" s="1">
        <f>VLOOKUP($A36,[1]B2B!$A:$AN,6,FALSE)</f>
        <v>0</v>
      </c>
      <c r="H36" s="1" t="str">
        <f>VLOOKUP($A36,[1]B2B!$A:$AN,31,FALSE)</f>
        <v>YOUFU</v>
      </c>
      <c r="I36" s="1" t="str">
        <f>VLOOKUP($A36,[1]B2B!$A:$AN,29,FALSE)</f>
        <v>COMECA 15</v>
      </c>
      <c r="J36" s="1" t="str">
        <f>VLOOKUP($A36,[1]B2B!$A:$AN,30,FALSE)</f>
        <v>0,16mm x 821mm x Coil - DR8
-CA</v>
      </c>
      <c r="K36" s="18">
        <f t="shared" si="12"/>
        <v>45706</v>
      </c>
      <c r="L36" s="19">
        <f>VLOOKUP($A36,[1]B2B!$A:$AN,21,FALSE)</f>
        <v>0</v>
      </c>
      <c r="M36" s="19">
        <f>VLOOKUP($A36,[1]B2B!$A:$AN,22,FALSE)</f>
        <v>48</v>
      </c>
      <c r="N36" s="19">
        <f>VLOOKUP($A36,[1]B2B!$A:$AN,23,FALSE)</f>
        <v>0</v>
      </c>
      <c r="O36" s="19" t="str">
        <f>VLOOKUP($A36,[1]B2B!$A:$AN,38,FALSE)</f>
        <v>CFR</v>
      </c>
      <c r="P36" s="19" t="str">
        <f>VLOOKUP($A36,[1]B2B!$A:$AN,24,FALSE)</f>
        <v>TBN</v>
      </c>
      <c r="Q36" s="20">
        <f t="shared" si="13"/>
        <v>48</v>
      </c>
      <c r="R36" s="18">
        <f>VLOOKUP($A36,[1]B2B!$A:$AN,26,FALSE)</f>
        <v>45716</v>
      </c>
      <c r="S36" s="19" t="str">
        <f>VLOOKUP($A36,[1]B2B!$A:$AN,17,FALSE)</f>
        <v xml:space="preserve">Tianjin </v>
      </c>
      <c r="T36" s="19" t="str">
        <f>VLOOKUP($A36,[1]B2B!$A:$AN,18,FALSE)</f>
        <v>China</v>
      </c>
      <c r="U36" s="18">
        <f>VLOOKUP($A36,[1]B2B!$A:$AN,27,FALSE)</f>
        <v>45776</v>
      </c>
      <c r="V36" s="19" t="str">
        <f>VLOOKUP($A36,[1]B2B!$A:$AN,19,FALSE)</f>
        <v>Puerto Limon</v>
      </c>
      <c r="W36" s="19" t="str">
        <f>VLOOKUP($A36,[1]B2B!$A:$AN,20,FALSE)</f>
        <v>Costa Rica</v>
      </c>
      <c r="X36" s="19" t="str">
        <f ca="1">VLOOKUP($A36,[1]B2B!$A:$AN,28,FALSE)</f>
        <v>En Transito</v>
      </c>
    </row>
    <row r="37" spans="1:24" ht="15.75" hidden="1" thickTop="1">
      <c r="A37" s="16">
        <v>78</v>
      </c>
      <c r="B37" s="17">
        <f>VLOOKUP(C37,'[1]BD Clientes'!$B$2:$D$1048576,3,FALSE)</f>
        <v>0</v>
      </c>
      <c r="C37" t="str">
        <f>VLOOKUP($A37,[1]B2B!$A:$AN,4,FALSE)</f>
        <v>Comeca</v>
      </c>
      <c r="D37" t="str">
        <f>VLOOKUP($A37,[1]B2B!$A:$AN,3,FALSE)</f>
        <v>S2200860</v>
      </c>
      <c r="E37" t="str">
        <f t="shared" si="11"/>
        <v>S2200860</v>
      </c>
      <c r="F37"/>
      <c r="G37" s="1">
        <f>VLOOKUP($A37,[1]B2B!$A:$AN,6,FALSE)</f>
        <v>0</v>
      </c>
      <c r="H37" s="1" t="str">
        <f>VLOOKUP($A37,[1]B2B!$A:$AN,31,FALSE)</f>
        <v>YOUFU</v>
      </c>
      <c r="I37" s="1" t="str">
        <f>VLOOKUP($A37,[1]B2B!$A:$AN,29,FALSE)</f>
        <v>COMECA 84</v>
      </c>
      <c r="J37" s="1" t="str">
        <f>VLOOKUP($A37,[1]B2B!$A:$AN,30,FALSE)</f>
        <v>0,16mm x 945mm x Coil - DR8-CA</v>
      </c>
      <c r="K37" s="18">
        <f t="shared" si="12"/>
        <v>45719</v>
      </c>
      <c r="L37" s="19">
        <f>VLOOKUP($A37,[1]B2B!$A:$AN,21,FALSE)</f>
        <v>400</v>
      </c>
      <c r="M37" s="19">
        <f>VLOOKUP($A37,[1]B2B!$A:$AN,22,FALSE)</f>
        <v>418.74</v>
      </c>
      <c r="N37" s="19">
        <f>VLOOKUP($A37,[1]B2B!$A:$AN,23,FALSE)</f>
        <v>0</v>
      </c>
      <c r="O37" s="19" t="str">
        <f>VLOOKUP($A37,[1]B2B!$A:$AN,38,FALSE)</f>
        <v>CFR</v>
      </c>
      <c r="P37" s="19" t="str">
        <f>VLOOKUP($A37,[1]B2B!$A:$AN,24,FALSE)</f>
        <v>MV. BBG OCEAN V.A2506</v>
      </c>
      <c r="Q37" s="20">
        <f t="shared" si="13"/>
        <v>418.74</v>
      </c>
      <c r="R37" s="18">
        <f>VLOOKUP($A37,[1]B2B!$A:$AN,26,FALSE)</f>
        <v>45729</v>
      </c>
      <c r="S37" s="19" t="str">
        <f>VLOOKUP($A37,[1]B2B!$A:$AN,17,FALSE)</f>
        <v xml:space="preserve">Tianjin </v>
      </c>
      <c r="T37" s="19" t="str">
        <f>VLOOKUP($A37,[1]B2B!$A:$AN,18,FALSE)</f>
        <v>China</v>
      </c>
      <c r="U37" s="18">
        <f>VLOOKUP($A37,[1]B2B!$A:$AN,27,FALSE)</f>
        <v>45789</v>
      </c>
      <c r="V37" s="19" t="str">
        <f>VLOOKUP($A37,[1]B2B!$A:$AN,19,FALSE)</f>
        <v>Puerto Limon</v>
      </c>
      <c r="W37" s="19" t="str">
        <f>VLOOKUP($A37,[1]B2B!$A:$AN,20,FALSE)</f>
        <v>Costa Rica</v>
      </c>
      <c r="X37" s="19" t="str">
        <f ca="1">VLOOKUP($A37,[1]B2B!$A:$AN,28,FALSE)</f>
        <v>En alistamiento</v>
      </c>
    </row>
    <row r="38" spans="1:24" ht="15.75" hidden="1" thickTop="1">
      <c r="A38" s="16">
        <v>79</v>
      </c>
      <c r="B38" s="17">
        <f>VLOOKUP(C38,'[1]BD Clientes'!$B$2:$D$1048576,3,FALSE)</f>
        <v>0</v>
      </c>
      <c r="C38" t="str">
        <f>VLOOKUP($A38,[1]B2B!$A:$AN,4,FALSE)</f>
        <v>Comeca</v>
      </c>
      <c r="D38" t="str">
        <f>VLOOKUP($A38,[1]B2B!$A:$AN,3,FALSE)</f>
        <v>S2200860</v>
      </c>
      <c r="E38" t="str">
        <f t="shared" si="11"/>
        <v>S2200860</v>
      </c>
      <c r="F38"/>
      <c r="G38" s="1">
        <f>VLOOKUP($A38,[1]B2B!$A:$AN,6,FALSE)</f>
        <v>0</v>
      </c>
      <c r="H38" s="1" t="str">
        <f>VLOOKUP($A38,[1]B2B!$A:$AN,31,FALSE)</f>
        <v>YOUFU</v>
      </c>
      <c r="I38" s="1" t="str">
        <f>VLOOKUP($A38,[1]B2B!$A:$AN,29,FALSE)</f>
        <v>COMECA 83</v>
      </c>
      <c r="J38" s="1" t="str">
        <f>VLOOKUP($A38,[1]B2B!$A:$AN,30,FALSE)</f>
        <v>0,16mm x 847mm x Coil - DR8-CA</v>
      </c>
      <c r="K38" s="18">
        <f t="shared" si="12"/>
        <v>45719</v>
      </c>
      <c r="L38" s="19">
        <f>VLOOKUP($A38,[1]B2B!$A:$AN,21,FALSE)</f>
        <v>70</v>
      </c>
      <c r="M38" s="19">
        <f>VLOOKUP($A38,[1]B2B!$A:$AN,22,FALSE)</f>
        <v>67.7</v>
      </c>
      <c r="N38" s="19">
        <f>VLOOKUP($A38,[1]B2B!$A:$AN,23,FALSE)</f>
        <v>0</v>
      </c>
      <c r="O38" s="19" t="str">
        <f>VLOOKUP($A38,[1]B2B!$A:$AN,38,FALSE)</f>
        <v>CFR</v>
      </c>
      <c r="P38" s="19" t="str">
        <f>VLOOKUP($A38,[1]B2B!$A:$AN,24,FALSE)</f>
        <v>MV. BBG OCEAN V.A2506</v>
      </c>
      <c r="Q38" s="20">
        <f t="shared" si="13"/>
        <v>67.7</v>
      </c>
      <c r="R38" s="18">
        <f>VLOOKUP($A38,[1]B2B!$A:$AN,26,FALSE)</f>
        <v>45729</v>
      </c>
      <c r="S38" s="19" t="str">
        <f>VLOOKUP($A38,[1]B2B!$A:$AN,17,FALSE)</f>
        <v xml:space="preserve">Tianjin </v>
      </c>
      <c r="T38" s="19" t="str">
        <f>VLOOKUP($A38,[1]B2B!$A:$AN,18,FALSE)</f>
        <v>China</v>
      </c>
      <c r="U38" s="18">
        <f>VLOOKUP($A38,[1]B2B!$A:$AN,27,FALSE)</f>
        <v>45789</v>
      </c>
      <c r="V38" s="19" t="str">
        <f>VLOOKUP($A38,[1]B2B!$A:$AN,19,FALSE)</f>
        <v>Puerto Limon</v>
      </c>
      <c r="W38" s="19" t="str">
        <f>VLOOKUP($A38,[1]B2B!$A:$AN,20,FALSE)</f>
        <v>Costa Rica</v>
      </c>
      <c r="X38" s="19" t="str">
        <f ca="1">VLOOKUP($A38,[1]B2B!$A:$AN,28,FALSE)</f>
        <v>En alistamiento</v>
      </c>
    </row>
    <row r="39" spans="1:24" ht="15.75" hidden="1" thickTop="1">
      <c r="A39" s="16">
        <v>80</v>
      </c>
      <c r="B39" s="17">
        <f>VLOOKUP(C39,'[1]BD Clientes'!$B$2:$D$1048576,3,FALSE)</f>
        <v>0</v>
      </c>
      <c r="C39" t="str">
        <f>VLOOKUP($A39,[1]B2B!$A:$AN,4,FALSE)</f>
        <v>Comeca</v>
      </c>
      <c r="D39" t="str">
        <f>VLOOKUP($A39,[1]B2B!$A:$AN,3,FALSE)</f>
        <v>S2200860</v>
      </c>
      <c r="E39" t="str">
        <f t="shared" si="11"/>
        <v>S2200860</v>
      </c>
      <c r="F39"/>
      <c r="G39" s="1">
        <f>VLOOKUP($A39,[1]B2B!$A:$AN,6,FALSE)</f>
        <v>0</v>
      </c>
      <c r="H39" s="1" t="str">
        <f>VLOOKUP($A39,[1]B2B!$A:$AN,31,FALSE)</f>
        <v>YOUFU</v>
      </c>
      <c r="I39" s="1" t="str">
        <f>VLOOKUP($A39,[1]B2B!$A:$AN,29,FALSE)</f>
        <v>COMECA 124</v>
      </c>
      <c r="J39" s="1" t="str">
        <f>VLOOKUP($A39,[1]B2B!$A:$AN,30,FALSE)</f>
        <v>0,16mm x 898mm x Coil - DR8 -
CA</v>
      </c>
      <c r="K39" s="18">
        <f t="shared" si="12"/>
        <v>45719</v>
      </c>
      <c r="L39" s="19">
        <f>VLOOKUP($A39,[1]B2B!$A:$AN,21,FALSE)</f>
        <v>400</v>
      </c>
      <c r="M39" s="19">
        <f>VLOOKUP($A39,[1]B2B!$A:$AN,22,FALSE)</f>
        <v>376.74</v>
      </c>
      <c r="N39" s="19">
        <f>VLOOKUP($A39,[1]B2B!$A:$AN,23,FALSE)</f>
        <v>23.259999999999991</v>
      </c>
      <c r="O39" s="19" t="str">
        <f>VLOOKUP($A39,[1]B2B!$A:$AN,38,FALSE)</f>
        <v>CFR</v>
      </c>
      <c r="P39" s="19" t="str">
        <f>VLOOKUP($A39,[1]B2B!$A:$AN,24,FALSE)</f>
        <v>MV. BBG OCEAN V.A2506</v>
      </c>
      <c r="Q39" s="20">
        <f t="shared" si="13"/>
        <v>400</v>
      </c>
      <c r="R39" s="18">
        <f>VLOOKUP($A39,[1]B2B!$A:$AN,26,FALSE)</f>
        <v>45729</v>
      </c>
      <c r="S39" s="19" t="str">
        <f>VLOOKUP($A39,[1]B2B!$A:$AN,17,FALSE)</f>
        <v xml:space="preserve">Tianjin </v>
      </c>
      <c r="T39" s="19" t="str">
        <f>VLOOKUP($A39,[1]B2B!$A:$AN,18,FALSE)</f>
        <v>China</v>
      </c>
      <c r="U39" s="18">
        <f>VLOOKUP($A39,[1]B2B!$A:$AN,27,FALSE)</f>
        <v>45789</v>
      </c>
      <c r="V39" s="19" t="str">
        <f>VLOOKUP($A39,[1]B2B!$A:$AN,19,FALSE)</f>
        <v>Puerto Limon</v>
      </c>
      <c r="W39" s="19" t="str">
        <f>VLOOKUP($A39,[1]B2B!$A:$AN,20,FALSE)</f>
        <v>Costa Rica</v>
      </c>
      <c r="X39" s="19" t="str">
        <f ca="1">VLOOKUP($A39,[1]B2B!$A:$AN,28,FALSE)</f>
        <v>En alistamiento</v>
      </c>
    </row>
    <row r="40" spans="1:24" ht="15.75" hidden="1" thickTop="1">
      <c r="A40" s="16">
        <v>81</v>
      </c>
      <c r="B40" s="17">
        <f>VLOOKUP(C40,'[1]BD Clientes'!$B$2:$D$1048576,3,FALSE)</f>
        <v>0</v>
      </c>
      <c r="C40" t="str">
        <f>VLOOKUP($A40,[1]B2B!$A:$AN,4,FALSE)</f>
        <v>Comeca</v>
      </c>
      <c r="D40" t="str">
        <f>VLOOKUP($A40,[1]B2B!$A:$AN,3,FALSE)</f>
        <v>S2200860-2</v>
      </c>
      <c r="E40" t="str">
        <f t="shared" si="11"/>
        <v>S2200860</v>
      </c>
      <c r="F40"/>
      <c r="G40" s="1">
        <f>VLOOKUP($A40,[1]B2B!$A:$AN,6,FALSE)</f>
        <v>0</v>
      </c>
      <c r="H40" s="1" t="str">
        <f>VLOOKUP($A40,[1]B2B!$A:$AN,31,FALSE)</f>
        <v>YOUFU</v>
      </c>
      <c r="I40" s="1" t="str">
        <f>VLOOKUP($A40,[1]B2B!$A:$AN,29,FALSE)</f>
        <v>COMECA 124</v>
      </c>
      <c r="J40" s="1" t="str">
        <f>VLOOKUP($A40,[1]B2B!$A:$AN,30,FALSE)</f>
        <v>0,16mm x 898mm x Coil - DR8 -
CA</v>
      </c>
      <c r="K40" s="18">
        <f t="shared" si="12"/>
        <v>45706</v>
      </c>
      <c r="L40" s="19">
        <f>VLOOKUP($A40,[1]B2B!$A:$AN,21,FALSE)</f>
        <v>0</v>
      </c>
      <c r="M40" s="19">
        <f>VLOOKUP($A40,[1]B2B!$A:$AN,22,FALSE)</f>
        <v>62</v>
      </c>
      <c r="N40" s="19">
        <f>VLOOKUP($A40,[1]B2B!$A:$AN,23,FALSE)</f>
        <v>0</v>
      </c>
      <c r="O40" s="19" t="str">
        <f>VLOOKUP($A40,[1]B2B!$A:$AN,38,FALSE)</f>
        <v>CFR</v>
      </c>
      <c r="P40" s="19" t="str">
        <f>VLOOKUP($A40,[1]B2B!$A:$AN,24,FALSE)</f>
        <v>TBN</v>
      </c>
      <c r="Q40" s="20">
        <f t="shared" si="13"/>
        <v>62</v>
      </c>
      <c r="R40" s="18">
        <f>VLOOKUP($A40,[1]B2B!$A:$AN,26,FALSE)</f>
        <v>45716</v>
      </c>
      <c r="S40" s="19" t="str">
        <f>VLOOKUP($A40,[1]B2B!$A:$AN,17,FALSE)</f>
        <v xml:space="preserve">Tianjin </v>
      </c>
      <c r="T40" s="19" t="str">
        <f>VLOOKUP($A40,[1]B2B!$A:$AN,18,FALSE)</f>
        <v>China</v>
      </c>
      <c r="U40" s="18">
        <f>VLOOKUP($A40,[1]B2B!$A:$AN,27,FALSE)</f>
        <v>45776</v>
      </c>
      <c r="V40" s="19" t="str">
        <f>VLOOKUP($A40,[1]B2B!$A:$AN,19,FALSE)</f>
        <v>Puerto Limon</v>
      </c>
      <c r="W40" s="19" t="str">
        <f>VLOOKUP($A40,[1]B2B!$A:$AN,20,FALSE)</f>
        <v>Costa Rica</v>
      </c>
      <c r="X40" s="19" t="str">
        <f ca="1">VLOOKUP($A40,[1]B2B!$A:$AN,28,FALSE)</f>
        <v>En Transito</v>
      </c>
    </row>
    <row r="41" spans="1:24" ht="15.75" hidden="1" thickTop="1">
      <c r="A41" s="16">
        <v>82</v>
      </c>
      <c r="B41" s="17">
        <f>VLOOKUP(C41,'[1]BD Clientes'!$B$2:$D$1048576,3,FALSE)</f>
        <v>0</v>
      </c>
      <c r="C41" t="str">
        <f>VLOOKUP($A41,[1]B2B!$A:$AN,4,FALSE)</f>
        <v>Comeca</v>
      </c>
      <c r="D41" t="str">
        <f>VLOOKUP($A41,[1]B2B!$A:$AN,3,FALSE)</f>
        <v>S2200860</v>
      </c>
      <c r="E41" t="str">
        <f t="shared" si="11"/>
        <v>S2200860</v>
      </c>
      <c r="F41"/>
      <c r="G41" s="1">
        <f>VLOOKUP($A41,[1]B2B!$A:$AN,6,FALSE)</f>
        <v>0</v>
      </c>
      <c r="H41" s="1" t="str">
        <f>VLOOKUP($A41,[1]B2B!$A:$AN,31,FALSE)</f>
        <v>YOUFU</v>
      </c>
      <c r="I41" s="1" t="str">
        <f>VLOOKUP($A41,[1]B2B!$A:$AN,29,FALSE)</f>
        <v>COMECA 19</v>
      </c>
      <c r="J41" s="1" t="str">
        <f>VLOOKUP($A41,[1]B2B!$A:$AN,30,FALSE)</f>
        <v>0,17mm x 930mm x Coil - T2,5 BA</v>
      </c>
      <c r="K41" s="18">
        <f t="shared" si="12"/>
        <v>45719</v>
      </c>
      <c r="L41" s="19">
        <f>VLOOKUP($A41,[1]B2B!$A:$AN,21,FALSE)</f>
        <v>30</v>
      </c>
      <c r="M41" s="19">
        <f>VLOOKUP($A41,[1]B2B!$A:$AN,22,FALSE)</f>
        <v>31.2</v>
      </c>
      <c r="N41" s="19">
        <f>VLOOKUP($A41,[1]B2B!$A:$AN,23,FALSE)</f>
        <v>0</v>
      </c>
      <c r="O41" s="19" t="str">
        <f>VLOOKUP($A41,[1]B2B!$A:$AN,38,FALSE)</f>
        <v>CFR</v>
      </c>
      <c r="P41" s="19" t="str">
        <f>VLOOKUP($A41,[1]B2B!$A:$AN,24,FALSE)</f>
        <v>MV. BBG OCEAN V.A2506</v>
      </c>
      <c r="Q41" s="20">
        <f t="shared" si="13"/>
        <v>31.2</v>
      </c>
      <c r="R41" s="18">
        <f>VLOOKUP($A41,[1]B2B!$A:$AN,26,FALSE)</f>
        <v>45729</v>
      </c>
      <c r="S41" s="19" t="str">
        <f>VLOOKUP($A41,[1]B2B!$A:$AN,17,FALSE)</f>
        <v xml:space="preserve">Tianjin </v>
      </c>
      <c r="T41" s="19" t="str">
        <f>VLOOKUP($A41,[1]B2B!$A:$AN,18,FALSE)</f>
        <v>China</v>
      </c>
      <c r="U41" s="18">
        <f>VLOOKUP($A41,[1]B2B!$A:$AN,27,FALSE)</f>
        <v>45789</v>
      </c>
      <c r="V41" s="19" t="str">
        <f>VLOOKUP($A41,[1]B2B!$A:$AN,19,FALSE)</f>
        <v>Puerto Limon</v>
      </c>
      <c r="W41" s="19" t="str">
        <f>VLOOKUP($A41,[1]B2B!$A:$AN,20,FALSE)</f>
        <v>Costa Rica</v>
      </c>
      <c r="X41" s="19" t="str">
        <f ca="1">VLOOKUP($A41,[1]B2B!$A:$AN,28,FALSE)</f>
        <v>En alistamiento</v>
      </c>
    </row>
    <row r="42" spans="1:24" ht="15.75" hidden="1" thickTop="1">
      <c r="A42" s="16">
        <v>83</v>
      </c>
      <c r="B42" s="17">
        <f>VLOOKUP(C42,'[1]BD Clientes'!$B$2:$D$1048576,3,FALSE)</f>
        <v>0</v>
      </c>
      <c r="C42" t="str">
        <f>VLOOKUP($A42,[1]B2B!$A:$AN,4,FALSE)</f>
        <v>Comeca</v>
      </c>
      <c r="D42" t="str">
        <f>VLOOKUP($A42,[1]B2B!$A:$AN,3,FALSE)</f>
        <v>S2200860</v>
      </c>
      <c r="E42" t="str">
        <f t="shared" si="11"/>
        <v>S2200860</v>
      </c>
      <c r="F42"/>
      <c r="G42" s="1">
        <f>VLOOKUP($A42,[1]B2B!$A:$AN,6,FALSE)</f>
        <v>0</v>
      </c>
      <c r="H42" s="1" t="str">
        <f>VLOOKUP($A42,[1]B2B!$A:$AN,31,FALSE)</f>
        <v>YOUFU</v>
      </c>
      <c r="I42" s="1" t="str">
        <f>VLOOKUP($A42,[1]B2B!$A:$AN,29,FALSE)</f>
        <v>COMECA 122</v>
      </c>
      <c r="J42" s="1" t="str">
        <f>VLOOKUP($A42,[1]B2B!$A:$AN,30,FALSE)</f>
        <v>0,20mm x 903mm x Coil - T4 CA</v>
      </c>
      <c r="K42" s="18">
        <f t="shared" si="12"/>
        <v>45719</v>
      </c>
      <c r="L42" s="19">
        <f>VLOOKUP($A42,[1]B2B!$A:$AN,21,FALSE)</f>
        <v>150</v>
      </c>
      <c r="M42" s="19">
        <f>VLOOKUP($A42,[1]B2B!$A:$AN,22,FALSE)</f>
        <v>151.63</v>
      </c>
      <c r="N42" s="19">
        <f>VLOOKUP($A42,[1]B2B!$A:$AN,23,FALSE)</f>
        <v>0</v>
      </c>
      <c r="O42" s="19" t="str">
        <f>VLOOKUP($A42,[1]B2B!$A:$AN,38,FALSE)</f>
        <v>CFR</v>
      </c>
      <c r="P42" s="19" t="str">
        <f>VLOOKUP($A42,[1]B2B!$A:$AN,24,FALSE)</f>
        <v>MV. BBG OCEAN V.A2506</v>
      </c>
      <c r="Q42" s="20">
        <f t="shared" si="13"/>
        <v>151.63</v>
      </c>
      <c r="R42" s="18">
        <f>VLOOKUP($A42,[1]B2B!$A:$AN,26,FALSE)</f>
        <v>45729</v>
      </c>
      <c r="S42" s="19" t="str">
        <f>VLOOKUP($A42,[1]B2B!$A:$AN,17,FALSE)</f>
        <v xml:space="preserve">Tianjin </v>
      </c>
      <c r="T42" s="19" t="str">
        <f>VLOOKUP($A42,[1]B2B!$A:$AN,18,FALSE)</f>
        <v>China</v>
      </c>
      <c r="U42" s="18">
        <f>VLOOKUP($A42,[1]B2B!$A:$AN,27,FALSE)</f>
        <v>45789</v>
      </c>
      <c r="V42" s="19" t="str">
        <f>VLOOKUP($A42,[1]B2B!$A:$AN,19,FALSE)</f>
        <v>Puerto Limon</v>
      </c>
      <c r="W42" s="19" t="str">
        <f>VLOOKUP($A42,[1]B2B!$A:$AN,20,FALSE)</f>
        <v>Costa Rica</v>
      </c>
      <c r="X42" s="19" t="str">
        <f ca="1">VLOOKUP($A42,[1]B2B!$A:$AN,28,FALSE)</f>
        <v>En alistamiento</v>
      </c>
    </row>
    <row r="43" spans="1:24" ht="15.75" hidden="1" thickTop="1">
      <c r="A43" s="16">
        <v>84</v>
      </c>
      <c r="B43" s="17">
        <f>VLOOKUP(C43,'[1]BD Clientes'!$B$2:$D$1048576,3,FALSE)</f>
        <v>0</v>
      </c>
      <c r="C43" t="str">
        <f>VLOOKUP($A43,[1]B2B!$A:$AN,4,FALSE)</f>
        <v>Comeca</v>
      </c>
      <c r="D43" t="str">
        <f>VLOOKUP($A43,[1]B2B!$A:$AN,3,FALSE)</f>
        <v>S2200860</v>
      </c>
      <c r="E43" t="str">
        <f t="shared" si="11"/>
        <v>S2200860</v>
      </c>
      <c r="F43"/>
      <c r="G43" s="1">
        <f>VLOOKUP($A43,[1]B2B!$A:$AN,6,FALSE)</f>
        <v>0</v>
      </c>
      <c r="H43" s="1" t="str">
        <f>VLOOKUP($A43,[1]B2B!$A:$AN,31,FALSE)</f>
        <v>YOUFU</v>
      </c>
      <c r="I43" s="1" t="str">
        <f>VLOOKUP($A43,[1]B2B!$A:$AN,29,FALSE)</f>
        <v>COMECA 91</v>
      </c>
      <c r="J43" s="1" t="str">
        <f>VLOOKUP($A43,[1]B2B!$A:$AN,30,FALSE)</f>
        <v>0,22mm x 991mm x Coil - T5 - CA</v>
      </c>
      <c r="K43" s="18">
        <f t="shared" si="12"/>
        <v>45719</v>
      </c>
      <c r="L43" s="19">
        <f>VLOOKUP($A43,[1]B2B!$A:$AN,21,FALSE)</f>
        <v>140</v>
      </c>
      <c r="M43" s="19">
        <f>VLOOKUP($A43,[1]B2B!$A:$AN,22,FALSE)</f>
        <v>144.36000000000001</v>
      </c>
      <c r="N43" s="19">
        <f>VLOOKUP($A43,[1]B2B!$A:$AN,23,FALSE)</f>
        <v>0</v>
      </c>
      <c r="O43" s="19" t="str">
        <f>VLOOKUP($A43,[1]B2B!$A:$AN,38,FALSE)</f>
        <v>CFR</v>
      </c>
      <c r="P43" s="19" t="str">
        <f>VLOOKUP($A43,[1]B2B!$A:$AN,24,FALSE)</f>
        <v>MV. BBG OCEAN V.A2506</v>
      </c>
      <c r="Q43" s="20">
        <f t="shared" si="13"/>
        <v>144.36000000000001</v>
      </c>
      <c r="R43" s="18">
        <f>VLOOKUP($A43,[1]B2B!$A:$AN,26,FALSE)</f>
        <v>45729</v>
      </c>
      <c r="S43" s="19" t="str">
        <f>VLOOKUP($A43,[1]B2B!$A:$AN,17,FALSE)</f>
        <v xml:space="preserve">Tianjin </v>
      </c>
      <c r="T43" s="19" t="str">
        <f>VLOOKUP($A43,[1]B2B!$A:$AN,18,FALSE)</f>
        <v>China</v>
      </c>
      <c r="U43" s="18">
        <f>VLOOKUP($A43,[1]B2B!$A:$AN,27,FALSE)</f>
        <v>45789</v>
      </c>
      <c r="V43" s="19" t="str">
        <f>VLOOKUP($A43,[1]B2B!$A:$AN,19,FALSE)</f>
        <v>Puerto Limon</v>
      </c>
      <c r="W43" s="19" t="str">
        <f>VLOOKUP($A43,[1]B2B!$A:$AN,20,FALSE)</f>
        <v>Costa Rica</v>
      </c>
      <c r="X43" s="19" t="str">
        <f ca="1">VLOOKUP($A43,[1]B2B!$A:$AN,28,FALSE)</f>
        <v>En alistamiento</v>
      </c>
    </row>
    <row r="44" spans="1:24" ht="15.75" hidden="1" thickTop="1">
      <c r="A44" s="16">
        <v>85</v>
      </c>
      <c r="B44" s="17">
        <f>VLOOKUP(C44,'[1]BD Clientes'!$B$2:$D$1048576,3,FALSE)</f>
        <v>0</v>
      </c>
      <c r="C44" t="str">
        <f>VLOOKUP($A44,[1]B2B!$A:$AN,4,FALSE)</f>
        <v>Comeca</v>
      </c>
      <c r="D44" t="str">
        <f>VLOOKUP($A44,[1]B2B!$A:$AN,3,FALSE)</f>
        <v>S2200900-2</v>
      </c>
      <c r="E44" t="str">
        <f t="shared" si="11"/>
        <v>S2200900</v>
      </c>
      <c r="F44"/>
      <c r="G44" s="1">
        <f>VLOOKUP($A44,[1]B2B!$A:$AN,6,FALSE)</f>
        <v>0</v>
      </c>
      <c r="H44" s="1" t="str">
        <f>VLOOKUP($A44,[1]B2B!$A:$AN,31,FALSE)</f>
        <v>YOUFU</v>
      </c>
      <c r="I44" s="1" t="str">
        <f>VLOOKUP($A44,[1]B2B!$A:$AN,29,FALSE)</f>
        <v>COMECA 15</v>
      </c>
      <c r="J44" s="1" t="str">
        <f>VLOOKUP($A44,[1]B2B!$A:$AN,30,FALSE)</f>
        <v>0,16mm x 821mm x Coil - DR8
-CA</v>
      </c>
      <c r="K44" s="18">
        <f t="shared" si="12"/>
        <v>45736</v>
      </c>
      <c r="L44" s="19">
        <f>VLOOKUP($A44,[1]B2B!$A:$AN,21,FALSE)</f>
        <v>80</v>
      </c>
      <c r="M44" s="19">
        <f>VLOOKUP($A44,[1]B2B!$A:$AN,22,FALSE)</f>
        <v>0</v>
      </c>
      <c r="N44" s="19">
        <f>VLOOKUP($A44,[1]B2B!$A:$AN,23,FALSE)</f>
        <v>80</v>
      </c>
      <c r="O44" s="19" t="str">
        <f>VLOOKUP($A44,[1]B2B!$A:$AN,38,FALSE)</f>
        <v>CFR</v>
      </c>
      <c r="P44" s="19" t="str">
        <f>VLOOKUP($A44,[1]B2B!$A:$AN,24,FALSE)</f>
        <v>TBN</v>
      </c>
      <c r="Q44" s="20">
        <f t="shared" si="13"/>
        <v>80</v>
      </c>
      <c r="R44" s="18">
        <f>VLOOKUP($A44,[1]B2B!$A:$AN,26,FALSE)</f>
        <v>45746</v>
      </c>
      <c r="S44" s="19" t="str">
        <f>VLOOKUP($A44,[1]B2B!$A:$AN,17,FALSE)</f>
        <v xml:space="preserve">Tianjin </v>
      </c>
      <c r="T44" s="19" t="str">
        <f>VLOOKUP($A44,[1]B2B!$A:$AN,18,FALSE)</f>
        <v>China</v>
      </c>
      <c r="U44" s="18">
        <f>VLOOKUP($A44,[1]B2B!$A:$AN,27,FALSE)</f>
        <v>45806</v>
      </c>
      <c r="V44" s="19" t="str">
        <f>VLOOKUP($A44,[1]B2B!$A:$AN,19,FALSE)</f>
        <v>Puerto Limon</v>
      </c>
      <c r="W44" s="19" t="str">
        <f>VLOOKUP($A44,[1]B2B!$A:$AN,20,FALSE)</f>
        <v>Costa Rica</v>
      </c>
      <c r="X44" s="19" t="str">
        <f ca="1">VLOOKUP($A44,[1]B2B!$A:$AN,28,FALSE)</f>
        <v>En alistamiento</v>
      </c>
    </row>
    <row r="45" spans="1:24" ht="15.75" hidden="1" thickTop="1">
      <c r="A45" s="16">
        <v>86</v>
      </c>
      <c r="B45" s="17">
        <f>VLOOKUP(C45,'[1]BD Clientes'!$B$2:$D$1048576,3,FALSE)</f>
        <v>0</v>
      </c>
      <c r="C45" t="str">
        <f>VLOOKUP($A45,[1]B2B!$A:$AN,4,FALSE)</f>
        <v>Comeca</v>
      </c>
      <c r="D45" t="str">
        <f>VLOOKUP($A45,[1]B2B!$A:$AN,3,FALSE)</f>
        <v>S2200900</v>
      </c>
      <c r="E45" t="str">
        <f t="shared" si="11"/>
        <v>S2200900</v>
      </c>
      <c r="F45"/>
      <c r="G45" s="1">
        <f>VLOOKUP($A45,[1]B2B!$A:$AN,6,FALSE)</f>
        <v>0</v>
      </c>
      <c r="H45" s="1" t="str">
        <f>VLOOKUP($A45,[1]B2B!$A:$AN,31,FALSE)</f>
        <v>YOUFU</v>
      </c>
      <c r="I45" s="1" t="str">
        <f>VLOOKUP($A45,[1]B2B!$A:$AN,29,FALSE)</f>
        <v>COMECA 84</v>
      </c>
      <c r="J45" s="1" t="str">
        <f>VLOOKUP($A45,[1]B2B!$A:$AN,30,FALSE)</f>
        <v>0,16mm x 945mm x Coil - DR8-CA</v>
      </c>
      <c r="K45" s="18">
        <f t="shared" si="12"/>
        <v>45719</v>
      </c>
      <c r="L45" s="19">
        <f>VLOOKUP($A45,[1]B2B!$A:$AN,21,FALSE)</f>
        <v>200</v>
      </c>
      <c r="M45" s="19">
        <f>VLOOKUP($A45,[1]B2B!$A:$AN,22,FALSE)</f>
        <v>53.52</v>
      </c>
      <c r="N45" s="19">
        <f>VLOOKUP($A45,[1]B2B!$A:$AN,23,FALSE)</f>
        <v>146.47999999999999</v>
      </c>
      <c r="O45" s="19" t="str">
        <f>VLOOKUP($A45,[1]B2B!$A:$AN,38,FALSE)</f>
        <v>CFR</v>
      </c>
      <c r="P45" s="19" t="str">
        <f>VLOOKUP($A45,[1]B2B!$A:$AN,24,FALSE)</f>
        <v>MV. BBG OCEAN V.A2506</v>
      </c>
      <c r="Q45" s="20">
        <f t="shared" si="13"/>
        <v>200</v>
      </c>
      <c r="R45" s="18">
        <f>VLOOKUP($A45,[1]B2B!$A:$AN,26,FALSE)</f>
        <v>45729</v>
      </c>
      <c r="S45" s="19" t="str">
        <f>VLOOKUP($A45,[1]B2B!$A:$AN,17,FALSE)</f>
        <v xml:space="preserve">Tianjin </v>
      </c>
      <c r="T45" s="19" t="str">
        <f>VLOOKUP($A45,[1]B2B!$A:$AN,18,FALSE)</f>
        <v>China</v>
      </c>
      <c r="U45" s="18">
        <f>VLOOKUP($A45,[1]B2B!$A:$AN,27,FALSE)</f>
        <v>45789</v>
      </c>
      <c r="V45" s="19" t="str">
        <f>VLOOKUP($A45,[1]B2B!$A:$AN,19,FALSE)</f>
        <v>Puerto Limon</v>
      </c>
      <c r="W45" s="19" t="str">
        <f>VLOOKUP($A45,[1]B2B!$A:$AN,20,FALSE)</f>
        <v>Costa Rica</v>
      </c>
      <c r="X45" s="19" t="str">
        <f ca="1">VLOOKUP($A45,[1]B2B!$A:$AN,28,FALSE)</f>
        <v>En alistamiento</v>
      </c>
    </row>
    <row r="46" spans="1:24" ht="15.75" hidden="1" thickTop="1">
      <c r="A46" s="16">
        <v>87</v>
      </c>
      <c r="B46" s="17">
        <f>VLOOKUP(C46,'[1]BD Clientes'!$B$2:$D$1048576,3,FALSE)</f>
        <v>0</v>
      </c>
      <c r="C46" t="str">
        <f>VLOOKUP($A46,[1]B2B!$A:$AN,4,FALSE)</f>
        <v>Comeca</v>
      </c>
      <c r="D46" t="str">
        <f>VLOOKUP($A46,[1]B2B!$A:$AN,3,FALSE)</f>
        <v>S2200900-2</v>
      </c>
      <c r="E46" t="str">
        <f t="shared" si="11"/>
        <v>S2200900</v>
      </c>
      <c r="F46"/>
      <c r="G46" s="1">
        <f>VLOOKUP($A46,[1]B2B!$A:$AN,6,FALSE)</f>
        <v>0</v>
      </c>
      <c r="H46" s="1" t="str">
        <f>VLOOKUP($A46,[1]B2B!$A:$AN,31,FALSE)</f>
        <v>YOUFU</v>
      </c>
      <c r="I46" s="1" t="str">
        <f>VLOOKUP($A46,[1]B2B!$A:$AN,29,FALSE)</f>
        <v>COMECA 84</v>
      </c>
      <c r="J46" s="1" t="str">
        <f>VLOOKUP($A46,[1]B2B!$A:$AN,30,FALSE)</f>
        <v>0,16mm x 945mm x Coil - DR8-CA</v>
      </c>
      <c r="K46" s="18">
        <f t="shared" si="12"/>
        <v>45736</v>
      </c>
      <c r="L46" s="19">
        <f>VLOOKUP($A46,[1]B2B!$A:$AN,21,FALSE)</f>
        <v>0</v>
      </c>
      <c r="M46" s="19">
        <f>VLOOKUP($A46,[1]B2B!$A:$AN,22,FALSE)</f>
        <v>15</v>
      </c>
      <c r="N46" s="19">
        <f>VLOOKUP($A46,[1]B2B!$A:$AN,23,FALSE)</f>
        <v>0</v>
      </c>
      <c r="O46" s="19" t="str">
        <f>VLOOKUP($A46,[1]B2B!$A:$AN,38,FALSE)</f>
        <v>CFR</v>
      </c>
      <c r="P46" s="19" t="str">
        <f>VLOOKUP($A46,[1]B2B!$A:$AN,24,FALSE)</f>
        <v>TBN</v>
      </c>
      <c r="Q46" s="20">
        <f t="shared" si="13"/>
        <v>15</v>
      </c>
      <c r="R46" s="18">
        <f>VLOOKUP($A46,[1]B2B!$A:$AN,26,FALSE)</f>
        <v>45746</v>
      </c>
      <c r="S46" s="19" t="str">
        <f>VLOOKUP($A46,[1]B2B!$A:$AN,17,FALSE)</f>
        <v xml:space="preserve">Tianjin </v>
      </c>
      <c r="T46" s="19" t="str">
        <f>VLOOKUP($A46,[1]B2B!$A:$AN,18,FALSE)</f>
        <v>China</v>
      </c>
      <c r="U46" s="18">
        <f>VLOOKUP($A46,[1]B2B!$A:$AN,27,FALSE)</f>
        <v>45806</v>
      </c>
      <c r="V46" s="19" t="str">
        <f>VLOOKUP($A46,[1]B2B!$A:$AN,19,FALSE)</f>
        <v>Puerto Limon</v>
      </c>
      <c r="W46" s="19" t="str">
        <f>VLOOKUP($A46,[1]B2B!$A:$AN,20,FALSE)</f>
        <v>Costa Rica</v>
      </c>
      <c r="X46" s="19" t="str">
        <f ca="1">VLOOKUP($A46,[1]B2B!$A:$AN,28,FALSE)</f>
        <v>En alistamiento</v>
      </c>
    </row>
    <row r="47" spans="1:24" ht="15.75" hidden="1" thickTop="1">
      <c r="A47" s="16">
        <v>88</v>
      </c>
      <c r="B47" s="17">
        <f>VLOOKUP(C47,'[1]BD Clientes'!$B$2:$D$1048576,3,FALSE)</f>
        <v>0</v>
      </c>
      <c r="C47" t="str">
        <f>VLOOKUP($A47,[1]B2B!$A:$AN,4,FALSE)</f>
        <v>Comeca</v>
      </c>
      <c r="D47" t="str">
        <f>VLOOKUP($A47,[1]B2B!$A:$AN,3,FALSE)</f>
        <v>S2200900</v>
      </c>
      <c r="E47" t="str">
        <f t="shared" si="11"/>
        <v>S2200900</v>
      </c>
      <c r="F47"/>
      <c r="G47" s="1">
        <f>VLOOKUP($A47,[1]B2B!$A:$AN,6,FALSE)</f>
        <v>0</v>
      </c>
      <c r="H47" s="1" t="str">
        <f>VLOOKUP($A47,[1]B2B!$A:$AN,31,FALSE)</f>
        <v>YOUFU</v>
      </c>
      <c r="I47" s="1" t="str">
        <f>VLOOKUP($A47,[1]B2B!$A:$AN,29,FALSE)</f>
        <v>COMECA 124</v>
      </c>
      <c r="J47" s="1" t="str">
        <f>VLOOKUP($A47,[1]B2B!$A:$AN,30,FALSE)</f>
        <v>0,16mm x 898mm x Coil - DR8 -
CA</v>
      </c>
      <c r="K47" s="18">
        <f t="shared" si="12"/>
        <v>45719</v>
      </c>
      <c r="L47" s="19">
        <f>VLOOKUP($A47,[1]B2B!$A:$AN,21,FALSE)</f>
        <v>150</v>
      </c>
      <c r="M47" s="19">
        <f>VLOOKUP($A47,[1]B2B!$A:$AN,22,FALSE)</f>
        <v>107.57</v>
      </c>
      <c r="N47" s="19">
        <f>VLOOKUP($A47,[1]B2B!$A:$AN,23,FALSE)</f>
        <v>42.430000000000007</v>
      </c>
      <c r="O47" s="19" t="str">
        <f>VLOOKUP($A47,[1]B2B!$A:$AN,38,FALSE)</f>
        <v>CFR</v>
      </c>
      <c r="P47" s="19" t="str">
        <f>VLOOKUP($A47,[1]B2B!$A:$AN,24,FALSE)</f>
        <v>MV. BBG OCEAN V.A2506</v>
      </c>
      <c r="Q47" s="20">
        <f t="shared" si="13"/>
        <v>150</v>
      </c>
      <c r="R47" s="18">
        <f>VLOOKUP($A47,[1]B2B!$A:$AN,26,FALSE)</f>
        <v>45729</v>
      </c>
      <c r="S47" s="19" t="str">
        <f>VLOOKUP($A47,[1]B2B!$A:$AN,17,FALSE)</f>
        <v xml:space="preserve">Tianjin </v>
      </c>
      <c r="T47" s="19" t="str">
        <f>VLOOKUP($A47,[1]B2B!$A:$AN,18,FALSE)</f>
        <v>China</v>
      </c>
      <c r="U47" s="18">
        <f>VLOOKUP($A47,[1]B2B!$A:$AN,27,FALSE)</f>
        <v>45789</v>
      </c>
      <c r="V47" s="19" t="str">
        <f>VLOOKUP($A47,[1]B2B!$A:$AN,19,FALSE)</f>
        <v>Puerto Limon</v>
      </c>
      <c r="W47" s="19" t="str">
        <f>VLOOKUP($A47,[1]B2B!$A:$AN,20,FALSE)</f>
        <v>Costa Rica</v>
      </c>
      <c r="X47" s="19" t="str">
        <f ca="1">VLOOKUP($A47,[1]B2B!$A:$AN,28,FALSE)</f>
        <v>En alistamiento</v>
      </c>
    </row>
    <row r="48" spans="1:24" ht="15.75" hidden="1" thickTop="1">
      <c r="A48" s="16">
        <v>89</v>
      </c>
      <c r="B48" s="17">
        <f>VLOOKUP(C48,'[1]BD Clientes'!$B$2:$D$1048576,3,FALSE)</f>
        <v>0</v>
      </c>
      <c r="C48" t="str">
        <f>VLOOKUP($A48,[1]B2B!$A:$AN,4,FALSE)</f>
        <v>Comeca</v>
      </c>
      <c r="D48" t="str">
        <f>VLOOKUP($A48,[1]B2B!$A:$AN,3,FALSE)</f>
        <v>S2200900-2</v>
      </c>
      <c r="E48" t="str">
        <f t="shared" si="11"/>
        <v>S2200900</v>
      </c>
      <c r="F48"/>
      <c r="G48" s="1">
        <f>VLOOKUP($A48,[1]B2B!$A:$AN,6,FALSE)</f>
        <v>0</v>
      </c>
      <c r="H48" s="1" t="str">
        <f>VLOOKUP($A48,[1]B2B!$A:$AN,31,FALSE)</f>
        <v>YOUFU</v>
      </c>
      <c r="I48" s="1" t="str">
        <f>VLOOKUP($A48,[1]B2B!$A:$AN,29,FALSE)</f>
        <v>COMECA 124</v>
      </c>
      <c r="J48" s="1" t="str">
        <f>VLOOKUP($A48,[1]B2B!$A:$AN,30,FALSE)</f>
        <v>0,16mm x 898mm x Coil - DR8 -
CA</v>
      </c>
      <c r="K48" s="18">
        <f t="shared" si="12"/>
        <v>45736</v>
      </c>
      <c r="L48" s="19">
        <f>VLOOKUP($A48,[1]B2B!$A:$AN,21,FALSE)</f>
        <v>0</v>
      </c>
      <c r="M48" s="19">
        <f>VLOOKUP($A48,[1]B2B!$A:$AN,22,FALSE)</f>
        <v>15</v>
      </c>
      <c r="N48" s="19">
        <f>VLOOKUP($A48,[1]B2B!$A:$AN,23,FALSE)</f>
        <v>0</v>
      </c>
      <c r="O48" s="19" t="str">
        <f>VLOOKUP($A48,[1]B2B!$A:$AN,38,FALSE)</f>
        <v>CFR</v>
      </c>
      <c r="P48" s="19" t="str">
        <f>VLOOKUP($A48,[1]B2B!$A:$AN,24,FALSE)</f>
        <v>TBN</v>
      </c>
      <c r="Q48" s="20">
        <f t="shared" si="13"/>
        <v>15</v>
      </c>
      <c r="R48" s="18">
        <f>VLOOKUP($A48,[1]B2B!$A:$AN,26,FALSE)</f>
        <v>45746</v>
      </c>
      <c r="S48" s="19" t="str">
        <f>VLOOKUP($A48,[1]B2B!$A:$AN,17,FALSE)</f>
        <v xml:space="preserve">Tianjin </v>
      </c>
      <c r="T48" s="19" t="str">
        <f>VLOOKUP($A48,[1]B2B!$A:$AN,18,FALSE)</f>
        <v>China</v>
      </c>
      <c r="U48" s="18">
        <f>VLOOKUP($A48,[1]B2B!$A:$AN,27,FALSE)</f>
        <v>45806</v>
      </c>
      <c r="V48" s="19" t="str">
        <f>VLOOKUP($A48,[1]B2B!$A:$AN,19,FALSE)</f>
        <v>Puerto Limon</v>
      </c>
      <c r="W48" s="19" t="str">
        <f>VLOOKUP($A48,[1]B2B!$A:$AN,20,FALSE)</f>
        <v>Costa Rica</v>
      </c>
      <c r="X48" s="19" t="str">
        <f ca="1">VLOOKUP($A48,[1]B2B!$A:$AN,28,FALSE)</f>
        <v>En alistamiento</v>
      </c>
    </row>
    <row r="49" spans="1:24" ht="15.75" hidden="1" thickTop="1">
      <c r="A49" s="16">
        <v>90</v>
      </c>
      <c r="B49" s="17">
        <f>VLOOKUP(C49,'[1]BD Clientes'!$B$2:$D$1048576,3,FALSE)</f>
        <v>0</v>
      </c>
      <c r="C49" t="str">
        <f>VLOOKUP($A49,[1]B2B!$A:$AN,4,FALSE)</f>
        <v>Comeca</v>
      </c>
      <c r="D49" t="str">
        <f>VLOOKUP($A49,[1]B2B!$A:$AN,3,FALSE)</f>
        <v>S2200900-2</v>
      </c>
      <c r="E49" t="str">
        <f t="shared" si="11"/>
        <v>S2200900</v>
      </c>
      <c r="F49"/>
      <c r="G49" s="1">
        <f>VLOOKUP($A49,[1]B2B!$A:$AN,6,FALSE)</f>
        <v>0</v>
      </c>
      <c r="H49" s="1" t="str">
        <f>VLOOKUP($A49,[1]B2B!$A:$AN,31,FALSE)</f>
        <v>YOUFU</v>
      </c>
      <c r="I49" s="1" t="str">
        <f>VLOOKUP($A49,[1]B2B!$A:$AN,29,FALSE)</f>
        <v>COMECA 83</v>
      </c>
      <c r="J49" s="1" t="str">
        <f>VLOOKUP($A49,[1]B2B!$A:$AN,30,FALSE)</f>
        <v>0,16mm x 847mm x Coil - DR8-CA</v>
      </c>
      <c r="K49" s="18">
        <f t="shared" si="12"/>
        <v>45736</v>
      </c>
      <c r="L49" s="19">
        <f>VLOOKUP($A49,[1]B2B!$A:$AN,21,FALSE)</f>
        <v>90</v>
      </c>
      <c r="M49" s="19">
        <f>VLOOKUP($A49,[1]B2B!$A:$AN,22,FALSE)</f>
        <v>0</v>
      </c>
      <c r="N49" s="19">
        <f>VLOOKUP($A49,[1]B2B!$A:$AN,23,FALSE)</f>
        <v>90</v>
      </c>
      <c r="O49" s="19" t="str">
        <f>VLOOKUP($A49,[1]B2B!$A:$AN,38,FALSE)</f>
        <v>CFR</v>
      </c>
      <c r="P49" s="19" t="str">
        <f>VLOOKUP($A49,[1]B2B!$A:$AN,24,FALSE)</f>
        <v>TBN</v>
      </c>
      <c r="Q49" s="20">
        <f t="shared" si="13"/>
        <v>90</v>
      </c>
      <c r="R49" s="18">
        <f>VLOOKUP($A49,[1]B2B!$A:$AN,26,FALSE)</f>
        <v>45746</v>
      </c>
      <c r="S49" s="19" t="str">
        <f>VLOOKUP($A49,[1]B2B!$A:$AN,17,FALSE)</f>
        <v xml:space="preserve">Tianjin </v>
      </c>
      <c r="T49" s="19" t="str">
        <f>VLOOKUP($A49,[1]B2B!$A:$AN,18,FALSE)</f>
        <v>China</v>
      </c>
      <c r="U49" s="18">
        <f>VLOOKUP($A49,[1]B2B!$A:$AN,27,FALSE)</f>
        <v>45806</v>
      </c>
      <c r="V49" s="19" t="str">
        <f>VLOOKUP($A49,[1]B2B!$A:$AN,19,FALSE)</f>
        <v>Puerto Limon</v>
      </c>
      <c r="W49" s="19" t="str">
        <f>VLOOKUP($A49,[1]B2B!$A:$AN,20,FALSE)</f>
        <v>Costa Rica</v>
      </c>
      <c r="X49" s="19" t="str">
        <f ca="1">VLOOKUP($A49,[1]B2B!$A:$AN,28,FALSE)</f>
        <v>En alistamiento</v>
      </c>
    </row>
    <row r="50" spans="1:24" ht="15.75" hidden="1" thickTop="1">
      <c r="A50" s="16">
        <v>91</v>
      </c>
      <c r="B50" s="17">
        <f>VLOOKUP(C50,'[1]BD Clientes'!$B$2:$D$1048576,3,FALSE)</f>
        <v>0</v>
      </c>
      <c r="C50" t="str">
        <f>VLOOKUP($A50,[1]B2B!$A:$AN,4,FALSE)</f>
        <v>Comeca</v>
      </c>
      <c r="D50" t="str">
        <f>VLOOKUP($A50,[1]B2B!$A:$AN,3,FALSE)</f>
        <v>S2200900</v>
      </c>
      <c r="E50" t="str">
        <f t="shared" si="11"/>
        <v>S2200900</v>
      </c>
      <c r="F50"/>
      <c r="G50" s="1">
        <f>VLOOKUP($A50,[1]B2B!$A:$AN,6,FALSE)</f>
        <v>0</v>
      </c>
      <c r="H50" s="1" t="str">
        <f>VLOOKUP($A50,[1]B2B!$A:$AN,31,FALSE)</f>
        <v>YOUFU</v>
      </c>
      <c r="I50" s="1" t="str">
        <f>VLOOKUP($A50,[1]B2B!$A:$AN,29,FALSE)</f>
        <v>COMECA 95</v>
      </c>
      <c r="J50" s="1" t="str">
        <f>VLOOKUP($A50,[1]B2B!$A:$AN,30,FALSE)</f>
        <v>0,17mm x 973mm x Coil - T3,5 BA</v>
      </c>
      <c r="K50" s="18">
        <f t="shared" si="12"/>
        <v>45719</v>
      </c>
      <c r="L50" s="19">
        <f>VLOOKUP($A50,[1]B2B!$A:$AN,21,FALSE)</f>
        <v>50</v>
      </c>
      <c r="M50" s="19">
        <f>VLOOKUP($A50,[1]B2B!$A:$AN,22,FALSE)</f>
        <v>32.590000000000003</v>
      </c>
      <c r="N50" s="19">
        <f>VLOOKUP($A50,[1]B2B!$A:$AN,23,FALSE)</f>
        <v>17.409999999999997</v>
      </c>
      <c r="O50" s="19" t="str">
        <f>VLOOKUP($A50,[1]B2B!$A:$AN,38,FALSE)</f>
        <v>CFR</v>
      </c>
      <c r="P50" s="19" t="str">
        <f>VLOOKUP($A50,[1]B2B!$A:$AN,24,FALSE)</f>
        <v>MV. BBG OCEAN V.A2506</v>
      </c>
      <c r="Q50" s="20">
        <f t="shared" si="13"/>
        <v>50</v>
      </c>
      <c r="R50" s="18">
        <f>VLOOKUP($A50,[1]B2B!$A:$AN,26,FALSE)</f>
        <v>45729</v>
      </c>
      <c r="S50" s="19" t="str">
        <f>VLOOKUP($A50,[1]B2B!$A:$AN,17,FALSE)</f>
        <v xml:space="preserve">Tianjin </v>
      </c>
      <c r="T50" s="19" t="str">
        <f>VLOOKUP($A50,[1]B2B!$A:$AN,18,FALSE)</f>
        <v>China</v>
      </c>
      <c r="U50" s="18">
        <f>VLOOKUP($A50,[1]B2B!$A:$AN,27,FALSE)</f>
        <v>45789</v>
      </c>
      <c r="V50" s="19" t="str">
        <f>VLOOKUP($A50,[1]B2B!$A:$AN,19,FALSE)</f>
        <v>Puerto Limon</v>
      </c>
      <c r="W50" s="19" t="str">
        <f>VLOOKUP($A50,[1]B2B!$A:$AN,20,FALSE)</f>
        <v>Costa Rica</v>
      </c>
      <c r="X50" s="19" t="str">
        <f ca="1">VLOOKUP($A50,[1]B2B!$A:$AN,28,FALSE)</f>
        <v>En alistamiento</v>
      </c>
    </row>
    <row r="51" spans="1:24" ht="15.75" hidden="1" thickTop="1">
      <c r="A51" s="16">
        <v>93</v>
      </c>
      <c r="B51" s="17">
        <f>VLOOKUP(C51,'[1]BD Clientes'!$B$2:$D$1048576,3,FALSE)</f>
        <v>0</v>
      </c>
      <c r="C51" t="str">
        <f>VLOOKUP($A51,[1]B2B!$A:$AN,4,FALSE)</f>
        <v>Comeca</v>
      </c>
      <c r="D51" t="str">
        <f>VLOOKUP($A51,[1]B2B!$A:$AN,3,FALSE)</f>
        <v>S2200900-2</v>
      </c>
      <c r="E51" t="str">
        <f t="shared" si="11"/>
        <v>S2200900</v>
      </c>
      <c r="F51"/>
      <c r="G51" s="1">
        <f>VLOOKUP($A51,[1]B2B!$A:$AN,6,FALSE)</f>
        <v>0</v>
      </c>
      <c r="H51" s="1" t="str">
        <f>VLOOKUP($A51,[1]B2B!$A:$AN,31,FALSE)</f>
        <v>YOUFU</v>
      </c>
      <c r="I51" s="1" t="str">
        <f>VLOOKUP($A51,[1]B2B!$A:$AN,29,FALSE)</f>
        <v>COMECA 61</v>
      </c>
      <c r="J51" s="1" t="str">
        <f>VLOOKUP($A51,[1]B2B!$A:$AN,30,FALSE)</f>
        <v>0,20mm x 980mm x Coil - T4 CA</v>
      </c>
      <c r="K51" s="18">
        <f t="shared" si="12"/>
        <v>45736</v>
      </c>
      <c r="L51" s="19">
        <f>VLOOKUP($A51,[1]B2B!$A:$AN,21,FALSE)</f>
        <v>80</v>
      </c>
      <c r="M51" s="19">
        <f>VLOOKUP($A51,[1]B2B!$A:$AN,22,FALSE)</f>
        <v>0</v>
      </c>
      <c r="N51" s="19">
        <f>VLOOKUP($A51,[1]B2B!$A:$AN,23,FALSE)</f>
        <v>80</v>
      </c>
      <c r="O51" s="19" t="str">
        <f>VLOOKUP($A51,[1]B2B!$A:$AN,38,FALSE)</f>
        <v>CFR</v>
      </c>
      <c r="P51" s="19" t="str">
        <f>VLOOKUP($A51,[1]B2B!$A:$AN,24,FALSE)</f>
        <v>TBN</v>
      </c>
      <c r="Q51" s="20">
        <f t="shared" si="13"/>
        <v>80</v>
      </c>
      <c r="R51" s="18">
        <f>VLOOKUP($A51,[1]B2B!$A:$AN,26,FALSE)</f>
        <v>45746</v>
      </c>
      <c r="S51" s="19" t="str">
        <f>VLOOKUP($A51,[1]B2B!$A:$AN,17,FALSE)</f>
        <v xml:space="preserve">Tianjin </v>
      </c>
      <c r="T51" s="19" t="str">
        <f>VLOOKUP($A51,[1]B2B!$A:$AN,18,FALSE)</f>
        <v>China</v>
      </c>
      <c r="U51" s="18">
        <f>VLOOKUP($A51,[1]B2B!$A:$AN,27,FALSE)</f>
        <v>45806</v>
      </c>
      <c r="V51" s="19" t="str">
        <f>VLOOKUP($A51,[1]B2B!$A:$AN,19,FALSE)</f>
        <v>Puerto Limon</v>
      </c>
      <c r="W51" s="19" t="str">
        <f>VLOOKUP($A51,[1]B2B!$A:$AN,20,FALSE)</f>
        <v>Costa Rica</v>
      </c>
      <c r="X51" s="19" t="str">
        <f ca="1">VLOOKUP($A51,[1]B2B!$A:$AN,28,FALSE)</f>
        <v>En alistamiento</v>
      </c>
    </row>
    <row r="52" spans="1:24" ht="15.75" hidden="1" thickTop="1">
      <c r="A52" s="16">
        <v>94</v>
      </c>
      <c r="B52" s="17">
        <f>VLOOKUP(C52,'[1]BD Clientes'!$B$2:$D$1048576,3,FALSE)</f>
        <v>0</v>
      </c>
      <c r="C52" t="str">
        <f>VLOOKUP($A52,[1]B2B!$A:$AN,4,FALSE)</f>
        <v>Comeca</v>
      </c>
      <c r="D52" t="str">
        <f>VLOOKUP($A52,[1]B2B!$A:$AN,3,FALSE)</f>
        <v>S2200900-2</v>
      </c>
      <c r="E52" t="str">
        <f t="shared" si="11"/>
        <v>S2200900</v>
      </c>
      <c r="F52"/>
      <c r="G52" s="1">
        <f>VLOOKUP($A52,[1]B2B!$A:$AN,6,FALSE)</f>
        <v>0</v>
      </c>
      <c r="H52" s="1" t="str">
        <f>VLOOKUP($A52,[1]B2B!$A:$AN,31,FALSE)</f>
        <v>YOUFU</v>
      </c>
      <c r="I52" s="1" t="str">
        <f>VLOOKUP($A52,[1]B2B!$A:$AN,29,FALSE)</f>
        <v>COMECA 122</v>
      </c>
      <c r="J52" s="1" t="str">
        <f>VLOOKUP($A52,[1]B2B!$A:$AN,30,FALSE)</f>
        <v>0,20mm x 903mm x Coil - T4 CA</v>
      </c>
      <c r="K52" s="18">
        <f t="shared" si="12"/>
        <v>45736</v>
      </c>
      <c r="L52" s="19">
        <f>VLOOKUP($A52,[1]B2B!$A:$AN,21,FALSE)</f>
        <v>210</v>
      </c>
      <c r="M52" s="19">
        <f>VLOOKUP($A52,[1]B2B!$A:$AN,22,FALSE)</f>
        <v>0</v>
      </c>
      <c r="N52" s="19">
        <f>VLOOKUP($A52,[1]B2B!$A:$AN,23,FALSE)</f>
        <v>210</v>
      </c>
      <c r="O52" s="19" t="str">
        <f>VLOOKUP($A52,[1]B2B!$A:$AN,38,FALSE)</f>
        <v>CFR</v>
      </c>
      <c r="P52" s="19" t="str">
        <f>VLOOKUP($A52,[1]B2B!$A:$AN,24,FALSE)</f>
        <v>TBN</v>
      </c>
      <c r="Q52" s="20">
        <f t="shared" si="13"/>
        <v>210</v>
      </c>
      <c r="R52" s="18">
        <f>VLOOKUP($A52,[1]B2B!$A:$AN,26,FALSE)</f>
        <v>45746</v>
      </c>
      <c r="S52" s="19" t="str">
        <f>VLOOKUP($A52,[1]B2B!$A:$AN,17,FALSE)</f>
        <v xml:space="preserve">Tianjin </v>
      </c>
      <c r="T52" s="19" t="str">
        <f>VLOOKUP($A52,[1]B2B!$A:$AN,18,FALSE)</f>
        <v>China</v>
      </c>
      <c r="U52" s="18">
        <f>VLOOKUP($A52,[1]B2B!$A:$AN,27,FALSE)</f>
        <v>45806</v>
      </c>
      <c r="V52" s="19" t="str">
        <f>VLOOKUP($A52,[1]B2B!$A:$AN,19,FALSE)</f>
        <v>Puerto Limon</v>
      </c>
      <c r="W52" s="19" t="str">
        <f>VLOOKUP($A52,[1]B2B!$A:$AN,20,FALSE)</f>
        <v>Costa Rica</v>
      </c>
      <c r="X52" s="19" t="str">
        <f ca="1">VLOOKUP($A52,[1]B2B!$A:$AN,28,FALSE)</f>
        <v>En alistamiento</v>
      </c>
    </row>
    <row r="53" spans="1:24" ht="15.75" hidden="1" thickTop="1">
      <c r="A53" s="16">
        <v>95</v>
      </c>
      <c r="B53" s="17">
        <f>VLOOKUP(C53,'[1]BD Clientes'!$B$2:$D$1048576,3,FALSE)</f>
        <v>0</v>
      </c>
      <c r="C53" t="str">
        <f>VLOOKUP($A53,[1]B2B!$A:$AN,4,FALSE)</f>
        <v>Comeca</v>
      </c>
      <c r="D53" t="str">
        <f>VLOOKUP($A53,[1]B2B!$A:$AN,3,FALSE)</f>
        <v>S2200900</v>
      </c>
      <c r="E53" t="str">
        <f t="shared" si="11"/>
        <v>S2200900</v>
      </c>
      <c r="F53"/>
      <c r="G53" s="1">
        <f>VLOOKUP($A53,[1]B2B!$A:$AN,6,FALSE)</f>
        <v>0</v>
      </c>
      <c r="H53" s="1" t="str">
        <f>VLOOKUP($A53,[1]B2B!$A:$AN,31,FALSE)</f>
        <v>YOUFU</v>
      </c>
      <c r="I53" s="1" t="str">
        <f>VLOOKUP($A53,[1]B2B!$A:$AN,29,FALSE)</f>
        <v>COMECA 91</v>
      </c>
      <c r="J53" s="1" t="str">
        <f>VLOOKUP($A53,[1]B2B!$A:$AN,30,FALSE)</f>
        <v>0,22mm x 991mm x Coil - T5 CA</v>
      </c>
      <c r="K53" s="18">
        <f t="shared" si="12"/>
        <v>45719</v>
      </c>
      <c r="L53" s="19">
        <f>VLOOKUP($A53,[1]B2B!$A:$AN,21,FALSE)</f>
        <v>160</v>
      </c>
      <c r="M53" s="19">
        <f>VLOOKUP($A53,[1]B2B!$A:$AN,22,FALSE)</f>
        <v>159.22</v>
      </c>
      <c r="N53" s="19">
        <f>VLOOKUP($A53,[1]B2B!$A:$AN,23,FALSE)</f>
        <v>0</v>
      </c>
      <c r="O53" s="19" t="str">
        <f>VLOOKUP($A53,[1]B2B!$A:$AN,38,FALSE)</f>
        <v>CFR</v>
      </c>
      <c r="P53" s="19" t="str">
        <f>VLOOKUP($A53,[1]B2B!$A:$AN,24,FALSE)</f>
        <v>MV. BBG OCEAN V.A2506</v>
      </c>
      <c r="Q53" s="20">
        <f t="shared" si="13"/>
        <v>159.22</v>
      </c>
      <c r="R53" s="18">
        <f>VLOOKUP($A53,[1]B2B!$A:$AN,26,FALSE)</f>
        <v>45729</v>
      </c>
      <c r="S53" s="19" t="str">
        <f>VLOOKUP($A53,[1]B2B!$A:$AN,17,FALSE)</f>
        <v xml:space="preserve">Tianjin </v>
      </c>
      <c r="T53" s="19" t="str">
        <f>VLOOKUP($A53,[1]B2B!$A:$AN,18,FALSE)</f>
        <v>China</v>
      </c>
      <c r="U53" s="18">
        <f>VLOOKUP($A53,[1]B2B!$A:$AN,27,FALSE)</f>
        <v>45789</v>
      </c>
      <c r="V53" s="19" t="str">
        <f>VLOOKUP($A53,[1]B2B!$A:$AN,19,FALSE)</f>
        <v>Puerto Limon</v>
      </c>
      <c r="W53" s="19" t="str">
        <f>VLOOKUP($A53,[1]B2B!$A:$AN,20,FALSE)</f>
        <v>Costa Rica</v>
      </c>
      <c r="X53" s="19" t="str">
        <f ca="1">VLOOKUP($A53,[1]B2B!$A:$AN,28,FALSE)</f>
        <v>En alistamiento</v>
      </c>
    </row>
    <row r="54" spans="1:24" ht="15.75" hidden="1" thickTop="1">
      <c r="A54" s="16">
        <v>96</v>
      </c>
      <c r="B54" s="17">
        <f>VLOOKUP(C54,'[1]BD Clientes'!$B$2:$D$1048576,3,FALSE)</f>
        <v>0</v>
      </c>
      <c r="C54" t="str">
        <f>VLOOKUP($A54,[1]B2B!$A:$AN,4,FALSE)</f>
        <v>Comeca</v>
      </c>
      <c r="D54" t="str">
        <f>VLOOKUP($A54,[1]B2B!$A:$AN,3,FALSE)</f>
        <v>S2200900</v>
      </c>
      <c r="E54" t="str">
        <f t="shared" si="11"/>
        <v>S2200900</v>
      </c>
      <c r="F54"/>
      <c r="G54" s="1">
        <f>VLOOKUP($A54,[1]B2B!$A:$AN,6,FALSE)</f>
        <v>0</v>
      </c>
      <c r="H54" s="1" t="str">
        <f>VLOOKUP($A54,[1]B2B!$A:$AN,31,FALSE)</f>
        <v>YOUFU</v>
      </c>
      <c r="I54" s="1" t="str">
        <f>VLOOKUP($A54,[1]B2B!$A:$AN,29,FALSE)</f>
        <v>COMECA 13</v>
      </c>
      <c r="J54" s="1" t="str">
        <f>VLOOKUP($A54,[1]B2B!$A:$AN,30,FALSE)</f>
        <v>0,24mm x 929mm x Coil - T3 BA</v>
      </c>
      <c r="K54" s="18">
        <f t="shared" si="12"/>
        <v>45719</v>
      </c>
      <c r="L54" s="19">
        <f>VLOOKUP($A54,[1]B2B!$A:$AN,21,FALSE)</f>
        <v>30</v>
      </c>
      <c r="M54" s="19">
        <f>VLOOKUP($A54,[1]B2B!$A:$AN,22,FALSE)</f>
        <v>29.81</v>
      </c>
      <c r="N54" s="19">
        <f>VLOOKUP($A54,[1]B2B!$A:$AN,23,FALSE)</f>
        <v>0</v>
      </c>
      <c r="O54" s="19" t="str">
        <f>VLOOKUP($A54,[1]B2B!$A:$AN,38,FALSE)</f>
        <v>CFR</v>
      </c>
      <c r="P54" s="19" t="str">
        <f>VLOOKUP($A54,[1]B2B!$A:$AN,24,FALSE)</f>
        <v>MV. BBG OCEAN V.A2506</v>
      </c>
      <c r="Q54" s="20">
        <f t="shared" si="13"/>
        <v>29.81</v>
      </c>
      <c r="R54" s="18">
        <f>VLOOKUP($A54,[1]B2B!$A:$AN,26,FALSE)</f>
        <v>45729</v>
      </c>
      <c r="S54" s="19" t="str">
        <f>VLOOKUP($A54,[1]B2B!$A:$AN,17,FALSE)</f>
        <v xml:space="preserve">Tianjin </v>
      </c>
      <c r="T54" s="19" t="str">
        <f>VLOOKUP($A54,[1]B2B!$A:$AN,18,FALSE)</f>
        <v>China</v>
      </c>
      <c r="U54" s="18">
        <f>VLOOKUP($A54,[1]B2B!$A:$AN,27,FALSE)</f>
        <v>45789</v>
      </c>
      <c r="V54" s="19" t="str">
        <f>VLOOKUP($A54,[1]B2B!$A:$AN,19,FALSE)</f>
        <v>Puerto Limon</v>
      </c>
      <c r="W54" s="19" t="str">
        <f>VLOOKUP($A54,[1]B2B!$A:$AN,20,FALSE)</f>
        <v>Costa Rica</v>
      </c>
      <c r="X54" s="19" t="str">
        <f ca="1">VLOOKUP($A54,[1]B2B!$A:$AN,28,FALSE)</f>
        <v>En alistamiento</v>
      </c>
    </row>
    <row r="55" spans="1:24" ht="15.75" hidden="1" thickTop="1">
      <c r="A55" s="16">
        <v>97</v>
      </c>
      <c r="B55" s="17">
        <f>VLOOKUP(C55,'[1]BD Clientes'!$B$2:$D$1048576,3,FALSE)</f>
        <v>0</v>
      </c>
      <c r="C55" t="str">
        <f>VLOOKUP($A55,[1]B2B!$A:$AN,4,FALSE)</f>
        <v>Comeca</v>
      </c>
      <c r="D55" t="str">
        <f>VLOOKUP($A55,[1]B2B!$A:$AN,3,FALSE)</f>
        <v>S2200917</v>
      </c>
      <c r="E55" t="str">
        <f t="shared" si="11"/>
        <v>S2200917</v>
      </c>
      <c r="F55"/>
      <c r="G55" s="1">
        <f>VLOOKUP($A55,[1]B2B!$A:$AN,6,FALSE)</f>
        <v>0</v>
      </c>
      <c r="H55" s="1" t="str">
        <f>VLOOKUP($A55,[1]B2B!$A:$AN,31,FALSE)</f>
        <v>YOUFU</v>
      </c>
      <c r="I55" s="1" t="str">
        <f>VLOOKUP($A55,[1]B2B!$A:$AN,29,FALSE)</f>
        <v>COMECA 124</v>
      </c>
      <c r="J55" s="1" t="str">
        <f>VLOOKUP($A55,[1]B2B!$A:$AN,30,FALSE)</f>
        <v>0,16mm x 898mm x Coil - DR8 -
CA</v>
      </c>
      <c r="K55" s="18">
        <f t="shared" si="12"/>
        <v>45738</v>
      </c>
      <c r="L55" s="19">
        <f>VLOOKUP($A55,[1]B2B!$A:$AN,21,FALSE)</f>
        <v>155</v>
      </c>
      <c r="M55" s="19">
        <f>VLOOKUP($A55,[1]B2B!$A:$AN,22,FALSE)</f>
        <v>0</v>
      </c>
      <c r="N55" s="19">
        <f>VLOOKUP($A55,[1]B2B!$A:$AN,23,FALSE)</f>
        <v>155</v>
      </c>
      <c r="O55" s="19" t="str">
        <f>VLOOKUP($A55,[1]B2B!$A:$AN,38,FALSE)</f>
        <v>CFR</v>
      </c>
      <c r="P55" s="19" t="str">
        <f>VLOOKUP($A55,[1]B2B!$A:$AN,24,FALSE)</f>
        <v>TBN</v>
      </c>
      <c r="Q55" s="20">
        <f t="shared" si="13"/>
        <v>155</v>
      </c>
      <c r="R55" s="18">
        <f>VLOOKUP($A55,[1]B2B!$A:$AN,26,FALSE)</f>
        <v>45748</v>
      </c>
      <c r="S55" s="19" t="str">
        <f>VLOOKUP($A55,[1]B2B!$A:$AN,17,FALSE)</f>
        <v xml:space="preserve">Tianjin </v>
      </c>
      <c r="T55" s="19" t="str">
        <f>VLOOKUP($A55,[1]B2B!$A:$AN,18,FALSE)</f>
        <v>China</v>
      </c>
      <c r="U55" s="18">
        <f>VLOOKUP($A55,[1]B2B!$A:$AN,27,FALSE)</f>
        <v>45808</v>
      </c>
      <c r="V55" s="19" t="str">
        <f>VLOOKUP($A55,[1]B2B!$A:$AN,19,FALSE)</f>
        <v>Puerto Limon/Caldera</v>
      </c>
      <c r="W55" s="19" t="str">
        <f>VLOOKUP($A55,[1]B2B!$A:$AN,20,FALSE)</f>
        <v>Costa Rica</v>
      </c>
      <c r="X55" s="19" t="str">
        <f ca="1">VLOOKUP($A55,[1]B2B!$A:$AN,28,FALSE)</f>
        <v>En alistamiento</v>
      </c>
    </row>
    <row r="56" spans="1:24" ht="15.75" hidden="1" thickTop="1">
      <c r="A56" s="16">
        <v>98</v>
      </c>
      <c r="B56" s="17">
        <f>VLOOKUP(C56,'[1]BD Clientes'!$B$2:$D$1048576,3,FALSE)</f>
        <v>0</v>
      </c>
      <c r="C56" t="str">
        <f>VLOOKUP($A56,[1]B2B!$A:$AN,4,FALSE)</f>
        <v>Comeca</v>
      </c>
      <c r="D56" t="str">
        <f>VLOOKUP($A56,[1]B2B!$A:$AN,3,FALSE)</f>
        <v>S2200917</v>
      </c>
      <c r="E56" t="str">
        <f t="shared" si="11"/>
        <v>S2200917</v>
      </c>
      <c r="F56"/>
      <c r="G56" s="1">
        <f>VLOOKUP($A56,[1]B2B!$A:$AN,6,FALSE)</f>
        <v>0</v>
      </c>
      <c r="H56" s="1" t="str">
        <f>VLOOKUP($A56,[1]B2B!$A:$AN,31,FALSE)</f>
        <v>YOUFU</v>
      </c>
      <c r="I56" s="1" t="str">
        <f>VLOOKUP($A56,[1]B2B!$A:$AN,29,FALSE)</f>
        <v>COMECA 83</v>
      </c>
      <c r="J56" s="1" t="str">
        <f>VLOOKUP($A56,[1]B2B!$A:$AN,30,FALSE)</f>
        <v>0,16mm x 847mm x Coil - DR8-CA</v>
      </c>
      <c r="K56" s="18">
        <f t="shared" si="12"/>
        <v>45738</v>
      </c>
      <c r="L56" s="19">
        <f>VLOOKUP($A56,[1]B2B!$A:$AN,21,FALSE)</f>
        <v>30</v>
      </c>
      <c r="M56" s="19">
        <f>VLOOKUP($A56,[1]B2B!$A:$AN,22,FALSE)</f>
        <v>0</v>
      </c>
      <c r="N56" s="19">
        <f>VLOOKUP($A56,[1]B2B!$A:$AN,23,FALSE)</f>
        <v>30</v>
      </c>
      <c r="O56" s="19" t="str">
        <f>VLOOKUP($A56,[1]B2B!$A:$AN,38,FALSE)</f>
        <v>CFR</v>
      </c>
      <c r="P56" s="19" t="str">
        <f>VLOOKUP($A56,[1]B2B!$A:$AN,24,FALSE)</f>
        <v>TBN</v>
      </c>
      <c r="Q56" s="20">
        <f t="shared" si="13"/>
        <v>30</v>
      </c>
      <c r="R56" s="18">
        <f>VLOOKUP($A56,[1]B2B!$A:$AN,26,FALSE)</f>
        <v>45748</v>
      </c>
      <c r="S56" s="19" t="str">
        <f>VLOOKUP($A56,[1]B2B!$A:$AN,17,FALSE)</f>
        <v xml:space="preserve">Tianjin </v>
      </c>
      <c r="T56" s="19" t="str">
        <f>VLOOKUP($A56,[1]B2B!$A:$AN,18,FALSE)</f>
        <v>China</v>
      </c>
      <c r="U56" s="18">
        <f>VLOOKUP($A56,[1]B2B!$A:$AN,27,FALSE)</f>
        <v>45808</v>
      </c>
      <c r="V56" s="19" t="str">
        <f>VLOOKUP($A56,[1]B2B!$A:$AN,19,FALSE)</f>
        <v>Puerto Limon/Caldera</v>
      </c>
      <c r="W56" s="19" t="str">
        <f>VLOOKUP($A56,[1]B2B!$A:$AN,20,FALSE)</f>
        <v>Costa Rica</v>
      </c>
      <c r="X56" s="19" t="str">
        <f ca="1">VLOOKUP($A56,[1]B2B!$A:$AN,28,FALSE)</f>
        <v>En alistamiento</v>
      </c>
    </row>
    <row r="57" spans="1:24" ht="15.75" hidden="1" thickTop="1">
      <c r="A57" s="16">
        <v>99</v>
      </c>
      <c r="B57" s="17">
        <f>VLOOKUP(C57,'[1]BD Clientes'!$B$2:$D$1048576,3,FALSE)</f>
        <v>0</v>
      </c>
      <c r="C57" t="str">
        <f>VLOOKUP($A57,[1]B2B!$A:$AN,4,FALSE)</f>
        <v>Comeca</v>
      </c>
      <c r="D57" t="str">
        <f>VLOOKUP($A57,[1]B2B!$A:$AN,3,FALSE)</f>
        <v>S2200917</v>
      </c>
      <c r="E57" t="str">
        <f t="shared" si="11"/>
        <v>S2200917</v>
      </c>
      <c r="F57"/>
      <c r="G57" s="1">
        <f>VLOOKUP($A57,[1]B2B!$A:$AN,6,FALSE)</f>
        <v>0</v>
      </c>
      <c r="H57" s="1" t="str">
        <f>VLOOKUP($A57,[1]B2B!$A:$AN,31,FALSE)</f>
        <v>YOUFU</v>
      </c>
      <c r="I57" s="1" t="str">
        <f>VLOOKUP($A57,[1]B2B!$A:$AN,29,FALSE)</f>
        <v>COMECA 95</v>
      </c>
      <c r="J57" s="1" t="str">
        <f>VLOOKUP($A57,[1]B2B!$A:$AN,30,FALSE)</f>
        <v>0,17mm x 973mm x Coil - T3,5 BA</v>
      </c>
      <c r="K57" s="18">
        <f t="shared" si="12"/>
        <v>45738</v>
      </c>
      <c r="L57" s="19">
        <f>VLOOKUP($A57,[1]B2B!$A:$AN,21,FALSE)</f>
        <v>30</v>
      </c>
      <c r="M57" s="19">
        <f>VLOOKUP($A57,[1]B2B!$A:$AN,22,FALSE)</f>
        <v>0</v>
      </c>
      <c r="N57" s="19">
        <f>VLOOKUP($A57,[1]B2B!$A:$AN,23,FALSE)</f>
        <v>30</v>
      </c>
      <c r="O57" s="19" t="str">
        <f>VLOOKUP($A57,[1]B2B!$A:$AN,38,FALSE)</f>
        <v>CFR</v>
      </c>
      <c r="P57" s="19" t="str">
        <f>VLOOKUP($A57,[1]B2B!$A:$AN,24,FALSE)</f>
        <v>TBN</v>
      </c>
      <c r="Q57" s="20">
        <f t="shared" si="13"/>
        <v>30</v>
      </c>
      <c r="R57" s="18">
        <f>VLOOKUP($A57,[1]B2B!$A:$AN,26,FALSE)</f>
        <v>45748</v>
      </c>
      <c r="S57" s="19" t="str">
        <f>VLOOKUP($A57,[1]B2B!$A:$AN,17,FALSE)</f>
        <v xml:space="preserve">Tianjin </v>
      </c>
      <c r="T57" s="19" t="str">
        <f>VLOOKUP($A57,[1]B2B!$A:$AN,18,FALSE)</f>
        <v>China</v>
      </c>
      <c r="U57" s="18">
        <f>VLOOKUP($A57,[1]B2B!$A:$AN,27,FALSE)</f>
        <v>45808</v>
      </c>
      <c r="V57" s="19" t="str">
        <f>VLOOKUP($A57,[1]B2B!$A:$AN,19,FALSE)</f>
        <v>Puerto Limon/Caldera</v>
      </c>
      <c r="W57" s="19" t="str">
        <f>VLOOKUP($A57,[1]B2B!$A:$AN,20,FALSE)</f>
        <v>Costa Rica</v>
      </c>
      <c r="X57" s="19" t="str">
        <f ca="1">VLOOKUP($A57,[1]B2B!$A:$AN,28,FALSE)</f>
        <v>En alistamiento</v>
      </c>
    </row>
    <row r="58" spans="1:24" ht="15.75" hidden="1" thickTop="1">
      <c r="A58" s="16">
        <v>100</v>
      </c>
      <c r="B58" s="17">
        <f>VLOOKUP(C58,'[1]BD Clientes'!$B$2:$D$1048576,3,FALSE)</f>
        <v>0</v>
      </c>
      <c r="C58" t="str">
        <f>VLOOKUP($A58,[1]B2B!$A:$AN,4,FALSE)</f>
        <v>Comeca</v>
      </c>
      <c r="D58" t="str">
        <f>VLOOKUP($A58,[1]B2B!$A:$AN,3,FALSE)</f>
        <v>S2200917</v>
      </c>
      <c r="E58" t="str">
        <f t="shared" si="11"/>
        <v>S2200917</v>
      </c>
      <c r="F58"/>
      <c r="G58" s="1">
        <f>VLOOKUP($A58,[1]B2B!$A:$AN,6,FALSE)</f>
        <v>0</v>
      </c>
      <c r="H58" s="1" t="str">
        <f>VLOOKUP($A58,[1]B2B!$A:$AN,31,FALSE)</f>
        <v>YOUFU</v>
      </c>
      <c r="I58" s="1" t="str">
        <f>VLOOKUP($A58,[1]B2B!$A:$AN,29,FALSE)</f>
        <v>COMECA 122</v>
      </c>
      <c r="J58" s="1" t="str">
        <f>VLOOKUP($A58,[1]B2B!$A:$AN,30,FALSE)</f>
        <v>0,20mm x 903mm x Coil - T4 CA</v>
      </c>
      <c r="K58" s="18">
        <f t="shared" si="12"/>
        <v>45738</v>
      </c>
      <c r="L58" s="19">
        <f>VLOOKUP($A58,[1]B2B!$A:$AN,21,FALSE)</f>
        <v>90</v>
      </c>
      <c r="M58" s="19">
        <f>VLOOKUP($A58,[1]B2B!$A:$AN,22,FALSE)</f>
        <v>0</v>
      </c>
      <c r="N58" s="19">
        <f>VLOOKUP($A58,[1]B2B!$A:$AN,23,FALSE)</f>
        <v>90</v>
      </c>
      <c r="O58" s="19" t="str">
        <f>VLOOKUP($A58,[1]B2B!$A:$AN,38,FALSE)</f>
        <v>CFR</v>
      </c>
      <c r="P58" s="19" t="str">
        <f>VLOOKUP($A58,[1]B2B!$A:$AN,24,FALSE)</f>
        <v>TBN</v>
      </c>
      <c r="Q58" s="20">
        <f t="shared" si="13"/>
        <v>90</v>
      </c>
      <c r="R58" s="18">
        <f>VLOOKUP($A58,[1]B2B!$A:$AN,26,FALSE)</f>
        <v>45748</v>
      </c>
      <c r="S58" s="19" t="str">
        <f>VLOOKUP($A58,[1]B2B!$A:$AN,17,FALSE)</f>
        <v xml:space="preserve">Tianjin </v>
      </c>
      <c r="T58" s="19" t="str">
        <f>VLOOKUP($A58,[1]B2B!$A:$AN,18,FALSE)</f>
        <v>China</v>
      </c>
      <c r="U58" s="18">
        <f>VLOOKUP($A58,[1]B2B!$A:$AN,27,FALSE)</f>
        <v>45808</v>
      </c>
      <c r="V58" s="19" t="str">
        <f>VLOOKUP($A58,[1]B2B!$A:$AN,19,FALSE)</f>
        <v>Puerto Limon/Caldera</v>
      </c>
      <c r="W58" s="19" t="str">
        <f>VLOOKUP($A58,[1]B2B!$A:$AN,20,FALSE)</f>
        <v>Costa Rica</v>
      </c>
      <c r="X58" s="19" t="str">
        <f ca="1">VLOOKUP($A58,[1]B2B!$A:$AN,28,FALSE)</f>
        <v>En alistamiento</v>
      </c>
    </row>
    <row r="59" spans="1:24" ht="15.75" hidden="1" thickTop="1">
      <c r="A59" s="16">
        <v>101</v>
      </c>
      <c r="B59" s="17">
        <f>VLOOKUP(C59,'[1]BD Clientes'!$B$2:$D$1048576,3,FALSE)</f>
        <v>0</v>
      </c>
      <c r="C59" t="str">
        <f>VLOOKUP($A59,[1]B2B!$A:$AN,4,FALSE)</f>
        <v>Comeca</v>
      </c>
      <c r="D59" t="str">
        <f>VLOOKUP($A59,[1]B2B!$A:$AN,3,FALSE)</f>
        <v>S2200917</v>
      </c>
      <c r="E59" t="str">
        <f t="shared" si="11"/>
        <v>S2200917</v>
      </c>
      <c r="F59"/>
      <c r="G59" s="1">
        <f>VLOOKUP($A59,[1]B2B!$A:$AN,6,FALSE)</f>
        <v>0</v>
      </c>
      <c r="H59" s="1" t="str">
        <f>VLOOKUP($A59,[1]B2B!$A:$AN,31,FALSE)</f>
        <v>YOUFU</v>
      </c>
      <c r="I59" s="1" t="str">
        <f>VLOOKUP($A59,[1]B2B!$A:$AN,29,FALSE)</f>
        <v>COMECA 91</v>
      </c>
      <c r="J59" s="1" t="str">
        <f>VLOOKUP($A59,[1]B2B!$A:$AN,30,FALSE)</f>
        <v>0,22mm x 991mm x Coil - T5 CA</v>
      </c>
      <c r="K59" s="18">
        <f t="shared" si="12"/>
        <v>45738</v>
      </c>
      <c r="L59" s="19">
        <f>VLOOKUP($A59,[1]B2B!$A:$AN,21,FALSE)</f>
        <v>90</v>
      </c>
      <c r="M59" s="19">
        <f>VLOOKUP($A59,[1]B2B!$A:$AN,22,FALSE)</f>
        <v>0</v>
      </c>
      <c r="N59" s="19">
        <f>VLOOKUP($A59,[1]B2B!$A:$AN,23,FALSE)</f>
        <v>90</v>
      </c>
      <c r="O59" s="19" t="str">
        <f>VLOOKUP($A59,[1]B2B!$A:$AN,38,FALSE)</f>
        <v>CFR</v>
      </c>
      <c r="P59" s="19" t="str">
        <f>VLOOKUP($A59,[1]B2B!$A:$AN,24,FALSE)</f>
        <v>TBN</v>
      </c>
      <c r="Q59" s="20">
        <f t="shared" si="13"/>
        <v>90</v>
      </c>
      <c r="R59" s="18">
        <f>VLOOKUP($A59,[1]B2B!$A:$AN,26,FALSE)</f>
        <v>45748</v>
      </c>
      <c r="S59" s="19" t="str">
        <f>VLOOKUP($A59,[1]B2B!$A:$AN,17,FALSE)</f>
        <v xml:space="preserve">Tianjin </v>
      </c>
      <c r="T59" s="19" t="str">
        <f>VLOOKUP($A59,[1]B2B!$A:$AN,18,FALSE)</f>
        <v>China</v>
      </c>
      <c r="U59" s="18">
        <f>VLOOKUP($A59,[1]B2B!$A:$AN,27,FALSE)</f>
        <v>45808</v>
      </c>
      <c r="V59" s="19" t="str">
        <f>VLOOKUP($A59,[1]B2B!$A:$AN,19,FALSE)</f>
        <v>Puerto Limon/Caldera</v>
      </c>
      <c r="W59" s="19" t="str">
        <f>VLOOKUP($A59,[1]B2B!$A:$AN,20,FALSE)</f>
        <v>Costa Rica</v>
      </c>
      <c r="X59" s="19" t="str">
        <f ca="1">VLOOKUP($A59,[1]B2B!$A:$AN,28,FALSE)</f>
        <v>En alistamiento</v>
      </c>
    </row>
    <row r="60" spans="1:24" ht="15.75" hidden="1" thickTop="1">
      <c r="A60" s="16">
        <v>104</v>
      </c>
      <c r="B60" s="17">
        <f>VLOOKUP(C60,'[1]BD Clientes'!$B$2:$D$1048576,3,FALSE)</f>
        <v>0</v>
      </c>
      <c r="C60" t="str">
        <f>VLOOKUP($A60,[1]B2B!$A:$AN,4,FALSE)</f>
        <v>Conservas Oderich S.A</v>
      </c>
      <c r="D60" t="str">
        <f>VLOOKUP($A60,[1]B2B!$A:$AN,3,FALSE)</f>
        <v>S2200750-2</v>
      </c>
      <c r="E60" t="str">
        <f t="shared" si="11"/>
        <v>S2200750</v>
      </c>
      <c r="F60"/>
      <c r="G60" s="1">
        <f>VLOOKUP($A60,[1]B2B!$A:$AN,6,FALSE)</f>
        <v>0</v>
      </c>
      <c r="H60" s="1" t="str">
        <f>VLOOKUP($A60,[1]B2B!$A:$AN,31,FALSE)</f>
        <v>Tosyali</v>
      </c>
      <c r="I60" s="1">
        <f>VLOOKUP($A60,[1]B2B!$A:$AN,29,FALSE)</f>
        <v>0</v>
      </c>
      <c r="J60" s="1" t="str">
        <f>VLOOKUP($A60,[1]B2B!$A:$AN,30,FALSE)</f>
        <v>0,17 mm x 915 mm x Coil - TH550 - E 2,0/2,0</v>
      </c>
      <c r="K60" s="18">
        <f t="shared" si="12"/>
        <v>45680</v>
      </c>
      <c r="L60" s="19">
        <f>VLOOKUP($A60,[1]B2B!$A:$AN,21,FALSE)</f>
        <v>100</v>
      </c>
      <c r="M60" s="19">
        <f>VLOOKUP($A60,[1]B2B!$A:$AN,22,FALSE)</f>
        <v>94.066000000000003</v>
      </c>
      <c r="N60" s="19">
        <f>VLOOKUP($A60,[1]B2B!$A:$AN,23,FALSE)</f>
        <v>0</v>
      </c>
      <c r="O60" s="19" t="str">
        <f>VLOOKUP($A60,[1]B2B!$A:$AN,38,FALSE)</f>
        <v>CIF</v>
      </c>
      <c r="P60" s="19" t="str">
        <f>VLOOKUP($A60,[1]B2B!$A:$AN,24,FALSE)</f>
        <v>MV CMA CGM ALCAZAR &amp; 0NVIKN1MA</v>
      </c>
      <c r="Q60" s="20">
        <f t="shared" si="13"/>
        <v>94.066000000000003</v>
      </c>
      <c r="R60" s="18">
        <f>VLOOKUP($A60,[1]B2B!$A:$AN,26,FALSE)</f>
        <v>45690</v>
      </c>
      <c r="S60" s="19" t="str">
        <f>VLOOKUP($A60,[1]B2B!$A:$AN,17,FALSE)</f>
        <v>Iskenderun</v>
      </c>
      <c r="T60" s="19" t="str">
        <f>VLOOKUP($A60,[1]B2B!$A:$AN,18,FALSE)</f>
        <v>Türkiye</v>
      </c>
      <c r="U60" s="18">
        <f>VLOOKUP($A60,[1]B2B!$A:$AN,27,FALSE)</f>
        <v>45727</v>
      </c>
      <c r="V60" s="19" t="str">
        <f>VLOOKUP($A60,[1]B2B!$A:$AN,19,FALSE)</f>
        <v>Rio Grande</v>
      </c>
      <c r="W60" s="19" t="str">
        <f>VLOOKUP($A60,[1]B2B!$A:$AN,20,FALSE)</f>
        <v>Brazil</v>
      </c>
      <c r="X60" s="19" t="str">
        <f ca="1">VLOOKUP($A60,[1]B2B!$A:$AN,28,FALSE)</f>
        <v>En Transito</v>
      </c>
    </row>
    <row r="61" spans="1:24" ht="15.75" hidden="1" thickTop="1">
      <c r="A61" s="16">
        <v>105</v>
      </c>
      <c r="B61" s="17">
        <f>VLOOKUP(C61,'[1]BD Clientes'!$B$2:$D$1048576,3,FALSE)</f>
        <v>0</v>
      </c>
      <c r="C61" t="str">
        <f>VLOOKUP($A61,[1]B2B!$A:$AN,4,FALSE)</f>
        <v>Conservas Oderich S.A</v>
      </c>
      <c r="D61" t="str">
        <f>VLOOKUP($A61,[1]B2B!$A:$AN,3,FALSE)</f>
        <v>S2200750-3</v>
      </c>
      <c r="E61" t="str">
        <f t="shared" si="11"/>
        <v>S2200750</v>
      </c>
      <c r="F61"/>
      <c r="G61" s="1">
        <f>VLOOKUP($A61,[1]B2B!$A:$AN,6,FALSE)</f>
        <v>0</v>
      </c>
      <c r="H61" s="1" t="str">
        <f>VLOOKUP($A61,[1]B2B!$A:$AN,31,FALSE)</f>
        <v>Tosyali</v>
      </c>
      <c r="I61" s="1">
        <f>VLOOKUP($A61,[1]B2B!$A:$AN,29,FALSE)</f>
        <v>0</v>
      </c>
      <c r="J61" s="1" t="str">
        <f>VLOOKUP($A61,[1]B2B!$A:$AN,30,FALSE)</f>
        <v>0,17 mm x 915 mm x Coil - TH550 - E 2,0/2,0</v>
      </c>
      <c r="K61" s="18">
        <f t="shared" si="12"/>
        <v>45722</v>
      </c>
      <c r="L61" s="19">
        <f>VLOOKUP($A61,[1]B2B!$A:$AN,21,FALSE)</f>
        <v>0</v>
      </c>
      <c r="M61" s="19">
        <f>VLOOKUP($A61,[1]B2B!$A:$AN,22,FALSE)</f>
        <v>6.2850000000000001</v>
      </c>
      <c r="N61" s="19">
        <f>VLOOKUP($A61,[1]B2B!$A:$AN,23,FALSE)</f>
        <v>0</v>
      </c>
      <c r="O61" s="19" t="str">
        <f>VLOOKUP($A61,[1]B2B!$A:$AN,38,FALSE)</f>
        <v>CIF</v>
      </c>
      <c r="P61" s="19" t="str">
        <f>VLOOKUP($A61,[1]B2B!$A:$AN,24,FALSE)</f>
        <v>CMA CGM LAMARTINE &amp; 0NVJ1N1MA</v>
      </c>
      <c r="Q61" s="20">
        <f t="shared" si="13"/>
        <v>6.2850000000000001</v>
      </c>
      <c r="R61" s="18">
        <f>VLOOKUP($A61,[1]B2B!$A:$AN,26,FALSE)</f>
        <v>45732</v>
      </c>
      <c r="S61" s="19" t="str">
        <f>VLOOKUP($A61,[1]B2B!$A:$AN,17,FALSE)</f>
        <v>Iskenderun</v>
      </c>
      <c r="T61" s="19" t="str">
        <f>VLOOKUP($A61,[1]B2B!$A:$AN,18,FALSE)</f>
        <v>Türkiye</v>
      </c>
      <c r="U61" s="18">
        <f>VLOOKUP($A61,[1]B2B!$A:$AN,27,FALSE)</f>
        <v>45769</v>
      </c>
      <c r="V61" s="19" t="str">
        <f>VLOOKUP($A61,[1]B2B!$A:$AN,19,FALSE)</f>
        <v>Rio Grande</v>
      </c>
      <c r="W61" s="19" t="str">
        <f>VLOOKUP($A61,[1]B2B!$A:$AN,20,FALSE)</f>
        <v>Brazil</v>
      </c>
      <c r="X61" s="19" t="str">
        <f ca="1">VLOOKUP($A61,[1]B2B!$A:$AN,28,FALSE)</f>
        <v>En alistamiento</v>
      </c>
    </row>
    <row r="62" spans="1:24" ht="15.75" hidden="1" thickTop="1">
      <c r="A62" s="16">
        <v>106</v>
      </c>
      <c r="B62" s="17">
        <f>VLOOKUP(C62,'[1]BD Clientes'!$B$2:$D$1048576,3,FALSE)</f>
        <v>0</v>
      </c>
      <c r="C62" t="str">
        <f>VLOOKUP($A62,[1]B2B!$A:$AN,4,FALSE)</f>
        <v>Conservas Oderich S.A</v>
      </c>
      <c r="D62" t="str">
        <f>VLOOKUP($A62,[1]B2B!$A:$AN,3,FALSE)</f>
        <v>S2200750-3</v>
      </c>
      <c r="E62" t="str">
        <f t="shared" si="11"/>
        <v>S2200750</v>
      </c>
      <c r="F62"/>
      <c r="G62" s="1">
        <f>VLOOKUP($A62,[1]B2B!$A:$AN,6,FALSE)</f>
        <v>0</v>
      </c>
      <c r="H62" s="1" t="str">
        <f>VLOOKUP($A62,[1]B2B!$A:$AN,31,FALSE)</f>
        <v>Tosyali</v>
      </c>
      <c r="I62" s="1">
        <f>VLOOKUP($A62,[1]B2B!$A:$AN,29,FALSE)</f>
        <v>0</v>
      </c>
      <c r="J62" s="1" t="str">
        <f>VLOOKUP($A62,[1]B2B!$A:$AN,30,FALSE)</f>
        <v>0,18 mm x 855 mm x Coil - TH550 - D 3,6/2,0</v>
      </c>
      <c r="K62" s="18">
        <f t="shared" si="12"/>
        <v>45722</v>
      </c>
      <c r="L62" s="19">
        <f>VLOOKUP($A62,[1]B2B!$A:$AN,21,FALSE)</f>
        <v>100</v>
      </c>
      <c r="M62" s="19">
        <f>VLOOKUP($A62,[1]B2B!$A:$AN,22,FALSE)</f>
        <v>96.930999999999997</v>
      </c>
      <c r="N62" s="19">
        <f>VLOOKUP($A62,[1]B2B!$A:$AN,23,FALSE)</f>
        <v>0</v>
      </c>
      <c r="O62" s="19" t="str">
        <f>VLOOKUP($A62,[1]B2B!$A:$AN,38,FALSE)</f>
        <v>CIF</v>
      </c>
      <c r="P62" s="19" t="str">
        <f>VLOOKUP($A62,[1]B2B!$A:$AN,24,FALSE)</f>
        <v>CMA CGM LAMARTINE &amp; 0NVJ1N1MA</v>
      </c>
      <c r="Q62" s="20">
        <f t="shared" si="13"/>
        <v>96.930999999999997</v>
      </c>
      <c r="R62" s="18">
        <f>VLOOKUP($A62,[1]B2B!$A:$AN,26,FALSE)</f>
        <v>45732</v>
      </c>
      <c r="S62" s="19" t="str">
        <f>VLOOKUP($A62,[1]B2B!$A:$AN,17,FALSE)</f>
        <v>Iskenderun</v>
      </c>
      <c r="T62" s="19" t="str">
        <f>VLOOKUP($A62,[1]B2B!$A:$AN,18,FALSE)</f>
        <v>Türkiye</v>
      </c>
      <c r="U62" s="18">
        <f>VLOOKUP($A62,[1]B2B!$A:$AN,27,FALSE)</f>
        <v>45769</v>
      </c>
      <c r="V62" s="19" t="str">
        <f>VLOOKUP($A62,[1]B2B!$A:$AN,19,FALSE)</f>
        <v>Rio Grande</v>
      </c>
      <c r="W62" s="19" t="str">
        <f>VLOOKUP($A62,[1]B2B!$A:$AN,20,FALSE)</f>
        <v>Brazil</v>
      </c>
      <c r="X62" s="19" t="str">
        <f ca="1">VLOOKUP($A62,[1]B2B!$A:$AN,28,FALSE)</f>
        <v>En alistamiento</v>
      </c>
    </row>
    <row r="63" spans="1:24" ht="15.75" hidden="1" thickTop="1">
      <c r="A63" s="16">
        <v>107</v>
      </c>
      <c r="B63" s="17">
        <f>VLOOKUP(C63,'[1]BD Clientes'!$B$2:$D$1048576,3,FALSE)</f>
        <v>0</v>
      </c>
      <c r="C63" t="str">
        <f>VLOOKUP($A63,[1]B2B!$A:$AN,4,FALSE)</f>
        <v>Conservas Oderich S.A</v>
      </c>
      <c r="D63" t="str">
        <f>VLOOKUP($A63,[1]B2B!$A:$AN,3,FALSE)</f>
        <v>S2200750</v>
      </c>
      <c r="E63" t="str">
        <f t="shared" si="11"/>
        <v>S2200750</v>
      </c>
      <c r="F63"/>
      <c r="G63" s="1">
        <f>VLOOKUP($A63,[1]B2B!$A:$AN,6,FALSE)</f>
        <v>0</v>
      </c>
      <c r="H63" s="1" t="str">
        <f>VLOOKUP($A63,[1]B2B!$A:$AN,31,FALSE)</f>
        <v>Tosyali</v>
      </c>
      <c r="I63" s="1">
        <f>VLOOKUP($A63,[1]B2B!$A:$AN,29,FALSE)</f>
        <v>0</v>
      </c>
      <c r="J63" s="1" t="str">
        <f>VLOOKUP($A63,[1]B2B!$A:$AN,30,FALSE)</f>
        <v>0,21 mm x 891 mm x Coil - TS275 - 2,8/5,6 D</v>
      </c>
      <c r="K63" s="18">
        <f t="shared" si="12"/>
        <v>45624</v>
      </c>
      <c r="L63" s="19">
        <f>VLOOKUP($A63,[1]B2B!$A:$AN,21,FALSE)</f>
        <v>100</v>
      </c>
      <c r="M63" s="19">
        <f>VLOOKUP($A63,[1]B2B!$A:$AN,22,FALSE)</f>
        <v>93.73</v>
      </c>
      <c r="N63" s="19">
        <f>VLOOKUP($A63,[1]B2B!$A:$AN,23,FALSE)</f>
        <v>0</v>
      </c>
      <c r="O63" s="19" t="str">
        <f>VLOOKUP($A63,[1]B2B!$A:$AN,38,FALSE)</f>
        <v>CIF</v>
      </c>
      <c r="P63" s="19" t="str">
        <f>VLOOKUP($A63,[1]B2B!$A:$AN,24,FALSE)</f>
        <v>MV CMA CGM LAMARTINE</v>
      </c>
      <c r="Q63" s="20">
        <f t="shared" si="13"/>
        <v>93.73</v>
      </c>
      <c r="R63" s="18">
        <f>VLOOKUP($A63,[1]B2B!$A:$AN,26,FALSE)</f>
        <v>45634</v>
      </c>
      <c r="S63" s="19" t="str">
        <f>VLOOKUP($A63,[1]B2B!$A:$AN,17,FALSE)</f>
        <v>Iskenderun</v>
      </c>
      <c r="T63" s="19" t="str">
        <f>VLOOKUP($A63,[1]B2B!$A:$AN,18,FALSE)</f>
        <v>Türkiye</v>
      </c>
      <c r="U63" s="18">
        <f>VLOOKUP($A63,[1]B2B!$A:$AN,27,FALSE)</f>
        <v>45680</v>
      </c>
      <c r="V63" s="19" t="str">
        <f>VLOOKUP($A63,[1]B2B!$A:$AN,19,FALSE)</f>
        <v>Rio Grande</v>
      </c>
      <c r="W63" s="19" t="str">
        <f>VLOOKUP($A63,[1]B2B!$A:$AN,20,FALSE)</f>
        <v>Brazil</v>
      </c>
      <c r="X63" s="19" t="str">
        <f ca="1">VLOOKUP($A63,[1]B2B!$A:$AN,28,FALSE)</f>
        <v>Finalizado</v>
      </c>
    </row>
    <row r="64" spans="1:24" ht="15.75" hidden="1" thickTop="1">
      <c r="A64" s="16">
        <v>108</v>
      </c>
      <c r="B64" s="17">
        <f>VLOOKUP(C64,'[1]BD Clientes'!$B$2:$D$1048576,3,FALSE)</f>
        <v>0</v>
      </c>
      <c r="C64" t="str">
        <f>VLOOKUP($A64,[1]B2B!$A:$AN,4,FALSE)</f>
        <v>Conservas Oderich S.A</v>
      </c>
      <c r="D64" t="str">
        <f>VLOOKUP($A64,[1]B2B!$A:$AN,3,FALSE)</f>
        <v>S2200879</v>
      </c>
      <c r="E64" t="str">
        <f t="shared" si="11"/>
        <v>S2200879</v>
      </c>
      <c r="F64"/>
      <c r="G64" s="1">
        <f>VLOOKUP($A64,[1]B2B!$A:$AN,6,FALSE)</f>
        <v>0</v>
      </c>
      <c r="H64" s="1" t="str">
        <f>VLOOKUP($A64,[1]B2B!$A:$AN,31,FALSE)</f>
        <v>Perstima</v>
      </c>
      <c r="I64" s="1">
        <f>VLOOKUP($A64,[1]B2B!$A:$AN,29,FALSE)</f>
        <v>0</v>
      </c>
      <c r="J64" s="1" t="str">
        <f>VLOOKUP($A64,[1]B2B!$A:$AN,30,FALSE)</f>
        <v>0,18mm x 918mm x Coil - T4CA</v>
      </c>
      <c r="K64" s="18">
        <f t="shared" si="12"/>
        <v>45736</v>
      </c>
      <c r="L64" s="19">
        <f>VLOOKUP($A64,[1]B2B!$A:$AN,21,FALSE)</f>
        <v>165</v>
      </c>
      <c r="M64" s="19">
        <f>VLOOKUP($A64,[1]B2B!$A:$AN,22,FALSE)</f>
        <v>0</v>
      </c>
      <c r="N64" s="19">
        <f>VLOOKUP($A64,[1]B2B!$A:$AN,23,FALSE)</f>
        <v>165</v>
      </c>
      <c r="O64" s="19" t="str">
        <f>VLOOKUP($A64,[1]B2B!$A:$AN,38,FALSE)</f>
        <v>FOB</v>
      </c>
      <c r="P64" s="19" t="str">
        <f>VLOOKUP($A64,[1]B2B!$A:$AN,24,FALSE)</f>
        <v>TBN</v>
      </c>
      <c r="Q64" s="20">
        <f t="shared" si="13"/>
        <v>165</v>
      </c>
      <c r="R64" s="18">
        <f>VLOOKUP($A64,[1]B2B!$A:$AN,26,FALSE)</f>
        <v>45746</v>
      </c>
      <c r="S64" s="19" t="str">
        <f>VLOOKUP($A64,[1]B2B!$A:$AN,17,FALSE)</f>
        <v>Ho Chi Minh</v>
      </c>
      <c r="T64" s="19" t="str">
        <f>VLOOKUP($A64,[1]B2B!$A:$AN,18,FALSE)</f>
        <v>Vietnam</v>
      </c>
      <c r="U64" s="18">
        <f>VLOOKUP($A64,[1]B2B!$A:$AN,27,FALSE)</f>
        <v>45801</v>
      </c>
      <c r="V64" s="19" t="str">
        <f>VLOOKUP($A64,[1]B2B!$A:$AN,19,FALSE)</f>
        <v>Rio Grande</v>
      </c>
      <c r="W64" s="19" t="str">
        <f>VLOOKUP($A64,[1]B2B!$A:$AN,20,FALSE)</f>
        <v>Brazil</v>
      </c>
      <c r="X64" s="19" t="str">
        <f ca="1">VLOOKUP($A64,[1]B2B!$A:$AN,28,FALSE)</f>
        <v>En alistamiento</v>
      </c>
    </row>
    <row r="65" spans="1:24" ht="15.75" hidden="1" thickTop="1">
      <c r="A65" s="16">
        <v>109</v>
      </c>
      <c r="B65" s="17">
        <f>VLOOKUP(C65,'[1]BD Clientes'!$B$2:$D$1048576,3,FALSE)</f>
        <v>0</v>
      </c>
      <c r="C65" t="str">
        <f>VLOOKUP($A65,[1]B2B!$A:$AN,4,FALSE)</f>
        <v>Conservas Oderich S.A</v>
      </c>
      <c r="D65" t="str">
        <f>VLOOKUP($A65,[1]B2B!$A:$AN,3,FALSE)</f>
        <v>S2200879</v>
      </c>
      <c r="E65" t="str">
        <f t="shared" si="11"/>
        <v>S2200879</v>
      </c>
      <c r="F65"/>
      <c r="G65" s="1">
        <f>VLOOKUP($A65,[1]B2B!$A:$AN,6,FALSE)</f>
        <v>0</v>
      </c>
      <c r="H65" s="1" t="str">
        <f>VLOOKUP($A65,[1]B2B!$A:$AN,31,FALSE)</f>
        <v>Perstima</v>
      </c>
      <c r="I65" s="1">
        <f>VLOOKUP($A65,[1]B2B!$A:$AN,29,FALSE)</f>
        <v>0</v>
      </c>
      <c r="J65" s="1" t="str">
        <f>VLOOKUP($A65,[1]B2B!$A:$AN,30,FALSE)</f>
        <v>0,18mm x 938mm x Coil - T4CA</v>
      </c>
      <c r="K65" s="18">
        <f t="shared" si="12"/>
        <v>45736</v>
      </c>
      <c r="L65" s="19">
        <f>VLOOKUP($A65,[1]B2B!$A:$AN,21,FALSE)</f>
        <v>110</v>
      </c>
      <c r="M65" s="19">
        <f>VLOOKUP($A65,[1]B2B!$A:$AN,22,FALSE)</f>
        <v>0</v>
      </c>
      <c r="N65" s="19">
        <f>VLOOKUP($A65,[1]B2B!$A:$AN,23,FALSE)</f>
        <v>110</v>
      </c>
      <c r="O65" s="19" t="str">
        <f>VLOOKUP($A65,[1]B2B!$A:$AN,38,FALSE)</f>
        <v>FOB</v>
      </c>
      <c r="P65" s="19" t="str">
        <f>VLOOKUP($A65,[1]B2B!$A:$AN,24,FALSE)</f>
        <v>TBN</v>
      </c>
      <c r="Q65" s="20">
        <f t="shared" si="13"/>
        <v>110</v>
      </c>
      <c r="R65" s="18">
        <f>VLOOKUP($A65,[1]B2B!$A:$AN,26,FALSE)</f>
        <v>45746</v>
      </c>
      <c r="S65" s="19" t="str">
        <f>VLOOKUP($A65,[1]B2B!$A:$AN,17,FALSE)</f>
        <v>Ho Chi Minh</v>
      </c>
      <c r="T65" s="19" t="str">
        <f>VLOOKUP($A65,[1]B2B!$A:$AN,18,FALSE)</f>
        <v>Vietnam</v>
      </c>
      <c r="U65" s="18">
        <f>VLOOKUP($A65,[1]B2B!$A:$AN,27,FALSE)</f>
        <v>45801</v>
      </c>
      <c r="V65" s="19" t="str">
        <f>VLOOKUP($A65,[1]B2B!$A:$AN,19,FALSE)</f>
        <v>Rio Grande</v>
      </c>
      <c r="W65" s="19" t="str">
        <f>VLOOKUP($A65,[1]B2B!$A:$AN,20,FALSE)</f>
        <v>Brazil</v>
      </c>
      <c r="X65" s="19" t="str">
        <f ca="1">VLOOKUP($A65,[1]B2B!$A:$AN,28,FALSE)</f>
        <v>En alistamiento</v>
      </c>
    </row>
    <row r="66" spans="1:24" ht="15.75" hidden="1" thickTop="1">
      <c r="A66" s="16">
        <v>110</v>
      </c>
      <c r="B66" s="17">
        <f>VLOOKUP(C66,'[1]BD Clientes'!$B$2:$D$1048576,3,FALSE)</f>
        <v>0</v>
      </c>
      <c r="C66" t="str">
        <f>VLOOKUP($A66,[1]B2B!$A:$AN,4,FALSE)</f>
        <v>Conservas Oderich S.A</v>
      </c>
      <c r="D66" t="str">
        <f>VLOOKUP($A66,[1]B2B!$A:$AN,3,FALSE)</f>
        <v>S2200879</v>
      </c>
      <c r="E66" t="str">
        <f t="shared" si="11"/>
        <v>S2200879</v>
      </c>
      <c r="F66"/>
      <c r="G66" s="1">
        <f>VLOOKUP($A66,[1]B2B!$A:$AN,6,FALSE)</f>
        <v>0</v>
      </c>
      <c r="H66" s="1" t="str">
        <f>VLOOKUP($A66,[1]B2B!$A:$AN,31,FALSE)</f>
        <v>Perstima</v>
      </c>
      <c r="I66" s="1">
        <f>VLOOKUP($A66,[1]B2B!$A:$AN,29,FALSE)</f>
        <v>0</v>
      </c>
      <c r="J66" s="1" t="str">
        <f>VLOOKUP($A66,[1]B2B!$A:$AN,30,FALSE)</f>
        <v>0,20mm x 918mm x Coil - T4CA</v>
      </c>
      <c r="K66" s="18">
        <f t="shared" si="12"/>
        <v>45736</v>
      </c>
      <c r="L66" s="19">
        <f>VLOOKUP($A66,[1]B2B!$A:$AN,21,FALSE)</f>
        <v>55</v>
      </c>
      <c r="M66" s="19">
        <f>VLOOKUP($A66,[1]B2B!$A:$AN,22,FALSE)</f>
        <v>0</v>
      </c>
      <c r="N66" s="19">
        <f>VLOOKUP($A66,[1]B2B!$A:$AN,23,FALSE)</f>
        <v>55</v>
      </c>
      <c r="O66" s="19" t="str">
        <f>VLOOKUP($A66,[1]B2B!$A:$AN,38,FALSE)</f>
        <v>FOB</v>
      </c>
      <c r="P66" s="19" t="str">
        <f>VLOOKUP($A66,[1]B2B!$A:$AN,24,FALSE)</f>
        <v>TBN</v>
      </c>
      <c r="Q66" s="20">
        <f t="shared" si="13"/>
        <v>55</v>
      </c>
      <c r="R66" s="18">
        <f>VLOOKUP($A66,[1]B2B!$A:$AN,26,FALSE)</f>
        <v>45746</v>
      </c>
      <c r="S66" s="19" t="str">
        <f>VLOOKUP($A66,[1]B2B!$A:$AN,17,FALSE)</f>
        <v>Ho Chi Minh</v>
      </c>
      <c r="T66" s="19" t="str">
        <f>VLOOKUP($A66,[1]B2B!$A:$AN,18,FALSE)</f>
        <v>Vietnam</v>
      </c>
      <c r="U66" s="18">
        <f>VLOOKUP($A66,[1]B2B!$A:$AN,27,FALSE)</f>
        <v>45801</v>
      </c>
      <c r="V66" s="19" t="str">
        <f>VLOOKUP($A66,[1]B2B!$A:$AN,19,FALSE)</f>
        <v>Rio Grande</v>
      </c>
      <c r="W66" s="19" t="str">
        <f>VLOOKUP($A66,[1]B2B!$A:$AN,20,FALSE)</f>
        <v>Brazil</v>
      </c>
      <c r="X66" s="19" t="str">
        <f ca="1">VLOOKUP($A66,[1]B2B!$A:$AN,28,FALSE)</f>
        <v>En alistamiento</v>
      </c>
    </row>
    <row r="67" spans="1:24" ht="15.75" hidden="1" thickTop="1">
      <c r="A67" s="16">
        <v>111</v>
      </c>
      <c r="B67" s="17">
        <f>VLOOKUP(C67,'[1]BD Clientes'!$B$2:$D$1048576,3,FALSE)</f>
        <v>0</v>
      </c>
      <c r="C67" t="str">
        <f>VLOOKUP($A67,[1]B2B!$A:$AN,4,FALSE)</f>
        <v>Conservas Oderich S.A</v>
      </c>
      <c r="D67" t="str">
        <f>VLOOKUP($A67,[1]B2B!$A:$AN,3,FALSE)</f>
        <v>S2200879</v>
      </c>
      <c r="E67" t="str">
        <f t="shared" si="11"/>
        <v>S2200879</v>
      </c>
      <c r="F67"/>
      <c r="G67" s="1">
        <f>VLOOKUP($A67,[1]B2B!$A:$AN,6,FALSE)</f>
        <v>0</v>
      </c>
      <c r="H67" s="1" t="str">
        <f>VLOOKUP($A67,[1]B2B!$A:$AN,31,FALSE)</f>
        <v>Perstima</v>
      </c>
      <c r="I67" s="1">
        <f>VLOOKUP($A67,[1]B2B!$A:$AN,29,FALSE)</f>
        <v>0</v>
      </c>
      <c r="J67" s="1" t="str">
        <f>VLOOKUP($A67,[1]B2B!$A:$AN,30,FALSE)</f>
        <v>0,23mm x 900mm x Coil - T3 (TS275) CA</v>
      </c>
      <c r="K67" s="18">
        <f t="shared" si="12"/>
        <v>45736</v>
      </c>
      <c r="L67" s="19">
        <f>VLOOKUP($A67,[1]B2B!$A:$AN,21,FALSE)</f>
        <v>55</v>
      </c>
      <c r="M67" s="19">
        <f>VLOOKUP($A67,[1]B2B!$A:$AN,22,FALSE)</f>
        <v>0</v>
      </c>
      <c r="N67" s="19">
        <f>VLOOKUP($A67,[1]B2B!$A:$AN,23,FALSE)</f>
        <v>55</v>
      </c>
      <c r="O67" s="19" t="str">
        <f>VLOOKUP($A67,[1]B2B!$A:$AN,38,FALSE)</f>
        <v>FOB</v>
      </c>
      <c r="P67" s="19" t="str">
        <f>VLOOKUP($A67,[1]B2B!$A:$AN,24,FALSE)</f>
        <v>TBN</v>
      </c>
      <c r="Q67" s="20">
        <f t="shared" si="13"/>
        <v>55</v>
      </c>
      <c r="R67" s="18">
        <f>VLOOKUP($A67,[1]B2B!$A:$AN,26,FALSE)</f>
        <v>45746</v>
      </c>
      <c r="S67" s="19" t="str">
        <f>VLOOKUP($A67,[1]B2B!$A:$AN,17,FALSE)</f>
        <v>Ho Chi Minh</v>
      </c>
      <c r="T67" s="19" t="str">
        <f>VLOOKUP($A67,[1]B2B!$A:$AN,18,FALSE)</f>
        <v>Vietnam</v>
      </c>
      <c r="U67" s="18">
        <f>VLOOKUP($A67,[1]B2B!$A:$AN,27,FALSE)</f>
        <v>45801</v>
      </c>
      <c r="V67" s="19" t="str">
        <f>VLOOKUP($A67,[1]B2B!$A:$AN,19,FALSE)</f>
        <v>Rio Grande</v>
      </c>
      <c r="W67" s="19" t="str">
        <f>VLOOKUP($A67,[1]B2B!$A:$AN,20,FALSE)</f>
        <v>Brazil</v>
      </c>
      <c r="X67" s="19" t="str">
        <f ca="1">VLOOKUP($A67,[1]B2B!$A:$AN,28,FALSE)</f>
        <v>En alistamiento</v>
      </c>
    </row>
    <row r="68" spans="1:24" ht="15.75" hidden="1" thickTop="1">
      <c r="A68" s="16">
        <v>112</v>
      </c>
      <c r="B68" s="17">
        <f>VLOOKUP(C68,'[1]BD Clientes'!$B$2:$D$1048576,3,FALSE)</f>
        <v>0</v>
      </c>
      <c r="C68" t="str">
        <f>VLOOKUP($A68,[1]B2B!$A:$AN,4,FALSE)</f>
        <v>Conservas Oderich S.A</v>
      </c>
      <c r="D68" t="str">
        <f>VLOOKUP($A68,[1]B2B!$A:$AN,3,FALSE)</f>
        <v>S2200879</v>
      </c>
      <c r="E68" t="str">
        <f t="shared" si="11"/>
        <v>S2200879</v>
      </c>
      <c r="F68"/>
      <c r="G68" s="1">
        <f>VLOOKUP($A68,[1]B2B!$A:$AN,6,FALSE)</f>
        <v>0</v>
      </c>
      <c r="H68" s="1" t="str">
        <f>VLOOKUP($A68,[1]B2B!$A:$AN,31,FALSE)</f>
        <v>Perstima</v>
      </c>
      <c r="I68" s="1">
        <f>VLOOKUP($A68,[1]B2B!$A:$AN,29,FALSE)</f>
        <v>0</v>
      </c>
      <c r="J68" s="1" t="str">
        <f>VLOOKUP($A68,[1]B2B!$A:$AN,30,FALSE)</f>
        <v>0,23mm x 737mm x Coil - T3 (TS275) CA</v>
      </c>
      <c r="K68" s="18">
        <f t="shared" si="12"/>
        <v>45736</v>
      </c>
      <c r="L68" s="19">
        <f>VLOOKUP($A68,[1]B2B!$A:$AN,21,FALSE)</f>
        <v>55</v>
      </c>
      <c r="M68" s="19">
        <f>VLOOKUP($A68,[1]B2B!$A:$AN,22,FALSE)</f>
        <v>0</v>
      </c>
      <c r="N68" s="19">
        <f>VLOOKUP($A68,[1]B2B!$A:$AN,23,FALSE)</f>
        <v>55</v>
      </c>
      <c r="O68" s="19" t="str">
        <f>VLOOKUP($A68,[1]B2B!$A:$AN,38,FALSE)</f>
        <v>FOB</v>
      </c>
      <c r="P68" s="19" t="str">
        <f>VLOOKUP($A68,[1]B2B!$A:$AN,24,FALSE)</f>
        <v>TBN</v>
      </c>
      <c r="Q68" s="20">
        <f t="shared" si="13"/>
        <v>55</v>
      </c>
      <c r="R68" s="18">
        <f>VLOOKUP($A68,[1]B2B!$A:$AN,26,FALSE)</f>
        <v>45746</v>
      </c>
      <c r="S68" s="19" t="str">
        <f>VLOOKUP($A68,[1]B2B!$A:$AN,17,FALSE)</f>
        <v>Ho Chi Minh</v>
      </c>
      <c r="T68" s="19" t="str">
        <f>VLOOKUP($A68,[1]B2B!$A:$AN,18,FALSE)</f>
        <v>Vietnam</v>
      </c>
      <c r="U68" s="18">
        <f>VLOOKUP($A68,[1]B2B!$A:$AN,27,FALSE)</f>
        <v>45801</v>
      </c>
      <c r="V68" s="19" t="str">
        <f>VLOOKUP($A68,[1]B2B!$A:$AN,19,FALSE)</f>
        <v>Rio Grande</v>
      </c>
      <c r="W68" s="19" t="str">
        <f>VLOOKUP($A68,[1]B2B!$A:$AN,20,FALSE)</f>
        <v>Brazil</v>
      </c>
      <c r="X68" s="19" t="str">
        <f ca="1">VLOOKUP($A68,[1]B2B!$A:$AN,28,FALSE)</f>
        <v>En alistamiento</v>
      </c>
    </row>
    <row r="69" spans="1:24" ht="15.75" hidden="1" thickTop="1">
      <c r="A69" s="16">
        <v>113</v>
      </c>
      <c r="B69" s="17">
        <f>VLOOKUP(C69,'[1]BD Clientes'!$B$2:$D$1048576,3,FALSE)</f>
        <v>0</v>
      </c>
      <c r="C69" t="str">
        <f>VLOOKUP($A69,[1]B2B!$A:$AN,4,FALSE)</f>
        <v>Conservas Oderich S.A</v>
      </c>
      <c r="D69" t="str">
        <f>VLOOKUP($A69,[1]B2B!$A:$AN,3,FALSE)</f>
        <v>S2200879</v>
      </c>
      <c r="E69" t="str">
        <f t="shared" si="11"/>
        <v>S2200879</v>
      </c>
      <c r="F69"/>
      <c r="G69" s="1">
        <f>VLOOKUP($A69,[1]B2B!$A:$AN,6,FALSE)</f>
        <v>0</v>
      </c>
      <c r="H69" s="1" t="str">
        <f>VLOOKUP($A69,[1]B2B!$A:$AN,31,FALSE)</f>
        <v>Perstima</v>
      </c>
      <c r="I69" s="1">
        <f>VLOOKUP($A69,[1]B2B!$A:$AN,29,FALSE)</f>
        <v>0</v>
      </c>
      <c r="J69" s="1" t="str">
        <f>VLOOKUP($A69,[1]B2B!$A:$AN,30,FALSE)</f>
        <v>0,23mm x 960mm x Coil - T3 (TS275) CA</v>
      </c>
      <c r="K69" s="18">
        <f t="shared" si="12"/>
        <v>45736</v>
      </c>
      <c r="L69" s="19">
        <f>VLOOKUP($A69,[1]B2B!$A:$AN,21,FALSE)</f>
        <v>55</v>
      </c>
      <c r="M69" s="19">
        <f>VLOOKUP($A69,[1]B2B!$A:$AN,22,FALSE)</f>
        <v>0</v>
      </c>
      <c r="N69" s="19">
        <f>VLOOKUP($A69,[1]B2B!$A:$AN,23,FALSE)</f>
        <v>55</v>
      </c>
      <c r="O69" s="19" t="str">
        <f>VLOOKUP($A69,[1]B2B!$A:$AN,38,FALSE)</f>
        <v>FOB</v>
      </c>
      <c r="P69" s="19" t="str">
        <f>VLOOKUP($A69,[1]B2B!$A:$AN,24,FALSE)</f>
        <v>TBN</v>
      </c>
      <c r="Q69" s="20">
        <f t="shared" si="13"/>
        <v>55</v>
      </c>
      <c r="R69" s="18">
        <f>VLOOKUP($A69,[1]B2B!$A:$AN,26,FALSE)</f>
        <v>45746</v>
      </c>
      <c r="S69" s="19" t="str">
        <f>VLOOKUP($A69,[1]B2B!$A:$AN,17,FALSE)</f>
        <v>Ho Chi Minh</v>
      </c>
      <c r="T69" s="19" t="str">
        <f>VLOOKUP($A69,[1]B2B!$A:$AN,18,FALSE)</f>
        <v>Vietnam</v>
      </c>
      <c r="U69" s="18">
        <f>VLOOKUP($A69,[1]B2B!$A:$AN,27,FALSE)</f>
        <v>45801</v>
      </c>
      <c r="V69" s="19" t="str">
        <f>VLOOKUP($A69,[1]B2B!$A:$AN,19,FALSE)</f>
        <v>Rio Grande</v>
      </c>
      <c r="W69" s="19" t="str">
        <f>VLOOKUP($A69,[1]B2B!$A:$AN,20,FALSE)</f>
        <v>Brazil</v>
      </c>
      <c r="X69" s="19" t="str">
        <f ca="1">VLOOKUP($A69,[1]B2B!$A:$AN,28,FALSE)</f>
        <v>En alistamiento</v>
      </c>
    </row>
    <row r="70" spans="1:24" ht="15.75" hidden="1" thickTop="1">
      <c r="A70" s="16">
        <v>114</v>
      </c>
      <c r="B70" s="17">
        <f>VLOOKUP(C70,'[1]BD Clientes'!$B$2:$D$1048576,3,FALSE)</f>
        <v>0</v>
      </c>
      <c r="C70" t="str">
        <f>VLOOKUP($A70,[1]B2B!$A:$AN,4,FALSE)</f>
        <v>Conservas Oderich S.A</v>
      </c>
      <c r="D70" t="str">
        <f>VLOOKUP($A70,[1]B2B!$A:$AN,3,FALSE)</f>
        <v>S2200880</v>
      </c>
      <c r="E70" t="str">
        <f t="shared" si="11"/>
        <v>S2200880</v>
      </c>
      <c r="F70"/>
      <c r="G70" s="1">
        <f>VLOOKUP($A70,[1]B2B!$A:$AN,6,FALSE)</f>
        <v>0</v>
      </c>
      <c r="H70" s="1" t="str">
        <f>VLOOKUP($A70,[1]B2B!$A:$AN,31,FALSE)</f>
        <v>Tosyali</v>
      </c>
      <c r="I70" s="1">
        <f>VLOOKUP($A70,[1]B2B!$A:$AN,29,FALSE)</f>
        <v>0</v>
      </c>
      <c r="J70" s="1" t="str">
        <f>VLOOKUP($A70,[1]B2B!$A:$AN,30,FALSE)</f>
        <v>0,17mm x 915mm x Coil - TH550 - CA - E2,0/2,0</v>
      </c>
      <c r="K70" s="18">
        <f t="shared" si="12"/>
        <v>45706</v>
      </c>
      <c r="L70" s="19">
        <f>VLOOKUP($A70,[1]B2B!$A:$AN,21,FALSE)</f>
        <v>55</v>
      </c>
      <c r="M70" s="19">
        <f>VLOOKUP($A70,[1]B2B!$A:$AN,22,FALSE)</f>
        <v>0</v>
      </c>
      <c r="N70" s="19">
        <f>VLOOKUP($A70,[1]B2B!$A:$AN,23,FALSE)</f>
        <v>55</v>
      </c>
      <c r="O70" s="19" t="str">
        <f>VLOOKUP($A70,[1]B2B!$A:$AN,38,FALSE)</f>
        <v>CIF</v>
      </c>
      <c r="P70" s="19" t="str">
        <f>VLOOKUP($A70,[1]B2B!$A:$AN,24,FALSE)</f>
        <v>TBN</v>
      </c>
      <c r="Q70" s="20">
        <f t="shared" si="13"/>
        <v>55</v>
      </c>
      <c r="R70" s="18">
        <f>VLOOKUP($A70,[1]B2B!$A:$AN,26,FALSE)</f>
        <v>45716</v>
      </c>
      <c r="S70" s="19" t="str">
        <f>VLOOKUP($A70,[1]B2B!$A:$AN,17,FALSE)</f>
        <v>Iskenderun</v>
      </c>
      <c r="T70" s="19" t="str">
        <f>VLOOKUP($A70,[1]B2B!$A:$AN,18,FALSE)</f>
        <v>Türkiye</v>
      </c>
      <c r="U70" s="18">
        <f>VLOOKUP($A70,[1]B2B!$A:$AN,27,FALSE)</f>
        <v>45771</v>
      </c>
      <c r="V70" s="19" t="str">
        <f>VLOOKUP($A70,[1]B2B!$A:$AN,19,FALSE)</f>
        <v>Rio Grande</v>
      </c>
      <c r="W70" s="19" t="str">
        <f>VLOOKUP($A70,[1]B2B!$A:$AN,20,FALSE)</f>
        <v>Brazil</v>
      </c>
      <c r="X70" s="19" t="str">
        <f ca="1">VLOOKUP($A70,[1]B2B!$A:$AN,28,FALSE)</f>
        <v>En Transito</v>
      </c>
    </row>
    <row r="71" spans="1:24" ht="15.75" hidden="1" thickTop="1">
      <c r="A71" s="16">
        <v>115</v>
      </c>
      <c r="B71" s="17">
        <f>VLOOKUP(C71,'[1]BD Clientes'!$B$2:$D$1048576,3,FALSE)</f>
        <v>0</v>
      </c>
      <c r="C71" t="str">
        <f>VLOOKUP($A71,[1]B2B!$A:$AN,4,FALSE)</f>
        <v>Conservas Oderich S.A</v>
      </c>
      <c r="D71" t="str">
        <f>VLOOKUP($A71,[1]B2B!$A:$AN,3,FALSE)</f>
        <v>S2200880</v>
      </c>
      <c r="E71" t="str">
        <f t="shared" si="11"/>
        <v>S2200880</v>
      </c>
      <c r="F71"/>
      <c r="G71" s="1">
        <f>VLOOKUP($A71,[1]B2B!$A:$AN,6,FALSE)</f>
        <v>0</v>
      </c>
      <c r="H71" s="1" t="str">
        <f>VLOOKUP($A71,[1]B2B!$A:$AN,31,FALSE)</f>
        <v>Tosyali</v>
      </c>
      <c r="I71" s="1">
        <f>VLOOKUP($A71,[1]B2B!$A:$AN,29,FALSE)</f>
        <v>0</v>
      </c>
      <c r="J71" s="1" t="str">
        <f>VLOOKUP($A71,[1]B2B!$A:$AN,30,FALSE)</f>
        <v>0,21mm x 902mm x Coil -TS275 - BA - 2,8/5,6D</v>
      </c>
      <c r="K71" s="18">
        <f t="shared" si="12"/>
        <v>45706</v>
      </c>
      <c r="L71" s="19">
        <f>VLOOKUP($A71,[1]B2B!$A:$AN,21,FALSE)</f>
        <v>145</v>
      </c>
      <c r="M71" s="19">
        <f>VLOOKUP($A71,[1]B2B!$A:$AN,22,FALSE)</f>
        <v>0</v>
      </c>
      <c r="N71" s="19">
        <f>VLOOKUP($A71,[1]B2B!$A:$AN,23,FALSE)</f>
        <v>145</v>
      </c>
      <c r="O71" s="19" t="str">
        <f>VLOOKUP($A71,[1]B2B!$A:$AN,38,FALSE)</f>
        <v>CIF</v>
      </c>
      <c r="P71" s="19" t="str">
        <f>VLOOKUP($A71,[1]B2B!$A:$AN,24,FALSE)</f>
        <v>TBN</v>
      </c>
      <c r="Q71" s="20">
        <f t="shared" si="13"/>
        <v>145</v>
      </c>
      <c r="R71" s="18">
        <f>VLOOKUP($A71,[1]B2B!$A:$AN,26,FALSE)</f>
        <v>45716</v>
      </c>
      <c r="S71" s="19" t="str">
        <f>VLOOKUP($A71,[1]B2B!$A:$AN,17,FALSE)</f>
        <v>Iskenderun</v>
      </c>
      <c r="T71" s="19" t="str">
        <f>VLOOKUP($A71,[1]B2B!$A:$AN,18,FALSE)</f>
        <v>Türkiye</v>
      </c>
      <c r="U71" s="18">
        <f>VLOOKUP($A71,[1]B2B!$A:$AN,27,FALSE)</f>
        <v>45771</v>
      </c>
      <c r="V71" s="19" t="str">
        <f>VLOOKUP($A71,[1]B2B!$A:$AN,19,FALSE)</f>
        <v>Rio Grande</v>
      </c>
      <c r="W71" s="19" t="str">
        <f>VLOOKUP($A71,[1]B2B!$A:$AN,20,FALSE)</f>
        <v>Brazil</v>
      </c>
      <c r="X71" s="19" t="str">
        <f ca="1">VLOOKUP($A71,[1]B2B!$A:$AN,28,FALSE)</f>
        <v>En Transito</v>
      </c>
    </row>
    <row r="72" spans="1:24" ht="15.75" hidden="1" thickTop="1">
      <c r="A72" s="16">
        <v>116</v>
      </c>
      <c r="B72" s="17">
        <f>VLOOKUP(C72,'[1]BD Clientes'!$B$2:$D$1048576,3,FALSE)</f>
        <v>0</v>
      </c>
      <c r="C72" t="str">
        <f>VLOOKUP($A72,[1]B2B!$A:$AN,4,FALSE)</f>
        <v>Conservas Oderich S.A</v>
      </c>
      <c r="D72" t="str">
        <f>VLOOKUP($A72,[1]B2B!$A:$AN,3,FALSE)</f>
        <v>S2200880</v>
      </c>
      <c r="E72" t="str">
        <f t="shared" si="11"/>
        <v>S2200880</v>
      </c>
      <c r="F72"/>
      <c r="G72" s="1">
        <f>VLOOKUP($A72,[1]B2B!$A:$AN,6,FALSE)</f>
        <v>0</v>
      </c>
      <c r="H72" s="1" t="str">
        <f>VLOOKUP($A72,[1]B2B!$A:$AN,31,FALSE)</f>
        <v>Tosyali</v>
      </c>
      <c r="I72" s="1">
        <f>VLOOKUP($A72,[1]B2B!$A:$AN,29,FALSE)</f>
        <v>0</v>
      </c>
      <c r="J72" s="1" t="str">
        <f>VLOOKUP($A72,[1]B2B!$A:$AN,30,FALSE)</f>
        <v>0,21mm x 891mm x Coil - TS275 - BA - 2,8/5,6D</v>
      </c>
      <c r="K72" s="18">
        <f t="shared" si="12"/>
        <v>45706</v>
      </c>
      <c r="L72" s="19">
        <f>VLOOKUP($A72,[1]B2B!$A:$AN,21,FALSE)</f>
        <v>505</v>
      </c>
      <c r="M72" s="19">
        <f>VLOOKUP($A72,[1]B2B!$A:$AN,22,FALSE)</f>
        <v>0</v>
      </c>
      <c r="N72" s="19">
        <f>VLOOKUP($A72,[1]B2B!$A:$AN,23,FALSE)</f>
        <v>505</v>
      </c>
      <c r="O72" s="19" t="str">
        <f>VLOOKUP($A72,[1]B2B!$A:$AN,38,FALSE)</f>
        <v>CIF</v>
      </c>
      <c r="P72" s="19" t="str">
        <f>VLOOKUP($A72,[1]B2B!$A:$AN,24,FALSE)</f>
        <v>TBN</v>
      </c>
      <c r="Q72" s="20">
        <f t="shared" si="13"/>
        <v>505</v>
      </c>
      <c r="R72" s="18">
        <f>VLOOKUP($A72,[1]B2B!$A:$AN,26,FALSE)</f>
        <v>45716</v>
      </c>
      <c r="S72" s="19" t="str">
        <f>VLOOKUP($A72,[1]B2B!$A:$AN,17,FALSE)</f>
        <v>Iskenderun</v>
      </c>
      <c r="T72" s="19" t="str">
        <f>VLOOKUP($A72,[1]B2B!$A:$AN,18,FALSE)</f>
        <v>Türkiye</v>
      </c>
      <c r="U72" s="18">
        <f>VLOOKUP($A72,[1]B2B!$A:$AN,27,FALSE)</f>
        <v>45771</v>
      </c>
      <c r="V72" s="19" t="str">
        <f>VLOOKUP($A72,[1]B2B!$A:$AN,19,FALSE)</f>
        <v>Rio Grande</v>
      </c>
      <c r="W72" s="19" t="str">
        <f>VLOOKUP($A72,[1]B2B!$A:$AN,20,FALSE)</f>
        <v>Brazil</v>
      </c>
      <c r="X72" s="19" t="str">
        <f ca="1">VLOOKUP($A72,[1]B2B!$A:$AN,28,FALSE)</f>
        <v>En Transito</v>
      </c>
    </row>
    <row r="73" spans="1:24" ht="15.75" hidden="1" thickTop="1">
      <c r="A73" s="16">
        <v>117</v>
      </c>
      <c r="B73" s="17">
        <f>VLOOKUP(C73,'[1]BD Clientes'!$B$2:$D$1048576,3,FALSE)</f>
        <v>0</v>
      </c>
      <c r="C73" t="str">
        <f>VLOOKUP($A73,[1]B2B!$A:$AN,4,FALSE)</f>
        <v>Envases Aguila</v>
      </c>
      <c r="D73" t="str">
        <f>VLOOKUP($A73,[1]B2B!$A:$AN,3,FALSE)</f>
        <v>S2200593</v>
      </c>
      <c r="E73" t="str">
        <f t="shared" si="11"/>
        <v>S2200593</v>
      </c>
      <c r="F73"/>
      <c r="G73" s="1">
        <f>VLOOKUP($A73,[1]B2B!$A:$AN,6,FALSE)</f>
        <v>0</v>
      </c>
      <c r="H73" s="1" t="str">
        <f>VLOOKUP($A73,[1]B2B!$A:$AN,31,FALSE)</f>
        <v>JSW</v>
      </c>
      <c r="I73" s="1" t="str">
        <f>VLOOKUP($A73,[1]B2B!$A:$AN,29,FALSE)</f>
        <v>Aguila 20</v>
      </c>
      <c r="J73" s="1" t="str">
        <f>VLOOKUP($A73,[1]B2B!$A:$AN,30,FALSE)</f>
        <v>0,22mm x 895mm x Coil - T3 BA - 2,8/2,8</v>
      </c>
      <c r="K73" s="18">
        <f t="shared" si="12"/>
        <v>45572</v>
      </c>
      <c r="L73" s="19">
        <f>VLOOKUP($A73,[1]B2B!$A:$AN,21,FALSE)</f>
        <v>25</v>
      </c>
      <c r="M73" s="19">
        <f>VLOOKUP($A73,[1]B2B!$A:$AN,22,FALSE)</f>
        <v>12.96</v>
      </c>
      <c r="N73" s="19">
        <f>VLOOKUP($A73,[1]B2B!$A:$AN,23,FALSE)</f>
        <v>0</v>
      </c>
      <c r="O73" s="19" t="str">
        <f>VLOOKUP($A73,[1]B2B!$A:$AN,38,FALSE)</f>
        <v>CIF</v>
      </c>
      <c r="P73" s="19" t="str">
        <f>VLOOKUP($A73,[1]B2B!$A:$AN,24,FALSE)</f>
        <v>MV ARGOLIKOS</v>
      </c>
      <c r="Q73" s="20">
        <f t="shared" si="13"/>
        <v>12.96</v>
      </c>
      <c r="R73" s="18">
        <f>VLOOKUP($A73,[1]B2B!$A:$AN,26,FALSE)</f>
        <v>45582</v>
      </c>
      <c r="S73" s="19" t="str">
        <f>VLOOKUP($A73,[1]B2B!$A:$AN,17,FALSE)</f>
        <v>NHAVA SHEVA</v>
      </c>
      <c r="T73" s="19" t="str">
        <f>VLOOKUP($A73,[1]B2B!$A:$AN,18,FALSE)</f>
        <v>India</v>
      </c>
      <c r="U73" s="18">
        <f>VLOOKUP($A73,[1]B2B!$A:$AN,27,FALSE)</f>
        <v>45671</v>
      </c>
      <c r="V73" s="19" t="str">
        <f>VLOOKUP($A73,[1]B2B!$A:$AN,19,FALSE)</f>
        <v>Valparaiso</v>
      </c>
      <c r="W73" s="19" t="str">
        <f>VLOOKUP($A73,[1]B2B!$A:$AN,20,FALSE)</f>
        <v>Chile</v>
      </c>
      <c r="X73" s="19" t="str">
        <f ca="1">VLOOKUP($A73,[1]B2B!$A:$AN,28,FALSE)</f>
        <v>Finalizado</v>
      </c>
    </row>
    <row r="74" spans="1:24" ht="15.75" hidden="1" thickTop="1">
      <c r="A74" s="16">
        <v>118</v>
      </c>
      <c r="B74" s="17">
        <f>VLOOKUP(C74,'[1]BD Clientes'!$B$2:$D$1048576,3,FALSE)</f>
        <v>0</v>
      </c>
      <c r="C74" t="str">
        <f>VLOOKUP($A74,[1]B2B!$A:$AN,4,FALSE)</f>
        <v>Envases Aguila</v>
      </c>
      <c r="D74" t="str">
        <f>VLOOKUP($A74,[1]B2B!$A:$AN,3,FALSE)</f>
        <v>S2200593</v>
      </c>
      <c r="E74" t="str">
        <f t="shared" ref="E74:E114" si="14">LEFT(D74,8)</f>
        <v>S2200593</v>
      </c>
      <c r="F74"/>
      <c r="G74" s="1">
        <f>VLOOKUP($A74,[1]B2B!$A:$AN,6,FALSE)</f>
        <v>0</v>
      </c>
      <c r="H74" s="1" t="str">
        <f>VLOOKUP($A74,[1]B2B!$A:$AN,31,FALSE)</f>
        <v>JSW</v>
      </c>
      <c r="I74" s="1" t="str">
        <f>VLOOKUP($A74,[1]B2B!$A:$AN,29,FALSE)</f>
        <v>Aguila 43</v>
      </c>
      <c r="J74" s="1" t="str">
        <f>VLOOKUP($A74,[1]B2B!$A:$AN,30,FALSE)</f>
        <v>0,28mm x 785mm x Coil - T3 BA - 2,8/2,8</v>
      </c>
      <c r="K74" s="18">
        <f t="shared" ref="K74:K114" si="15">+R74-10</f>
        <v>45572</v>
      </c>
      <c r="L74" s="19">
        <f>VLOOKUP($A74,[1]B2B!$A:$AN,21,FALSE)</f>
        <v>25</v>
      </c>
      <c r="M74" s="19">
        <f>VLOOKUP($A74,[1]B2B!$A:$AN,22,FALSE)</f>
        <v>31.16</v>
      </c>
      <c r="N74" s="19">
        <f>VLOOKUP($A74,[1]B2B!$A:$AN,23,FALSE)</f>
        <v>0</v>
      </c>
      <c r="O74" s="19" t="str">
        <f>VLOOKUP($A74,[1]B2B!$A:$AN,38,FALSE)</f>
        <v>CIF</v>
      </c>
      <c r="P74" s="19" t="str">
        <f>VLOOKUP($A74,[1]B2B!$A:$AN,24,FALSE)</f>
        <v>MV ARGOLIKOS</v>
      </c>
      <c r="Q74" s="20">
        <f t="shared" ref="Q74:Q114" si="16">M74+N74</f>
        <v>31.16</v>
      </c>
      <c r="R74" s="18">
        <f>VLOOKUP($A74,[1]B2B!$A:$AN,26,FALSE)</f>
        <v>45582</v>
      </c>
      <c r="S74" s="19" t="str">
        <f>VLOOKUP($A74,[1]B2B!$A:$AN,17,FALSE)</f>
        <v>NHAVA SHEVA</v>
      </c>
      <c r="T74" s="19" t="str">
        <f>VLOOKUP($A74,[1]B2B!$A:$AN,18,FALSE)</f>
        <v>India</v>
      </c>
      <c r="U74" s="18">
        <f>VLOOKUP($A74,[1]B2B!$A:$AN,27,FALSE)</f>
        <v>45671</v>
      </c>
      <c r="V74" s="19" t="str">
        <f>VLOOKUP($A74,[1]B2B!$A:$AN,19,FALSE)</f>
        <v>Valparaiso</v>
      </c>
      <c r="W74" s="19" t="str">
        <f>VLOOKUP($A74,[1]B2B!$A:$AN,20,FALSE)</f>
        <v>Chile</v>
      </c>
      <c r="X74" s="19" t="str">
        <f ca="1">VLOOKUP($A74,[1]B2B!$A:$AN,28,FALSE)</f>
        <v>Finalizado</v>
      </c>
    </row>
    <row r="75" spans="1:24" ht="15.75" hidden="1" thickTop="1">
      <c r="A75" s="16">
        <v>121</v>
      </c>
      <c r="B75" s="17">
        <f>VLOOKUP(C75,'[1]BD Clientes'!$B$2:$D$1048576,3,FALSE)</f>
        <v>0</v>
      </c>
      <c r="C75" t="str">
        <f>VLOOKUP($A75,[1]B2B!$A:$AN,4,FALSE)</f>
        <v>Envases Aguila</v>
      </c>
      <c r="D75" t="str">
        <f>VLOOKUP($A75,[1]B2B!$A:$AN,3,FALSE)</f>
        <v>S2200863-2</v>
      </c>
      <c r="E75" t="str">
        <f t="shared" si="14"/>
        <v>S2200863</v>
      </c>
      <c r="F75"/>
      <c r="G75" s="1">
        <f>VLOOKUP($A75,[1]B2B!$A:$AN,6,FALSE)</f>
        <v>0</v>
      </c>
      <c r="H75" s="1" t="str">
        <f>VLOOKUP($A75,[1]B2B!$A:$AN,31,FALSE)</f>
        <v>YOUFU</v>
      </c>
      <c r="I75" s="1" t="str">
        <f>VLOOKUP($A75,[1]B2B!$A:$AN,29,FALSE)</f>
        <v>Aguila 31</v>
      </c>
      <c r="J75" s="1" t="str">
        <f>VLOOKUP($A75,[1]B2B!$A:$AN,30,FALSE)</f>
        <v>0,19mm x 797mm x Coil - T5 CA - 2,8/2,8</v>
      </c>
      <c r="K75" s="18">
        <f t="shared" si="15"/>
        <v>45736</v>
      </c>
      <c r="L75" s="19">
        <f>VLOOKUP($A75,[1]B2B!$A:$AN,21,FALSE)</f>
        <v>0</v>
      </c>
      <c r="M75" s="19">
        <f>VLOOKUP($A75,[1]B2B!$A:$AN,22,FALSE)</f>
        <v>12</v>
      </c>
      <c r="N75" s="19">
        <f>VLOOKUP($A75,[1]B2B!$A:$AN,23,FALSE)</f>
        <v>0</v>
      </c>
      <c r="O75" s="19" t="str">
        <f>VLOOKUP($A75,[1]B2B!$A:$AN,38,FALSE)</f>
        <v>CFR</v>
      </c>
      <c r="P75" s="19" t="str">
        <f>VLOOKUP($A75,[1]B2B!$A:$AN,24,FALSE)</f>
        <v>TBN</v>
      </c>
      <c r="Q75" s="20">
        <f t="shared" si="16"/>
        <v>12</v>
      </c>
      <c r="R75" s="18">
        <f>VLOOKUP($A75,[1]B2B!$A:$AN,26,FALSE)</f>
        <v>45746</v>
      </c>
      <c r="S75" s="19" t="str">
        <f>VLOOKUP($A75,[1]B2B!$A:$AN,17,FALSE)</f>
        <v xml:space="preserve">Tianjin </v>
      </c>
      <c r="T75" s="19" t="str">
        <f>VLOOKUP($A75,[1]B2B!$A:$AN,18,FALSE)</f>
        <v>China</v>
      </c>
      <c r="U75" s="18">
        <f>VLOOKUP($A75,[1]B2B!$A:$AN,27,FALSE)</f>
        <v>45804</v>
      </c>
      <c r="V75" s="19" t="str">
        <f>VLOOKUP($A75,[1]B2B!$A:$AN,19,FALSE)</f>
        <v>Valparaiso</v>
      </c>
      <c r="W75" s="19" t="str">
        <f>VLOOKUP($A75,[1]B2B!$A:$AN,20,FALSE)</f>
        <v>Chile</v>
      </c>
      <c r="X75" s="19" t="str">
        <f ca="1">VLOOKUP($A75,[1]B2B!$A:$AN,28,FALSE)</f>
        <v>En alistamiento</v>
      </c>
    </row>
    <row r="76" spans="1:24" ht="15.75" hidden="1" thickTop="1">
      <c r="A76" s="16">
        <v>122</v>
      </c>
      <c r="B76" s="17">
        <f>VLOOKUP(C76,'[1]BD Clientes'!$B$2:$D$1048576,3,FALSE)</f>
        <v>0</v>
      </c>
      <c r="C76" t="str">
        <f>VLOOKUP($A76,[1]B2B!$A:$AN,4,FALSE)</f>
        <v>Envases Aguila</v>
      </c>
      <c r="D76" t="str">
        <f>VLOOKUP($A76,[1]B2B!$A:$AN,3,FALSE)</f>
        <v>S2200863</v>
      </c>
      <c r="E76" t="str">
        <f t="shared" si="14"/>
        <v>S2200863</v>
      </c>
      <c r="F76"/>
      <c r="G76" s="1">
        <f>VLOOKUP($A76,[1]B2B!$A:$AN,6,FALSE)</f>
        <v>0</v>
      </c>
      <c r="H76" s="1" t="str">
        <f>VLOOKUP($A76,[1]B2B!$A:$AN,31,FALSE)</f>
        <v>YOUFU</v>
      </c>
      <c r="I76" s="1" t="str">
        <f>VLOOKUP($A76,[1]B2B!$A:$AN,29,FALSE)</f>
        <v>Aguila 49</v>
      </c>
      <c r="J76" s="1" t="str">
        <f>VLOOKUP($A76,[1]B2B!$A:$AN,30,FALSE)</f>
        <v>0,19mm x 806mm x Coil - T4 CA - 2,8/2,8</v>
      </c>
      <c r="K76" s="18">
        <f t="shared" si="15"/>
        <v>45720</v>
      </c>
      <c r="L76" s="19">
        <f>VLOOKUP($A76,[1]B2B!$A:$AN,21,FALSE)</f>
        <v>30</v>
      </c>
      <c r="M76" s="19">
        <f>VLOOKUP($A76,[1]B2B!$A:$AN,22,FALSE)</f>
        <v>25.754999999999999</v>
      </c>
      <c r="N76" s="19">
        <f>VLOOKUP($A76,[1]B2B!$A:$AN,23,FALSE)</f>
        <v>0</v>
      </c>
      <c r="O76" s="19" t="str">
        <f>VLOOKUP($A76,[1]B2B!$A:$AN,38,FALSE)</f>
        <v>CFR</v>
      </c>
      <c r="P76" s="19" t="str">
        <f>VLOOKUP($A76,[1]B2B!$A:$AN,24,FALSE)</f>
        <v>MV ZHE HAI 529 - V.A2508</v>
      </c>
      <c r="Q76" s="20">
        <f t="shared" si="16"/>
        <v>25.754999999999999</v>
      </c>
      <c r="R76" s="18">
        <f>VLOOKUP($A76,[1]B2B!$A:$AN,26,FALSE)</f>
        <v>45730</v>
      </c>
      <c r="S76" s="19" t="str">
        <f>VLOOKUP($A76,[1]B2B!$A:$AN,17,FALSE)</f>
        <v xml:space="preserve">Tianjin </v>
      </c>
      <c r="T76" s="19" t="str">
        <f>VLOOKUP($A76,[1]B2B!$A:$AN,18,FALSE)</f>
        <v>China</v>
      </c>
      <c r="U76" s="18">
        <f>VLOOKUP($A76,[1]B2B!$A:$AN,27,FALSE)</f>
        <v>45788</v>
      </c>
      <c r="V76" s="19" t="str">
        <f>VLOOKUP($A76,[1]B2B!$A:$AN,19,FALSE)</f>
        <v>Valparaiso</v>
      </c>
      <c r="W76" s="19" t="str">
        <f>VLOOKUP($A76,[1]B2B!$A:$AN,20,FALSE)</f>
        <v>Chile</v>
      </c>
      <c r="X76" s="19" t="str">
        <f ca="1">VLOOKUP($A76,[1]B2B!$A:$AN,28,FALSE)</f>
        <v>En alistamiento</v>
      </c>
    </row>
    <row r="77" spans="1:24" ht="15.75" hidden="1" thickTop="1">
      <c r="A77" s="16">
        <v>123</v>
      </c>
      <c r="B77" s="17">
        <f>VLOOKUP(C77,'[1]BD Clientes'!$B$2:$D$1048576,3,FALSE)</f>
        <v>0</v>
      </c>
      <c r="C77" t="str">
        <f>VLOOKUP($A77,[1]B2B!$A:$AN,4,FALSE)</f>
        <v>Envases Aguila</v>
      </c>
      <c r="D77" t="str">
        <f>VLOOKUP($A77,[1]B2B!$A:$AN,3,FALSE)</f>
        <v>S2200864-2</v>
      </c>
      <c r="E77" t="str">
        <f t="shared" si="14"/>
        <v>S2200864</v>
      </c>
      <c r="F77"/>
      <c r="G77" s="1">
        <f>VLOOKUP($A77,[1]B2B!$A:$AN,6,FALSE)</f>
        <v>0</v>
      </c>
      <c r="H77" s="1" t="str">
        <f>VLOOKUP($A77,[1]B2B!$A:$AN,31,FALSE)</f>
        <v>YOUFU</v>
      </c>
      <c r="I77" s="1" t="str">
        <f>VLOOKUP($A77,[1]B2B!$A:$AN,29,FALSE)</f>
        <v>Argentina 24</v>
      </c>
      <c r="J77" s="1" t="str">
        <f>VLOOKUP($A77,[1]B2B!$A:$AN,30,FALSE)</f>
        <v>0,18mm x 960mm x Coil - T4CA - TFS</v>
      </c>
      <c r="K77" s="18">
        <f t="shared" si="15"/>
        <v>45736</v>
      </c>
      <c r="L77" s="19">
        <f>VLOOKUP($A77,[1]B2B!$A:$AN,21,FALSE)</f>
        <v>300</v>
      </c>
      <c r="M77" s="19">
        <f>VLOOKUP($A77,[1]B2B!$A:$AN,22,FALSE)</f>
        <v>0</v>
      </c>
      <c r="N77" s="19">
        <f>VLOOKUP($A77,[1]B2B!$A:$AN,23,FALSE)</f>
        <v>300</v>
      </c>
      <c r="O77" s="19" t="str">
        <f>VLOOKUP($A77,[1]B2B!$A:$AN,38,FALSE)</f>
        <v>CFR</v>
      </c>
      <c r="P77" s="19" t="str">
        <f>VLOOKUP($A77,[1]B2B!$A:$AN,24,FALSE)</f>
        <v>TBN</v>
      </c>
      <c r="Q77" s="20">
        <f t="shared" si="16"/>
        <v>300</v>
      </c>
      <c r="R77" s="18">
        <f>VLOOKUP($A77,[1]B2B!$A:$AN,26,FALSE)</f>
        <v>45746</v>
      </c>
      <c r="S77" s="19" t="str">
        <f>VLOOKUP($A77,[1]B2B!$A:$AN,17,FALSE)</f>
        <v xml:space="preserve">Tianjin </v>
      </c>
      <c r="T77" s="19" t="str">
        <f>VLOOKUP($A77,[1]B2B!$A:$AN,18,FALSE)</f>
        <v>China</v>
      </c>
      <c r="U77" s="18">
        <f>VLOOKUP($A77,[1]B2B!$A:$AN,27,FALSE)</f>
        <v>45804</v>
      </c>
      <c r="V77" s="19" t="str">
        <f>VLOOKUP($A77,[1]B2B!$A:$AN,19,FALSE)</f>
        <v>Valparaiso</v>
      </c>
      <c r="W77" s="19" t="str">
        <f>VLOOKUP($A77,[1]B2B!$A:$AN,20,FALSE)</f>
        <v>Chile</v>
      </c>
      <c r="X77" s="19" t="str">
        <f ca="1">VLOOKUP($A77,[1]B2B!$A:$AN,28,FALSE)</f>
        <v>En alistamiento</v>
      </c>
    </row>
    <row r="78" spans="1:24" ht="15.75" hidden="1" thickTop="1">
      <c r="A78" s="16">
        <v>123</v>
      </c>
      <c r="B78" s="17">
        <f>VLOOKUP(C78,'[1]BD Clientes'!$B$2:$D$1048576,3,FALSE)</f>
        <v>0</v>
      </c>
      <c r="C78" t="str">
        <f>VLOOKUP($A78,[1]B2B!$A:$AN,4,FALSE)</f>
        <v>Envases Aguila</v>
      </c>
      <c r="D78" t="str">
        <f>VLOOKUP($A78,[1]B2B!$A:$AN,3,FALSE)</f>
        <v>S2200864-2</v>
      </c>
      <c r="E78" t="str">
        <f t="shared" si="14"/>
        <v>S2200864</v>
      </c>
      <c r="F78"/>
      <c r="G78" s="1">
        <f>VLOOKUP($A78,[1]B2B!$A:$AN,6,FALSE)</f>
        <v>0</v>
      </c>
      <c r="H78" s="1" t="str">
        <f>VLOOKUP($A78,[1]B2B!$A:$AN,31,FALSE)</f>
        <v>YOUFU</v>
      </c>
      <c r="I78" s="1" t="str">
        <f>VLOOKUP($A78,[1]B2B!$A:$AN,29,FALSE)</f>
        <v>Argentina 24</v>
      </c>
      <c r="J78" s="1" t="str">
        <f>VLOOKUP($A78,[1]B2B!$A:$AN,30,FALSE)</f>
        <v>0,18mm x 960mm x Coil - T4CA - TFS</v>
      </c>
      <c r="K78" s="18">
        <f t="shared" si="15"/>
        <v>45736</v>
      </c>
      <c r="L78" s="19">
        <f>VLOOKUP($A78,[1]B2B!$A:$AN,21,FALSE)</f>
        <v>300</v>
      </c>
      <c r="M78" s="19">
        <f>VLOOKUP($A78,[1]B2B!$A:$AN,22,FALSE)</f>
        <v>0</v>
      </c>
      <c r="N78" s="19">
        <f>VLOOKUP($A78,[1]B2B!$A:$AN,23,FALSE)</f>
        <v>300</v>
      </c>
      <c r="O78" s="19" t="str">
        <f>VLOOKUP($A78,[1]B2B!$A:$AN,38,FALSE)</f>
        <v>CFR</v>
      </c>
      <c r="P78" s="19" t="str">
        <f>VLOOKUP($A78,[1]B2B!$A:$AN,24,FALSE)</f>
        <v>TBN</v>
      </c>
      <c r="Q78" s="20">
        <f t="shared" si="16"/>
        <v>300</v>
      </c>
      <c r="R78" s="18">
        <f>VLOOKUP($A78,[1]B2B!$A:$AN,26,FALSE)</f>
        <v>45746</v>
      </c>
      <c r="S78" s="19" t="str">
        <f>VLOOKUP($A78,[1]B2B!$A:$AN,17,FALSE)</f>
        <v xml:space="preserve">Tianjin </v>
      </c>
      <c r="T78" s="19" t="str">
        <f>VLOOKUP($A78,[1]B2B!$A:$AN,18,FALSE)</f>
        <v>China</v>
      </c>
      <c r="U78" s="18">
        <f>VLOOKUP($A78,[1]B2B!$A:$AN,27,FALSE)</f>
        <v>45804</v>
      </c>
      <c r="V78" s="19" t="str">
        <f>VLOOKUP($A78,[1]B2B!$A:$AN,19,FALSE)</f>
        <v>Valparaiso</v>
      </c>
      <c r="W78" s="19" t="str">
        <f>VLOOKUP($A78,[1]B2B!$A:$AN,20,FALSE)</f>
        <v>Chile</v>
      </c>
      <c r="X78" s="19" t="str">
        <f ca="1">VLOOKUP($A78,[1]B2B!$A:$AN,28,FALSE)</f>
        <v>En alistamiento</v>
      </c>
    </row>
    <row r="79" spans="1:24" ht="15.75" hidden="1" thickTop="1">
      <c r="A79" s="16">
        <v>124</v>
      </c>
      <c r="B79" s="17">
        <f>VLOOKUP(C79,'[1]BD Clientes'!$B$2:$D$1048576,3,FALSE)</f>
        <v>0</v>
      </c>
      <c r="C79" t="str">
        <f>VLOOKUP($A79,[1]B2B!$A:$AN,4,FALSE)</f>
        <v>Envases Aguila</v>
      </c>
      <c r="D79" t="str">
        <f>VLOOKUP($A79,[1]B2B!$A:$AN,3,FALSE)</f>
        <v>S2200864</v>
      </c>
      <c r="E79" t="str">
        <f t="shared" si="14"/>
        <v>S2200864</v>
      </c>
      <c r="F79"/>
      <c r="G79" s="1">
        <f>VLOOKUP($A79,[1]B2B!$A:$AN,6,FALSE)</f>
        <v>0</v>
      </c>
      <c r="H79" s="1" t="str">
        <f>VLOOKUP($A79,[1]B2B!$A:$AN,31,FALSE)</f>
        <v>YOUFU</v>
      </c>
      <c r="I79" s="1" t="str">
        <f>VLOOKUP($A79,[1]B2B!$A:$AN,29,FALSE)</f>
        <v>Argentina 31</v>
      </c>
      <c r="J79" s="1" t="str">
        <f>VLOOKUP($A79,[1]B2B!$A:$AN,30,FALSE)</f>
        <v>0,18mm x 875mm x Coil - T4CA - TFS</v>
      </c>
      <c r="K79" s="18">
        <f t="shared" si="15"/>
        <v>45720</v>
      </c>
      <c r="L79" s="19">
        <f>VLOOKUP($A79,[1]B2B!$A:$AN,21,FALSE)</f>
        <v>300</v>
      </c>
      <c r="M79" s="19">
        <f>VLOOKUP($A79,[1]B2B!$A:$AN,22,FALSE)</f>
        <v>319.35000000000002</v>
      </c>
      <c r="N79" s="19">
        <f>VLOOKUP($A79,[1]B2B!$A:$AN,23,FALSE)</f>
        <v>0</v>
      </c>
      <c r="O79" s="19" t="str">
        <f>VLOOKUP($A79,[1]B2B!$A:$AN,38,FALSE)</f>
        <v>CFR</v>
      </c>
      <c r="P79" s="19" t="str">
        <f>VLOOKUP($A79,[1]B2B!$A:$AN,24,FALSE)</f>
        <v>MV ZHE HAI 529 - V.A2508</v>
      </c>
      <c r="Q79" s="20">
        <f t="shared" si="16"/>
        <v>319.35000000000002</v>
      </c>
      <c r="R79" s="18">
        <f>VLOOKUP($A79,[1]B2B!$A:$AN,26,FALSE)</f>
        <v>45730</v>
      </c>
      <c r="S79" s="19" t="str">
        <f>VLOOKUP($A79,[1]B2B!$A:$AN,17,FALSE)</f>
        <v xml:space="preserve">Tianjin </v>
      </c>
      <c r="T79" s="19" t="str">
        <f>VLOOKUP($A79,[1]B2B!$A:$AN,18,FALSE)</f>
        <v>China</v>
      </c>
      <c r="U79" s="18">
        <f>VLOOKUP($A79,[1]B2B!$A:$AN,27,FALSE)</f>
        <v>45788</v>
      </c>
      <c r="V79" s="19" t="str">
        <f>VLOOKUP($A79,[1]B2B!$A:$AN,19,FALSE)</f>
        <v>Valparaiso</v>
      </c>
      <c r="W79" s="19" t="str">
        <f>VLOOKUP($A79,[1]B2B!$A:$AN,20,FALSE)</f>
        <v>Chile</v>
      </c>
      <c r="X79" s="19" t="str">
        <f ca="1">VLOOKUP($A79,[1]B2B!$A:$AN,28,FALSE)</f>
        <v>En alistamiento</v>
      </c>
    </row>
    <row r="80" spans="1:24" ht="15.75" hidden="1" thickTop="1">
      <c r="A80" s="16">
        <v>125</v>
      </c>
      <c r="B80" s="17">
        <f>VLOOKUP(C80,'[1]BD Clientes'!$B$2:$D$1048576,3,FALSE)</f>
        <v>0</v>
      </c>
      <c r="C80" t="str">
        <f>VLOOKUP($A80,[1]B2B!$A:$AN,4,FALSE)</f>
        <v>Envases Aguila</v>
      </c>
      <c r="D80" t="str">
        <f>VLOOKUP($A80,[1]B2B!$A:$AN,3,FALSE)</f>
        <v>S2200864</v>
      </c>
      <c r="E80" t="str">
        <f t="shared" si="14"/>
        <v>S2200864</v>
      </c>
      <c r="F80"/>
      <c r="G80" s="1">
        <f>VLOOKUP($A80,[1]B2B!$A:$AN,6,FALSE)</f>
        <v>0</v>
      </c>
      <c r="H80" s="1" t="str">
        <f>VLOOKUP($A80,[1]B2B!$A:$AN,31,FALSE)</f>
        <v>YOUFU</v>
      </c>
      <c r="I80" s="1" t="str">
        <f>VLOOKUP($A80,[1]B2B!$A:$AN,29,FALSE)</f>
        <v>Argentina 26</v>
      </c>
      <c r="J80" s="1" t="str">
        <f>VLOOKUP($A80,[1]B2B!$A:$AN,30,FALSE)</f>
        <v>0,18mm x 822mm x Coil - T4CA - TFS</v>
      </c>
      <c r="K80" s="18">
        <f t="shared" si="15"/>
        <v>45720</v>
      </c>
      <c r="L80" s="19">
        <f>VLOOKUP($A80,[1]B2B!$A:$AN,21,FALSE)</f>
        <v>150</v>
      </c>
      <c r="M80" s="19">
        <f>VLOOKUP($A80,[1]B2B!$A:$AN,22,FALSE)</f>
        <v>152.94</v>
      </c>
      <c r="N80" s="19">
        <f>VLOOKUP($A80,[1]B2B!$A:$AN,23,FALSE)</f>
        <v>0</v>
      </c>
      <c r="O80" s="19" t="str">
        <f>VLOOKUP($A80,[1]B2B!$A:$AN,38,FALSE)</f>
        <v>CFR</v>
      </c>
      <c r="P80" s="19" t="str">
        <f>VLOOKUP($A80,[1]B2B!$A:$AN,24,FALSE)</f>
        <v>MV ZHE HAI 529 - V.A2508</v>
      </c>
      <c r="Q80" s="20">
        <f t="shared" si="16"/>
        <v>152.94</v>
      </c>
      <c r="R80" s="18">
        <f>VLOOKUP($A80,[1]B2B!$A:$AN,26,FALSE)</f>
        <v>45730</v>
      </c>
      <c r="S80" s="19" t="str">
        <f>VLOOKUP($A80,[1]B2B!$A:$AN,17,FALSE)</f>
        <v xml:space="preserve">Tianjin </v>
      </c>
      <c r="T80" s="19" t="str">
        <f>VLOOKUP($A80,[1]B2B!$A:$AN,18,FALSE)</f>
        <v>China</v>
      </c>
      <c r="U80" s="18">
        <f>VLOOKUP($A80,[1]B2B!$A:$AN,27,FALSE)</f>
        <v>45788</v>
      </c>
      <c r="V80" s="19" t="str">
        <f>VLOOKUP($A80,[1]B2B!$A:$AN,19,FALSE)</f>
        <v>Valparaiso</v>
      </c>
      <c r="W80" s="19" t="str">
        <f>VLOOKUP($A80,[1]B2B!$A:$AN,20,FALSE)</f>
        <v>Chile</v>
      </c>
      <c r="X80" s="19" t="str">
        <f ca="1">VLOOKUP($A80,[1]B2B!$A:$AN,28,FALSE)</f>
        <v>En alistamiento</v>
      </c>
    </row>
    <row r="81" spans="1:24" ht="15.75" hidden="1" thickTop="1">
      <c r="A81" s="16">
        <v>126</v>
      </c>
      <c r="B81" s="17">
        <f>VLOOKUP(C81,'[1]BD Clientes'!$B$2:$D$1048576,3,FALSE)</f>
        <v>0</v>
      </c>
      <c r="C81" t="str">
        <f>VLOOKUP($A81,[1]B2B!$A:$AN,4,FALSE)</f>
        <v>Envases Aguila</v>
      </c>
      <c r="D81" t="str">
        <f>VLOOKUP($A81,[1]B2B!$A:$AN,3,FALSE)</f>
        <v>S2200903-3</v>
      </c>
      <c r="E81" t="str">
        <f t="shared" si="14"/>
        <v>S2200903</v>
      </c>
      <c r="F81"/>
      <c r="G81" s="1">
        <f>VLOOKUP($A81,[1]B2B!$A:$AN,6,FALSE)</f>
        <v>0</v>
      </c>
      <c r="H81" s="1" t="str">
        <f>VLOOKUP($A81,[1]B2B!$A:$AN,31,FALSE)</f>
        <v>YOUFU</v>
      </c>
      <c r="I81" s="1" t="str">
        <f>VLOOKUP($A81,[1]B2B!$A:$AN,29,FALSE)</f>
        <v>Argentina 24</v>
      </c>
      <c r="J81" s="1" t="str">
        <f>VLOOKUP($A81,[1]B2B!$A:$AN,30,FALSE)</f>
        <v>0,18mm x 960mm x Coil - T4 CA - TFS</v>
      </c>
      <c r="K81" s="18">
        <f t="shared" si="15"/>
        <v>45736</v>
      </c>
      <c r="L81" s="19">
        <f>VLOOKUP($A81,[1]B2B!$A:$AN,21,FALSE)</f>
        <v>300</v>
      </c>
      <c r="M81" s="19">
        <f>VLOOKUP($A81,[1]B2B!$A:$AN,22,FALSE)</f>
        <v>0</v>
      </c>
      <c r="N81" s="19">
        <f>VLOOKUP($A81,[1]B2B!$A:$AN,23,FALSE)</f>
        <v>300</v>
      </c>
      <c r="O81" s="19" t="str">
        <f>VLOOKUP($A81,[1]B2B!$A:$AN,38,FALSE)</f>
        <v>CFR</v>
      </c>
      <c r="P81" s="19" t="str">
        <f>VLOOKUP($A81,[1]B2B!$A:$AN,24,FALSE)</f>
        <v>TBN</v>
      </c>
      <c r="Q81" s="20">
        <f t="shared" si="16"/>
        <v>300</v>
      </c>
      <c r="R81" s="18">
        <f>VLOOKUP($A81,[1]B2B!$A:$AN,26,FALSE)</f>
        <v>45746</v>
      </c>
      <c r="S81" s="19" t="str">
        <f>VLOOKUP($A81,[1]B2B!$A:$AN,17,FALSE)</f>
        <v xml:space="preserve">Tianjin </v>
      </c>
      <c r="T81" s="19" t="str">
        <f>VLOOKUP($A81,[1]B2B!$A:$AN,18,FALSE)</f>
        <v>China</v>
      </c>
      <c r="U81" s="18">
        <f>VLOOKUP($A81,[1]B2B!$A:$AN,27,FALSE)</f>
        <v>45804</v>
      </c>
      <c r="V81" s="19" t="str">
        <f>VLOOKUP($A81,[1]B2B!$A:$AN,19,FALSE)</f>
        <v>Valparaiso</v>
      </c>
      <c r="W81" s="19" t="str">
        <f>VLOOKUP($A81,[1]B2B!$A:$AN,20,FALSE)</f>
        <v>Chile</v>
      </c>
      <c r="X81" s="19" t="str">
        <f ca="1">VLOOKUP($A81,[1]B2B!$A:$AN,28,FALSE)</f>
        <v>En alistamiento</v>
      </c>
    </row>
    <row r="82" spans="1:24" ht="15.75" hidden="1" thickTop="1">
      <c r="A82" s="16">
        <v>127</v>
      </c>
      <c r="B82" s="17">
        <f>VLOOKUP(C82,'[1]BD Clientes'!$B$2:$D$1048576,3,FALSE)</f>
        <v>0</v>
      </c>
      <c r="C82" t="str">
        <f>VLOOKUP($A82,[1]B2B!$A:$AN,4,FALSE)</f>
        <v>Envases Aguila</v>
      </c>
      <c r="D82" t="str">
        <f>VLOOKUP($A82,[1]B2B!$A:$AN,3,FALSE)</f>
        <v>S2200903</v>
      </c>
      <c r="E82" t="str">
        <f t="shared" si="14"/>
        <v>S2200903</v>
      </c>
      <c r="F82"/>
      <c r="G82" s="1">
        <f>VLOOKUP($A82,[1]B2B!$A:$AN,6,FALSE)</f>
        <v>0</v>
      </c>
      <c r="H82" s="1" t="str">
        <f>VLOOKUP($A82,[1]B2B!$A:$AN,31,FALSE)</f>
        <v>YOUFU</v>
      </c>
      <c r="I82" s="1" t="str">
        <f>VLOOKUP($A82,[1]B2B!$A:$AN,29,FALSE)</f>
        <v>Argentina 26</v>
      </c>
      <c r="J82" s="1" t="str">
        <f>VLOOKUP($A82,[1]B2B!$A:$AN,30,FALSE)</f>
        <v>0,18mm x 822mm x Coil - T4 CA - TFS</v>
      </c>
      <c r="K82" s="18">
        <f t="shared" si="15"/>
        <v>45720</v>
      </c>
      <c r="L82" s="19">
        <f>VLOOKUP($A82,[1]B2B!$A:$AN,21,FALSE)</f>
        <v>150</v>
      </c>
      <c r="M82" s="19">
        <f>VLOOKUP($A82,[1]B2B!$A:$AN,22,FALSE)</f>
        <v>140.63999999999999</v>
      </c>
      <c r="N82" s="19">
        <f>VLOOKUP($A82,[1]B2B!$A:$AN,23,FALSE)</f>
        <v>0</v>
      </c>
      <c r="O82" s="19" t="str">
        <f>VLOOKUP($A82,[1]B2B!$A:$AN,38,FALSE)</f>
        <v>CFR</v>
      </c>
      <c r="P82" s="19" t="str">
        <f>VLOOKUP($A82,[1]B2B!$A:$AN,24,FALSE)</f>
        <v>MV ZHE HAI 529 - V.A2508</v>
      </c>
      <c r="Q82" s="20">
        <f t="shared" si="16"/>
        <v>140.63999999999999</v>
      </c>
      <c r="R82" s="18">
        <f>VLOOKUP($A82,[1]B2B!$A:$AN,26,FALSE)</f>
        <v>45730</v>
      </c>
      <c r="S82" s="19" t="str">
        <f>VLOOKUP($A82,[1]B2B!$A:$AN,17,FALSE)</f>
        <v xml:space="preserve">Tianjin </v>
      </c>
      <c r="T82" s="19" t="str">
        <f>VLOOKUP($A82,[1]B2B!$A:$AN,18,FALSE)</f>
        <v>China</v>
      </c>
      <c r="U82" s="18">
        <f>VLOOKUP($A82,[1]B2B!$A:$AN,27,FALSE)</f>
        <v>45788</v>
      </c>
      <c r="V82" s="19" t="str">
        <f>VLOOKUP($A82,[1]B2B!$A:$AN,19,FALSE)</f>
        <v>Valparaiso</v>
      </c>
      <c r="W82" s="19" t="str">
        <f>VLOOKUP($A82,[1]B2B!$A:$AN,20,FALSE)</f>
        <v>Chile</v>
      </c>
      <c r="X82" s="19" t="str">
        <f ca="1">VLOOKUP($A82,[1]B2B!$A:$AN,28,FALSE)</f>
        <v>En alistamiento</v>
      </c>
    </row>
    <row r="83" spans="1:24" ht="15.75" hidden="1" thickTop="1">
      <c r="A83" s="16">
        <v>128</v>
      </c>
      <c r="B83" s="17">
        <f>VLOOKUP(C83,'[1]BD Clientes'!$B$2:$D$1048576,3,FALSE)</f>
        <v>0</v>
      </c>
      <c r="C83" t="str">
        <f>VLOOKUP($A83,[1]B2B!$A:$AN,4,FALSE)</f>
        <v>Envases Aguila</v>
      </c>
      <c r="D83" t="str">
        <f>VLOOKUP($A83,[1]B2B!$A:$AN,3,FALSE)</f>
        <v>S2200903</v>
      </c>
      <c r="E83" t="str">
        <f t="shared" si="14"/>
        <v>S2200903</v>
      </c>
      <c r="F83"/>
      <c r="G83" s="1">
        <f>VLOOKUP($A83,[1]B2B!$A:$AN,6,FALSE)</f>
        <v>0</v>
      </c>
      <c r="H83" s="1" t="str">
        <f>VLOOKUP($A83,[1]B2B!$A:$AN,31,FALSE)</f>
        <v>YOUFU</v>
      </c>
      <c r="I83" s="1" t="str">
        <f>VLOOKUP($A83,[1]B2B!$A:$AN,29,FALSE)</f>
        <v>Argentina 31</v>
      </c>
      <c r="J83" s="1" t="str">
        <f>VLOOKUP($A83,[1]B2B!$A:$AN,30,FALSE)</f>
        <v>0,18mm x 875mm x Coil - T4 CA - TFS</v>
      </c>
      <c r="K83" s="18">
        <f t="shared" si="15"/>
        <v>45720</v>
      </c>
      <c r="L83" s="19">
        <f>VLOOKUP($A83,[1]B2B!$A:$AN,21,FALSE)</f>
        <v>150</v>
      </c>
      <c r="M83" s="19">
        <f>VLOOKUP($A83,[1]B2B!$A:$AN,22,FALSE)</f>
        <v>80.28</v>
      </c>
      <c r="N83" s="19">
        <f>VLOOKUP($A83,[1]B2B!$A:$AN,23,FALSE)</f>
        <v>0</v>
      </c>
      <c r="O83" s="19" t="str">
        <f>VLOOKUP($A83,[1]B2B!$A:$AN,38,FALSE)</f>
        <v>CFR</v>
      </c>
      <c r="P83" s="19" t="str">
        <f>VLOOKUP($A83,[1]B2B!$A:$AN,24,FALSE)</f>
        <v>MV ZHE HAI 529 - V.A2508</v>
      </c>
      <c r="Q83" s="20">
        <f t="shared" si="16"/>
        <v>80.28</v>
      </c>
      <c r="R83" s="18">
        <f>VLOOKUP($A83,[1]B2B!$A:$AN,26,FALSE)</f>
        <v>45730</v>
      </c>
      <c r="S83" s="19" t="str">
        <f>VLOOKUP($A83,[1]B2B!$A:$AN,17,FALSE)</f>
        <v xml:space="preserve">Tianjin </v>
      </c>
      <c r="T83" s="19" t="str">
        <f>VLOOKUP($A83,[1]B2B!$A:$AN,18,FALSE)</f>
        <v>China</v>
      </c>
      <c r="U83" s="18">
        <f>VLOOKUP($A83,[1]B2B!$A:$AN,27,FALSE)</f>
        <v>45788</v>
      </c>
      <c r="V83" s="19" t="str">
        <f>VLOOKUP($A83,[1]B2B!$A:$AN,19,FALSE)</f>
        <v>Valparaiso</v>
      </c>
      <c r="W83" s="19" t="str">
        <f>VLOOKUP($A83,[1]B2B!$A:$AN,20,FALSE)</f>
        <v>Chile</v>
      </c>
      <c r="X83" s="19" t="str">
        <f ca="1">VLOOKUP($A83,[1]B2B!$A:$AN,28,FALSE)</f>
        <v>En alistamiento</v>
      </c>
    </row>
    <row r="84" spans="1:24" ht="15.75" hidden="1" thickTop="1">
      <c r="A84" s="16">
        <v>129</v>
      </c>
      <c r="B84" s="17">
        <f>VLOOKUP(C84,'[1]BD Clientes'!$B$2:$D$1048576,3,FALSE)</f>
        <v>0</v>
      </c>
      <c r="C84" t="str">
        <f>VLOOKUP($A84,[1]B2B!$A:$AN,4,FALSE)</f>
        <v>Envases Aguila</v>
      </c>
      <c r="D84" t="str">
        <f>VLOOKUP($A84,[1]B2B!$A:$AN,3,FALSE)</f>
        <v>S2200903-2</v>
      </c>
      <c r="E84" t="str">
        <f t="shared" si="14"/>
        <v>S2200903</v>
      </c>
      <c r="F84"/>
      <c r="G84" s="1">
        <f>VLOOKUP($A84,[1]B2B!$A:$AN,6,FALSE)</f>
        <v>0</v>
      </c>
      <c r="H84" s="1" t="str">
        <f>VLOOKUP($A84,[1]B2B!$A:$AN,31,FALSE)</f>
        <v>YOUFU</v>
      </c>
      <c r="I84" s="1" t="str">
        <f>VLOOKUP($A84,[1]B2B!$A:$AN,29,FALSE)</f>
        <v>Argentina 31</v>
      </c>
      <c r="J84" s="1" t="str">
        <f>VLOOKUP($A84,[1]B2B!$A:$AN,30,FALSE)</f>
        <v>0,18mm x 875mm x Coil - T4 CA - TFS</v>
      </c>
      <c r="K84" s="18">
        <f t="shared" si="15"/>
        <v>45736</v>
      </c>
      <c r="L84" s="19">
        <f>VLOOKUP($A84,[1]B2B!$A:$AN,21,FALSE)</f>
        <v>0</v>
      </c>
      <c r="M84" s="19">
        <f>VLOOKUP($A84,[1]B2B!$A:$AN,22,FALSE)</f>
        <v>62</v>
      </c>
      <c r="N84" s="19">
        <f>VLOOKUP($A84,[1]B2B!$A:$AN,23,FALSE)</f>
        <v>0</v>
      </c>
      <c r="O84" s="19" t="str">
        <f>VLOOKUP($A84,[1]B2B!$A:$AN,38,FALSE)</f>
        <v>CFR</v>
      </c>
      <c r="P84" s="19" t="str">
        <f>VLOOKUP($A84,[1]B2B!$A:$AN,24,FALSE)</f>
        <v>TBN</v>
      </c>
      <c r="Q84" s="20">
        <f t="shared" si="16"/>
        <v>62</v>
      </c>
      <c r="R84" s="18">
        <f>VLOOKUP($A84,[1]B2B!$A:$AN,26,FALSE)</f>
        <v>45746</v>
      </c>
      <c r="S84" s="19" t="str">
        <f>VLOOKUP($A84,[1]B2B!$A:$AN,17,FALSE)</f>
        <v xml:space="preserve">Tianjin </v>
      </c>
      <c r="T84" s="19" t="str">
        <f>VLOOKUP($A84,[1]B2B!$A:$AN,18,FALSE)</f>
        <v>China</v>
      </c>
      <c r="U84" s="18">
        <f>VLOOKUP($A84,[1]B2B!$A:$AN,27,FALSE)</f>
        <v>45804</v>
      </c>
      <c r="V84" s="19" t="str">
        <f>VLOOKUP($A84,[1]B2B!$A:$AN,19,FALSE)</f>
        <v>Valparaiso</v>
      </c>
      <c r="W84" s="19" t="str">
        <f>VLOOKUP($A84,[1]B2B!$A:$AN,20,FALSE)</f>
        <v>Chile</v>
      </c>
      <c r="X84" s="19" t="str">
        <f ca="1">VLOOKUP($A84,[1]B2B!$A:$AN,28,FALSE)</f>
        <v>En alistamiento</v>
      </c>
    </row>
    <row r="85" spans="1:24" ht="15.75" hidden="1" thickTop="1">
      <c r="A85" s="16">
        <v>130</v>
      </c>
      <c r="B85" s="17">
        <f>VLOOKUP(C85,'[1]BD Clientes'!$B$2:$D$1048576,3,FALSE)</f>
        <v>0</v>
      </c>
      <c r="C85" t="str">
        <f>VLOOKUP($A85,[1]B2B!$A:$AN,4,FALSE)</f>
        <v>Envases Aguila</v>
      </c>
      <c r="D85" t="str">
        <f>VLOOKUP($A85,[1]B2B!$A:$AN,3,FALSE)</f>
        <v>S2200903-2</v>
      </c>
      <c r="E85" t="str">
        <f t="shared" si="14"/>
        <v>S2200903</v>
      </c>
      <c r="F85"/>
      <c r="G85" s="1">
        <f>VLOOKUP($A85,[1]B2B!$A:$AN,6,FALSE)</f>
        <v>0</v>
      </c>
      <c r="H85" s="1" t="str">
        <f>VLOOKUP($A85,[1]B2B!$A:$AN,31,FALSE)</f>
        <v>YOUFU</v>
      </c>
      <c r="I85" s="1" t="str">
        <f>VLOOKUP($A85,[1]B2B!$A:$AN,29,FALSE)</f>
        <v>Argentina 33</v>
      </c>
      <c r="J85" s="1" t="str">
        <f>VLOOKUP($A85,[1]B2B!$A:$AN,30,FALSE)</f>
        <v>0,18mm x 943mm x Coil - T4 CA - TFS</v>
      </c>
      <c r="K85" s="18">
        <f t="shared" si="15"/>
        <v>45721</v>
      </c>
      <c r="L85" s="19">
        <f>VLOOKUP($A85,[1]B2B!$A:$AN,21,FALSE)</f>
        <v>150</v>
      </c>
      <c r="M85" s="19">
        <f>VLOOKUP($A85,[1]B2B!$A:$AN,22,FALSE)</f>
        <v>0</v>
      </c>
      <c r="N85" s="19">
        <f>VLOOKUP($A85,[1]B2B!$A:$AN,23,FALSE)</f>
        <v>150</v>
      </c>
      <c r="O85" s="19" t="str">
        <f>VLOOKUP($A85,[1]B2B!$A:$AN,38,FALSE)</f>
        <v>CFR</v>
      </c>
      <c r="P85" s="19" t="str">
        <f>VLOOKUP($A85,[1]B2B!$A:$AN,24,FALSE)</f>
        <v>TBN</v>
      </c>
      <c r="Q85" s="20">
        <f t="shared" si="16"/>
        <v>150</v>
      </c>
      <c r="R85" s="18">
        <f>VLOOKUP($A85,[1]B2B!$A:$AN,26,FALSE)</f>
        <v>45731</v>
      </c>
      <c r="S85" s="19" t="str">
        <f>VLOOKUP($A85,[1]B2B!$A:$AN,17,FALSE)</f>
        <v xml:space="preserve">Tianjin </v>
      </c>
      <c r="T85" s="19" t="str">
        <f>VLOOKUP($A85,[1]B2B!$A:$AN,18,FALSE)</f>
        <v>China</v>
      </c>
      <c r="U85" s="18">
        <f>VLOOKUP($A85,[1]B2B!$A:$AN,27,FALSE)</f>
        <v>45789</v>
      </c>
      <c r="V85" s="19" t="str">
        <f>VLOOKUP($A85,[1]B2B!$A:$AN,19,FALSE)</f>
        <v>Valparaiso</v>
      </c>
      <c r="W85" s="19" t="str">
        <f>VLOOKUP($A85,[1]B2B!$A:$AN,20,FALSE)</f>
        <v>Chile</v>
      </c>
      <c r="X85" s="19" t="str">
        <f ca="1">VLOOKUP($A85,[1]B2B!$A:$AN,28,FALSE)</f>
        <v>En alistamiento</v>
      </c>
    </row>
    <row r="86" spans="1:24" ht="15.75" hidden="1" thickTop="1">
      <c r="A86" s="16">
        <v>131</v>
      </c>
      <c r="B86" s="17">
        <f>VLOOKUP(C86,'[1]BD Clientes'!$B$2:$D$1048576,3,FALSE)</f>
        <v>0</v>
      </c>
      <c r="C86" t="str">
        <f>VLOOKUP($A86,[1]B2B!$A:$AN,4,FALSE)</f>
        <v>Envases Aguila</v>
      </c>
      <c r="D86" t="str">
        <f>VLOOKUP($A86,[1]B2B!$A:$AN,3,FALSE)</f>
        <v>S2200919</v>
      </c>
      <c r="E86" t="str">
        <f t="shared" si="14"/>
        <v>S2200919</v>
      </c>
      <c r="F86"/>
      <c r="G86" s="1">
        <f>VLOOKUP($A86,[1]B2B!$A:$AN,6,FALSE)</f>
        <v>0</v>
      </c>
      <c r="H86" s="1" t="str">
        <f>VLOOKUP($A86,[1]B2B!$A:$AN,31,FALSE)</f>
        <v>YOUFU</v>
      </c>
      <c r="I86" s="1" t="str">
        <f>VLOOKUP($A86,[1]B2B!$A:$AN,29,FALSE)</f>
        <v>Argentina 24</v>
      </c>
      <c r="J86" s="1" t="str">
        <f>VLOOKUP($A86,[1]B2B!$A:$AN,30,FALSE)</f>
        <v>0,18mm x 960mm x Coil - T4 CA - TFS</v>
      </c>
      <c r="K86" s="18">
        <f t="shared" si="15"/>
        <v>45721</v>
      </c>
      <c r="L86" s="19">
        <f>VLOOKUP($A86,[1]B2B!$A:$AN,21,FALSE)</f>
        <v>300</v>
      </c>
      <c r="M86" s="19">
        <f>VLOOKUP($A86,[1]B2B!$A:$AN,22,FALSE)</f>
        <v>0</v>
      </c>
      <c r="N86" s="19">
        <f>VLOOKUP($A86,[1]B2B!$A:$AN,23,FALSE)</f>
        <v>300</v>
      </c>
      <c r="O86" s="19" t="str">
        <f>VLOOKUP($A86,[1]B2B!$A:$AN,38,FALSE)</f>
        <v>CFR</v>
      </c>
      <c r="P86" s="19" t="str">
        <f>VLOOKUP($A86,[1]B2B!$A:$AN,24,FALSE)</f>
        <v>TBN</v>
      </c>
      <c r="Q86" s="20">
        <f t="shared" si="16"/>
        <v>300</v>
      </c>
      <c r="R86" s="18">
        <f>VLOOKUP($A86,[1]B2B!$A:$AN,26,FALSE)</f>
        <v>45731</v>
      </c>
      <c r="S86" s="19" t="str">
        <f>VLOOKUP($A86,[1]B2B!$A:$AN,17,FALSE)</f>
        <v xml:space="preserve">Tianjin </v>
      </c>
      <c r="T86" s="19" t="str">
        <f>VLOOKUP($A86,[1]B2B!$A:$AN,18,FALSE)</f>
        <v>China</v>
      </c>
      <c r="U86" s="18">
        <f>VLOOKUP($A86,[1]B2B!$A:$AN,27,FALSE)</f>
        <v>45789</v>
      </c>
      <c r="V86" s="19" t="str">
        <f>VLOOKUP($A86,[1]B2B!$A:$AN,19,FALSE)</f>
        <v>San Antonio</v>
      </c>
      <c r="W86" s="19" t="str">
        <f>VLOOKUP($A86,[1]B2B!$A:$AN,20,FALSE)</f>
        <v>Chile</v>
      </c>
      <c r="X86" s="19" t="str">
        <f ca="1">VLOOKUP($A86,[1]B2B!$A:$AN,28,FALSE)</f>
        <v>En alistamiento</v>
      </c>
    </row>
    <row r="87" spans="1:24" ht="15.75" hidden="1" thickTop="1">
      <c r="A87" s="16">
        <v>132</v>
      </c>
      <c r="B87" s="17">
        <f>VLOOKUP(C87,'[1]BD Clientes'!$B$2:$D$1048576,3,FALSE)</f>
        <v>0</v>
      </c>
      <c r="C87" t="str">
        <f>VLOOKUP($A87,[1]B2B!$A:$AN,4,FALSE)</f>
        <v>Envases Aguila</v>
      </c>
      <c r="D87" t="str">
        <f>VLOOKUP($A87,[1]B2B!$A:$AN,3,FALSE)</f>
        <v>S2200919</v>
      </c>
      <c r="E87" t="str">
        <f t="shared" si="14"/>
        <v>S2200919</v>
      </c>
      <c r="F87"/>
      <c r="G87" s="1">
        <f>VLOOKUP($A87,[1]B2B!$A:$AN,6,FALSE)</f>
        <v>0</v>
      </c>
      <c r="H87" s="1" t="str">
        <f>VLOOKUP($A87,[1]B2B!$A:$AN,31,FALSE)</f>
        <v>YOUFU</v>
      </c>
      <c r="I87" s="1" t="str">
        <f>VLOOKUP($A87,[1]B2B!$A:$AN,29,FALSE)</f>
        <v>Argentina 26</v>
      </c>
      <c r="J87" s="1" t="str">
        <f>VLOOKUP($A87,[1]B2B!$A:$AN,30,FALSE)</f>
        <v>0,18mm x 822mm x Coil - T4 CA - TFS</v>
      </c>
      <c r="K87" s="18">
        <f t="shared" si="15"/>
        <v>45707</v>
      </c>
      <c r="L87" s="19">
        <f>VLOOKUP($A87,[1]B2B!$A:$AN,21,FALSE)</f>
        <v>150</v>
      </c>
      <c r="M87" s="19">
        <f>VLOOKUP($A87,[1]B2B!$A:$AN,22,FALSE)</f>
        <v>0</v>
      </c>
      <c r="N87" s="19">
        <f>VLOOKUP($A87,[1]B2B!$A:$AN,23,FALSE)</f>
        <v>150</v>
      </c>
      <c r="O87" s="19" t="str">
        <f>VLOOKUP($A87,[1]B2B!$A:$AN,38,FALSE)</f>
        <v>CFR</v>
      </c>
      <c r="P87" s="19" t="str">
        <f>VLOOKUP($A87,[1]B2B!$A:$AN,24,FALSE)</f>
        <v>TBN</v>
      </c>
      <c r="Q87" s="20">
        <f t="shared" si="16"/>
        <v>150</v>
      </c>
      <c r="R87" s="18">
        <f>VLOOKUP($A87,[1]B2B!$A:$AN,26,FALSE)</f>
        <v>45717</v>
      </c>
      <c r="S87" s="19" t="str">
        <f>VLOOKUP($A87,[1]B2B!$A:$AN,17,FALSE)</f>
        <v xml:space="preserve">Tianjin </v>
      </c>
      <c r="T87" s="19" t="str">
        <f>VLOOKUP($A87,[1]B2B!$A:$AN,18,FALSE)</f>
        <v>China</v>
      </c>
      <c r="U87" s="18">
        <f>VLOOKUP($A87,[1]B2B!$A:$AN,27,FALSE)</f>
        <v>45775</v>
      </c>
      <c r="V87" s="19" t="str">
        <f>VLOOKUP($A87,[1]B2B!$A:$AN,19,FALSE)</f>
        <v>San Antonio</v>
      </c>
      <c r="W87" s="19" t="str">
        <f>VLOOKUP($A87,[1]B2B!$A:$AN,20,FALSE)</f>
        <v>Chile</v>
      </c>
      <c r="X87" s="19" t="str">
        <f ca="1">VLOOKUP($A87,[1]B2B!$A:$AN,28,FALSE)</f>
        <v>En Transito</v>
      </c>
    </row>
    <row r="88" spans="1:24" ht="15.75" hidden="1" thickTop="1">
      <c r="A88" s="16">
        <v>133</v>
      </c>
      <c r="B88" s="17">
        <f>VLOOKUP(C88,'[1]BD Clientes'!$B$2:$D$1048576,3,FALSE)</f>
        <v>0</v>
      </c>
      <c r="C88" t="str">
        <f>VLOOKUP($A88,[1]B2B!$A:$AN,4,FALSE)</f>
        <v>Envases Aguila</v>
      </c>
      <c r="D88" t="str">
        <f>VLOOKUP($A88,[1]B2B!$A:$AN,3,FALSE)</f>
        <v>S2200919</v>
      </c>
      <c r="E88" t="str">
        <f t="shared" si="14"/>
        <v>S2200919</v>
      </c>
      <c r="F88"/>
      <c r="G88" s="1">
        <f>VLOOKUP($A88,[1]B2B!$A:$AN,6,FALSE)</f>
        <v>0</v>
      </c>
      <c r="H88" s="1" t="str">
        <f>VLOOKUP($A88,[1]B2B!$A:$AN,31,FALSE)</f>
        <v>YOUFU</v>
      </c>
      <c r="I88" s="1" t="str">
        <f>VLOOKUP($A88,[1]B2B!$A:$AN,29,FALSE)</f>
        <v>Argentina 31</v>
      </c>
      <c r="J88" s="1" t="str">
        <f>VLOOKUP($A88,[1]B2B!$A:$AN,30,FALSE)</f>
        <v>0,18mm x 875mm x Coil - T4 CA - TFS</v>
      </c>
      <c r="K88" s="18">
        <f t="shared" si="15"/>
        <v>45707</v>
      </c>
      <c r="L88" s="19">
        <f>VLOOKUP($A88,[1]B2B!$A:$AN,21,FALSE)</f>
        <v>180</v>
      </c>
      <c r="M88" s="19">
        <f>VLOOKUP($A88,[1]B2B!$A:$AN,22,FALSE)</f>
        <v>0</v>
      </c>
      <c r="N88" s="19">
        <f>VLOOKUP($A88,[1]B2B!$A:$AN,23,FALSE)</f>
        <v>180</v>
      </c>
      <c r="O88" s="19" t="str">
        <f>VLOOKUP($A88,[1]B2B!$A:$AN,38,FALSE)</f>
        <v>CFR</v>
      </c>
      <c r="P88" s="19" t="str">
        <f>VLOOKUP($A88,[1]B2B!$A:$AN,24,FALSE)</f>
        <v>TBN</v>
      </c>
      <c r="Q88" s="20">
        <f t="shared" si="16"/>
        <v>180</v>
      </c>
      <c r="R88" s="18">
        <f>VLOOKUP($A88,[1]B2B!$A:$AN,26,FALSE)</f>
        <v>45717</v>
      </c>
      <c r="S88" s="19" t="str">
        <f>VLOOKUP($A88,[1]B2B!$A:$AN,17,FALSE)</f>
        <v xml:space="preserve">Tianjin </v>
      </c>
      <c r="T88" s="19" t="str">
        <f>VLOOKUP($A88,[1]B2B!$A:$AN,18,FALSE)</f>
        <v>China</v>
      </c>
      <c r="U88" s="18">
        <f>VLOOKUP($A88,[1]B2B!$A:$AN,27,FALSE)</f>
        <v>45775</v>
      </c>
      <c r="V88" s="19" t="str">
        <f>VLOOKUP($A88,[1]B2B!$A:$AN,19,FALSE)</f>
        <v>San Antonio</v>
      </c>
      <c r="W88" s="19" t="str">
        <f>VLOOKUP($A88,[1]B2B!$A:$AN,20,FALSE)</f>
        <v>Chile</v>
      </c>
      <c r="X88" s="19" t="str">
        <f ca="1">VLOOKUP($A88,[1]B2B!$A:$AN,28,FALSE)</f>
        <v>En Transito</v>
      </c>
    </row>
    <row r="89" spans="1:24" ht="15.75" hidden="1" thickTop="1">
      <c r="A89" s="16">
        <v>134</v>
      </c>
      <c r="B89" s="17">
        <f>VLOOKUP(C89,'[1]BD Clientes'!$B$2:$D$1048576,3,FALSE)</f>
        <v>0</v>
      </c>
      <c r="C89" t="str">
        <f>VLOOKUP($A89,[1]B2B!$A:$AN,4,FALSE)</f>
        <v>Envases Aguila</v>
      </c>
      <c r="D89" t="str">
        <f>VLOOKUP($A89,[1]B2B!$A:$AN,3,FALSE)</f>
        <v>S2200919</v>
      </c>
      <c r="E89" t="str">
        <f t="shared" si="14"/>
        <v>S2200919</v>
      </c>
      <c r="F89"/>
      <c r="G89" s="1">
        <f>VLOOKUP($A89,[1]B2B!$A:$AN,6,FALSE)</f>
        <v>0</v>
      </c>
      <c r="H89" s="1" t="str">
        <f>VLOOKUP($A89,[1]B2B!$A:$AN,31,FALSE)</f>
        <v>YOUFU</v>
      </c>
      <c r="I89" s="1" t="str">
        <f>VLOOKUP($A89,[1]B2B!$A:$AN,29,FALSE)</f>
        <v>Argentina 32</v>
      </c>
      <c r="J89" s="1" t="str">
        <f>VLOOKUP($A89,[1]B2B!$A:$AN,30,FALSE)</f>
        <v>0,18mm x 850mm x Coil - T4 CA - TFS</v>
      </c>
      <c r="K89" s="18">
        <f t="shared" si="15"/>
        <v>45736</v>
      </c>
      <c r="L89" s="19">
        <f>VLOOKUP($A89,[1]B2B!$A:$AN,21,FALSE)</f>
        <v>120</v>
      </c>
      <c r="M89" s="19">
        <f>VLOOKUP($A89,[1]B2B!$A:$AN,22,FALSE)</f>
        <v>0</v>
      </c>
      <c r="N89" s="19">
        <f>VLOOKUP($A89,[1]B2B!$A:$AN,23,FALSE)</f>
        <v>120</v>
      </c>
      <c r="O89" s="19" t="str">
        <f>VLOOKUP($A89,[1]B2B!$A:$AN,38,FALSE)</f>
        <v>CFR</v>
      </c>
      <c r="P89" s="19" t="str">
        <f>VLOOKUP($A89,[1]B2B!$A:$AN,24,FALSE)</f>
        <v>TBN</v>
      </c>
      <c r="Q89" s="20">
        <f t="shared" si="16"/>
        <v>120</v>
      </c>
      <c r="R89" s="18">
        <f>VLOOKUP($A89,[1]B2B!$A:$AN,26,FALSE)</f>
        <v>45746</v>
      </c>
      <c r="S89" s="19" t="str">
        <f>VLOOKUP($A89,[1]B2B!$A:$AN,17,FALSE)</f>
        <v xml:space="preserve">Tianjin </v>
      </c>
      <c r="T89" s="19" t="str">
        <f>VLOOKUP($A89,[1]B2B!$A:$AN,18,FALSE)</f>
        <v>China</v>
      </c>
      <c r="U89" s="18">
        <f>VLOOKUP($A89,[1]B2B!$A:$AN,27,FALSE)</f>
        <v>45804</v>
      </c>
      <c r="V89" s="19" t="str">
        <f>VLOOKUP($A89,[1]B2B!$A:$AN,19,FALSE)</f>
        <v>San Antonio</v>
      </c>
      <c r="W89" s="19" t="str">
        <f>VLOOKUP($A89,[1]B2B!$A:$AN,20,FALSE)</f>
        <v>Chile</v>
      </c>
      <c r="X89" s="19" t="str">
        <f ca="1">VLOOKUP($A89,[1]B2B!$A:$AN,28,FALSE)</f>
        <v>En alistamiento</v>
      </c>
    </row>
    <row r="90" spans="1:24" ht="15.75" hidden="1" thickTop="1">
      <c r="A90" s="16">
        <v>135</v>
      </c>
      <c r="B90" s="17">
        <f>VLOOKUP(C90,'[1]BD Clientes'!$B$2:$D$1048576,3,FALSE)</f>
        <v>0</v>
      </c>
      <c r="C90" t="str">
        <f>VLOOKUP($A90,[1]B2B!$A:$AN,4,FALSE)</f>
        <v>Envases Tropicales</v>
      </c>
      <c r="D90" t="str">
        <f>VLOOKUP($A90,[1]B2B!$A:$AN,3,FALSE)</f>
        <v>S2200836</v>
      </c>
      <c r="E90" t="str">
        <f t="shared" si="14"/>
        <v>S2200836</v>
      </c>
      <c r="F90"/>
      <c r="G90" s="1">
        <f>VLOOKUP($A90,[1]B2B!$A:$AN,6,FALSE)</f>
        <v>0</v>
      </c>
      <c r="H90" s="1" t="str">
        <f>VLOOKUP($A90,[1]B2B!$A:$AN,31,FALSE)</f>
        <v>YouFu</v>
      </c>
      <c r="I90" s="1">
        <f>VLOOKUP($A90,[1]B2B!$A:$AN,29,FALSE)</f>
        <v>0</v>
      </c>
      <c r="J90" s="1" t="str">
        <f>VLOOKUP($A90,[1]B2B!$A:$AN,30,FALSE)</f>
        <v>0,22 mm x 1005 mm x 530 mm</v>
      </c>
      <c r="K90" s="18">
        <f t="shared" si="15"/>
        <v>45679</v>
      </c>
      <c r="L90" s="19">
        <f>VLOOKUP($A90,[1]B2B!$A:$AN,21,FALSE)</f>
        <v>25</v>
      </c>
      <c r="M90" s="19">
        <f>VLOOKUP($A90,[1]B2B!$A:$AN,22,FALSE)</f>
        <v>27.263000000000002</v>
      </c>
      <c r="N90" s="19">
        <f>VLOOKUP($A90,[1]B2B!$A:$AN,23,FALSE)</f>
        <v>0</v>
      </c>
      <c r="O90" s="19" t="str">
        <f>VLOOKUP($A90,[1]B2B!$A:$AN,38,FALSE)</f>
        <v>CIF</v>
      </c>
      <c r="P90" s="19" t="str">
        <f>VLOOKUP($A90,[1]B2B!$A:$AN,24,FALSE)</f>
        <v>MSC NITYA B QM503A</v>
      </c>
      <c r="Q90" s="20">
        <f t="shared" si="16"/>
        <v>27.263000000000002</v>
      </c>
      <c r="R90" s="18">
        <f>VLOOKUP($A90,[1]B2B!$A:$AN,26,FALSE)</f>
        <v>45689</v>
      </c>
      <c r="S90" s="19" t="str">
        <f>VLOOKUP($A90,[1]B2B!$A:$AN,17,FALSE)</f>
        <v>Qingdao</v>
      </c>
      <c r="T90" s="19" t="str">
        <f>VLOOKUP($A90,[1]B2B!$A:$AN,18,FALSE)</f>
        <v>China</v>
      </c>
      <c r="U90" s="18">
        <f>VLOOKUP($A90,[1]B2B!$A:$AN,27,FALSE)</f>
        <v>45734</v>
      </c>
      <c r="V90" s="19" t="str">
        <f>VLOOKUP($A90,[1]B2B!$A:$AN,19,FALSE)</f>
        <v>Rio Haina</v>
      </c>
      <c r="W90" s="19" t="str">
        <f>VLOOKUP($A90,[1]B2B!$A:$AN,20,FALSE)</f>
        <v>Republica Dominicana</v>
      </c>
      <c r="X90" s="19" t="str">
        <f ca="1">VLOOKUP($A90,[1]B2B!$A:$AN,28,FALSE)</f>
        <v>En Transito</v>
      </c>
    </row>
    <row r="91" spans="1:24" ht="15.75" hidden="1" thickTop="1">
      <c r="A91" s="16">
        <v>136</v>
      </c>
      <c r="B91" s="17">
        <f>VLOOKUP(C91,'[1]BD Clientes'!$B$2:$D$1048576,3,FALSE)</f>
        <v>0</v>
      </c>
      <c r="C91" t="str">
        <f>VLOOKUP($A91,[1]B2B!$A:$AN,4,FALSE)</f>
        <v>Epinsa</v>
      </c>
      <c r="D91" t="str">
        <f>VLOOKUP($A91,[1]B2B!$A:$AN,3,FALSE)</f>
        <v>S2200745</v>
      </c>
      <c r="E91" t="str">
        <f t="shared" si="14"/>
        <v>S2200745</v>
      </c>
      <c r="F91"/>
      <c r="G91" s="1">
        <f>VLOOKUP($A91,[1]B2B!$A:$AN,6,FALSE)</f>
        <v>0</v>
      </c>
      <c r="H91" s="1" t="str">
        <f>VLOOKUP($A91,[1]B2B!$A:$AN,31,FALSE)</f>
        <v>YOUFU</v>
      </c>
      <c r="I91" s="1">
        <f>VLOOKUP($A91,[1]B2B!$A:$AN,29,FALSE)</f>
        <v>0</v>
      </c>
      <c r="J91" s="1" t="str">
        <f>VLOOKUP($A91,[1]B2B!$A:$AN,30,FALSE)</f>
        <v>Peru 1 - 0,16mm x 821mm x Coil - DR8-CA</v>
      </c>
      <c r="K91" s="18">
        <f t="shared" si="15"/>
        <v>45631</v>
      </c>
      <c r="L91" s="19">
        <f>VLOOKUP($A91,[1]B2B!$A:$AN,21,FALSE)</f>
        <v>25</v>
      </c>
      <c r="M91" s="19">
        <f>VLOOKUP($A91,[1]B2B!$A:$AN,22,FALSE)</f>
        <v>26.34</v>
      </c>
      <c r="N91" s="19">
        <f>VLOOKUP($A91,[1]B2B!$A:$AN,23,FALSE)</f>
        <v>0</v>
      </c>
      <c r="O91" s="19" t="str">
        <f>VLOOKUP($A91,[1]B2B!$A:$AN,38,FALSE)</f>
        <v>CIF</v>
      </c>
      <c r="P91" s="19" t="str">
        <f>VLOOKUP($A91,[1]B2B!$A:$AN,24,FALSE)</f>
        <v>MV JIN YUAN</v>
      </c>
      <c r="Q91" s="20">
        <f t="shared" si="16"/>
        <v>26.34</v>
      </c>
      <c r="R91" s="18">
        <f>VLOOKUP($A91,[1]B2B!$A:$AN,26,FALSE)</f>
        <v>45641</v>
      </c>
      <c r="S91" s="19" t="str">
        <f>VLOOKUP($A91,[1]B2B!$A:$AN,17,FALSE)</f>
        <v xml:space="preserve">Tianjin </v>
      </c>
      <c r="T91" s="19" t="str">
        <f>VLOOKUP($A91,[1]B2B!$A:$AN,18,FALSE)</f>
        <v>China</v>
      </c>
      <c r="U91" s="18">
        <f>VLOOKUP($A91,[1]B2B!$A:$AN,27,FALSE)</f>
        <v>45680</v>
      </c>
      <c r="V91" s="19" t="str">
        <f>VLOOKUP($A91,[1]B2B!$A:$AN,19,FALSE)</f>
        <v>Callao</v>
      </c>
      <c r="W91" s="19" t="str">
        <f>VLOOKUP($A91,[1]B2B!$A:$AN,20,FALSE)</f>
        <v>Peru</v>
      </c>
      <c r="X91" s="19" t="str">
        <f ca="1">VLOOKUP($A91,[1]B2B!$A:$AN,28,FALSE)</f>
        <v>Finalizado</v>
      </c>
    </row>
    <row r="92" spans="1:24" ht="15.75" hidden="1" thickTop="1">
      <c r="A92" s="16">
        <v>146</v>
      </c>
      <c r="B92" s="17">
        <f>VLOOKUP(C92,'[1]BD Clientes'!$B$2:$D$1048576,3,FALSE)</f>
        <v>0</v>
      </c>
      <c r="C92" t="str">
        <f>VLOOKUP($A92,[1]B2B!$A:$AN,4,FALSE)</f>
        <v>Epinsa</v>
      </c>
      <c r="D92" t="str">
        <f>VLOOKUP($A92,[1]B2B!$A:$AN,3,FALSE)</f>
        <v>S2200901</v>
      </c>
      <c r="E92" t="str">
        <f t="shared" si="14"/>
        <v>S2200901</v>
      </c>
      <c r="F92"/>
      <c r="G92" s="1" t="str">
        <f>VLOOKUP($A92,[1]B2B!$A:$AN,6,FALSE)</f>
        <v>OC 23224</v>
      </c>
      <c r="H92" s="1" t="str">
        <f>VLOOKUP($A92,[1]B2B!$A:$AN,31,FALSE)</f>
        <v>YOUFU</v>
      </c>
      <c r="I92" s="1" t="str">
        <f>VLOOKUP($A92,[1]B2B!$A:$AN,29,FALSE)</f>
        <v>PERU 24</v>
      </c>
      <c r="J92" s="1" t="str">
        <f>VLOOKUP($A92,[1]B2B!$A:$AN,30,FALSE)</f>
        <v>0,24mm x 942mm x Coil - T5 CA - 2,8/D11,2</v>
      </c>
      <c r="K92" s="18">
        <f t="shared" si="15"/>
        <v>45715</v>
      </c>
      <c r="L92" s="19">
        <f>VLOOKUP($A92,[1]B2B!$A:$AN,21,FALSE)</f>
        <v>30</v>
      </c>
      <c r="M92" s="19">
        <f>VLOOKUP($A92,[1]B2B!$A:$AN,22,FALSE)</f>
        <v>31.925000000000001</v>
      </c>
      <c r="N92" s="19">
        <f>VLOOKUP($A92,[1]B2B!$A:$AN,23,FALSE)</f>
        <v>0</v>
      </c>
      <c r="O92" s="19" t="str">
        <f>VLOOKUP($A92,[1]B2B!$A:$AN,38,FALSE)</f>
        <v>CFR</v>
      </c>
      <c r="P92" s="19" t="str">
        <f>VLOOKUP($A92,[1]B2B!$A:$AN,24,FALSE)</f>
        <v>MV RUI NING 11 - V.A2509</v>
      </c>
      <c r="Q92" s="20">
        <f t="shared" si="16"/>
        <v>31.925000000000001</v>
      </c>
      <c r="R92" s="18">
        <f>VLOOKUP($A92,[1]B2B!$A:$AN,26,FALSE)</f>
        <v>45725</v>
      </c>
      <c r="S92" s="19" t="str">
        <f>VLOOKUP($A92,[1]B2B!$A:$AN,17,FALSE)</f>
        <v xml:space="preserve">Tianjin </v>
      </c>
      <c r="T92" s="19" t="str">
        <f>VLOOKUP($A92,[1]B2B!$A:$AN,18,FALSE)</f>
        <v>China</v>
      </c>
      <c r="U92" s="18">
        <f>VLOOKUP($A92,[1]B2B!$A:$AN,27,FALSE)</f>
        <v>45760</v>
      </c>
      <c r="V92" s="19" t="str">
        <f>VLOOKUP($A92,[1]B2B!$A:$AN,19,FALSE)</f>
        <v>Callao</v>
      </c>
      <c r="W92" s="19" t="str">
        <f>VLOOKUP($A92,[1]B2B!$A:$AN,20,FALSE)</f>
        <v>Peru</v>
      </c>
      <c r="X92" s="19" t="str">
        <f ca="1">VLOOKUP($A92,[1]B2B!$A:$AN,28,FALSE)</f>
        <v>En alistamiento</v>
      </c>
    </row>
    <row r="93" spans="1:24" ht="15.75" hidden="1" thickTop="1">
      <c r="A93" s="16">
        <v>147</v>
      </c>
      <c r="B93" s="17">
        <f>VLOOKUP(C93,'[1]BD Clientes'!$B$2:$D$1048576,3,FALSE)</f>
        <v>0</v>
      </c>
      <c r="C93" t="str">
        <f>VLOOKUP($A93,[1]B2B!$A:$AN,4,FALSE)</f>
        <v>Epinsa</v>
      </c>
      <c r="D93" t="str">
        <f>VLOOKUP($A93,[1]B2B!$A:$AN,3,FALSE)</f>
        <v>S2200901</v>
      </c>
      <c r="E93" t="str">
        <f t="shared" si="14"/>
        <v>S2200901</v>
      </c>
      <c r="F93"/>
      <c r="G93" s="1" t="str">
        <f>VLOOKUP($A93,[1]B2B!$A:$AN,6,FALSE)</f>
        <v>OC 23224</v>
      </c>
      <c r="H93" s="1" t="str">
        <f>VLOOKUP($A93,[1]B2B!$A:$AN,31,FALSE)</f>
        <v>YOUFU</v>
      </c>
      <c r="I93" s="1" t="str">
        <f>VLOOKUP($A93,[1]B2B!$A:$AN,29,FALSE)</f>
        <v>PERU 28</v>
      </c>
      <c r="J93" s="1" t="str">
        <f>VLOOKUP($A93,[1]B2B!$A:$AN,30,FALSE)</f>
        <v>0,18mm x 956mm x Coil - T4 CA</v>
      </c>
      <c r="K93" s="18">
        <f t="shared" si="15"/>
        <v>45715</v>
      </c>
      <c r="L93" s="19">
        <f>VLOOKUP($A93,[1]B2B!$A:$AN,21,FALSE)</f>
        <v>70</v>
      </c>
      <c r="M93" s="19">
        <f>VLOOKUP($A93,[1]B2B!$A:$AN,22,FALSE)</f>
        <v>69.47</v>
      </c>
      <c r="N93" s="19">
        <f>VLOOKUP($A93,[1]B2B!$A:$AN,23,FALSE)</f>
        <v>0</v>
      </c>
      <c r="O93" s="19" t="str">
        <f>VLOOKUP($A93,[1]B2B!$A:$AN,38,FALSE)</f>
        <v>CFR</v>
      </c>
      <c r="P93" s="19" t="str">
        <f>VLOOKUP($A93,[1]B2B!$A:$AN,24,FALSE)</f>
        <v>MV RUI NING 11 - V.A2509</v>
      </c>
      <c r="Q93" s="20">
        <f t="shared" si="16"/>
        <v>69.47</v>
      </c>
      <c r="R93" s="18">
        <f>VLOOKUP($A93,[1]B2B!$A:$AN,26,FALSE)</f>
        <v>45725</v>
      </c>
      <c r="S93" s="19" t="str">
        <f>VLOOKUP($A93,[1]B2B!$A:$AN,17,FALSE)</f>
        <v xml:space="preserve">Tianjin </v>
      </c>
      <c r="T93" s="19" t="str">
        <f>VLOOKUP($A93,[1]B2B!$A:$AN,18,FALSE)</f>
        <v>China</v>
      </c>
      <c r="U93" s="18">
        <f>VLOOKUP($A93,[1]B2B!$A:$AN,27,FALSE)</f>
        <v>45760</v>
      </c>
      <c r="V93" s="19" t="str">
        <f>VLOOKUP($A93,[1]B2B!$A:$AN,19,FALSE)</f>
        <v>Callao</v>
      </c>
      <c r="W93" s="19" t="str">
        <f>VLOOKUP($A93,[1]B2B!$A:$AN,20,FALSE)</f>
        <v>Peru</v>
      </c>
      <c r="X93" s="19" t="str">
        <f ca="1">VLOOKUP($A93,[1]B2B!$A:$AN,28,FALSE)</f>
        <v>En alistamiento</v>
      </c>
    </row>
    <row r="94" spans="1:24" ht="15.75" hidden="1" thickTop="1">
      <c r="A94" s="16">
        <v>148</v>
      </c>
      <c r="B94" s="17">
        <f>VLOOKUP(C94,'[1]BD Clientes'!$B$2:$D$1048576,3,FALSE)</f>
        <v>0</v>
      </c>
      <c r="C94" t="str">
        <f>VLOOKUP($A94,[1]B2B!$A:$AN,4,FALSE)</f>
        <v>Epinsa</v>
      </c>
      <c r="D94" t="str">
        <f>VLOOKUP($A94,[1]B2B!$A:$AN,3,FALSE)</f>
        <v>S2200918</v>
      </c>
      <c r="E94" t="str">
        <f t="shared" si="14"/>
        <v>S2200918</v>
      </c>
      <c r="F94"/>
      <c r="G94" s="1" t="str">
        <f>VLOOKUP($A94,[1]B2B!$A:$AN,6,FALSE)</f>
        <v>OC 23225</v>
      </c>
      <c r="H94" s="1" t="str">
        <f>VLOOKUP($A94,[1]B2B!$A:$AN,31,FALSE)</f>
        <v>YOUFU</v>
      </c>
      <c r="I94" s="1" t="str">
        <f>VLOOKUP($A94,[1]B2B!$A:$AN,29,FALSE)</f>
        <v>PERU 12</v>
      </c>
      <c r="J94" s="1" t="str">
        <f>VLOOKUP($A94,[1]B2B!$A:$AN,30,FALSE)</f>
        <v>0,16mm x 880mm x Coil - DR-8 CA</v>
      </c>
      <c r="K94" s="18">
        <f t="shared" si="15"/>
        <v>45738</v>
      </c>
      <c r="L94" s="19">
        <f>VLOOKUP($A94,[1]B2B!$A:$AN,21,FALSE)</f>
        <v>30</v>
      </c>
      <c r="M94" s="19">
        <f>VLOOKUP($A94,[1]B2B!$A:$AN,22,FALSE)</f>
        <v>0</v>
      </c>
      <c r="N94" s="19">
        <f>VLOOKUP($A94,[1]B2B!$A:$AN,23,FALSE)</f>
        <v>30</v>
      </c>
      <c r="O94" s="19" t="str">
        <f>VLOOKUP($A94,[1]B2B!$A:$AN,38,FALSE)</f>
        <v>CFR</v>
      </c>
      <c r="P94" s="19" t="str">
        <f>VLOOKUP($A94,[1]B2B!$A:$AN,24,FALSE)</f>
        <v>TBN</v>
      </c>
      <c r="Q94" s="20">
        <f t="shared" si="16"/>
        <v>30</v>
      </c>
      <c r="R94" s="18">
        <f>VLOOKUP($A94,[1]B2B!$A:$AN,26,FALSE)</f>
        <v>45748</v>
      </c>
      <c r="S94" s="19" t="str">
        <f>VLOOKUP($A94,[1]B2B!$A:$AN,17,FALSE)</f>
        <v xml:space="preserve">Tianjin </v>
      </c>
      <c r="T94" s="19" t="str">
        <f>VLOOKUP($A94,[1]B2B!$A:$AN,18,FALSE)</f>
        <v>China</v>
      </c>
      <c r="U94" s="18">
        <f>VLOOKUP($A94,[1]B2B!$A:$AN,27,FALSE)</f>
        <v>45783</v>
      </c>
      <c r="V94" s="19" t="str">
        <f>VLOOKUP($A94,[1]B2B!$A:$AN,19,FALSE)</f>
        <v>Callao</v>
      </c>
      <c r="W94" s="19" t="str">
        <f>VLOOKUP($A94,[1]B2B!$A:$AN,20,FALSE)</f>
        <v>Peru</v>
      </c>
      <c r="X94" s="19" t="str">
        <f ca="1">VLOOKUP($A94,[1]B2B!$A:$AN,28,FALSE)</f>
        <v>En alistamiento</v>
      </c>
    </row>
    <row r="95" spans="1:24" ht="15.75" hidden="1" thickTop="1">
      <c r="A95" s="16">
        <v>149</v>
      </c>
      <c r="B95" s="17">
        <f>VLOOKUP(C95,'[1]BD Clientes'!$B$2:$D$1048576,3,FALSE)</f>
        <v>0</v>
      </c>
      <c r="C95" t="str">
        <f>VLOOKUP($A95,[1]B2B!$A:$AN,4,FALSE)</f>
        <v>Epinsa</v>
      </c>
      <c r="D95" t="str">
        <f>VLOOKUP($A95,[1]B2B!$A:$AN,3,FALSE)</f>
        <v>S2200918</v>
      </c>
      <c r="E95" t="str">
        <f t="shared" si="14"/>
        <v>S2200918</v>
      </c>
      <c r="F95"/>
      <c r="G95" s="1" t="str">
        <f>VLOOKUP($A95,[1]B2B!$A:$AN,6,FALSE)</f>
        <v>OC 23225</v>
      </c>
      <c r="H95" s="1" t="str">
        <f>VLOOKUP($A95,[1]B2B!$A:$AN,31,FALSE)</f>
        <v>YOUFU</v>
      </c>
      <c r="I95" s="1" t="str">
        <f>VLOOKUP($A95,[1]B2B!$A:$AN,29,FALSE)</f>
        <v>PERU 10</v>
      </c>
      <c r="J95" s="1" t="str">
        <f>VLOOKUP($A95,[1]B2B!$A:$AN,30,FALSE)</f>
        <v>0,24mm x 924mm x Coil - T-5 CA - 2,8/2,8</v>
      </c>
      <c r="K95" s="18">
        <f t="shared" si="15"/>
        <v>45738</v>
      </c>
      <c r="L95" s="19">
        <f>VLOOKUP($A95,[1]B2B!$A:$AN,21,FALSE)</f>
        <v>35</v>
      </c>
      <c r="M95" s="19">
        <f>VLOOKUP($A95,[1]B2B!$A:$AN,22,FALSE)</f>
        <v>0</v>
      </c>
      <c r="N95" s="19">
        <f>VLOOKUP($A95,[1]B2B!$A:$AN,23,FALSE)</f>
        <v>35</v>
      </c>
      <c r="O95" s="19" t="str">
        <f>VLOOKUP($A95,[1]B2B!$A:$AN,38,FALSE)</f>
        <v>CFR</v>
      </c>
      <c r="P95" s="19" t="str">
        <f>VLOOKUP($A95,[1]B2B!$A:$AN,24,FALSE)</f>
        <v>TBN</v>
      </c>
      <c r="Q95" s="20">
        <f t="shared" si="16"/>
        <v>35</v>
      </c>
      <c r="R95" s="18">
        <f>VLOOKUP($A95,[1]B2B!$A:$AN,26,FALSE)</f>
        <v>45748</v>
      </c>
      <c r="S95" s="19" t="str">
        <f>VLOOKUP($A95,[1]B2B!$A:$AN,17,FALSE)</f>
        <v xml:space="preserve">Tianjin </v>
      </c>
      <c r="T95" s="19" t="str">
        <f>VLOOKUP($A95,[1]B2B!$A:$AN,18,FALSE)</f>
        <v>China</v>
      </c>
      <c r="U95" s="18">
        <f>VLOOKUP($A95,[1]B2B!$A:$AN,27,FALSE)</f>
        <v>45783</v>
      </c>
      <c r="V95" s="19" t="str">
        <f>VLOOKUP($A95,[1]B2B!$A:$AN,19,FALSE)</f>
        <v>Callao</v>
      </c>
      <c r="W95" s="19" t="str">
        <f>VLOOKUP($A95,[1]B2B!$A:$AN,20,FALSE)</f>
        <v>Peru</v>
      </c>
      <c r="X95" s="19" t="str">
        <f ca="1">VLOOKUP($A95,[1]B2B!$A:$AN,28,FALSE)</f>
        <v>En alistamiento</v>
      </c>
    </row>
    <row r="96" spans="1:24" ht="15.75" hidden="1" thickTop="1">
      <c r="A96" s="16">
        <v>150</v>
      </c>
      <c r="B96" s="17">
        <f>VLOOKUP(C96,'[1]BD Clientes'!$B$2:$D$1048576,3,FALSE)</f>
        <v>0</v>
      </c>
      <c r="C96" t="str">
        <f>VLOOKUP($A96,[1]B2B!$A:$AN,4,FALSE)</f>
        <v>Epinsa</v>
      </c>
      <c r="D96" t="str">
        <f>VLOOKUP($A96,[1]B2B!$A:$AN,3,FALSE)</f>
        <v>S2200918</v>
      </c>
      <c r="E96" t="str">
        <f t="shared" si="14"/>
        <v>S2200918</v>
      </c>
      <c r="F96"/>
      <c r="G96" s="1" t="str">
        <f>VLOOKUP($A96,[1]B2B!$A:$AN,6,FALSE)</f>
        <v>OC 23225</v>
      </c>
      <c r="H96" s="1" t="str">
        <f>VLOOKUP($A96,[1]B2B!$A:$AN,31,FALSE)</f>
        <v>YOUFU</v>
      </c>
      <c r="I96" s="1" t="str">
        <f>VLOOKUP($A96,[1]B2B!$A:$AN,29,FALSE)</f>
        <v>PERU 23</v>
      </c>
      <c r="J96" s="1" t="str">
        <f>VLOOKUP($A96,[1]B2B!$A:$AN,30,FALSE)</f>
        <v>0,24mm x 982mm x Coil - T5 CA - 2,8/2,8</v>
      </c>
      <c r="K96" s="18">
        <f t="shared" si="15"/>
        <v>45738</v>
      </c>
      <c r="L96" s="19">
        <f>VLOOKUP($A96,[1]B2B!$A:$AN,21,FALSE)</f>
        <v>30</v>
      </c>
      <c r="M96" s="19">
        <f>VLOOKUP($A96,[1]B2B!$A:$AN,22,FALSE)</f>
        <v>0</v>
      </c>
      <c r="N96" s="19">
        <f>VLOOKUP($A96,[1]B2B!$A:$AN,23,FALSE)</f>
        <v>30</v>
      </c>
      <c r="O96" s="19" t="str">
        <f>VLOOKUP($A96,[1]B2B!$A:$AN,38,FALSE)</f>
        <v>CFR</v>
      </c>
      <c r="P96" s="19" t="str">
        <f>VLOOKUP($A96,[1]B2B!$A:$AN,24,FALSE)</f>
        <v>TBN</v>
      </c>
      <c r="Q96" s="20">
        <f t="shared" si="16"/>
        <v>30</v>
      </c>
      <c r="R96" s="18">
        <f>VLOOKUP($A96,[1]B2B!$A:$AN,26,FALSE)</f>
        <v>45748</v>
      </c>
      <c r="S96" s="19" t="str">
        <f>VLOOKUP($A96,[1]B2B!$A:$AN,17,FALSE)</f>
        <v xml:space="preserve">Tianjin </v>
      </c>
      <c r="T96" s="19" t="str">
        <f>VLOOKUP($A96,[1]B2B!$A:$AN,18,FALSE)</f>
        <v>China</v>
      </c>
      <c r="U96" s="18">
        <f>VLOOKUP($A96,[1]B2B!$A:$AN,27,FALSE)</f>
        <v>45783</v>
      </c>
      <c r="V96" s="19" t="str">
        <f>VLOOKUP($A96,[1]B2B!$A:$AN,19,FALSE)</f>
        <v>Callao</v>
      </c>
      <c r="W96" s="19" t="str">
        <f>VLOOKUP($A96,[1]B2B!$A:$AN,20,FALSE)</f>
        <v>Peru</v>
      </c>
      <c r="X96" s="19" t="str">
        <f ca="1">VLOOKUP($A96,[1]B2B!$A:$AN,28,FALSE)</f>
        <v>En alistamiento</v>
      </c>
    </row>
    <row r="97" spans="1:24" ht="15.75" hidden="1" thickTop="1">
      <c r="A97" s="16">
        <v>151</v>
      </c>
      <c r="B97" s="17">
        <f>VLOOKUP(C97,'[1]BD Clientes'!$B$2:$D$1048576,3,FALSE)</f>
        <v>0</v>
      </c>
      <c r="C97" t="str">
        <f>VLOOKUP($A97,[1]B2B!$A:$AN,4,FALSE)</f>
        <v>Epinsa</v>
      </c>
      <c r="D97" t="str">
        <f>VLOOKUP($A97,[1]B2B!$A:$AN,3,FALSE)</f>
        <v>S2200918</v>
      </c>
      <c r="E97" t="str">
        <f t="shared" si="14"/>
        <v>S2200918</v>
      </c>
      <c r="F97"/>
      <c r="G97" s="1" t="str">
        <f>VLOOKUP($A97,[1]B2B!$A:$AN,6,FALSE)</f>
        <v>OC 23225</v>
      </c>
      <c r="H97" s="1" t="str">
        <f>VLOOKUP($A97,[1]B2B!$A:$AN,31,FALSE)</f>
        <v>YOUFU</v>
      </c>
      <c r="I97" s="1" t="str">
        <f>VLOOKUP($A97,[1]B2B!$A:$AN,29,FALSE)</f>
        <v>PERU 2</v>
      </c>
      <c r="J97" s="1" t="str">
        <f>VLOOKUP($A97,[1]B2B!$A:$AN,30,FALSE)</f>
        <v>0,20mm x 898mm x Coil - T4 CA</v>
      </c>
      <c r="K97" s="18">
        <f t="shared" si="15"/>
        <v>45738</v>
      </c>
      <c r="L97" s="19">
        <f>VLOOKUP($A97,[1]B2B!$A:$AN,21,FALSE)</f>
        <v>30</v>
      </c>
      <c r="M97" s="19">
        <f>VLOOKUP($A97,[1]B2B!$A:$AN,22,FALSE)</f>
        <v>0</v>
      </c>
      <c r="N97" s="19">
        <f>VLOOKUP($A97,[1]B2B!$A:$AN,23,FALSE)</f>
        <v>30</v>
      </c>
      <c r="O97" s="19" t="str">
        <f>VLOOKUP($A97,[1]B2B!$A:$AN,38,FALSE)</f>
        <v>CFR</v>
      </c>
      <c r="P97" s="19" t="str">
        <f>VLOOKUP($A97,[1]B2B!$A:$AN,24,FALSE)</f>
        <v>TBN</v>
      </c>
      <c r="Q97" s="20">
        <f t="shared" si="16"/>
        <v>30</v>
      </c>
      <c r="R97" s="18">
        <f>VLOOKUP($A97,[1]B2B!$A:$AN,26,FALSE)</f>
        <v>45748</v>
      </c>
      <c r="S97" s="19" t="str">
        <f>VLOOKUP($A97,[1]B2B!$A:$AN,17,FALSE)</f>
        <v xml:space="preserve">Tianjin </v>
      </c>
      <c r="T97" s="19" t="str">
        <f>VLOOKUP($A97,[1]B2B!$A:$AN,18,FALSE)</f>
        <v>China</v>
      </c>
      <c r="U97" s="18">
        <f>VLOOKUP($A97,[1]B2B!$A:$AN,27,FALSE)</f>
        <v>45783</v>
      </c>
      <c r="V97" s="19" t="str">
        <f>VLOOKUP($A97,[1]B2B!$A:$AN,19,FALSE)</f>
        <v>Callao</v>
      </c>
      <c r="W97" s="19" t="str">
        <f>VLOOKUP($A97,[1]B2B!$A:$AN,20,FALSE)</f>
        <v>Peru</v>
      </c>
      <c r="X97" s="19" t="str">
        <f ca="1">VLOOKUP($A97,[1]B2B!$A:$AN,28,FALSE)</f>
        <v>En alistamiento</v>
      </c>
    </row>
    <row r="98" spans="1:24" ht="15.75" hidden="1" thickTop="1">
      <c r="A98" s="16">
        <v>152</v>
      </c>
      <c r="B98" s="17">
        <f>VLOOKUP(C98,'[1]BD Clientes'!$B$2:$D$1048576,3,FALSE)</f>
        <v>0</v>
      </c>
      <c r="C98" t="str">
        <f>VLOOKUP($A98,[1]B2B!$A:$AN,4,FALSE)</f>
        <v>Epinsa</v>
      </c>
      <c r="D98" t="str">
        <f>VLOOKUP($A98,[1]B2B!$A:$AN,3,FALSE)</f>
        <v>S2200918</v>
      </c>
      <c r="E98" t="str">
        <f t="shared" si="14"/>
        <v>S2200918</v>
      </c>
      <c r="F98"/>
      <c r="G98" s="1" t="str">
        <f>VLOOKUP($A98,[1]B2B!$A:$AN,6,FALSE)</f>
        <v>OC 23225</v>
      </c>
      <c r="H98" s="1" t="str">
        <f>VLOOKUP($A98,[1]B2B!$A:$AN,31,FALSE)</f>
        <v>YOUFU</v>
      </c>
      <c r="I98" s="1" t="str">
        <f>VLOOKUP($A98,[1]B2B!$A:$AN,29,FALSE)</f>
        <v>PERU 28</v>
      </c>
      <c r="J98" s="1" t="str">
        <f>VLOOKUP($A98,[1]B2B!$A:$AN,30,FALSE)</f>
        <v>0,18mm x 956mm x Coil - T4 CA</v>
      </c>
      <c r="K98" s="18">
        <f t="shared" si="15"/>
        <v>45738</v>
      </c>
      <c r="L98" s="19">
        <f>VLOOKUP($A98,[1]B2B!$A:$AN,21,FALSE)</f>
        <v>130</v>
      </c>
      <c r="M98" s="19">
        <f>VLOOKUP($A98,[1]B2B!$A:$AN,22,FALSE)</f>
        <v>0</v>
      </c>
      <c r="N98" s="19">
        <f>VLOOKUP($A98,[1]B2B!$A:$AN,23,FALSE)</f>
        <v>130</v>
      </c>
      <c r="O98" s="19" t="str">
        <f>VLOOKUP($A98,[1]B2B!$A:$AN,38,FALSE)</f>
        <v>CFR</v>
      </c>
      <c r="P98" s="19" t="str">
        <f>VLOOKUP($A98,[1]B2B!$A:$AN,24,FALSE)</f>
        <v>TBN</v>
      </c>
      <c r="Q98" s="20">
        <f t="shared" si="16"/>
        <v>130</v>
      </c>
      <c r="R98" s="18">
        <f>VLOOKUP($A98,[1]B2B!$A:$AN,26,FALSE)</f>
        <v>45748</v>
      </c>
      <c r="S98" s="19" t="str">
        <f>VLOOKUP($A98,[1]B2B!$A:$AN,17,FALSE)</f>
        <v xml:space="preserve">Tianjin </v>
      </c>
      <c r="T98" s="19" t="str">
        <f>VLOOKUP($A98,[1]B2B!$A:$AN,18,FALSE)</f>
        <v>China</v>
      </c>
      <c r="U98" s="18">
        <f>VLOOKUP($A98,[1]B2B!$A:$AN,27,FALSE)</f>
        <v>45783</v>
      </c>
      <c r="V98" s="19" t="str">
        <f>VLOOKUP($A98,[1]B2B!$A:$AN,19,FALSE)</f>
        <v>Callao</v>
      </c>
      <c r="W98" s="19" t="str">
        <f>VLOOKUP($A98,[1]B2B!$A:$AN,20,FALSE)</f>
        <v>Peru</v>
      </c>
      <c r="X98" s="19" t="str">
        <f ca="1">VLOOKUP($A98,[1]B2B!$A:$AN,28,FALSE)</f>
        <v>En alistamiento</v>
      </c>
    </row>
    <row r="99" spans="1:24" ht="15.75" hidden="1" thickTop="1">
      <c r="A99" s="16">
        <v>153</v>
      </c>
      <c r="B99" s="17">
        <f>VLOOKUP(C99,'[1]BD Clientes'!$B$2:$D$1048576,3,FALSE)</f>
        <v>0</v>
      </c>
      <c r="C99" t="str">
        <f>VLOOKUP($A99,[1]B2B!$A:$AN,4,FALSE)</f>
        <v>Fadesa</v>
      </c>
      <c r="D99" t="str">
        <f>VLOOKUP($A99,[1]B2B!$A:$AN,3,FALSE)</f>
        <v>S2200653</v>
      </c>
      <c r="E99" t="str">
        <f t="shared" si="14"/>
        <v>S2200653</v>
      </c>
      <c r="F99"/>
      <c r="G99" s="1">
        <f>VLOOKUP($A99,[1]B2B!$A:$AN,6,FALSE)</f>
        <v>9100001271</v>
      </c>
      <c r="H99" s="1" t="str">
        <f>VLOOKUP($A99,[1]B2B!$A:$AN,31,FALSE)</f>
        <v>JSW</v>
      </c>
      <c r="I99" s="1">
        <f>VLOOKUP($A99,[1]B2B!$A:$AN,29,FALSE)</f>
        <v>0</v>
      </c>
      <c r="J99" s="1" t="str">
        <f>VLOOKUP($A99,[1]B2B!$A:$AN,30,FALSE)</f>
        <v>17000422 - 0,22 x 810 mm x Coil - T3 - CA - 2,8</v>
      </c>
      <c r="K99" s="18">
        <f t="shared" si="15"/>
        <v>45596</v>
      </c>
      <c r="L99" s="19">
        <f>VLOOKUP($A99,[1]B2B!$A:$AN,21,FALSE)</f>
        <v>25</v>
      </c>
      <c r="M99" s="19">
        <f>VLOOKUP($A99,[1]B2B!$A:$AN,22,FALSE)</f>
        <v>26.33</v>
      </c>
      <c r="N99" s="19">
        <f>VLOOKUP($A99,[1]B2B!$A:$AN,23,FALSE)</f>
        <v>0</v>
      </c>
      <c r="O99" s="19" t="str">
        <f>VLOOKUP($A99,[1]B2B!$A:$AN,38,FALSE)</f>
        <v>CIF</v>
      </c>
      <c r="P99" s="19" t="str">
        <f>VLOOKUP($A99,[1]B2B!$A:$AN,24,FALSE)</f>
        <v xml:space="preserve">MV CONTI CRYSTAL </v>
      </c>
      <c r="Q99" s="20">
        <f t="shared" si="16"/>
        <v>26.33</v>
      </c>
      <c r="R99" s="18">
        <f>VLOOKUP($A99,[1]B2B!$A:$AN,26,FALSE)</f>
        <v>45606</v>
      </c>
      <c r="S99" s="19" t="str">
        <f>VLOOKUP($A99,[1]B2B!$A:$AN,17,FALSE)</f>
        <v>NHAVA SHEVA</v>
      </c>
      <c r="T99" s="19" t="str">
        <f>VLOOKUP($A99,[1]B2B!$A:$AN,18,FALSE)</f>
        <v>India</v>
      </c>
      <c r="U99" s="18">
        <f>VLOOKUP($A99,[1]B2B!$A:$AN,27,FALSE)</f>
        <v>45726</v>
      </c>
      <c r="V99" s="19" t="str">
        <f>VLOOKUP($A99,[1]B2B!$A:$AN,19,FALSE)</f>
        <v>Guayaquil</v>
      </c>
      <c r="W99" s="19" t="str">
        <f>VLOOKUP($A99,[1]B2B!$A:$AN,20,FALSE)</f>
        <v>Ecuador</v>
      </c>
      <c r="X99" s="19" t="str">
        <f ca="1">VLOOKUP($A99,[1]B2B!$A:$AN,28,FALSE)</f>
        <v>En Transito</v>
      </c>
    </row>
    <row r="100" spans="1:24" ht="15.75" hidden="1" thickTop="1">
      <c r="A100" s="16">
        <v>154</v>
      </c>
      <c r="B100" s="17">
        <f>VLOOKUP(C100,'[1]BD Clientes'!$B$2:$D$1048576,3,FALSE)</f>
        <v>0</v>
      </c>
      <c r="C100" t="str">
        <f>VLOOKUP($A100,[1]B2B!$A:$AN,4,FALSE)</f>
        <v>Fadesa</v>
      </c>
      <c r="D100" t="str">
        <f>VLOOKUP($A100,[1]B2B!$A:$AN,3,FALSE)</f>
        <v>S2200653</v>
      </c>
      <c r="E100" t="str">
        <f t="shared" si="14"/>
        <v>S2200653</v>
      </c>
      <c r="F100"/>
      <c r="G100" s="1">
        <f>VLOOKUP($A100,[1]B2B!$A:$AN,6,FALSE)</f>
        <v>9100001271</v>
      </c>
      <c r="H100" s="1" t="str">
        <f>VLOOKUP($A100,[1]B2B!$A:$AN,31,FALSE)</f>
        <v>JSW</v>
      </c>
      <c r="I100" s="1">
        <f>VLOOKUP($A100,[1]B2B!$A:$AN,29,FALSE)</f>
        <v>0</v>
      </c>
      <c r="J100" s="1" t="str">
        <f>VLOOKUP($A100,[1]B2B!$A:$AN,30,FALSE)</f>
        <v>17000426 - 0,20 x 833 mm x Coil - T3 - CA - 2,0</v>
      </c>
      <c r="K100" s="18">
        <f t="shared" si="15"/>
        <v>45596</v>
      </c>
      <c r="L100" s="19">
        <f>VLOOKUP($A100,[1]B2B!$A:$AN,21,FALSE)</f>
        <v>25</v>
      </c>
      <c r="M100" s="19">
        <f>VLOOKUP($A100,[1]B2B!$A:$AN,22,FALSE)</f>
        <v>24.01</v>
      </c>
      <c r="N100" s="19">
        <f>VLOOKUP($A100,[1]B2B!$A:$AN,23,FALSE)</f>
        <v>0</v>
      </c>
      <c r="O100" s="19" t="str">
        <f>VLOOKUP($A100,[1]B2B!$A:$AN,38,FALSE)</f>
        <v>CIF</v>
      </c>
      <c r="P100" s="19" t="str">
        <f>VLOOKUP($A100,[1]B2B!$A:$AN,24,FALSE)</f>
        <v xml:space="preserve">MV CONTI CRYSTAL </v>
      </c>
      <c r="Q100" s="20">
        <f t="shared" si="16"/>
        <v>24.01</v>
      </c>
      <c r="R100" s="18">
        <f>VLOOKUP($A100,[1]B2B!$A:$AN,26,FALSE)</f>
        <v>45606</v>
      </c>
      <c r="S100" s="19" t="str">
        <f>VLOOKUP($A100,[1]B2B!$A:$AN,17,FALSE)</f>
        <v>NHAVA SHEVA</v>
      </c>
      <c r="T100" s="19" t="str">
        <f>VLOOKUP($A100,[1]B2B!$A:$AN,18,FALSE)</f>
        <v>India</v>
      </c>
      <c r="U100" s="18">
        <f>VLOOKUP($A100,[1]B2B!$A:$AN,27,FALSE)</f>
        <v>45726</v>
      </c>
      <c r="V100" s="19" t="str">
        <f>VLOOKUP($A100,[1]B2B!$A:$AN,19,FALSE)</f>
        <v>Guayaquil</v>
      </c>
      <c r="W100" s="19" t="str">
        <f>VLOOKUP($A100,[1]B2B!$A:$AN,20,FALSE)</f>
        <v>Ecuador</v>
      </c>
      <c r="X100" s="19" t="str">
        <f ca="1">VLOOKUP($A100,[1]B2B!$A:$AN,28,FALSE)</f>
        <v>En Transito</v>
      </c>
    </row>
    <row r="101" spans="1:24" ht="15.75" hidden="1" thickTop="1">
      <c r="A101" s="16">
        <v>155</v>
      </c>
      <c r="B101" s="17">
        <f>VLOOKUP(C101,'[1]BD Clientes'!$B$2:$D$1048576,3,FALSE)</f>
        <v>0</v>
      </c>
      <c r="C101" t="str">
        <f>VLOOKUP($A101,[1]B2B!$A:$AN,4,FALSE)</f>
        <v>Fadesa</v>
      </c>
      <c r="D101" t="str">
        <f>VLOOKUP($A101,[1]B2B!$A:$AN,3,FALSE)</f>
        <v>S2200731</v>
      </c>
      <c r="E101" t="str">
        <f t="shared" si="14"/>
        <v>S2200731</v>
      </c>
      <c r="F101"/>
      <c r="G101" s="1">
        <f>VLOOKUP($A101,[1]B2B!$A:$AN,6,FALSE)</f>
        <v>9100001337</v>
      </c>
      <c r="H101" s="1" t="str">
        <f>VLOOKUP($A101,[1]B2B!$A:$AN,31,FALSE)</f>
        <v>YOUFU</v>
      </c>
      <c r="I101" s="1">
        <f>VLOOKUP($A101,[1]B2B!$A:$AN,29,FALSE)</f>
        <v>0</v>
      </c>
      <c r="J101" s="1" t="str">
        <f>VLOOKUP($A101,[1]B2B!$A:$AN,30,FALSE)</f>
        <v>17000422 - 0,22 x 810 mm x Coil - T3 - BA - 2,8/2,8 F LG
ACCESORIO LG- TNAN</v>
      </c>
      <c r="K101" s="18">
        <f t="shared" si="15"/>
        <v>45615</v>
      </c>
      <c r="L101" s="19">
        <f>VLOOKUP($A101,[1]B2B!$A:$AN,21,FALSE)</f>
        <v>25</v>
      </c>
      <c r="M101" s="19">
        <f>VLOOKUP($A101,[1]B2B!$A:$AN,22,FALSE)</f>
        <v>24.38</v>
      </c>
      <c r="N101" s="19">
        <f>VLOOKUP($A101,[1]B2B!$A:$AN,23,FALSE)</f>
        <v>0</v>
      </c>
      <c r="O101" s="19" t="str">
        <f>VLOOKUP($A101,[1]B2B!$A:$AN,38,FALSE)</f>
        <v>CIF</v>
      </c>
      <c r="P101" s="19" t="str">
        <f>VLOOKUP($A101,[1]B2B!$A:$AN,24,FALSE)</f>
        <v>MV FEDERAL IRIS 2406</v>
      </c>
      <c r="Q101" s="20">
        <f t="shared" si="16"/>
        <v>24.38</v>
      </c>
      <c r="R101" s="18">
        <f>VLOOKUP($A101,[1]B2B!$A:$AN,26,FALSE)</f>
        <v>45625</v>
      </c>
      <c r="S101" s="19" t="str">
        <f>VLOOKUP($A101,[1]B2B!$A:$AN,17,FALSE)</f>
        <v xml:space="preserve">Tianjin </v>
      </c>
      <c r="T101" s="19" t="str">
        <f>VLOOKUP($A101,[1]B2B!$A:$AN,18,FALSE)</f>
        <v>China</v>
      </c>
      <c r="U101" s="18">
        <f>VLOOKUP($A101,[1]B2B!$A:$AN,27,FALSE)</f>
        <v>45676</v>
      </c>
      <c r="V101" s="19" t="str">
        <f>VLOOKUP($A101,[1]B2B!$A:$AN,19,FALSE)</f>
        <v>Guayaquil</v>
      </c>
      <c r="W101" s="19" t="str">
        <f>VLOOKUP($A101,[1]B2B!$A:$AN,20,FALSE)</f>
        <v>Ecuador</v>
      </c>
      <c r="X101" s="19" t="str">
        <f ca="1">VLOOKUP($A101,[1]B2B!$A:$AN,28,FALSE)</f>
        <v>Finalizado</v>
      </c>
    </row>
    <row r="102" spans="1:24" ht="15.75" hidden="1" thickTop="1">
      <c r="A102" s="16">
        <v>156</v>
      </c>
      <c r="B102" s="17">
        <f>VLOOKUP(C102,'[1]BD Clientes'!$B$2:$D$1048576,3,FALSE)</f>
        <v>0</v>
      </c>
      <c r="C102" t="str">
        <f>VLOOKUP($A102,[1]B2B!$A:$AN,4,FALSE)</f>
        <v>Fadesa</v>
      </c>
      <c r="D102" t="str">
        <f>VLOOKUP($A102,[1]B2B!$A:$AN,3,FALSE)</f>
        <v>S2200731</v>
      </c>
      <c r="E102" t="str">
        <f t="shared" si="14"/>
        <v>S2200731</v>
      </c>
      <c r="F102"/>
      <c r="G102" s="1">
        <f>VLOOKUP($A102,[1]B2B!$A:$AN,6,FALSE)</f>
        <v>9100001337</v>
      </c>
      <c r="H102" s="1" t="str">
        <f>VLOOKUP($A102,[1]B2B!$A:$AN,31,FALSE)</f>
        <v>YOUFU</v>
      </c>
      <c r="I102" s="1">
        <f>VLOOKUP($A102,[1]B2B!$A:$AN,29,FALSE)</f>
        <v>0</v>
      </c>
      <c r="J102" s="1" t="str">
        <f>VLOOKUP($A102,[1]B2B!$A:$AN,30,FALSE)</f>
        <v>17000426 - 0,20 x 833 mm x Coil - T3 - BA - 2,2/2,2 F LG ETP - TNAN</v>
      </c>
      <c r="K102" s="18">
        <f t="shared" si="15"/>
        <v>45615</v>
      </c>
      <c r="L102" s="19">
        <f>VLOOKUP($A102,[1]B2B!$A:$AN,21,FALSE)</f>
        <v>25</v>
      </c>
      <c r="M102" s="19">
        <f>VLOOKUP($A102,[1]B2B!$A:$AN,22,FALSE)</f>
        <v>27.265000000000001</v>
      </c>
      <c r="N102" s="19">
        <f>VLOOKUP($A102,[1]B2B!$A:$AN,23,FALSE)</f>
        <v>0</v>
      </c>
      <c r="O102" s="19" t="str">
        <f>VLOOKUP($A102,[1]B2B!$A:$AN,38,FALSE)</f>
        <v>CIF</v>
      </c>
      <c r="P102" s="19" t="str">
        <f>VLOOKUP($A102,[1]B2B!$A:$AN,24,FALSE)</f>
        <v>MV FEDERAL IRIS 2406</v>
      </c>
      <c r="Q102" s="20">
        <f t="shared" si="16"/>
        <v>27.265000000000001</v>
      </c>
      <c r="R102" s="18">
        <f>VLOOKUP($A102,[1]B2B!$A:$AN,26,FALSE)</f>
        <v>45625</v>
      </c>
      <c r="S102" s="19" t="str">
        <f>VLOOKUP($A102,[1]B2B!$A:$AN,17,FALSE)</f>
        <v xml:space="preserve">Tianjin </v>
      </c>
      <c r="T102" s="19" t="str">
        <f>VLOOKUP($A102,[1]B2B!$A:$AN,18,FALSE)</f>
        <v>China</v>
      </c>
      <c r="U102" s="18">
        <f>VLOOKUP($A102,[1]B2B!$A:$AN,27,FALSE)</f>
        <v>45676</v>
      </c>
      <c r="V102" s="19" t="str">
        <f>VLOOKUP($A102,[1]B2B!$A:$AN,19,FALSE)</f>
        <v>Guayaquil</v>
      </c>
      <c r="W102" s="19" t="str">
        <f>VLOOKUP($A102,[1]B2B!$A:$AN,20,FALSE)</f>
        <v>Ecuador</v>
      </c>
      <c r="X102" s="19" t="str">
        <f ca="1">VLOOKUP($A102,[1]B2B!$A:$AN,28,FALSE)</f>
        <v>Finalizado</v>
      </c>
    </row>
    <row r="103" spans="1:24" ht="15.75" hidden="1" thickTop="1">
      <c r="A103" s="16">
        <v>159</v>
      </c>
      <c r="B103" s="17">
        <f>VLOOKUP(C103,'[1]BD Clientes'!$B$2:$D$1048576,3,FALSE)</f>
        <v>0</v>
      </c>
      <c r="C103" t="str">
        <f>VLOOKUP($A103,[1]B2B!$A:$AN,4,FALSE)</f>
        <v>Fadesa</v>
      </c>
      <c r="D103" t="str">
        <f>VLOOKUP($A103,[1]B2B!$A:$AN,3,FALSE)</f>
        <v>S2200732</v>
      </c>
      <c r="E103" t="str">
        <f t="shared" si="14"/>
        <v>S2200732</v>
      </c>
      <c r="F103"/>
      <c r="G103" s="1">
        <f>VLOOKUP($A103,[1]B2B!$A:$AN,6,FALSE)</f>
        <v>9100001336</v>
      </c>
      <c r="H103" s="1" t="str">
        <f>VLOOKUP($A103,[1]B2B!$A:$AN,31,FALSE)</f>
        <v>YOUFU</v>
      </c>
      <c r="I103" s="1">
        <f>VLOOKUP($A103,[1]B2B!$A:$AN,29,FALSE)</f>
        <v>0</v>
      </c>
      <c r="J103" s="1" t="str">
        <f>VLOOKUP($A103,[1]B2B!$A:$AN,30,FALSE)</f>
        <v>23000311 - 0,17 x 900 mm x Coil - DR8 20/20 - BA - 2,2/2,2
C211X201D*ST - TNAN</v>
      </c>
      <c r="K103" s="18">
        <f t="shared" si="15"/>
        <v>45615</v>
      </c>
      <c r="L103" s="19">
        <f>VLOOKUP($A103,[1]B2B!$A:$AN,21,FALSE)</f>
        <v>25</v>
      </c>
      <c r="M103" s="19">
        <f>VLOOKUP($A103,[1]B2B!$A:$AN,22,FALSE)</f>
        <v>29.65</v>
      </c>
      <c r="N103" s="19">
        <f>VLOOKUP($A103,[1]B2B!$A:$AN,23,FALSE)</f>
        <v>0</v>
      </c>
      <c r="O103" s="19" t="str">
        <f>VLOOKUP($A103,[1]B2B!$A:$AN,38,FALSE)</f>
        <v>CIF</v>
      </c>
      <c r="P103" s="19" t="str">
        <f>VLOOKUP($A103,[1]B2B!$A:$AN,24,FALSE)</f>
        <v>MV FEDERAL IRIS 2406</v>
      </c>
      <c r="Q103" s="20">
        <f t="shared" si="16"/>
        <v>29.65</v>
      </c>
      <c r="R103" s="18">
        <f>VLOOKUP($A103,[1]B2B!$A:$AN,26,FALSE)</f>
        <v>45625</v>
      </c>
      <c r="S103" s="19" t="str">
        <f>VLOOKUP($A103,[1]B2B!$A:$AN,17,FALSE)</f>
        <v xml:space="preserve">Tianjin </v>
      </c>
      <c r="T103" s="19" t="str">
        <f>VLOOKUP($A103,[1]B2B!$A:$AN,18,FALSE)</f>
        <v>China</v>
      </c>
      <c r="U103" s="18">
        <f>VLOOKUP($A103,[1]B2B!$A:$AN,27,FALSE)</f>
        <v>45676</v>
      </c>
      <c r="V103" s="19" t="str">
        <f>VLOOKUP($A103,[1]B2B!$A:$AN,19,FALSE)</f>
        <v>Guayaquil</v>
      </c>
      <c r="W103" s="19" t="str">
        <f>VLOOKUP($A103,[1]B2B!$A:$AN,20,FALSE)</f>
        <v>Ecuador</v>
      </c>
      <c r="X103" s="19" t="str">
        <f ca="1">VLOOKUP($A103,[1]B2B!$A:$AN,28,FALSE)</f>
        <v>Finalizado</v>
      </c>
    </row>
    <row r="104" spans="1:24" ht="15.75" hidden="1" thickTop="1">
      <c r="A104" s="16">
        <v>160</v>
      </c>
      <c r="B104" s="17">
        <f>VLOOKUP(C104,'[1]BD Clientes'!$B$2:$D$1048576,3,FALSE)</f>
        <v>0</v>
      </c>
      <c r="C104" t="str">
        <f>VLOOKUP($A104,[1]B2B!$A:$AN,4,FALSE)</f>
        <v>Fepsa</v>
      </c>
      <c r="D104" t="str">
        <f>VLOOKUP($A104,[1]B2B!$A:$AN,3,FALSE)</f>
        <v>S2200747</v>
      </c>
      <c r="E104" t="str">
        <f t="shared" si="14"/>
        <v>S2200747</v>
      </c>
      <c r="F104"/>
      <c r="G104" s="1" t="str">
        <f>VLOOKUP($A104,[1]B2B!$A:$AN,6,FALSE)</f>
        <v>OC 7638</v>
      </c>
      <c r="H104" s="1" t="str">
        <f>VLOOKUP($A104,[1]B2B!$A:$AN,31,FALSE)</f>
        <v>YOUFU</v>
      </c>
      <c r="I104" s="1">
        <f>VLOOKUP($A104,[1]B2B!$A:$AN,29,FALSE)</f>
        <v>0</v>
      </c>
      <c r="J104" s="1" t="str">
        <f>VLOOKUP($A104,[1]B2B!$A:$AN,30,FALSE)</f>
        <v>Fepsa 13 - 0,16mm x 981mm x Coil - DR7,5 CA - 2,8/2,8</v>
      </c>
      <c r="K104" s="18">
        <f t="shared" si="15"/>
        <v>45646</v>
      </c>
      <c r="L104" s="19">
        <f>VLOOKUP($A104,[1]B2B!$A:$AN,21,FALSE)</f>
        <v>25</v>
      </c>
      <c r="M104" s="19">
        <f>VLOOKUP($A104,[1]B2B!$A:$AN,22,FALSE)</f>
        <v>10.68</v>
      </c>
      <c r="N104" s="19">
        <f>VLOOKUP($A104,[1]B2B!$A:$AN,23,FALSE)</f>
        <v>0</v>
      </c>
      <c r="O104" s="19" t="str">
        <f>VLOOKUP($A104,[1]B2B!$A:$AN,38,FALSE)</f>
        <v>CIF</v>
      </c>
      <c r="P104" s="19" t="str">
        <f>VLOOKUP($A104,[1]B2B!$A:$AN,24,FALSE)</f>
        <v>MSC SURABAYA VIII QM450A</v>
      </c>
      <c r="Q104" s="20">
        <f t="shared" si="16"/>
        <v>10.68</v>
      </c>
      <c r="R104" s="18">
        <f>VLOOKUP($A104,[1]B2B!$A:$AN,26,FALSE)</f>
        <v>45656</v>
      </c>
      <c r="S104" s="19" t="str">
        <f>VLOOKUP($A104,[1]B2B!$A:$AN,17,FALSE)</f>
        <v>Qingdao</v>
      </c>
      <c r="T104" s="19" t="str">
        <f>VLOOKUP($A104,[1]B2B!$A:$AN,18,FALSE)</f>
        <v>China</v>
      </c>
      <c r="U104" s="18">
        <f>VLOOKUP($A104,[1]B2B!$A:$AN,27,FALSE)</f>
        <v>45704</v>
      </c>
      <c r="V104" s="19" t="str">
        <f>VLOOKUP($A104,[1]B2B!$A:$AN,19,FALSE)</f>
        <v>Mazatlan</v>
      </c>
      <c r="W104" s="19" t="str">
        <f>VLOOKUP($A104,[1]B2B!$A:$AN,20,FALSE)</f>
        <v>Mexico</v>
      </c>
      <c r="X104" s="19" t="str">
        <f ca="1">VLOOKUP($A104,[1]B2B!$A:$AN,28,FALSE)</f>
        <v>Finalizado</v>
      </c>
    </row>
    <row r="105" spans="1:24" ht="15.75" hidden="1" thickTop="1">
      <c r="A105" s="16">
        <v>161</v>
      </c>
      <c r="B105" s="17">
        <f>VLOOKUP(C105,'[1]BD Clientes'!$B$2:$D$1048576,3,FALSE)</f>
        <v>0</v>
      </c>
      <c r="C105" t="str">
        <f>VLOOKUP($A105,[1]B2B!$A:$AN,4,FALSE)</f>
        <v>Fepsa</v>
      </c>
      <c r="D105" t="str">
        <f>VLOOKUP($A105,[1]B2B!$A:$AN,3,FALSE)</f>
        <v>S2200747</v>
      </c>
      <c r="E105" t="str">
        <f t="shared" si="14"/>
        <v>S2200747</v>
      </c>
      <c r="F105"/>
      <c r="G105" s="1" t="str">
        <f>VLOOKUP($A105,[1]B2B!$A:$AN,6,FALSE)</f>
        <v>OC 7638</v>
      </c>
      <c r="H105" s="1" t="str">
        <f>VLOOKUP($A105,[1]B2B!$A:$AN,31,FALSE)</f>
        <v>YOUFU</v>
      </c>
      <c r="I105" s="1">
        <f>VLOOKUP($A105,[1]B2B!$A:$AN,29,FALSE)</f>
        <v>0</v>
      </c>
      <c r="J105" s="1" t="str">
        <f>VLOOKUP($A105,[1]B2B!$A:$AN,30,FALSE)</f>
        <v>Fepsa 30 - 0,20mm x 882mm x Coil - T5 CA - 2,8/2,8</v>
      </c>
      <c r="K105" s="18">
        <f t="shared" si="15"/>
        <v>45646</v>
      </c>
      <c r="L105" s="19">
        <f>VLOOKUP($A105,[1]B2B!$A:$AN,21,FALSE)</f>
        <v>25</v>
      </c>
      <c r="M105" s="19">
        <f>VLOOKUP($A105,[1]B2B!$A:$AN,22,FALSE)</f>
        <v>29.61</v>
      </c>
      <c r="N105" s="19">
        <f>VLOOKUP($A105,[1]B2B!$A:$AN,23,FALSE)</f>
        <v>0</v>
      </c>
      <c r="O105" s="19" t="str">
        <f>VLOOKUP($A105,[1]B2B!$A:$AN,38,FALSE)</f>
        <v>CIF</v>
      </c>
      <c r="P105" s="19" t="str">
        <f>VLOOKUP($A105,[1]B2B!$A:$AN,24,FALSE)</f>
        <v>MSC SURABAYA VIII QM450A</v>
      </c>
      <c r="Q105" s="20">
        <f t="shared" si="16"/>
        <v>29.61</v>
      </c>
      <c r="R105" s="18">
        <f>VLOOKUP($A105,[1]B2B!$A:$AN,26,FALSE)</f>
        <v>45656</v>
      </c>
      <c r="S105" s="19" t="str">
        <f>VLOOKUP($A105,[1]B2B!$A:$AN,17,FALSE)</f>
        <v>Qingdao</v>
      </c>
      <c r="T105" s="19" t="str">
        <f>VLOOKUP($A105,[1]B2B!$A:$AN,18,FALSE)</f>
        <v>China</v>
      </c>
      <c r="U105" s="18">
        <f>VLOOKUP($A105,[1]B2B!$A:$AN,27,FALSE)</f>
        <v>45704</v>
      </c>
      <c r="V105" s="19" t="str">
        <f>VLOOKUP($A105,[1]B2B!$A:$AN,19,FALSE)</f>
        <v>Mazatlan</v>
      </c>
      <c r="W105" s="19" t="str">
        <f>VLOOKUP($A105,[1]B2B!$A:$AN,20,FALSE)</f>
        <v>Mexico</v>
      </c>
      <c r="X105" s="19" t="str">
        <f ca="1">VLOOKUP($A105,[1]B2B!$A:$AN,28,FALSE)</f>
        <v>Finalizado</v>
      </c>
    </row>
    <row r="106" spans="1:24" ht="15.75" hidden="1" thickTop="1">
      <c r="A106" s="16">
        <v>167</v>
      </c>
      <c r="B106" s="17">
        <f>VLOOKUP(C106,'[1]BD Clientes'!$B$2:$D$1048576,3,FALSE)</f>
        <v>0</v>
      </c>
      <c r="C106" t="str">
        <f>VLOOKUP($A106,[1]B2B!$A:$AN,4,FALSE)</f>
        <v>Metalpren</v>
      </c>
      <c r="D106" t="str">
        <f>VLOOKUP($A106,[1]B2B!$A:$AN,3,FALSE)</f>
        <v>S2200866-2</v>
      </c>
      <c r="E106" t="str">
        <f t="shared" si="14"/>
        <v>S2200866</v>
      </c>
      <c r="F106"/>
      <c r="G106" s="1">
        <f>VLOOKUP($A106,[1]B2B!$A:$AN,6,FALSE)</f>
        <v>4000001170</v>
      </c>
      <c r="H106" s="1" t="str">
        <f>VLOOKUP($A106,[1]B2B!$A:$AN,31,FALSE)</f>
        <v>YouFu</v>
      </c>
      <c r="I106" s="1">
        <f>VLOOKUP($A106,[1]B2B!$A:$AN,29,FALSE)</f>
        <v>0</v>
      </c>
      <c r="J106" s="1" t="str">
        <f>VLOOKUP($A106,[1]B2B!$A:$AN,30,FALSE)</f>
        <v>0,18 x 970 x T4CA</v>
      </c>
      <c r="K106" s="18">
        <f t="shared" si="15"/>
        <v>45696</v>
      </c>
      <c r="L106" s="19">
        <f>VLOOKUP($A106,[1]B2B!$A:$AN,21,FALSE)</f>
        <v>30</v>
      </c>
      <c r="M106" s="19">
        <f>VLOOKUP($A106,[1]B2B!$A:$AN,22,FALSE)</f>
        <v>29.65</v>
      </c>
      <c r="N106" s="19">
        <f>VLOOKUP($A106,[1]B2B!$A:$AN,23,FALSE)</f>
        <v>0</v>
      </c>
      <c r="O106" s="19" t="str">
        <f>VLOOKUP($A106,[1]B2B!$A:$AN,38,FALSE)</f>
        <v>CIF</v>
      </c>
      <c r="P106" s="19" t="str">
        <f>VLOOKUP($A106,[1]B2B!$A:$AN,24,FALSE)</f>
        <v>MV COMMON CALYPSO</v>
      </c>
      <c r="Q106" s="20">
        <f t="shared" si="16"/>
        <v>29.65</v>
      </c>
      <c r="R106" s="18">
        <f>VLOOKUP($A106,[1]B2B!$A:$AN,26,FALSE)</f>
        <v>45706</v>
      </c>
      <c r="S106" s="19" t="str">
        <f>VLOOKUP($A106,[1]B2B!$A:$AN,17,FALSE)</f>
        <v xml:space="preserve">Tianjin </v>
      </c>
      <c r="T106" s="19" t="str">
        <f>VLOOKUP($A106,[1]B2B!$A:$AN,18,FALSE)</f>
        <v>China</v>
      </c>
      <c r="U106" s="18">
        <f>VLOOKUP($A106,[1]B2B!$A:$AN,27,FALSE)</f>
        <v>45746</v>
      </c>
      <c r="V106" s="19" t="str">
        <f>VLOOKUP($A106,[1]B2B!$A:$AN,19,FALSE)</f>
        <v>Callao</v>
      </c>
      <c r="W106" s="19" t="str">
        <f>VLOOKUP($A106,[1]B2B!$A:$AN,20,FALSE)</f>
        <v>Peru</v>
      </c>
      <c r="X106" s="19" t="str">
        <f ca="1">VLOOKUP($A106,[1]B2B!$A:$AN,28,FALSE)</f>
        <v>En Transito</v>
      </c>
    </row>
    <row r="107" spans="1:24" ht="15.75" hidden="1" thickTop="1">
      <c r="A107" s="16">
        <v>168</v>
      </c>
      <c r="B107" s="17">
        <f>VLOOKUP(C107,'[1]BD Clientes'!$B$2:$D$1048576,3,FALSE)</f>
        <v>0</v>
      </c>
      <c r="C107" t="str">
        <f>VLOOKUP($A107,[1]B2B!$A:$AN,4,FALSE)</f>
        <v>Metalpren</v>
      </c>
      <c r="D107" t="str">
        <f>VLOOKUP($A107,[1]B2B!$A:$AN,3,FALSE)</f>
        <v>S2200866-2</v>
      </c>
      <c r="E107" t="str">
        <f t="shared" si="14"/>
        <v>S2200866</v>
      </c>
      <c r="F107"/>
      <c r="G107" s="1">
        <f>VLOOKUP($A107,[1]B2B!$A:$AN,6,FALSE)</f>
        <v>4000001170</v>
      </c>
      <c r="H107" s="1" t="str">
        <f>VLOOKUP($A107,[1]B2B!$A:$AN,31,FALSE)</f>
        <v>YouFu</v>
      </c>
      <c r="I107" s="1">
        <f>VLOOKUP($A107,[1]B2B!$A:$AN,29,FALSE)</f>
        <v>0</v>
      </c>
      <c r="J107" s="1" t="str">
        <f>VLOOKUP($A107,[1]B2B!$A:$AN,30,FALSE)</f>
        <v>0,18 x 981 x T5CA</v>
      </c>
      <c r="K107" s="18">
        <f t="shared" si="15"/>
        <v>45696</v>
      </c>
      <c r="L107" s="19">
        <f>VLOOKUP($A107,[1]B2B!$A:$AN,21,FALSE)</f>
        <v>30</v>
      </c>
      <c r="M107" s="19">
        <f>VLOOKUP($A107,[1]B2B!$A:$AN,22,FALSE)</f>
        <v>33.46</v>
      </c>
      <c r="N107" s="19">
        <f>VLOOKUP($A107,[1]B2B!$A:$AN,23,FALSE)</f>
        <v>0</v>
      </c>
      <c r="O107" s="19" t="str">
        <f>VLOOKUP($A107,[1]B2B!$A:$AN,38,FALSE)</f>
        <v>CIF</v>
      </c>
      <c r="P107" s="19" t="str">
        <f>VLOOKUP($A107,[1]B2B!$A:$AN,24,FALSE)</f>
        <v>MV COMMON CALYPSO</v>
      </c>
      <c r="Q107" s="20">
        <f t="shared" si="16"/>
        <v>33.46</v>
      </c>
      <c r="R107" s="18">
        <f>VLOOKUP($A107,[1]B2B!$A:$AN,26,FALSE)</f>
        <v>45706</v>
      </c>
      <c r="S107" s="19" t="str">
        <f>VLOOKUP($A107,[1]B2B!$A:$AN,17,FALSE)</f>
        <v xml:space="preserve">Tianjin </v>
      </c>
      <c r="T107" s="19" t="str">
        <f>VLOOKUP($A107,[1]B2B!$A:$AN,18,FALSE)</f>
        <v>China</v>
      </c>
      <c r="U107" s="18">
        <f>VLOOKUP($A107,[1]B2B!$A:$AN,27,FALSE)</f>
        <v>45746</v>
      </c>
      <c r="V107" s="19" t="str">
        <f>VLOOKUP($A107,[1]B2B!$A:$AN,19,FALSE)</f>
        <v>Callao</v>
      </c>
      <c r="W107" s="19" t="str">
        <f>VLOOKUP($A107,[1]B2B!$A:$AN,20,FALSE)</f>
        <v>Peru</v>
      </c>
      <c r="X107" s="19" t="str">
        <f ca="1">VLOOKUP($A107,[1]B2B!$A:$AN,28,FALSE)</f>
        <v>En Transito</v>
      </c>
    </row>
    <row r="108" spans="1:24" ht="15.75" hidden="1" thickTop="1">
      <c r="A108" s="16">
        <v>178</v>
      </c>
      <c r="B108" s="17">
        <f>VLOOKUP(C108,'[1]BD Clientes'!$B$2:$D$1048576,3,FALSE)</f>
        <v>0</v>
      </c>
      <c r="C108" t="str">
        <f>VLOOKUP($A108,[1]B2B!$A:$AN,4,FALSE)</f>
        <v>Modulo Embalagens Industria e
Comercio Ltda</v>
      </c>
      <c r="D108" t="str">
        <f>VLOOKUP($A108,[1]B2B!$A:$AN,3,FALSE)</f>
        <v>S2200681</v>
      </c>
      <c r="E108" t="str">
        <f t="shared" si="14"/>
        <v>S2200681</v>
      </c>
      <c r="F108"/>
      <c r="G108" s="1">
        <f>VLOOKUP($A108,[1]B2B!$A:$AN,6,FALSE)</f>
        <v>0</v>
      </c>
      <c r="H108" s="1" t="str">
        <f>VLOOKUP($A108,[1]B2B!$A:$AN,31,FALSE)</f>
        <v>Tosyali</v>
      </c>
      <c r="I108" s="1">
        <f>VLOOKUP($A108,[1]B2B!$A:$AN,29,FALSE)</f>
        <v>0</v>
      </c>
      <c r="J108" s="1" t="str">
        <f>VLOOKUP($A108,[1]B2B!$A:$AN,30,FALSE)</f>
        <v>0,28 mm x 902 mm x Coil - Temper TH435 -
E2,0/2,0</v>
      </c>
      <c r="K108" s="18">
        <f t="shared" si="15"/>
        <v>45615</v>
      </c>
      <c r="L108" s="19">
        <f>VLOOKUP($A108,[1]B2B!$A:$AN,21,FALSE)</f>
        <v>50</v>
      </c>
      <c r="M108" s="19">
        <f>VLOOKUP($A108,[1]B2B!$A:$AN,22,FALSE)</f>
        <v>58.737000000000002</v>
      </c>
      <c r="N108" s="19">
        <f>VLOOKUP($A108,[1]B2B!$A:$AN,23,FALSE)</f>
        <v>0</v>
      </c>
      <c r="O108" s="19" t="str">
        <f>VLOOKUP($A108,[1]B2B!$A:$AN,38,FALSE)</f>
        <v>CIF</v>
      </c>
      <c r="P108" s="19" t="str">
        <f>VLOOKUP($A108,[1]B2B!$A:$AN,24,FALSE)</f>
        <v xml:space="preserve">MV W48 MED STAR 448 </v>
      </c>
      <c r="Q108" s="20">
        <f t="shared" si="16"/>
        <v>58.737000000000002</v>
      </c>
      <c r="R108" s="18">
        <f>VLOOKUP($A108,[1]B2B!$A:$AN,26,FALSE)</f>
        <v>45625</v>
      </c>
      <c r="S108" s="19" t="str">
        <f>VLOOKUP($A108,[1]B2B!$A:$AN,17,FALSE)</f>
        <v>Iskenderun</v>
      </c>
      <c r="T108" s="19" t="str">
        <f>VLOOKUP($A108,[1]B2B!$A:$AN,18,FALSE)</f>
        <v>Türkiye</v>
      </c>
      <c r="U108" s="18">
        <f>VLOOKUP($A108,[1]B2B!$A:$AN,27,FALSE)</f>
        <v>45684</v>
      </c>
      <c r="V108" s="19" t="str">
        <f>VLOOKUP($A108,[1]B2B!$A:$AN,19,FALSE)</f>
        <v>Rio de Janeiro</v>
      </c>
      <c r="W108" s="19" t="str">
        <f>VLOOKUP($A108,[1]B2B!$A:$AN,20,FALSE)</f>
        <v>Brazil</v>
      </c>
      <c r="X108" s="19" t="str">
        <f ca="1">VLOOKUP($A108,[1]B2B!$A:$AN,28,FALSE)</f>
        <v>Finalizado</v>
      </c>
    </row>
    <row r="109" spans="1:24" ht="15.75" hidden="1" thickTop="1">
      <c r="A109" s="16">
        <v>179</v>
      </c>
      <c r="B109" s="17">
        <f>VLOOKUP(C109,'[1]BD Clientes'!$B$2:$D$1048576,3,FALSE)</f>
        <v>0</v>
      </c>
      <c r="C109" t="str">
        <f>VLOOKUP($A109,[1]B2B!$A:$AN,4,FALSE)</f>
        <v>Modulo Embalagens Industria e
Comercio Ltda</v>
      </c>
      <c r="D109" t="str">
        <f>VLOOKUP($A109,[1]B2B!$A:$AN,3,FALSE)</f>
        <v>S2200681</v>
      </c>
      <c r="E109" t="str">
        <f t="shared" si="14"/>
        <v>S2200681</v>
      </c>
      <c r="F109"/>
      <c r="G109" s="1">
        <f>VLOOKUP($A109,[1]B2B!$A:$AN,6,FALSE)</f>
        <v>0</v>
      </c>
      <c r="H109" s="1" t="str">
        <f>VLOOKUP($A109,[1]B2B!$A:$AN,31,FALSE)</f>
        <v>Tosyali</v>
      </c>
      <c r="I109" s="1">
        <f>VLOOKUP($A109,[1]B2B!$A:$AN,29,FALSE)</f>
        <v>0</v>
      </c>
      <c r="J109" s="1" t="str">
        <f>VLOOKUP($A109,[1]B2B!$A:$AN,30,FALSE)</f>
        <v>0.22 mm x 780 mm x Coil - Temper TH415 - E2.0/2,0</v>
      </c>
      <c r="K109" s="18">
        <f t="shared" si="15"/>
        <v>45615</v>
      </c>
      <c r="L109" s="19">
        <f>VLOOKUP($A109,[1]B2B!$A:$AN,21,FALSE)</f>
        <v>50</v>
      </c>
      <c r="M109" s="19">
        <f>VLOOKUP($A109,[1]B2B!$A:$AN,22,FALSE)</f>
        <v>43.48</v>
      </c>
      <c r="N109" s="19">
        <f>VLOOKUP($A109,[1]B2B!$A:$AN,23,FALSE)</f>
        <v>0</v>
      </c>
      <c r="O109" s="19" t="str">
        <f>VLOOKUP($A109,[1]B2B!$A:$AN,38,FALSE)</f>
        <v>CIF</v>
      </c>
      <c r="P109" s="19" t="str">
        <f>VLOOKUP($A109,[1]B2B!$A:$AN,24,FALSE)</f>
        <v xml:space="preserve">MV W48 MED STAR 448 </v>
      </c>
      <c r="Q109" s="20">
        <f t="shared" si="16"/>
        <v>43.48</v>
      </c>
      <c r="R109" s="18">
        <f>VLOOKUP($A109,[1]B2B!$A:$AN,26,FALSE)</f>
        <v>45625</v>
      </c>
      <c r="S109" s="19" t="str">
        <f>VLOOKUP($A109,[1]B2B!$A:$AN,17,FALSE)</f>
        <v>Iskenderun</v>
      </c>
      <c r="T109" s="19" t="str">
        <f>VLOOKUP($A109,[1]B2B!$A:$AN,18,FALSE)</f>
        <v>Türkiye</v>
      </c>
      <c r="U109" s="18">
        <f>VLOOKUP($A109,[1]B2B!$A:$AN,27,FALSE)</f>
        <v>45684</v>
      </c>
      <c r="V109" s="19" t="str">
        <f>VLOOKUP($A109,[1]B2B!$A:$AN,19,FALSE)</f>
        <v>Rio de Janeiro</v>
      </c>
      <c r="W109" s="19" t="str">
        <f>VLOOKUP($A109,[1]B2B!$A:$AN,20,FALSE)</f>
        <v>Brazil</v>
      </c>
      <c r="X109" s="19" t="str">
        <f ca="1">VLOOKUP($A109,[1]B2B!$A:$AN,28,FALSE)</f>
        <v>Finalizado</v>
      </c>
    </row>
    <row r="110" spans="1:24" ht="15.75" hidden="1" thickTop="1">
      <c r="A110" s="16">
        <v>180</v>
      </c>
      <c r="B110" s="17">
        <f>VLOOKUP(C110,'[1]BD Clientes'!$B$2:$D$1048576,3,FALSE)</f>
        <v>0</v>
      </c>
      <c r="C110" t="str">
        <f>VLOOKUP($A110,[1]B2B!$A:$AN,4,FALSE)</f>
        <v>Modulo Embalagens Industria e
Comercio Ltda</v>
      </c>
      <c r="D110" t="str">
        <f>VLOOKUP($A110,[1]B2B!$A:$AN,3,FALSE)</f>
        <v>S2200906</v>
      </c>
      <c r="E110" t="str">
        <f t="shared" si="14"/>
        <v>S2200906</v>
      </c>
      <c r="F110"/>
      <c r="G110" s="1" t="str">
        <f>VLOOKUP($A110,[1]B2B!$A:$AN,6,FALSE)</f>
        <v>MOD 01  JSW</v>
      </c>
      <c r="H110" s="1" t="str">
        <f>VLOOKUP($A110,[1]B2B!$A:$AN,31,FALSE)</f>
        <v>JSW</v>
      </c>
      <c r="I110" s="1">
        <f>VLOOKUP($A110,[1]B2B!$A:$AN,29,FALSE)</f>
        <v>0</v>
      </c>
      <c r="J110" s="1" t="str">
        <f>VLOOKUP($A110,[1]B2B!$A:$AN,30,FALSE)</f>
        <v>0,24mm x 800mm x Coil - BA - TS275 T3 - 2,0/2,0</v>
      </c>
      <c r="K110" s="18">
        <f t="shared" si="15"/>
        <v>45720</v>
      </c>
      <c r="L110" s="19">
        <f>VLOOKUP($A110,[1]B2B!$A:$AN,21,FALSE)</f>
        <v>50</v>
      </c>
      <c r="M110" s="19">
        <f>VLOOKUP($A110,[1]B2B!$A:$AN,22,FALSE)</f>
        <v>0</v>
      </c>
      <c r="N110" s="19">
        <f>VLOOKUP($A110,[1]B2B!$A:$AN,23,FALSE)</f>
        <v>50</v>
      </c>
      <c r="O110" s="19" t="str">
        <f>VLOOKUP($A110,[1]B2B!$A:$AN,38,FALSE)</f>
        <v>CIF</v>
      </c>
      <c r="P110" s="19" t="str">
        <f>VLOOKUP($A110,[1]B2B!$A:$AN,24,FALSE)</f>
        <v xml:space="preserve">MV MARIANETTA V.IV509A </v>
      </c>
      <c r="Q110" s="20">
        <f t="shared" si="16"/>
        <v>50</v>
      </c>
      <c r="R110" s="18">
        <f>VLOOKUP($A110,[1]B2B!$A:$AN,26,FALSE)</f>
        <v>45730</v>
      </c>
      <c r="S110" s="19" t="str">
        <f>VLOOKUP($A110,[1]B2B!$A:$AN,17,FALSE)</f>
        <v>NHAVA SHEVA</v>
      </c>
      <c r="T110" s="19" t="str">
        <f>VLOOKUP($A110,[1]B2B!$A:$AN,18,FALSE)</f>
        <v>India</v>
      </c>
      <c r="U110" s="18">
        <f>VLOOKUP($A110,[1]B2B!$A:$AN,27,FALSE)</f>
        <v>45775</v>
      </c>
      <c r="V110" s="19" t="str">
        <f>VLOOKUP($A110,[1]B2B!$A:$AN,19,FALSE)</f>
        <v>Rio de Janeiro</v>
      </c>
      <c r="W110" s="19" t="str">
        <f>VLOOKUP($A110,[1]B2B!$A:$AN,20,FALSE)</f>
        <v>Brazil</v>
      </c>
      <c r="X110" s="19" t="str">
        <f ca="1">VLOOKUP($A110,[1]B2B!$A:$AN,28,FALSE)</f>
        <v>En alistamiento</v>
      </c>
    </row>
    <row r="111" spans="1:24" ht="15.75" hidden="1" thickTop="1">
      <c r="A111" s="16">
        <v>181</v>
      </c>
      <c r="B111" s="17">
        <f>VLOOKUP(C111,'[1]BD Clientes'!$B$2:$D$1048576,3,FALSE)</f>
        <v>0</v>
      </c>
      <c r="C111" t="str">
        <f>VLOOKUP($A111,[1]B2B!$A:$AN,4,FALSE)</f>
        <v>Modulo Embalagens Industria e
Comercio Ltda</v>
      </c>
      <c r="D111" t="str">
        <f>VLOOKUP($A111,[1]B2B!$A:$AN,3,FALSE)</f>
        <v>S2200906</v>
      </c>
      <c r="E111" t="str">
        <f t="shared" si="14"/>
        <v>S2200906</v>
      </c>
      <c r="F111"/>
      <c r="G111" s="1" t="str">
        <f>VLOOKUP($A111,[1]B2B!$A:$AN,6,FALSE)</f>
        <v>MOD 01  JSW</v>
      </c>
      <c r="H111" s="1" t="str">
        <f>VLOOKUP($A111,[1]B2B!$A:$AN,31,FALSE)</f>
        <v>JSW</v>
      </c>
      <c r="I111" s="1">
        <f>VLOOKUP($A111,[1]B2B!$A:$AN,29,FALSE)</f>
        <v>0</v>
      </c>
      <c r="J111" s="1" t="str">
        <f>VLOOKUP($A111,[1]B2B!$A:$AN,30,FALSE)</f>
        <v>0,17mm x 838mm x Coil - BA - TS275 T3 - 2,0/2,0</v>
      </c>
      <c r="K111" s="18">
        <f t="shared" si="15"/>
        <v>45720</v>
      </c>
      <c r="L111" s="19">
        <f>VLOOKUP($A111,[1]B2B!$A:$AN,21,FALSE)</f>
        <v>50</v>
      </c>
      <c r="M111" s="19">
        <f>VLOOKUP($A111,[1]B2B!$A:$AN,22,FALSE)</f>
        <v>0</v>
      </c>
      <c r="N111" s="19">
        <f>VLOOKUP($A111,[1]B2B!$A:$AN,23,FALSE)</f>
        <v>50</v>
      </c>
      <c r="O111" s="19" t="str">
        <f>VLOOKUP($A111,[1]B2B!$A:$AN,38,FALSE)</f>
        <v>CIF</v>
      </c>
      <c r="P111" s="19" t="str">
        <f>VLOOKUP($A111,[1]B2B!$A:$AN,24,FALSE)</f>
        <v xml:space="preserve">MV MARIANETTA V.IV509A </v>
      </c>
      <c r="Q111" s="20">
        <f t="shared" si="16"/>
        <v>50</v>
      </c>
      <c r="R111" s="18">
        <f>VLOOKUP($A111,[1]B2B!$A:$AN,26,FALSE)</f>
        <v>45730</v>
      </c>
      <c r="S111" s="19" t="str">
        <f>VLOOKUP($A111,[1]B2B!$A:$AN,17,FALSE)</f>
        <v>NHAVA SHEVA</v>
      </c>
      <c r="T111" s="19" t="str">
        <f>VLOOKUP($A111,[1]B2B!$A:$AN,18,FALSE)</f>
        <v>India</v>
      </c>
      <c r="U111" s="18">
        <f>VLOOKUP($A111,[1]B2B!$A:$AN,27,FALSE)</f>
        <v>45775</v>
      </c>
      <c r="V111" s="19" t="str">
        <f>VLOOKUP($A111,[1]B2B!$A:$AN,19,FALSE)</f>
        <v>Rio de Janeiro</v>
      </c>
      <c r="W111" s="19" t="str">
        <f>VLOOKUP($A111,[1]B2B!$A:$AN,20,FALSE)</f>
        <v>Brazil</v>
      </c>
      <c r="X111" s="19" t="str">
        <f ca="1">VLOOKUP($A111,[1]B2B!$A:$AN,28,FALSE)</f>
        <v>En alistamiento</v>
      </c>
    </row>
    <row r="112" spans="1:24" ht="15.75" hidden="1" thickTop="1">
      <c r="A112" s="16">
        <v>182</v>
      </c>
      <c r="B112" s="17">
        <f>VLOOKUP(C112,'[1]BD Clientes'!$B$2:$D$1048576,3,FALSE)</f>
        <v>0</v>
      </c>
      <c r="C112" t="str">
        <f>VLOOKUP($A112,[1]B2B!$A:$AN,4,FALSE)</f>
        <v>Plasticos Industriales Hondureños</v>
      </c>
      <c r="D112" t="str">
        <f>VLOOKUP($A112,[1]B2B!$A:$AN,3,FALSE)</f>
        <v>S2200921</v>
      </c>
      <c r="E112" t="str">
        <f t="shared" si="14"/>
        <v>S2200921</v>
      </c>
      <c r="F112"/>
      <c r="G112" s="1" t="str">
        <f>VLOOKUP($A112,[1]B2B!$A:$AN,6,FALSE)</f>
        <v>OC 11869</v>
      </c>
      <c r="H112" s="1" t="str">
        <f>VLOOKUP($A112,[1]B2B!$A:$AN,31,FALSE)</f>
        <v>YOUFU</v>
      </c>
      <c r="I112" s="1">
        <f>VLOOKUP($A112,[1]B2B!$A:$AN,29,FALSE)</f>
        <v>0</v>
      </c>
      <c r="J112" s="1" t="str">
        <f>VLOOKUP($A112,[1]B2B!$A:$AN,30,FALSE)</f>
        <v>0,22mm x 893,2mm x 887,2mm - T4 CA TFS STONE FINISH</v>
      </c>
      <c r="K112" s="18">
        <f t="shared" si="15"/>
        <v>45713</v>
      </c>
      <c r="L112" s="19">
        <f>VLOOKUP($A112,[1]B2B!$A:$AN,21,FALSE)</f>
        <v>120</v>
      </c>
      <c r="M112" s="19">
        <f>VLOOKUP($A112,[1]B2B!$A:$AN,22,FALSE)</f>
        <v>118.081</v>
      </c>
      <c r="N112" s="19">
        <f>VLOOKUP($A112,[1]B2B!$A:$AN,23,FALSE)</f>
        <v>0</v>
      </c>
      <c r="O112" s="19" t="str">
        <f>VLOOKUP($A112,[1]B2B!$A:$AN,38,FALSE)</f>
        <v>FOB</v>
      </c>
      <c r="P112" s="19" t="str">
        <f>VLOOKUP($A112,[1]B2B!$A:$AN,24,FALSE)</f>
        <v>MV YUANDAFANRONG V.1996</v>
      </c>
      <c r="Q112" s="20">
        <f t="shared" si="16"/>
        <v>118.081</v>
      </c>
      <c r="R112" s="18">
        <f>VLOOKUP($A112,[1]B2B!$A:$AN,26,FALSE)</f>
        <v>45723</v>
      </c>
      <c r="S112" s="19" t="str">
        <f>VLOOKUP($A112,[1]B2B!$A:$AN,17,FALSE)</f>
        <v>Lianyungang</v>
      </c>
      <c r="T112" s="19" t="str">
        <f>VLOOKUP($A112,[1]B2B!$A:$AN,18,FALSE)</f>
        <v>China</v>
      </c>
      <c r="U112" s="18">
        <f>VLOOKUP($A112,[1]B2B!$A:$AN,27,FALSE)</f>
        <v>45757</v>
      </c>
      <c r="V112" s="19" t="str">
        <f>VLOOKUP($A112,[1]B2B!$A:$AN,19,FALSE)</f>
        <v>Puerto Cortez</v>
      </c>
      <c r="W112" s="19" t="str">
        <f>VLOOKUP($A112,[1]B2B!$A:$AN,20,FALSE)</f>
        <v>Honduras</v>
      </c>
      <c r="X112" s="19" t="str">
        <f ca="1">VLOOKUP($A112,[1]B2B!$A:$AN,28,FALSE)</f>
        <v>En alistamiento</v>
      </c>
    </row>
    <row r="113" spans="1:24" ht="15.75" hidden="1" thickTop="1">
      <c r="A113" s="16">
        <v>183</v>
      </c>
      <c r="B113" s="17">
        <f>VLOOKUP(C113,'[1]BD Clientes'!$B$2:$D$1048576,3,FALSE)</f>
        <v>0</v>
      </c>
      <c r="C113" t="str">
        <f>VLOOKUP($A113,[1]B2B!$A:$AN,4,FALSE)</f>
        <v>Prodenvases</v>
      </c>
      <c r="D113" t="str">
        <f>VLOOKUP($A113,[1]B2B!$A:$AN,3,FALSE)</f>
        <v>S2200746</v>
      </c>
      <c r="E113" t="str">
        <f t="shared" si="14"/>
        <v>S2200746</v>
      </c>
      <c r="F113"/>
      <c r="G113" s="1">
        <f>VLOOKUP($A113,[1]B2B!$A:$AN,6,FALSE)</f>
        <v>0</v>
      </c>
      <c r="H113" s="1" t="str">
        <f>VLOOKUP($A113,[1]B2B!$A:$AN,31,FALSE)</f>
        <v>YOUFU</v>
      </c>
      <c r="I113" s="1">
        <f>VLOOKUP($A113,[1]B2B!$A:$AN,29,FALSE)</f>
        <v>0</v>
      </c>
      <c r="J113" s="1" t="str">
        <f>VLOOKUP($A113,[1]B2B!$A:$AN,30,FALSE)</f>
        <v>Proden 8 - 0,18mm x 850mm x Coil - T5 CA - 2,8/2,8</v>
      </c>
      <c r="K113" s="18">
        <f t="shared" si="15"/>
        <v>45615</v>
      </c>
      <c r="L113" s="19">
        <f>VLOOKUP($A113,[1]B2B!$A:$AN,21,FALSE)</f>
        <v>25</v>
      </c>
      <c r="M113" s="19">
        <f>VLOOKUP($A113,[1]B2B!$A:$AN,22,FALSE)</f>
        <v>28.4</v>
      </c>
      <c r="N113" s="19">
        <f>VLOOKUP($A113,[1]B2B!$A:$AN,23,FALSE)</f>
        <v>0</v>
      </c>
      <c r="O113" s="19" t="str">
        <f>VLOOKUP($A113,[1]B2B!$A:$AN,38,FALSE)</f>
        <v>CIF</v>
      </c>
      <c r="P113" s="19" t="str">
        <f>VLOOKUP($A113,[1]B2B!$A:$AN,24,FALSE)</f>
        <v>MV FEDERAL IRIS 2406</v>
      </c>
      <c r="Q113" s="20">
        <f t="shared" si="16"/>
        <v>28.4</v>
      </c>
      <c r="R113" s="18">
        <f>VLOOKUP($A113,[1]B2B!$A:$AN,26,FALSE)</f>
        <v>45625</v>
      </c>
      <c r="S113" s="19" t="str">
        <f>VLOOKUP($A113,[1]B2B!$A:$AN,17,FALSE)</f>
        <v xml:space="preserve">Tianjin </v>
      </c>
      <c r="T113" s="19" t="str">
        <f>VLOOKUP($A113,[1]B2B!$A:$AN,18,FALSE)</f>
        <v>China</v>
      </c>
      <c r="U113" s="18">
        <f>VLOOKUP($A113,[1]B2B!$A:$AN,27,FALSE)</f>
        <v>45658</v>
      </c>
      <c r="V113" s="19" t="str">
        <f>VLOOKUP($A113,[1]B2B!$A:$AN,19,FALSE)</f>
        <v>Buenaventura</v>
      </c>
      <c r="W113" s="19" t="str">
        <f>VLOOKUP($A113,[1]B2B!$A:$AN,20,FALSE)</f>
        <v>Colombia</v>
      </c>
      <c r="X113" s="19" t="str">
        <f ca="1">VLOOKUP($A113,[1]B2B!$A:$AN,28,FALSE)</f>
        <v>Finalizado</v>
      </c>
    </row>
    <row r="114" spans="1:24" ht="15.75" hidden="1" thickTop="1">
      <c r="A114" s="16">
        <v>190</v>
      </c>
      <c r="B114" s="17">
        <f>VLOOKUP(C114,'[1]BD Clientes'!$B$2:$D$1048576,3,FALSE)</f>
        <v>0</v>
      </c>
      <c r="C114" t="str">
        <f>VLOOKUP($A114,[1]B2B!$A:$AN,4,FALSE)</f>
        <v>Yellow Days Corporation, SRL</v>
      </c>
      <c r="D114" t="str">
        <f>VLOOKUP($A114,[1]B2B!$A:$AN,3,FALSE)</f>
        <v>S2200712</v>
      </c>
      <c r="E114" t="str">
        <f t="shared" si="14"/>
        <v>S2200712</v>
      </c>
      <c r="F114"/>
      <c r="G114" s="1">
        <f>VLOOKUP($A114,[1]B2B!$A:$AN,6,FALSE)</f>
        <v>2500000250</v>
      </c>
      <c r="H114" s="1" t="str">
        <f>VLOOKUP($A114,[1]B2B!$A:$AN,31,FALSE)</f>
        <v>Shougang  Casey</v>
      </c>
      <c r="I114" s="1">
        <f>VLOOKUP($A114,[1]B2B!$A:$AN,29,FALSE)</f>
        <v>0</v>
      </c>
      <c r="J114" s="1" t="str">
        <f>VLOOKUP($A114,[1]B2B!$A:$AN,30,FALSE)</f>
        <v>10002 - 0,17mm x 847mm x Coil - T4 - BA - TFS</v>
      </c>
      <c r="K114" s="18">
        <f t="shared" si="15"/>
        <v>45596</v>
      </c>
      <c r="L114" s="19">
        <f>VLOOKUP($A114,[1]B2B!$A:$AN,21,FALSE)</f>
        <v>50</v>
      </c>
      <c r="M114" s="19">
        <f>VLOOKUP($A114,[1]B2B!$A:$AN,22,FALSE)</f>
        <v>43.015000000000001</v>
      </c>
      <c r="N114" s="19">
        <f>VLOOKUP($A114,[1]B2B!$A:$AN,23,FALSE)</f>
        <v>0</v>
      </c>
      <c r="O114" s="19" t="str">
        <f>VLOOKUP($A114,[1]B2B!$A:$AN,38,FALSE)</f>
        <v>CIF</v>
      </c>
      <c r="P114" s="19" t="str">
        <f>VLOOKUP($A114,[1]B2B!$A:$AN,24,FALSE)</f>
        <v xml:space="preserve">MV CSCL YELLOW SEA 060E </v>
      </c>
      <c r="Q114" s="20">
        <f t="shared" si="16"/>
        <v>43.015000000000001</v>
      </c>
      <c r="R114" s="18">
        <f>VLOOKUP($A114,[1]B2B!$A:$AN,26,FALSE)</f>
        <v>45606</v>
      </c>
      <c r="S114" s="19" t="str">
        <f>VLOOKUP($A114,[1]B2B!$A:$AN,17,FALSE)</f>
        <v xml:space="preserve">Tianjin </v>
      </c>
      <c r="T114" s="19" t="str">
        <f>VLOOKUP($A114,[1]B2B!$A:$AN,18,FALSE)</f>
        <v>China</v>
      </c>
      <c r="U114" s="18">
        <f>VLOOKUP($A114,[1]B2B!$A:$AN,27,FALSE)</f>
        <v>45663</v>
      </c>
      <c r="V114" s="19" t="str">
        <f>VLOOKUP($A114,[1]B2B!$A:$AN,19,FALSE)</f>
        <v>Caucedo</v>
      </c>
      <c r="W114" s="19" t="str">
        <f>VLOOKUP($A114,[1]B2B!$A:$AN,20,FALSE)</f>
        <v>Republica Dominicana</v>
      </c>
      <c r="X114" s="19" t="str">
        <f ca="1">VLOOKUP($A114,[1]B2B!$A:$AN,28,FALSE)</f>
        <v>Finalizado</v>
      </c>
    </row>
    <row r="115" spans="1:24" ht="15.75" thickTop="1">
      <c r="A115" s="16">
        <v>137</v>
      </c>
      <c r="B115" s="17">
        <f>VLOOKUP(C115,'[1]BD Clientes'!$B$2:$D$1048576,3,FALSE)</f>
        <v>0</v>
      </c>
      <c r="C115" t="str">
        <f>VLOOKUP($A115,[1]B2B!$A:$AN,4,FALSE)</f>
        <v>Epinsa</v>
      </c>
      <c r="D115" t="str">
        <f>VLOOKUP($A115,[1]B2B!$A:$AN,3,FALSE)</f>
        <v>S2200745</v>
      </c>
      <c r="E115" t="str">
        <f t="shared" ref="E115" si="17">LEFT(D115,8)</f>
        <v>S2200745</v>
      </c>
      <c r="F115"/>
      <c r="G115" s="1">
        <f>VLOOKUP($A115,[1]B2B!$A:$AN,6,FALSE)</f>
        <v>0</v>
      </c>
      <c r="H115" s="1" t="str">
        <f>VLOOKUP($A115,[1]B2B!$A:$AN,31,FALSE)</f>
        <v>YOUFU</v>
      </c>
      <c r="I115" s="1">
        <f>VLOOKUP($A115,[1]B2B!$A:$AN,29,FALSE)</f>
        <v>0</v>
      </c>
      <c r="J115" s="1" t="str">
        <f>VLOOKUP($A115,[1]B2B!$A:$AN,30,FALSE)</f>
        <v>Peru 29 - 0,16mm x 948mm x Coil - DR8-CA</v>
      </c>
      <c r="K115" s="18">
        <f t="shared" ref="K115" si="18">+R115-10</f>
        <v>45632</v>
      </c>
      <c r="L115" s="19">
        <f>VLOOKUP($A115,[1]B2B!$A:$AN,21,FALSE)</f>
        <v>25</v>
      </c>
      <c r="M115" s="19">
        <f>VLOOKUP($A115,[1]B2B!$A:$AN,22,FALSE)</f>
        <v>15.59</v>
      </c>
      <c r="N115" s="19">
        <f>VLOOKUP($A115,[1]B2B!$A:$AN,23,FALSE)</f>
        <v>0</v>
      </c>
      <c r="O115" s="19" t="str">
        <f>VLOOKUP($A115,[1]B2B!$A:$AN,38,FALSE)</f>
        <v>CIF</v>
      </c>
      <c r="P115" s="19" t="str">
        <f>VLOOKUP($A115,[1]B2B!$A:$AN,24,FALSE)</f>
        <v>MV JIN YUAN</v>
      </c>
      <c r="Q115" s="20">
        <f t="shared" ref="Q115" si="19">M115+N115</f>
        <v>15.59</v>
      </c>
      <c r="R115" s="18">
        <f>VLOOKUP($A115,[1]B2B!$A:$AN,26,FALSE)</f>
        <v>45642</v>
      </c>
      <c r="S115" s="19" t="str">
        <f>VLOOKUP($A115,[1]B2B!$A:$AN,17,FALSE)</f>
        <v xml:space="preserve">Tianjin </v>
      </c>
      <c r="T115" s="19" t="str">
        <f>VLOOKUP($A115,[1]B2B!$A:$AN,18,FALSE)</f>
        <v>China</v>
      </c>
      <c r="U115" s="18">
        <f>VLOOKUP($A115,[1]B2B!$A:$AN,27,FALSE)</f>
        <v>45680</v>
      </c>
      <c r="V115" s="19" t="str">
        <f>VLOOKUP($A115,[1]B2B!$A:$AN,19,FALSE)</f>
        <v>Callao</v>
      </c>
      <c r="W115" s="19" t="str">
        <f>VLOOKUP($A115,[1]B2B!$A:$AN,20,FALSE)</f>
        <v>Peru</v>
      </c>
      <c r="X115" s="19" t="str">
        <f ca="1">VLOOKUP($A115,[1]B2B!$A:$AN,28,FALSE)</f>
        <v>Finalizado</v>
      </c>
    </row>
    <row r="116" spans="1:24" hidden="1">
      <c r="B116" s="13"/>
      <c r="E116" s="11"/>
      <c r="K116" s="7"/>
      <c r="Q116" s="14"/>
      <c r="R116" s="7"/>
      <c r="T116" s="10"/>
      <c r="U116" s="7"/>
      <c r="X116" s="11"/>
    </row>
    <row r="117" spans="1:24" hidden="1">
      <c r="B117" s="13"/>
      <c r="E117" s="11"/>
      <c r="K117" s="7"/>
      <c r="Q117" s="14"/>
      <c r="R117" s="7"/>
      <c r="T117" s="10"/>
      <c r="U117" s="7"/>
      <c r="X117" s="11"/>
    </row>
    <row r="118" spans="1:24" hidden="1">
      <c r="B118" s="13"/>
      <c r="E118" s="11"/>
      <c r="K118" s="7"/>
      <c r="Q118" s="14"/>
      <c r="R118" s="7"/>
      <c r="T118" s="10"/>
      <c r="U118" s="7"/>
      <c r="X118" s="11"/>
    </row>
    <row r="119" spans="1:24" hidden="1">
      <c r="B119" s="13"/>
      <c r="E119" s="11"/>
      <c r="K119" s="7"/>
      <c r="Q119" s="14"/>
      <c r="R119" s="7"/>
      <c r="T119" s="10"/>
      <c r="U119" s="7"/>
      <c r="X119" s="11"/>
    </row>
    <row r="120" spans="1:24" hidden="1">
      <c r="B120" s="13"/>
      <c r="E120" s="11"/>
      <c r="K120" s="7"/>
      <c r="Q120" s="14"/>
      <c r="R120" s="7"/>
      <c r="T120" s="10"/>
      <c r="U120" s="7"/>
      <c r="X120" s="11"/>
    </row>
    <row r="121" spans="1:24" hidden="1">
      <c r="B121" s="13"/>
      <c r="C121" s="12"/>
      <c r="E121" s="11"/>
      <c r="K121" s="7"/>
      <c r="Q121" s="14"/>
      <c r="R121" s="7"/>
      <c r="T121" s="10"/>
      <c r="U121" s="7"/>
      <c r="X121" s="11"/>
    </row>
    <row r="122" spans="1:24" hidden="1">
      <c r="B122" s="13"/>
      <c r="E122" s="11"/>
      <c r="K122" s="7"/>
      <c r="Q122" s="14"/>
      <c r="R122" s="7"/>
      <c r="T122" s="10"/>
      <c r="U122" s="7"/>
      <c r="X122" s="11"/>
    </row>
    <row r="123" spans="1:24" hidden="1">
      <c r="B123" s="13"/>
      <c r="E123" s="11"/>
      <c r="K123" s="7"/>
      <c r="Q123" s="14"/>
      <c r="R123" s="7"/>
      <c r="T123" s="10"/>
      <c r="U123" s="7"/>
      <c r="X123" s="11"/>
    </row>
    <row r="124" spans="1:24" hidden="1">
      <c r="B124" s="13"/>
      <c r="E124" s="11"/>
      <c r="K124" s="7"/>
      <c r="Q124" s="14"/>
      <c r="R124" s="7"/>
      <c r="T124" s="10"/>
      <c r="U124" s="7"/>
      <c r="X124" s="11"/>
    </row>
    <row r="125" spans="1:24" hidden="1">
      <c r="B125" s="13"/>
      <c r="E125" s="11"/>
      <c r="K125" s="7"/>
      <c r="Q125" s="14"/>
      <c r="R125" s="7"/>
      <c r="T125" s="10"/>
      <c r="U125" s="7"/>
      <c r="X125" s="11"/>
    </row>
    <row r="126" spans="1:24" hidden="1">
      <c r="B126" s="13"/>
      <c r="E126" s="11"/>
      <c r="K126" s="7"/>
      <c r="Q126" s="14"/>
      <c r="R126" s="7"/>
      <c r="T126" s="10"/>
      <c r="U126" s="7"/>
      <c r="X126" s="11"/>
    </row>
    <row r="127" spans="1:24" hidden="1">
      <c r="B127" s="13"/>
      <c r="E127" s="11"/>
      <c r="K127" s="7"/>
      <c r="Q127" s="14"/>
      <c r="R127" s="7"/>
      <c r="T127" s="10"/>
      <c r="U127" s="7"/>
      <c r="X127" s="11"/>
    </row>
    <row r="128" spans="1:24" hidden="1">
      <c r="B128" s="13"/>
      <c r="E128" s="11"/>
      <c r="K128" s="7"/>
      <c r="Q128" s="14"/>
      <c r="R128" s="7"/>
      <c r="T128" s="10"/>
      <c r="U128" s="7"/>
      <c r="X128" s="11"/>
    </row>
    <row r="129" spans="2:24" hidden="1">
      <c r="B129" s="13"/>
      <c r="E129" s="11"/>
      <c r="K129" s="7"/>
      <c r="Q129" s="14"/>
      <c r="R129" s="7"/>
      <c r="T129" s="10"/>
      <c r="U129" s="7"/>
      <c r="X129" s="11"/>
    </row>
    <row r="130" spans="2:24" hidden="1">
      <c r="B130" s="13"/>
      <c r="E130" s="11"/>
      <c r="K130" s="7"/>
      <c r="Q130" s="14"/>
      <c r="R130" s="7"/>
      <c r="T130" s="10"/>
      <c r="U130" s="7"/>
      <c r="X130" s="11"/>
    </row>
    <row r="131" spans="2:24" hidden="1">
      <c r="B131" s="13"/>
      <c r="E131" s="11"/>
      <c r="K131" s="7"/>
      <c r="Q131" s="14"/>
      <c r="R131" s="7"/>
      <c r="T131" s="10"/>
      <c r="U131" s="7"/>
      <c r="X131" s="11"/>
    </row>
    <row r="132" spans="2:24" hidden="1">
      <c r="B132" s="13"/>
      <c r="E132" s="11"/>
      <c r="K132" s="7"/>
      <c r="Q132" s="14"/>
      <c r="R132" s="7"/>
      <c r="T132" s="10"/>
      <c r="U132" s="7"/>
      <c r="X132" s="11"/>
    </row>
    <row r="133" spans="2:24" hidden="1">
      <c r="B133" s="13"/>
      <c r="E133" s="11"/>
      <c r="K133" s="7"/>
      <c r="Q133" s="14"/>
      <c r="R133" s="7"/>
      <c r="T133" s="10"/>
      <c r="U133" s="7"/>
      <c r="X133" s="11"/>
    </row>
    <row r="134" spans="2:24" hidden="1">
      <c r="B134" s="13"/>
      <c r="E134" s="11"/>
      <c r="K134" s="7"/>
      <c r="Q134" s="14"/>
      <c r="R134" s="7"/>
      <c r="T134" s="10"/>
      <c r="U134" s="7"/>
      <c r="X134" s="11"/>
    </row>
    <row r="135" spans="2:24" hidden="1">
      <c r="B135" s="13"/>
      <c r="E135" s="11"/>
      <c r="K135" s="7"/>
      <c r="Q135" s="14"/>
      <c r="R135" s="7"/>
      <c r="T135" s="10"/>
      <c r="U135" s="7"/>
      <c r="X135" s="11"/>
    </row>
    <row r="136" spans="2:24" hidden="1">
      <c r="B136" s="13"/>
      <c r="E136" s="11"/>
      <c r="K136" s="7"/>
      <c r="Q136" s="14"/>
      <c r="R136" s="7"/>
      <c r="T136" s="10"/>
      <c r="U136" s="7"/>
      <c r="X136" s="11"/>
    </row>
    <row r="137" spans="2:24" hidden="1">
      <c r="B137" s="13"/>
      <c r="E137" s="11"/>
      <c r="K137" s="7"/>
      <c r="Q137" s="14"/>
      <c r="R137" s="7"/>
      <c r="T137" s="10"/>
      <c r="U137" s="7"/>
      <c r="X137" s="11"/>
    </row>
    <row r="138" spans="2:24" hidden="1">
      <c r="B138" s="13"/>
      <c r="C138" s="15"/>
      <c r="D138" s="15"/>
      <c r="E138" s="11"/>
      <c r="K138" s="7"/>
      <c r="P138" s="15"/>
      <c r="R138" s="7"/>
      <c r="T138" s="10"/>
      <c r="U138" s="7"/>
      <c r="X138" s="11"/>
    </row>
    <row r="139" spans="2:24" hidden="1">
      <c r="B139" s="13"/>
      <c r="D139" s="15"/>
      <c r="E139" s="11"/>
      <c r="P139" s="15"/>
      <c r="R139" s="7"/>
      <c r="T139" s="10"/>
      <c r="U139" s="7"/>
      <c r="X139" s="11"/>
    </row>
    <row r="140" spans="2:24" hidden="1">
      <c r="B140" s="13"/>
    </row>
    <row r="141" spans="2:24" hidden="1">
      <c r="B141" s="13"/>
    </row>
    <row r="142" spans="2:24" hidden="1">
      <c r="B142" s="13"/>
    </row>
    <row r="143" spans="2:24" hidden="1">
      <c r="B143" s="13"/>
    </row>
    <row r="144" spans="2:24" hidden="1">
      <c r="B144" s="13"/>
    </row>
    <row r="145" hidden="1"/>
    <row r="146" hidden="1"/>
    <row r="147" hidden="1"/>
    <row r="148" hidden="1"/>
    <row r="149" hidden="1"/>
    <row r="150" hidden="1"/>
    <row r="151" hidden="1"/>
    <row r="152" hidden="1"/>
    <row r="153" hidden="1"/>
    <row r="154" hidden="1"/>
  </sheetData>
  <autoFilter ref="A1:X154" xr:uid="{C42679D9-64EC-4692-B21E-538160FC71DD}">
    <filterColumn colId="0">
      <filters>
        <filter val="137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045B0D-95B0-4F6A-BA35-133B853F65D7}">
  <dimension ref="A1:C18"/>
  <sheetViews>
    <sheetView workbookViewId="0">
      <selection activeCell="C18" sqref="C18"/>
    </sheetView>
  </sheetViews>
  <sheetFormatPr baseColWidth="10" defaultRowHeight="15"/>
  <cols>
    <col min="2" max="2" width="10.85546875" style="22"/>
    <col min="3" max="3" width="50.42578125" bestFit="1" customWidth="1"/>
  </cols>
  <sheetData>
    <row r="1" spans="1:3">
      <c r="A1" t="s">
        <v>21</v>
      </c>
      <c r="B1" s="22" t="s">
        <v>22</v>
      </c>
      <c r="C1" s="21" t="s">
        <v>23</v>
      </c>
    </row>
    <row r="2" spans="1:3">
      <c r="A2" t="s">
        <v>7</v>
      </c>
      <c r="B2" s="24" t="s">
        <v>7</v>
      </c>
      <c r="C2" t="str">
        <f>VLOOKUP(A2,'[1]BD Clientes'!$A:$B,2,FALSE)</f>
        <v>ABinbev - Modelo</v>
      </c>
    </row>
    <row r="3" spans="1:3">
      <c r="A3" t="s">
        <v>14</v>
      </c>
      <c r="B3" s="23" t="s">
        <v>14</v>
      </c>
      <c r="C3" t="str">
        <f>VLOOKUP(A3,'[1]BD Clientes'!$A:$B,2,FALSE)</f>
        <v>Fadesa</v>
      </c>
    </row>
    <row r="4" spans="1:3">
      <c r="A4" t="s">
        <v>15</v>
      </c>
      <c r="B4" s="23" t="s">
        <v>15</v>
      </c>
      <c r="C4" t="str">
        <f>VLOOKUP(A4,'[1]BD Clientes'!$A:$B,2,FALSE)</f>
        <v>Fepsa</v>
      </c>
    </row>
    <row r="5" spans="1:3">
      <c r="A5" t="s">
        <v>16</v>
      </c>
      <c r="B5" s="23" t="s">
        <v>16</v>
      </c>
      <c r="C5" t="str">
        <f>VLOOKUP(A5,'[1]BD Clientes'!$A:$B,2,FALSE)</f>
        <v>Fraco</v>
      </c>
    </row>
    <row r="6" spans="1:3">
      <c r="A6" t="s">
        <v>17</v>
      </c>
      <c r="B6" s="23" t="s">
        <v>17</v>
      </c>
      <c r="C6" t="str">
        <f>VLOOKUP(A6,'[1]BD Clientes'!$A:$B,2,FALSE)</f>
        <v>Metalpren</v>
      </c>
    </row>
    <row r="7" spans="1:3">
      <c r="A7" t="s">
        <v>18</v>
      </c>
      <c r="B7" s="23" t="s">
        <v>18</v>
      </c>
      <c r="C7" t="str">
        <f>VLOOKUP(A7,'[1]BD Clientes'!$A:$B,2,FALSE)</f>
        <v>Modulo Embalagens Industria e
Comercio Ltda</v>
      </c>
    </row>
    <row r="8" spans="1:3">
      <c r="A8" t="s">
        <v>19</v>
      </c>
      <c r="B8" s="23" t="s">
        <v>19</v>
      </c>
      <c r="C8" t="str">
        <f>VLOOKUP(A8,'[1]BD Clientes'!$A:$B,2,FALSE)</f>
        <v>Prodenvases</v>
      </c>
    </row>
    <row r="9" spans="1:3">
      <c r="A9" t="s">
        <v>5</v>
      </c>
      <c r="B9" s="23" t="s">
        <v>5</v>
      </c>
      <c r="C9" t="str">
        <f>VLOOKUP(A9,'[1]BD Clientes'!$A:$B,2,FALSE)</f>
        <v>Yellow Days Corporation, SRL</v>
      </c>
    </row>
    <row r="10" spans="1:3">
      <c r="A10" t="s">
        <v>8</v>
      </c>
      <c r="B10" s="23" t="s">
        <v>8</v>
      </c>
      <c r="C10" t="str">
        <f>VLOOKUP(A10,'[1]BD Clientes'!$A:$B,2,FALSE)</f>
        <v>Brasilata / Comexport Trading Comercio exterior Ltda</v>
      </c>
    </row>
    <row r="11" spans="1:3">
      <c r="A11" t="s">
        <v>9</v>
      </c>
      <c r="B11" s="23" t="s">
        <v>9</v>
      </c>
      <c r="C11" t="str">
        <f>VLOOKUP(A11,'[1]BD Clientes'!$A:$B,2,FALSE)</f>
        <v>Cerveceria Polar</v>
      </c>
    </row>
    <row r="12" spans="1:3">
      <c r="A12" t="s">
        <v>10</v>
      </c>
      <c r="B12" s="23" t="s">
        <v>10</v>
      </c>
      <c r="C12" t="str">
        <f>VLOOKUP(A12,'[1]BD Clientes'!$A:$B,2,FALSE)</f>
        <v>CMP/AC COMERCIAL IMPORTADORA E EXPORTADORA LTDA.</v>
      </c>
    </row>
    <row r="13" spans="1:3">
      <c r="A13" t="s">
        <v>11</v>
      </c>
      <c r="B13" s="23" t="s">
        <v>11</v>
      </c>
      <c r="C13" t="str">
        <f>VLOOKUP(A13,'[1]BD Clientes'!$A:$B,2,FALSE)</f>
        <v>Comeca</v>
      </c>
    </row>
    <row r="14" spans="1:3">
      <c r="A14" t="s">
        <v>12</v>
      </c>
      <c r="B14" s="23" t="s">
        <v>12</v>
      </c>
      <c r="C14" t="str">
        <f>VLOOKUP(A14,'[1]BD Clientes'!$A:$B,2,FALSE)</f>
        <v>Conservas Oderich S.A</v>
      </c>
    </row>
    <row r="15" spans="1:3">
      <c r="A15" t="s">
        <v>13</v>
      </c>
      <c r="B15" s="23" t="s">
        <v>13</v>
      </c>
      <c r="C15" t="str">
        <f>VLOOKUP(A15,'[1]BD Clientes'!$A:$B,2,FALSE)</f>
        <v>Envases Aguila</v>
      </c>
    </row>
    <row r="16" spans="1:3">
      <c r="A16" t="s">
        <v>6</v>
      </c>
      <c r="B16" s="23" t="s">
        <v>6</v>
      </c>
      <c r="C16" t="str">
        <f>VLOOKUP(A16,'[1]BD Clientes'!$A:$B,2,FALSE)</f>
        <v>Envases Tropicales</v>
      </c>
    </row>
    <row r="17" spans="1:3">
      <c r="A17" t="s">
        <v>20</v>
      </c>
      <c r="B17" s="23" t="s">
        <v>20</v>
      </c>
      <c r="C17" t="str">
        <f>VLOOKUP(A17,'[1]BD Clientes'!$A:$B,2,FALSE)</f>
        <v>Epinsa</v>
      </c>
    </row>
    <row r="18" spans="1:3">
      <c r="A18" s="25" t="s">
        <v>38</v>
      </c>
      <c r="B18" s="25" t="s">
        <v>38</v>
      </c>
      <c r="C18" s="25" t="s">
        <v>38</v>
      </c>
    </row>
  </sheetData>
  <phoneticPr fontId="3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E7D3495B914C043A543977BE2689EE2" ma:contentTypeVersion="17" ma:contentTypeDescription="Create a new document." ma:contentTypeScope="" ma:versionID="8c3d5d154d4e00e29f2a7de0581e1745">
  <xsd:schema xmlns:xsd="http://www.w3.org/2001/XMLSchema" xmlns:xs="http://www.w3.org/2001/XMLSchema" xmlns:p="http://schemas.microsoft.com/office/2006/metadata/properties" xmlns:ns2="ddc8a44a-20c6-40d0-9216-575ac2858383" xmlns:ns3="9f725dff-148c-4e54-9dc6-b63e80e4cb43" targetNamespace="http://schemas.microsoft.com/office/2006/metadata/properties" ma:root="true" ma:fieldsID="7d9e9ae858dcc6ed518c8b0316123b8d" ns2:_="" ns3:_="">
    <xsd:import namespace="ddc8a44a-20c6-40d0-9216-575ac2858383"/>
    <xsd:import namespace="9f725dff-148c-4e54-9dc6-b63e80e4cb4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dc8a44a-20c6-40d0-9216-575ac285838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51de7794-5ddc-417e-8556-116202c3095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bjectDetectorVersions" ma:index="2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f725dff-148c-4e54-9dc6-b63e80e4cb43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ffa46756-836a-4729-a41c-50f8e9f179de}" ma:internalName="TaxCatchAll" ma:showField="CatchAllData" ma:web="9f725dff-148c-4e54-9dc6-b63e80e4cb4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ddc8a44a-20c6-40d0-9216-575ac2858383">
      <Terms xmlns="http://schemas.microsoft.com/office/infopath/2007/PartnerControls"/>
    </lcf76f155ced4ddcb4097134ff3c332f>
    <TaxCatchAll xmlns="9f725dff-148c-4e54-9dc6-b63e80e4cb43" xsi:nil="true"/>
  </documentManagement>
</p:properties>
</file>

<file path=customXml/itemProps1.xml><?xml version="1.0" encoding="utf-8"?>
<ds:datastoreItem xmlns:ds="http://schemas.openxmlformats.org/officeDocument/2006/customXml" ds:itemID="{47EEFF68-B85C-44D4-A40E-BF03B59060D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dc8a44a-20c6-40d0-9216-575ac2858383"/>
    <ds:schemaRef ds:uri="9f725dff-148c-4e54-9dc6-b63e80e4cb4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E22860C-45C9-4FDC-93B8-3D11C9E99E2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43A0D54-B8C5-4EE3-9B98-3FC3DBF8CB64}">
  <ds:schemaRefs>
    <ds:schemaRef ds:uri="http://schemas.microsoft.com/office/2006/metadata/properties"/>
    <ds:schemaRef ds:uri="http://schemas.microsoft.com/office/infopath/2007/PartnerControls"/>
    <ds:schemaRef ds:uri="ddc8a44a-20c6-40d0-9216-575ac2858383"/>
    <ds:schemaRef ds:uri="9f725dff-148c-4e54-9dc6-b63e80e4cb43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Pedidos</vt:lpstr>
      <vt:lpstr>Credenciales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Andres Arias Valencia</dc:creator>
  <cp:lastModifiedBy>Juan Felipe Garcia - Steelforce Packaging COL</cp:lastModifiedBy>
  <dcterms:created xsi:type="dcterms:W3CDTF">2024-04-03T14:27:57Z</dcterms:created>
  <dcterms:modified xsi:type="dcterms:W3CDTF">2025-03-01T21:13:42Z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0x0101003E7D3495B914C043A543977BE2689EE2</vt:lpwstr>
  </property>
  <property fmtid="{D5CDD505-2E9C-101B-9397-08002B2CF9AE}" pid="3" name="MediaServiceImageTags">
    <vt:lpwstr/>
  </property>
</Properties>
</file>