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t\PycharmProjects\FUSE-V2\data\"/>
    </mc:Choice>
  </mc:AlternateContent>
  <xr:revisionPtr revIDLastSave="0" documentId="13_ncr:1_{5AA90BB8-5E4B-4E79-BFAA-843315B2FFBF}" xr6:coauthVersionLast="47" xr6:coauthVersionMax="47" xr10:uidLastSave="{00000000-0000-0000-0000-000000000000}"/>
  <bookViews>
    <workbookView xWindow="-108" yWindow="-108" windowWidth="23256" windowHeight="12576" firstSheet="12" activeTab="15" xr2:uid="{9D386D14-BB1A-49FB-A5CB-94A6FCCCA1F9}"/>
  </bookViews>
  <sheets>
    <sheet name="Process overview" sheetId="23" r:id="rId1"/>
    <sheet name="chemicals_sorbent_synthesis" sheetId="2" r:id="rId2"/>
    <sheet name="sorbent_synthesis_reaction" sheetId="3" r:id="rId3"/>
    <sheet name="plant" sheetId="15" r:id="rId4"/>
    <sheet name="brine" sheetId="14" r:id="rId5"/>
    <sheet name="column" sheetId="17" r:id="rId6"/>
    <sheet name="washing" sheetId="12" r:id="rId7"/>
    <sheet name="stripping" sheetId="13" r:id="rId8"/>
    <sheet name="FO" sheetId="16" r:id="rId9"/>
    <sheet name="Li2CO3_processing" sheetId="19" r:id="rId10"/>
    <sheet name="Li2CO3_purification" sheetId="20" r:id="rId11"/>
    <sheet name="standard_impeller" sheetId="4" r:id="rId12"/>
    <sheet name="standard_belt_conveyor" sheetId="24" r:id="rId13"/>
    <sheet name="pump" sheetId="10" r:id="rId14"/>
    <sheet name="water" sheetId="5" r:id="rId15"/>
    <sheet name="cost_chemicals" sheetId="11" r:id="rId16"/>
    <sheet name="opex" sheetId="22" r:id="rId17"/>
    <sheet name="worker" sheetId="18" r:id="rId18"/>
    <sheet name="equipment" sheetId="6" r:id="rId19"/>
    <sheet name="capex" sheetId="21" r:id="rId2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6" l="1"/>
  <c r="E17" i="6"/>
  <c r="C9" i="11" l="1"/>
  <c r="B9" i="11"/>
  <c r="B3" i="5"/>
  <c r="B5" i="5"/>
  <c r="B6" i="4"/>
</calcChain>
</file>

<file path=xl/sharedStrings.xml><?xml version="1.0" encoding="utf-8"?>
<sst xmlns="http://schemas.openxmlformats.org/spreadsheetml/2006/main" count="540" uniqueCount="335">
  <si>
    <t>key</t>
  </si>
  <si>
    <t>K</t>
  </si>
  <si>
    <t>h</t>
  </si>
  <si>
    <t>stainless steel</t>
  </si>
  <si>
    <t>value</t>
  </si>
  <si>
    <t>units</t>
  </si>
  <si>
    <t>reaction_temp</t>
  </si>
  <si>
    <t>unit</t>
  </si>
  <si>
    <t>reaction_time_1</t>
  </si>
  <si>
    <t>Huang 2021, LCA and TEA of lithium recovery from geothermnal brine</t>
  </si>
  <si>
    <t>comments</t>
  </si>
  <si>
    <t>mix_1</t>
  </si>
  <si>
    <t>mix_2</t>
  </si>
  <si>
    <t>thermal_conductivity_reactor</t>
  </si>
  <si>
    <t>W/(m*K)</t>
  </si>
  <si>
    <t>m^2</t>
  </si>
  <si>
    <t>m</t>
  </si>
  <si>
    <t>impeller_power_number</t>
  </si>
  <si>
    <t>rotational_speed_agitator</t>
  </si>
  <si>
    <t>impeller_diameter</t>
  </si>
  <si>
    <t>stirring_time</t>
  </si>
  <si>
    <t>s</t>
  </si>
  <si>
    <t>1/s</t>
  </si>
  <si>
    <t>g</t>
  </si>
  <si>
    <t>Piccinno 2016, From laboratory scale to industrial scale: a scale-up framework for chemical processes in LCA studies</t>
  </si>
  <si>
    <t>axial flow</t>
  </si>
  <si>
    <t>taken from 1l volune (sharma 2020) and assumed to be the same for the 1000 l reaction vessle</t>
  </si>
  <si>
    <t>95 degree C</t>
  </si>
  <si>
    <t>FOB</t>
  </si>
  <si>
    <t>$</t>
  </si>
  <si>
    <t>n</t>
  </si>
  <si>
    <t>mass_sorbent</t>
  </si>
  <si>
    <t>surface_area</t>
  </si>
  <si>
    <t>Al(OH)3</t>
  </si>
  <si>
    <t>HCl</t>
  </si>
  <si>
    <t>mol_ratio_Al(OH)3</t>
  </si>
  <si>
    <t>mol_ratio_DI</t>
  </si>
  <si>
    <t>mol_ratio_HCl</t>
  </si>
  <si>
    <t>mol_ratio_LiCl*Al(n)(OH)(n*3)*(m)H20</t>
  </si>
  <si>
    <t>mol_ratio_H2O_product</t>
  </si>
  <si>
    <t>guess</t>
  </si>
  <si>
    <t>reaction_time_2</t>
  </si>
  <si>
    <t>LiOH_H2O</t>
  </si>
  <si>
    <t>mol_ratio_LiOH_H2O</t>
  </si>
  <si>
    <t>wall_thickness</t>
  </si>
  <si>
    <t>efficiency</t>
  </si>
  <si>
    <t>Heating and stirring</t>
  </si>
  <si>
    <t>m^3</t>
  </si>
  <si>
    <t>size factor</t>
  </si>
  <si>
    <t>drive power</t>
  </si>
  <si>
    <t>kW</t>
  </si>
  <si>
    <t>working volume</t>
  </si>
  <si>
    <t>filter area</t>
  </si>
  <si>
    <t>diameter</t>
  </si>
  <si>
    <t>cm</t>
  </si>
  <si>
    <t>washing before filtration</t>
  </si>
  <si>
    <t>Huang 2021</t>
  </si>
  <si>
    <t>source ref</t>
  </si>
  <si>
    <t>Piccinno 2016</t>
  </si>
  <si>
    <t>500l volume</t>
  </si>
  <si>
    <t>Rules of Thumb in engineering practice</t>
  </si>
  <si>
    <t>https://www.alibaba.com/product-detail/Stainless-steel-filter-area-pressure-leaf_60336870267.html?spm=a2700.7724857.normal_offer.d_title.15532c0fpqGLdv</t>
  </si>
  <si>
    <t>https://www.alibaba.com/product-detail/Fine-Powder-Grinding-Impact-Mill-Hammer_60137508035.html?spm=a2700.7724857.normal_offer.d_title.2ab4720ew8H659&amp;s=p</t>
  </si>
  <si>
    <t>$/m</t>
  </si>
  <si>
    <t>https://www.alibaba.com/product-detail/multistage-horizontal-stainless-steel-centrifugal-pump_60830161619.html?spm=a2700.7724857.normal_offer.d_title.68636fe5l2As0K</t>
  </si>
  <si>
    <t>https://www.alibaba.com/product-detail/ACV-1100-Series-Top-Guide-Single_60753098382.html?spm=a2700.7724857.normal_offer.d_title.681654a68HAn5s&amp;s=p</t>
  </si>
  <si>
    <t>https://www.alibaba.com/product-detail/Astm-a-53-carbon-schedule-40_60744718165.html?spm=a2700.7724857.normal_offer.d_title.384e4537n4GLw8</t>
  </si>
  <si>
    <t>amount</t>
  </si>
  <si>
    <t>Piccinno</t>
  </si>
  <si>
    <t>h_g</t>
  </si>
  <si>
    <t>comment</t>
  </si>
  <si>
    <t>difference in gravitational head</t>
  </si>
  <si>
    <t>h_dyn</t>
  </si>
  <si>
    <t>difference in dynamic head</t>
  </si>
  <si>
    <t>v</t>
  </si>
  <si>
    <t>average speed of fluid</t>
  </si>
  <si>
    <t>h_st</t>
  </si>
  <si>
    <t>difference in static head</t>
  </si>
  <si>
    <t>p</t>
  </si>
  <si>
    <t>pressure difference</t>
  </si>
  <si>
    <t>h_fic</t>
  </si>
  <si>
    <t>difference in frictional head</t>
  </si>
  <si>
    <t>friction_factor</t>
  </si>
  <si>
    <t>pipe_length</t>
  </si>
  <si>
    <t>pipe_diameter</t>
  </si>
  <si>
    <t>m/s</t>
  </si>
  <si>
    <t>n_pump</t>
  </si>
  <si>
    <t>pump efficiency</t>
  </si>
  <si>
    <t>gravitational acceleration</t>
  </si>
  <si>
    <t>m/s^2</t>
  </si>
  <si>
    <t>Paranthaman 2021, Sharma 2020, Piccinno 2016</t>
  </si>
  <si>
    <t>https://www.eia.gov/energyexplained/electricity/prices-and-factors-affecting-prices.php</t>
  </si>
  <si>
    <t>$/kWh</t>
  </si>
  <si>
    <t>water</t>
  </si>
  <si>
    <t>$/l</t>
  </si>
  <si>
    <t>$/kg</t>
  </si>
  <si>
    <t>https://www.alibaba.com/product-detail/Exporter-hot-sale-Hydrochloric-Acid-Factory_1600289913553.html?spm=a2700.galleryofferlist.normal_offer.d_title.3a8e2c51jUtwul&amp;s=p</t>
  </si>
  <si>
    <t>electricity_industry</t>
  </si>
  <si>
    <t xml:space="preserve"> comments</t>
  </si>
  <si>
    <t>yield</t>
  </si>
  <si>
    <t>Paranthaman 2017, Huang 2021</t>
  </si>
  <si>
    <t>l</t>
  </si>
  <si>
    <t>H2O_washing</t>
  </si>
  <si>
    <t>per washing cycle</t>
  </si>
  <si>
    <t>NaCl_conc</t>
  </si>
  <si>
    <t>g/l</t>
  </si>
  <si>
    <t>5 wt% solution</t>
  </si>
  <si>
    <t>No_washing_cycles</t>
  </si>
  <si>
    <t>H2O_stripping</t>
  </si>
  <si>
    <t>No_stripping_cycles</t>
  </si>
  <si>
    <t>Sorbent Synthesis</t>
  </si>
  <si>
    <t>assuming density of water</t>
  </si>
  <si>
    <t>brine_specific_enthalpy</t>
  </si>
  <si>
    <t xml:space="preserve"> kJ/kg</t>
  </si>
  <si>
    <t>brine_flow_day</t>
  </si>
  <si>
    <t>m^3/day</t>
  </si>
  <si>
    <t>h/year</t>
  </si>
  <si>
    <t>years</t>
  </si>
  <si>
    <t>LiCl_conc_brine</t>
  </si>
  <si>
    <t>LiCl_conc_stripping</t>
  </si>
  <si>
    <t>LiCl_sol_output</t>
  </si>
  <si>
    <t>LiCl_conc_FO</t>
  </si>
  <si>
    <t>plant_lifetime</t>
  </si>
  <si>
    <t>length</t>
  </si>
  <si>
    <t>Huang 2021, Paranthaman 2017</t>
  </si>
  <si>
    <t>Li_recovery</t>
  </si>
  <si>
    <t>BV/h</t>
  </si>
  <si>
    <t>BV = bed volume</t>
  </si>
  <si>
    <t>brine_flow_rate</t>
  </si>
  <si>
    <t>washing_flow_rate</t>
  </si>
  <si>
    <t>stripping_flow_rate</t>
  </si>
  <si>
    <t>area</t>
  </si>
  <si>
    <t>lab scale</t>
  </si>
  <si>
    <t>untis</t>
  </si>
  <si>
    <t>https://www.energysource.us.com/</t>
  </si>
  <si>
    <t>https://www.bls.gov/oes/current/oes518013.htm#(1)</t>
  </si>
  <si>
    <t>no_operators</t>
  </si>
  <si>
    <t xml:space="preserve">NI 43-101 Technical Report - Preliminary economic assessment Clearwater lithium project, E3 Metals Corp. </t>
  </si>
  <si>
    <t>precipitation_temp</t>
  </si>
  <si>
    <t>atm</t>
  </si>
  <si>
    <t>carbonation_temp</t>
  </si>
  <si>
    <t>k</t>
  </si>
  <si>
    <t>RT</t>
  </si>
  <si>
    <t>carbonation_pressure</t>
  </si>
  <si>
    <t>K. Amouzegar, G.S. Amant, S. Harrison, Process for the Purification of Lithium Carbonate, U.S. patent 6,048,507 (2000)</t>
  </si>
  <si>
    <t>precipitation_pressure</t>
  </si>
  <si>
    <t>https://www.purolite.com/product/s940</t>
  </si>
  <si>
    <t xml:space="preserve">comments </t>
  </si>
  <si>
    <t xml:space="preserve">excess 1.1 - 2 times stoichiometric requirements </t>
  </si>
  <si>
    <t>Huang 2021, Ehren 2013 (WO 2013/036983 Al)</t>
  </si>
  <si>
    <t>reaction_time</t>
  </si>
  <si>
    <t>CO2_excess</t>
  </si>
  <si>
    <t>carbonation_time</t>
  </si>
  <si>
    <t>precipitation_time</t>
  </si>
  <si>
    <t>saturation_capacity</t>
  </si>
  <si>
    <t>plant_uptime</t>
  </si>
  <si>
    <t>yield_forward</t>
  </si>
  <si>
    <t>yield_backward</t>
  </si>
  <si>
    <t>dryer_efficiency</t>
  </si>
  <si>
    <t>mass_difference_evaporation</t>
  </si>
  <si>
    <t>washing_temperature</t>
  </si>
  <si>
    <t>warm water (40°C)</t>
  </si>
  <si>
    <t>sor_syn_washing</t>
  </si>
  <si>
    <t>brine_density</t>
  </si>
  <si>
    <t>g/cm^3</t>
  </si>
  <si>
    <t>asumption</t>
  </si>
  <si>
    <t>LC_purification_washing</t>
  </si>
  <si>
    <t>LC_processing_aq</t>
  </si>
  <si>
    <t>l/g</t>
  </si>
  <si>
    <t>Na2CO3</t>
  </si>
  <si>
    <t>CO2</t>
  </si>
  <si>
    <t>https://www.alibaba.com/product-detail/high-quality-Soda-Ash-Dense-Na2CO3_62240433604.html?spm=a2700.galleryofferlist.0.0.4987214e22kx0L&amp;s=p</t>
  </si>
  <si>
    <t>https://sefindustry.en.alibaba.com/product/60759731750-803350891/68L_Co2_Gas_Cylinder_Widely_Used_For_Medical_Industry.html?spm=a2700.shop_plgr.41413.12.6add2cd2Se7L8y</t>
  </si>
  <si>
    <t>lower if &gt; 450000</t>
  </si>
  <si>
    <t>https://www.alibaba.com/product-detail/High-quality-flame-retardant-aluminum-hydroxide_1600269818787.html?spm=a2700.galleryofferlist.normal_offer.d_title.3be46679ztCxlv&amp;s=p</t>
  </si>
  <si>
    <t>Date accessed 17/08/2021</t>
  </si>
  <si>
    <t>annual_wage</t>
  </si>
  <si>
    <t>supervision</t>
  </si>
  <si>
    <t>quality_control</t>
  </si>
  <si>
    <t>value_high</t>
  </si>
  <si>
    <t>value_low</t>
  </si>
  <si>
    <t>resin volume</t>
  </si>
  <si>
    <t>drying surface</t>
  </si>
  <si>
    <t>https://www.alibaba.com/product-detail/Water-Treatment-Ion-Exchange-Resin-System_60196715429.html?spm=a2700.galleryofferlist.normal_offer.d_title.5d1cd423dNfMUX&amp;s=p</t>
  </si>
  <si>
    <t>https://www.alibaba.com/product-detail/Distiller-s-Byproducts-Rotary-Dryer-DDGS_60163079081.html?spm=a2700.galleryofferlist.normal_offer.d_title.74477a8aDtXY0t&amp;s=p</t>
  </si>
  <si>
    <t>taken from 1l volume (sharma 2020) and assumed to be the same for the 1000 l reaction vessle</t>
  </si>
  <si>
    <t>Extraction_column</t>
  </si>
  <si>
    <t>FO_unit</t>
  </si>
  <si>
    <t>Reactor_1</t>
  </si>
  <si>
    <t>Filter_1</t>
  </si>
  <si>
    <t>Grinder</t>
  </si>
  <si>
    <t>Reactor_2</t>
  </si>
  <si>
    <t>Filter_2</t>
  </si>
  <si>
    <t>Reactor_3</t>
  </si>
  <si>
    <t>Ion_exchange_column</t>
  </si>
  <si>
    <t>Ion_exchange_resin</t>
  </si>
  <si>
    <t>Pumps</t>
  </si>
  <si>
    <t>Valves</t>
  </si>
  <si>
    <t>Pipes</t>
  </si>
  <si>
    <t>Belt_Conveyor</t>
  </si>
  <si>
    <t>Dryer</t>
  </si>
  <si>
    <t>Installation</t>
  </si>
  <si>
    <t xml:space="preserve">Equipment </t>
  </si>
  <si>
    <t>Instrumentation_and_control</t>
  </si>
  <si>
    <t>Electric_equipment_and_materials</t>
  </si>
  <si>
    <t>Buildings</t>
  </si>
  <si>
    <t>Service_Facilities</t>
  </si>
  <si>
    <t>Land</t>
  </si>
  <si>
    <t>Facility_site_improvement</t>
  </si>
  <si>
    <t>FCC_contingency</t>
  </si>
  <si>
    <t>Depriciable + Non_Depreciable</t>
  </si>
  <si>
    <t>Working_capital</t>
  </si>
  <si>
    <t>FCC</t>
  </si>
  <si>
    <t>Property_taxes</t>
  </si>
  <si>
    <t>Insurance</t>
  </si>
  <si>
    <t>Fringe_benefits</t>
  </si>
  <si>
    <t>Operating labour and supervision</t>
  </si>
  <si>
    <t>Direct and Indirect</t>
  </si>
  <si>
    <t>Marketing</t>
  </si>
  <si>
    <t>Financing</t>
  </si>
  <si>
    <t>TCI</t>
  </si>
  <si>
    <t>R&amp;D</t>
  </si>
  <si>
    <t>factor</t>
  </si>
  <si>
    <t>cost</t>
  </si>
  <si>
    <t>maintenance_labour</t>
  </si>
  <si>
    <t>maintenance_material</t>
  </si>
  <si>
    <t>operating_supplies</t>
  </si>
  <si>
    <t>materials</t>
  </si>
  <si>
    <t>remaining direct costs</t>
  </si>
  <si>
    <t>contingency_1</t>
  </si>
  <si>
    <t>contingency_2</t>
  </si>
  <si>
    <t>operating labour</t>
  </si>
  <si>
    <t>Overhead</t>
  </si>
  <si>
    <t>Administrative</t>
  </si>
  <si>
    <t>Cost factors of operating labort</t>
  </si>
  <si>
    <t>Machine</t>
  </si>
  <si>
    <t>Reaction step</t>
  </si>
  <si>
    <t>Specification</t>
  </si>
  <si>
    <t xml:space="preserve">Size </t>
  </si>
  <si>
    <t>Amounts processed</t>
  </si>
  <si>
    <t>Reaction</t>
  </si>
  <si>
    <t>Reactor 1</t>
  </si>
  <si>
    <t>Batch reactor</t>
  </si>
  <si>
    <t>Volume: 500 l</t>
  </si>
  <si>
    <r>
      <t xml:space="preserve">LiOH*H2O + mAl(OH)3 + nH2O + HCl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 xml:space="preserve"> LiCl*m[Al(OH)3]*nH2O + H2O</t>
    </r>
  </si>
  <si>
    <t>Open tank</t>
  </si>
  <si>
    <t>Reaction in two steps</t>
  </si>
  <si>
    <t>Jacketed with agitator</t>
  </si>
  <si>
    <t>1. LiOH*H2O, Al(OH)3 and H20 are mixed together in the batch reactor at the given reaction temperature and stirred for reaction time 1</t>
  </si>
  <si>
    <t>2. HCl is added to the mixture and the solution is stirred for reaction time 2</t>
  </si>
  <si>
    <t>Filter 1</t>
  </si>
  <si>
    <t>Batch vacuum (leaf) filter</t>
  </si>
  <si>
    <t>Filter area: 20 m^2</t>
  </si>
  <si>
    <t>Hammer mill</t>
  </si>
  <si>
    <r>
      <t xml:space="preserve">output size: 150 </t>
    </r>
    <r>
      <rPr>
        <sz val="11"/>
        <color theme="1"/>
        <rFont val="Calibri"/>
        <family val="2"/>
      </rPr>
      <t>μm</t>
    </r>
  </si>
  <si>
    <t>Drive power: 4 kW</t>
  </si>
  <si>
    <t>LDH column</t>
  </si>
  <si>
    <t>Column extraction</t>
  </si>
  <si>
    <t>Extraction column (from Huang 2021)</t>
  </si>
  <si>
    <t>Input Brine: 1485.3 m^3/h</t>
  </si>
  <si>
    <t>Outout LiCl sol: 6365.4795 l/h</t>
  </si>
  <si>
    <t>Forward Osmisis unit</t>
  </si>
  <si>
    <t>FO unit (from Huang 2021)</t>
  </si>
  <si>
    <t>Filter area: 3593 m^2</t>
  </si>
  <si>
    <t>Input LiCl sol: 6365.4795 l/h</t>
  </si>
  <si>
    <t>Output: 1316.9958 l/h</t>
  </si>
  <si>
    <t>Reactor 2</t>
  </si>
  <si>
    <t>Li2CO3 processing</t>
  </si>
  <si>
    <t>Batchr reactor</t>
  </si>
  <si>
    <t>Volume: 5000 l</t>
  </si>
  <si>
    <t>Input LiCl sol: 1316.9958 l/h</t>
  </si>
  <si>
    <r>
      <t xml:space="preserve">2 LiCl (aq) +  Na2CO3 (aq)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 xml:space="preserve"> Li2CO3 + 2 NaCl</t>
    </r>
  </si>
  <si>
    <t>Input Na2CO3: 286.414  kg/h</t>
  </si>
  <si>
    <t>Output Li2CO3: 199.702 kg/h</t>
  </si>
  <si>
    <t>Filter 2</t>
  </si>
  <si>
    <t>Batch vaccum (leaf) filter</t>
  </si>
  <si>
    <t>Filter area: 100 m^2</t>
  </si>
  <si>
    <t>Reactor 3</t>
  </si>
  <si>
    <t>Li2CO3 purification</t>
  </si>
  <si>
    <t>Volume: 5000l</t>
  </si>
  <si>
    <t>Input Li2CO3: 199.702 kg/h</t>
  </si>
  <si>
    <t>Li2CO3 + H2O + CO2 --&gt; 2 LiHCO3</t>
  </si>
  <si>
    <t>carbonation</t>
  </si>
  <si>
    <t>Pressure vessel</t>
  </si>
  <si>
    <t>Input H2O: 48.68 l/h</t>
  </si>
  <si>
    <t>Input CO2 : 118.927 kg/h</t>
  </si>
  <si>
    <t>gas inlet (CO2)</t>
  </si>
  <si>
    <t>Output LiHCO3: 368.196 kg/h</t>
  </si>
  <si>
    <t>same as filter 2</t>
  </si>
  <si>
    <t>carboantion</t>
  </si>
  <si>
    <t xml:space="preserve">Ion exchange column </t>
  </si>
  <si>
    <t>resin volume: 10m^3</t>
  </si>
  <si>
    <t>Input LiHCO3: 368.196 kg/h</t>
  </si>
  <si>
    <t xml:space="preserve">Ion exchange resin </t>
  </si>
  <si>
    <t>removal of divalent and trivalent ions</t>
  </si>
  <si>
    <t>aminophosphonic acid groups</t>
  </si>
  <si>
    <t>Reactor 4</t>
  </si>
  <si>
    <t>same as Reactor 3</t>
  </si>
  <si>
    <t>2 LiHCO3 --&gt; Li2CO3 + H2O + CO2</t>
  </si>
  <si>
    <t>precipitation</t>
  </si>
  <si>
    <t>Output H2O: 48.68 l/h</t>
  </si>
  <si>
    <t>Output CO2 : 118.927 kg/h</t>
  </si>
  <si>
    <t>Filter 4</t>
  </si>
  <si>
    <t>same as Filter 2 and 3</t>
  </si>
  <si>
    <t>rotary, horizontal (batch)</t>
  </si>
  <si>
    <t>drying surface: 60 m^2</t>
  </si>
  <si>
    <t>drying of pure Li2CO3 filter cake</t>
  </si>
  <si>
    <t>Transportation (liquid)</t>
  </si>
  <si>
    <t>centrifugal, AVS</t>
  </si>
  <si>
    <t>Control valves</t>
  </si>
  <si>
    <t>Belt conveyor</t>
  </si>
  <si>
    <t>Transportation (solids)</t>
  </si>
  <si>
    <t>Sheets: sorbents_syntehsis_reaction &amp; standard_impeller</t>
  </si>
  <si>
    <t>Sheet: FO</t>
  </si>
  <si>
    <t>Sheets: Li2CO3_processing &amp; standard_impeller</t>
  </si>
  <si>
    <t>Sheets: Li2CO3_purification &amp; standard_impeller</t>
  </si>
  <si>
    <t>Sheets: plant, brine, column, washing, stripping</t>
  </si>
  <si>
    <t>ft/min</t>
  </si>
  <si>
    <t>assumption</t>
  </si>
  <si>
    <t>gradient</t>
  </si>
  <si>
    <t>°</t>
  </si>
  <si>
    <t>output</t>
  </si>
  <si>
    <t>t/h</t>
  </si>
  <si>
    <t>belt_speed</t>
  </si>
  <si>
    <t>belt_length</t>
  </si>
  <si>
    <t>size_ref</t>
  </si>
  <si>
    <t>size_base</t>
  </si>
  <si>
    <t>CEPCI_base</t>
  </si>
  <si>
    <t>Li 2018 (Lithium Recovery from Aqueous Resources and Batteries: A Brief Review)</t>
  </si>
  <si>
    <t>tonnes/year</t>
  </si>
  <si>
    <t>solid capacity * (length)^2.5</t>
  </si>
  <si>
    <t>(t*m^2.5)/h</t>
  </si>
  <si>
    <t>20 wt% soda ash sol (Ehren, Patent no: WO 2013/036983 Al)</t>
  </si>
  <si>
    <t>guess (water content left after filtration)</t>
  </si>
  <si>
    <t>https://www.alibaba.com/product-detail/Industrial-Grade-57-LiOH-Manufacturer-Price_1600137601702.html?spm=a2700.galleryofferlist.normal_offer.d_title.2655469a48IhKh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</si>
</sst>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  <xf numFmtId="9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3" xfId="0" applyBorder="1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NumberFormat="1" applyFont="1"/>
    <xf numFmtId="0" fontId="0" fillId="0" borderId="0" xfId="0" applyNumberFormat="1"/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1082040</xdr:colOff>
      <xdr:row>128</xdr:row>
      <xdr:rowOff>5338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AB4C2F5-25E1-4947-BF52-84C9265C5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641080" cy="234139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sefindustry.en.alibaba.com/product/60759731750-803350891/68L_Co2_Gas_Cylinder_Widely_Used_For_Medical_Industry.html?spm=a2700.shop_plgr.41413.12.6add2cd2Se7L8y" TargetMode="External"/><Relationship Id="rId2" Type="http://schemas.openxmlformats.org/officeDocument/2006/relationships/hyperlink" Target="https://www.alibaba.com/product-detail/high-quality-Soda-Ash-Dense-Na2CO3_62240433604.html?spm=a2700.galleryofferlist.0.0.4987214e22kx0L&amp;s=p" TargetMode="External"/><Relationship Id="rId1" Type="http://schemas.openxmlformats.org/officeDocument/2006/relationships/hyperlink" Target="https://www.alibaba.com/product-detail/Industrial-Grade-57-LiOH-Manufacturer-Price_1600137601702.html?spm=a2700.galleryofferlist.normal_offer.d_title.2655469a48IhKh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s://www.alibaba.com/product-detail/High-quality-flame-retardant-aluminum-hydroxide_1600269818787.html?spm=a2700.galleryofferlist.normal_offer.d_title.3be46679ztCxlv&amp;s=p" TargetMode="External"/><Relationship Id="rId4" Type="http://schemas.openxmlformats.org/officeDocument/2006/relationships/hyperlink" Target="https://www.alibaba.com/product-detail/Exporter-hot-sale-Hydrochloric-Acid-Factory_1600289913553.html?spm=a2700.galleryofferlist.normal_offer.d_title.3a8e2c51jUtwul&amp;s=p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ls.gov/oes/current/oes518013.htm" TargetMode="External"/><Relationship Id="rId1" Type="http://schemas.openxmlformats.org/officeDocument/2006/relationships/hyperlink" Target="https://www.energysource.us.com/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hyperlink" Target="https://www.alibaba.com/product-detail/Astm-a-53-carbon-schedule-40_60744718165.html?spm=a2700.7724857.normal_offer.d_title.384e4537n4GLw8" TargetMode="External"/><Relationship Id="rId7" Type="http://schemas.openxmlformats.org/officeDocument/2006/relationships/hyperlink" Target="https://www.purolite.com/product/s940" TargetMode="External"/><Relationship Id="rId2" Type="http://schemas.openxmlformats.org/officeDocument/2006/relationships/hyperlink" Target="https://www.alibaba.com/product-detail/Stainless-steel-filter-area-pressure-leaf_60336870267.html?spm=a2700.7724857.normal_offer.d_title.15532c0fpqGLdv" TargetMode="External"/><Relationship Id="rId1" Type="http://schemas.openxmlformats.org/officeDocument/2006/relationships/hyperlink" Target="https://www.alibaba.com/product-detail/Fine-Powder-Grinding-Impact-Mill-Hammer_60137508035.html?spm=a2700.7724857.normal_offer.d_title.2ab4720ew8H659&amp;s=p" TargetMode="External"/><Relationship Id="rId6" Type="http://schemas.openxmlformats.org/officeDocument/2006/relationships/hyperlink" Target="https://www.alibaba.com/product-detail/Stainless-steel-filter-area-pressure-leaf_60336870267.html?spm=a2700.7724857.normal_offer.d_title.15532c0fpqGLdv" TargetMode="External"/><Relationship Id="rId5" Type="http://schemas.openxmlformats.org/officeDocument/2006/relationships/hyperlink" Target="https://www.alibaba.com/product-detail/multistage-horizontal-stainless-steel-centrifugal-pump_60830161619.html?spm=a2700.7724857.normal_offer.d_title.68636fe5l2As0K" TargetMode="External"/><Relationship Id="rId4" Type="http://schemas.openxmlformats.org/officeDocument/2006/relationships/hyperlink" Target="https://www.alibaba.com/product-detail/ACV-1100-Series-Top-Guide-Single_60753098382.html?spm=a2700.7724857.normal_offer.d_title.681654a68HAn5s&amp;s=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39DFA-2FDB-4EC9-BBFE-157F4FCC3560}">
  <dimension ref="N2:T125"/>
  <sheetViews>
    <sheetView topLeftCell="A31" workbookViewId="0">
      <selection activeCell="O16" sqref="O16"/>
    </sheetView>
  </sheetViews>
  <sheetFormatPr defaultColWidth="8.77734375" defaultRowHeight="14.4" x14ac:dyDescent="0.3"/>
  <cols>
    <col min="12" max="12" width="13.6640625" customWidth="1"/>
    <col min="13" max="13" width="16.109375" customWidth="1"/>
    <col min="14" max="14" width="19" customWidth="1"/>
    <col min="15" max="15" width="27.6640625" customWidth="1"/>
    <col min="16" max="16" width="34.109375" customWidth="1"/>
    <col min="17" max="17" width="19.6640625" customWidth="1"/>
    <col min="18" max="18" width="28.77734375" customWidth="1"/>
    <col min="19" max="19" width="62.44140625" customWidth="1"/>
  </cols>
  <sheetData>
    <row r="2" spans="14:20" x14ac:dyDescent="0.3">
      <c r="N2" s="4" t="s">
        <v>235</v>
      </c>
      <c r="O2" s="4" t="s">
        <v>236</v>
      </c>
      <c r="P2" s="4" t="s">
        <v>237</v>
      </c>
      <c r="Q2" s="4" t="s">
        <v>238</v>
      </c>
      <c r="R2" s="4" t="s">
        <v>239</v>
      </c>
      <c r="S2" s="4" t="s">
        <v>240</v>
      </c>
    </row>
    <row r="12" spans="14:20" x14ac:dyDescent="0.3">
      <c r="N12" t="s">
        <v>241</v>
      </c>
      <c r="O12" t="s">
        <v>110</v>
      </c>
      <c r="P12" t="s">
        <v>242</v>
      </c>
      <c r="Q12" t="s">
        <v>243</v>
      </c>
      <c r="S12" t="s">
        <v>244</v>
      </c>
    </row>
    <row r="13" spans="14:20" x14ac:dyDescent="0.3">
      <c r="P13" t="s">
        <v>245</v>
      </c>
      <c r="S13" t="s">
        <v>246</v>
      </c>
    </row>
    <row r="14" spans="14:20" ht="14.55" customHeight="1" x14ac:dyDescent="0.3">
      <c r="P14" t="s">
        <v>247</v>
      </c>
      <c r="R14" s="6"/>
      <c r="S14" s="13" t="s">
        <v>248</v>
      </c>
      <c r="T14" s="6"/>
    </row>
    <row r="15" spans="14:20" ht="14.55" customHeight="1" x14ac:dyDescent="0.3">
      <c r="P15" s="16" t="s">
        <v>312</v>
      </c>
      <c r="R15" s="6"/>
      <c r="S15" s="14"/>
      <c r="T15" s="6"/>
    </row>
    <row r="16" spans="14:20" x14ac:dyDescent="0.3">
      <c r="P16" s="16"/>
      <c r="R16" s="7"/>
      <c r="S16" s="8" t="s">
        <v>249</v>
      </c>
      <c r="T16" s="7"/>
    </row>
    <row r="19" spans="14:17" x14ac:dyDescent="0.3">
      <c r="N19" t="s">
        <v>250</v>
      </c>
      <c r="O19" t="s">
        <v>110</v>
      </c>
      <c r="P19" t="s">
        <v>251</v>
      </c>
      <c r="Q19" t="s">
        <v>252</v>
      </c>
    </row>
    <row r="25" spans="14:17" x14ac:dyDescent="0.3">
      <c r="N25" t="s">
        <v>190</v>
      </c>
      <c r="O25" t="s">
        <v>110</v>
      </c>
      <c r="P25" t="s">
        <v>253</v>
      </c>
    </row>
    <row r="26" spans="14:17" x14ac:dyDescent="0.3">
      <c r="P26" t="s">
        <v>254</v>
      </c>
      <c r="Q26" t="s">
        <v>255</v>
      </c>
    </row>
    <row r="39" spans="14:18" x14ac:dyDescent="0.3">
      <c r="N39" t="s">
        <v>256</v>
      </c>
      <c r="O39" t="s">
        <v>257</v>
      </c>
      <c r="P39" t="s">
        <v>258</v>
      </c>
      <c r="Q39">
        <v>12</v>
      </c>
      <c r="R39" t="s">
        <v>259</v>
      </c>
    </row>
    <row r="40" spans="14:18" x14ac:dyDescent="0.3">
      <c r="P40" s="17" t="s">
        <v>316</v>
      </c>
    </row>
    <row r="41" spans="14:18" x14ac:dyDescent="0.3">
      <c r="P41" s="17"/>
    </row>
    <row r="42" spans="14:18" x14ac:dyDescent="0.3">
      <c r="P42" s="10"/>
      <c r="R42" t="s">
        <v>260</v>
      </c>
    </row>
    <row r="52" spans="14:18" x14ac:dyDescent="0.3">
      <c r="N52" t="s">
        <v>261</v>
      </c>
      <c r="O52" t="s">
        <v>257</v>
      </c>
      <c r="P52" t="s">
        <v>262</v>
      </c>
      <c r="Q52" t="s">
        <v>263</v>
      </c>
      <c r="R52" t="s">
        <v>264</v>
      </c>
    </row>
    <row r="53" spans="14:18" x14ac:dyDescent="0.3">
      <c r="P53" t="s">
        <v>313</v>
      </c>
      <c r="R53" t="s">
        <v>265</v>
      </c>
    </row>
    <row r="70" spans="14:19" x14ac:dyDescent="0.3">
      <c r="N70" t="s">
        <v>266</v>
      </c>
      <c r="O70" t="s">
        <v>267</v>
      </c>
      <c r="P70" t="s">
        <v>268</v>
      </c>
      <c r="Q70" t="s">
        <v>269</v>
      </c>
      <c r="R70" t="s">
        <v>270</v>
      </c>
      <c r="S70" s="9" t="s">
        <v>271</v>
      </c>
    </row>
    <row r="71" spans="14:19" x14ac:dyDescent="0.3">
      <c r="P71" t="s">
        <v>245</v>
      </c>
      <c r="R71" t="s">
        <v>272</v>
      </c>
    </row>
    <row r="72" spans="14:19" x14ac:dyDescent="0.3">
      <c r="P72" t="s">
        <v>247</v>
      </c>
      <c r="R72" t="s">
        <v>273</v>
      </c>
    </row>
    <row r="73" spans="14:19" x14ac:dyDescent="0.3">
      <c r="P73" s="16" t="s">
        <v>314</v>
      </c>
    </row>
    <row r="74" spans="14:19" x14ac:dyDescent="0.3">
      <c r="P74" s="16"/>
    </row>
    <row r="77" spans="14:19" x14ac:dyDescent="0.3">
      <c r="N77" t="s">
        <v>274</v>
      </c>
      <c r="O77" t="s">
        <v>267</v>
      </c>
      <c r="P77" t="s">
        <v>275</v>
      </c>
      <c r="Q77" t="s">
        <v>276</v>
      </c>
    </row>
    <row r="85" spans="14:19" x14ac:dyDescent="0.3">
      <c r="N85" t="s">
        <v>277</v>
      </c>
      <c r="O85" t="s">
        <v>278</v>
      </c>
      <c r="P85" t="s">
        <v>242</v>
      </c>
      <c r="Q85" t="s">
        <v>279</v>
      </c>
      <c r="R85" t="s">
        <v>280</v>
      </c>
      <c r="S85" t="s">
        <v>281</v>
      </c>
    </row>
    <row r="86" spans="14:19" x14ac:dyDescent="0.3">
      <c r="O86" t="s">
        <v>282</v>
      </c>
      <c r="P86" t="s">
        <v>283</v>
      </c>
      <c r="R86" t="s">
        <v>284</v>
      </c>
    </row>
    <row r="87" spans="14:19" x14ac:dyDescent="0.3">
      <c r="P87" t="s">
        <v>247</v>
      </c>
      <c r="R87" t="s">
        <v>285</v>
      </c>
    </row>
    <row r="88" spans="14:19" x14ac:dyDescent="0.3">
      <c r="P88" t="s">
        <v>286</v>
      </c>
      <c r="R88" t="s">
        <v>287</v>
      </c>
    </row>
    <row r="89" spans="14:19" x14ac:dyDescent="0.3">
      <c r="P89" s="17" t="s">
        <v>315</v>
      </c>
    </row>
    <row r="90" spans="14:19" x14ac:dyDescent="0.3">
      <c r="P90" s="17"/>
    </row>
    <row r="94" spans="14:19" x14ac:dyDescent="0.3">
      <c r="N94" t="s">
        <v>274</v>
      </c>
      <c r="O94" t="s">
        <v>278</v>
      </c>
      <c r="P94" t="s">
        <v>288</v>
      </c>
    </row>
    <row r="95" spans="14:19" x14ac:dyDescent="0.3">
      <c r="O95" t="s">
        <v>289</v>
      </c>
    </row>
    <row r="100" spans="14:19" x14ac:dyDescent="0.3">
      <c r="N100" t="s">
        <v>290</v>
      </c>
      <c r="O100" t="s">
        <v>278</v>
      </c>
      <c r="Q100" t="s">
        <v>291</v>
      </c>
      <c r="R100" t="s">
        <v>292</v>
      </c>
    </row>
    <row r="101" spans="14:19" x14ac:dyDescent="0.3">
      <c r="N101" t="s">
        <v>293</v>
      </c>
      <c r="O101" s="15" t="s">
        <v>294</v>
      </c>
      <c r="P101" t="s">
        <v>295</v>
      </c>
      <c r="Q101" t="s">
        <v>291</v>
      </c>
    </row>
    <row r="102" spans="14:19" x14ac:dyDescent="0.3">
      <c r="O102" s="15"/>
    </row>
    <row r="104" spans="14:19" x14ac:dyDescent="0.3">
      <c r="N104" t="s">
        <v>296</v>
      </c>
      <c r="O104" t="s">
        <v>278</v>
      </c>
      <c r="P104" t="s">
        <v>297</v>
      </c>
      <c r="R104" t="s">
        <v>292</v>
      </c>
      <c r="S104" t="s">
        <v>298</v>
      </c>
    </row>
    <row r="105" spans="14:19" x14ac:dyDescent="0.3">
      <c r="O105" t="s">
        <v>299</v>
      </c>
      <c r="R105" t="s">
        <v>273</v>
      </c>
    </row>
    <row r="106" spans="14:19" x14ac:dyDescent="0.3">
      <c r="R106" t="s">
        <v>300</v>
      </c>
    </row>
    <row r="107" spans="14:19" x14ac:dyDescent="0.3">
      <c r="R107" t="s">
        <v>301</v>
      </c>
    </row>
    <row r="109" spans="14:19" x14ac:dyDescent="0.3">
      <c r="N109" t="s">
        <v>302</v>
      </c>
      <c r="O109" t="s">
        <v>278</v>
      </c>
    </row>
    <row r="110" spans="14:19" x14ac:dyDescent="0.3">
      <c r="O110" t="s">
        <v>299</v>
      </c>
      <c r="P110" t="s">
        <v>303</v>
      </c>
    </row>
    <row r="116" spans="14:18" x14ac:dyDescent="0.3">
      <c r="N116" t="s">
        <v>200</v>
      </c>
      <c r="O116" t="s">
        <v>278</v>
      </c>
      <c r="P116" t="s">
        <v>304</v>
      </c>
      <c r="Q116" t="s">
        <v>305</v>
      </c>
      <c r="R116" t="s">
        <v>280</v>
      </c>
    </row>
    <row r="117" spans="14:18" x14ac:dyDescent="0.3">
      <c r="O117" t="s">
        <v>306</v>
      </c>
    </row>
    <row r="122" spans="14:18" x14ac:dyDescent="0.3">
      <c r="N122" t="s">
        <v>196</v>
      </c>
      <c r="O122" t="s">
        <v>307</v>
      </c>
      <c r="P122" t="s">
        <v>308</v>
      </c>
    </row>
    <row r="123" spans="14:18" x14ac:dyDescent="0.3">
      <c r="N123" t="s">
        <v>197</v>
      </c>
      <c r="O123" t="s">
        <v>307</v>
      </c>
      <c r="P123" t="s">
        <v>309</v>
      </c>
    </row>
    <row r="124" spans="14:18" x14ac:dyDescent="0.3">
      <c r="N124" t="s">
        <v>198</v>
      </c>
      <c r="O124" t="s">
        <v>307</v>
      </c>
    </row>
    <row r="125" spans="14:18" x14ac:dyDescent="0.3">
      <c r="N125" t="s">
        <v>310</v>
      </c>
      <c r="O125" t="s">
        <v>311</v>
      </c>
    </row>
  </sheetData>
  <mergeCells count="6">
    <mergeCell ref="S14:S15"/>
    <mergeCell ref="O101:O102"/>
    <mergeCell ref="P15:P16"/>
    <mergeCell ref="P73:P74"/>
    <mergeCell ref="P89:P90"/>
    <mergeCell ref="P40:P4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7486-FEB5-4613-A524-BCA6B61EB1F2}">
  <dimension ref="A1:D8"/>
  <sheetViews>
    <sheetView workbookViewId="0">
      <selection activeCell="F20" sqref="F20"/>
    </sheetView>
  </sheetViews>
  <sheetFormatPr defaultColWidth="8.77734375" defaultRowHeight="14.4" x14ac:dyDescent="0.3"/>
  <cols>
    <col min="1" max="1" width="18" customWidth="1"/>
  </cols>
  <sheetData>
    <row r="1" spans="1:4" x14ac:dyDescent="0.3">
      <c r="A1" t="s">
        <v>149</v>
      </c>
    </row>
    <row r="2" spans="1:4" x14ac:dyDescent="0.3">
      <c r="A2" t="s">
        <v>0</v>
      </c>
      <c r="B2" t="s">
        <v>4</v>
      </c>
    </row>
    <row r="3" spans="1:4" x14ac:dyDescent="0.3">
      <c r="A3" t="s">
        <v>99</v>
      </c>
      <c r="B3">
        <v>0.7</v>
      </c>
    </row>
    <row r="4" spans="1:4" x14ac:dyDescent="0.3">
      <c r="A4" t="s">
        <v>6</v>
      </c>
      <c r="B4">
        <v>363.15</v>
      </c>
      <c r="C4" t="s">
        <v>1</v>
      </c>
    </row>
    <row r="5" spans="1:4" x14ac:dyDescent="0.3">
      <c r="A5" t="s">
        <v>150</v>
      </c>
      <c r="B5" s="1">
        <v>2</v>
      </c>
      <c r="C5" t="s">
        <v>2</v>
      </c>
      <c r="D5" t="s">
        <v>40</v>
      </c>
    </row>
    <row r="6" spans="1:4" x14ac:dyDescent="0.3">
      <c r="A6" s="3" t="s">
        <v>13</v>
      </c>
      <c r="B6">
        <v>16.260000000000002</v>
      </c>
      <c r="C6" t="s">
        <v>14</v>
      </c>
      <c r="D6" t="s">
        <v>3</v>
      </c>
    </row>
    <row r="7" spans="1:4" x14ac:dyDescent="0.3">
      <c r="A7" s="3" t="s">
        <v>44</v>
      </c>
      <c r="B7">
        <v>6.3499999999999997E-3</v>
      </c>
      <c r="C7" t="s">
        <v>15</v>
      </c>
      <c r="D7" t="s">
        <v>26</v>
      </c>
    </row>
    <row r="8" spans="1:4" x14ac:dyDescent="0.3">
      <c r="A8" s="3" t="s">
        <v>32</v>
      </c>
      <c r="B8">
        <v>3.7160000000000002</v>
      </c>
      <c r="C8" t="s">
        <v>15</v>
      </c>
      <c r="D8" t="s">
        <v>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7B64C-CA76-4811-9820-2E72F61B9A29}">
  <dimension ref="A1:D17"/>
  <sheetViews>
    <sheetView workbookViewId="0">
      <selection activeCell="C15" sqref="C15"/>
    </sheetView>
  </sheetViews>
  <sheetFormatPr defaultColWidth="8.77734375" defaultRowHeight="14.4" x14ac:dyDescent="0.3"/>
  <cols>
    <col min="1" max="1" width="27.44140625" customWidth="1"/>
  </cols>
  <sheetData>
    <row r="1" spans="1:4" x14ac:dyDescent="0.3">
      <c r="A1" t="s">
        <v>144</v>
      </c>
    </row>
    <row r="2" spans="1:4" x14ac:dyDescent="0.3">
      <c r="A2" t="s">
        <v>0</v>
      </c>
      <c r="B2" t="s">
        <v>4</v>
      </c>
      <c r="C2" t="s">
        <v>5</v>
      </c>
      <c r="D2" t="s">
        <v>147</v>
      </c>
    </row>
    <row r="3" spans="1:4" x14ac:dyDescent="0.3">
      <c r="A3" t="s">
        <v>151</v>
      </c>
      <c r="B3">
        <v>2</v>
      </c>
      <c r="D3" t="s">
        <v>148</v>
      </c>
    </row>
    <row r="4" spans="1:4" x14ac:dyDescent="0.3">
      <c r="A4" t="s">
        <v>156</v>
      </c>
      <c r="B4" s="1">
        <v>0.9</v>
      </c>
      <c r="D4" t="s">
        <v>40</v>
      </c>
    </row>
    <row r="5" spans="1:4" x14ac:dyDescent="0.3">
      <c r="A5" t="s">
        <v>157</v>
      </c>
      <c r="B5" s="1">
        <v>0.8</v>
      </c>
      <c r="D5" t="s">
        <v>40</v>
      </c>
    </row>
    <row r="6" spans="1:4" x14ac:dyDescent="0.3">
      <c r="A6" t="s">
        <v>140</v>
      </c>
      <c r="B6">
        <v>298.14999999999998</v>
      </c>
      <c r="C6" t="s">
        <v>141</v>
      </c>
      <c r="D6" t="s">
        <v>142</v>
      </c>
    </row>
    <row r="7" spans="1:4" x14ac:dyDescent="0.3">
      <c r="A7" t="s">
        <v>143</v>
      </c>
      <c r="B7">
        <v>10</v>
      </c>
      <c r="C7" t="s">
        <v>139</v>
      </c>
    </row>
    <row r="8" spans="1:4" x14ac:dyDescent="0.3">
      <c r="A8" t="s">
        <v>152</v>
      </c>
      <c r="B8" s="1">
        <v>2</v>
      </c>
      <c r="C8" t="s">
        <v>2</v>
      </c>
      <c r="D8" t="s">
        <v>40</v>
      </c>
    </row>
    <row r="9" spans="1:4" x14ac:dyDescent="0.3">
      <c r="A9" t="s">
        <v>138</v>
      </c>
      <c r="B9">
        <v>353</v>
      </c>
      <c r="C9" t="s">
        <v>1</v>
      </c>
    </row>
    <row r="10" spans="1:4" x14ac:dyDescent="0.3">
      <c r="A10" t="s">
        <v>145</v>
      </c>
      <c r="B10">
        <v>1</v>
      </c>
      <c r="C10" t="s">
        <v>139</v>
      </c>
    </row>
    <row r="11" spans="1:4" x14ac:dyDescent="0.3">
      <c r="A11" t="s">
        <v>153</v>
      </c>
      <c r="B11" s="1">
        <v>1</v>
      </c>
      <c r="C11" t="s">
        <v>2</v>
      </c>
      <c r="D11" t="s">
        <v>40</v>
      </c>
    </row>
    <row r="12" spans="1:4" x14ac:dyDescent="0.3">
      <c r="A12" s="3" t="s">
        <v>13</v>
      </c>
      <c r="B12">
        <v>16.260000000000002</v>
      </c>
      <c r="C12" t="s">
        <v>14</v>
      </c>
      <c r="D12" t="s">
        <v>3</v>
      </c>
    </row>
    <row r="13" spans="1:4" x14ac:dyDescent="0.3">
      <c r="A13" s="3" t="s">
        <v>44</v>
      </c>
      <c r="B13">
        <v>6.3499999999999997E-3</v>
      </c>
      <c r="C13" t="s">
        <v>15</v>
      </c>
      <c r="D13" t="s">
        <v>26</v>
      </c>
    </row>
    <row r="14" spans="1:4" x14ac:dyDescent="0.3">
      <c r="A14" s="3" t="s">
        <v>32</v>
      </c>
      <c r="B14">
        <v>3.7160000000000002</v>
      </c>
      <c r="C14" t="s">
        <v>15</v>
      </c>
      <c r="D14" t="s">
        <v>59</v>
      </c>
    </row>
    <row r="15" spans="1:4" x14ac:dyDescent="0.3">
      <c r="A15" s="3" t="s">
        <v>159</v>
      </c>
      <c r="B15" s="1">
        <v>50000</v>
      </c>
      <c r="C15" t="s">
        <v>23</v>
      </c>
      <c r="D15" t="s">
        <v>333</v>
      </c>
    </row>
    <row r="16" spans="1:4" x14ac:dyDescent="0.3">
      <c r="A16" s="3" t="s">
        <v>158</v>
      </c>
      <c r="B16">
        <v>0.8</v>
      </c>
    </row>
    <row r="17" spans="1:4" x14ac:dyDescent="0.3">
      <c r="A17" s="3" t="s">
        <v>160</v>
      </c>
      <c r="B17">
        <v>313.14999999999998</v>
      </c>
      <c r="C17" t="s">
        <v>1</v>
      </c>
      <c r="D17" t="s">
        <v>161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F109E-90BE-42A5-8DFF-EE3A7F8215F0}">
  <dimension ref="A1:D7"/>
  <sheetViews>
    <sheetView workbookViewId="0">
      <selection activeCell="F4" sqref="F4"/>
    </sheetView>
  </sheetViews>
  <sheetFormatPr defaultColWidth="8.77734375" defaultRowHeight="14.4" x14ac:dyDescent="0.3"/>
  <cols>
    <col min="1" max="1" width="23.109375" customWidth="1"/>
  </cols>
  <sheetData>
    <row r="1" spans="1:4" x14ac:dyDescent="0.3">
      <c r="A1" t="s">
        <v>24</v>
      </c>
    </row>
    <row r="2" spans="1:4" x14ac:dyDescent="0.3">
      <c r="A2" t="s">
        <v>0</v>
      </c>
      <c r="B2" t="s">
        <v>4</v>
      </c>
      <c r="C2" t="s">
        <v>5</v>
      </c>
      <c r="D2" t="s">
        <v>10</v>
      </c>
    </row>
    <row r="3" spans="1:4" x14ac:dyDescent="0.3">
      <c r="A3" t="s">
        <v>17</v>
      </c>
      <c r="B3">
        <v>0.75</v>
      </c>
      <c r="D3" t="s">
        <v>25</v>
      </c>
    </row>
    <row r="4" spans="1:4" x14ac:dyDescent="0.3">
      <c r="A4" t="s">
        <v>18</v>
      </c>
      <c r="B4">
        <v>1.417</v>
      </c>
      <c r="C4" t="s">
        <v>22</v>
      </c>
    </row>
    <row r="5" spans="1:4" x14ac:dyDescent="0.3">
      <c r="A5" t="s">
        <v>19</v>
      </c>
      <c r="B5">
        <v>0.373</v>
      </c>
      <c r="C5" t="s">
        <v>16</v>
      </c>
    </row>
    <row r="6" spans="1:4" x14ac:dyDescent="0.3">
      <c r="A6" t="s">
        <v>20</v>
      </c>
      <c r="B6">
        <f>(sorbent_synthesis_reaction!B5+sorbent_synthesis_reaction!B6) * 3600</f>
        <v>180000</v>
      </c>
      <c r="C6" t="s">
        <v>21</v>
      </c>
    </row>
    <row r="7" spans="1:4" x14ac:dyDescent="0.3">
      <c r="A7" t="s">
        <v>45</v>
      </c>
      <c r="B7">
        <v>0.9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5853C-7EBD-44C3-B44F-35BFE47CA7B2}">
  <dimension ref="A2:D7"/>
  <sheetViews>
    <sheetView workbookViewId="0">
      <selection activeCell="F9" sqref="F9"/>
    </sheetView>
  </sheetViews>
  <sheetFormatPr defaultColWidth="8.77734375" defaultRowHeight="14.4" x14ac:dyDescent="0.3"/>
  <cols>
    <col min="1" max="1" width="10.109375" customWidth="1"/>
  </cols>
  <sheetData>
    <row r="2" spans="1:4" x14ac:dyDescent="0.3">
      <c r="A2" t="s">
        <v>0</v>
      </c>
      <c r="B2" t="s">
        <v>4</v>
      </c>
      <c r="C2" t="s">
        <v>5</v>
      </c>
      <c r="D2" t="s">
        <v>70</v>
      </c>
    </row>
    <row r="3" spans="1:4" x14ac:dyDescent="0.3">
      <c r="A3" t="s">
        <v>323</v>
      </c>
      <c r="B3" s="11">
        <v>100</v>
      </c>
      <c r="C3" t="s">
        <v>317</v>
      </c>
      <c r="D3" t="s">
        <v>318</v>
      </c>
    </row>
    <row r="4" spans="1:4" x14ac:dyDescent="0.3">
      <c r="A4" t="s">
        <v>324</v>
      </c>
      <c r="B4" s="12">
        <v>100</v>
      </c>
      <c r="C4" t="s">
        <v>317</v>
      </c>
    </row>
    <row r="5" spans="1:4" x14ac:dyDescent="0.3">
      <c r="A5" t="s">
        <v>319</v>
      </c>
      <c r="B5">
        <v>0</v>
      </c>
      <c r="C5" t="s">
        <v>320</v>
      </c>
    </row>
    <row r="6" spans="1:4" x14ac:dyDescent="0.3">
      <c r="A6" t="s">
        <v>321</v>
      </c>
      <c r="B6">
        <v>15</v>
      </c>
      <c r="C6" t="s">
        <v>322</v>
      </c>
    </row>
    <row r="7" spans="1:4" x14ac:dyDescent="0.3">
      <c r="A7" t="s">
        <v>45</v>
      </c>
      <c r="B7">
        <v>0.8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B9DC-89ED-462F-B40D-72EC74E0973E}">
  <dimension ref="A1:D13"/>
  <sheetViews>
    <sheetView workbookViewId="0">
      <selection activeCell="A17" sqref="A17"/>
    </sheetView>
  </sheetViews>
  <sheetFormatPr defaultColWidth="8.77734375" defaultRowHeight="14.4" x14ac:dyDescent="0.3"/>
  <cols>
    <col min="1" max="1" width="19.77734375" customWidth="1"/>
  </cols>
  <sheetData>
    <row r="1" spans="1:4" x14ac:dyDescent="0.3">
      <c r="A1" t="s">
        <v>68</v>
      </c>
      <c r="B1">
        <v>2016</v>
      </c>
    </row>
    <row r="2" spans="1:4" x14ac:dyDescent="0.3">
      <c r="A2" t="s">
        <v>0</v>
      </c>
      <c r="B2" t="s">
        <v>4</v>
      </c>
      <c r="C2" t="s">
        <v>7</v>
      </c>
      <c r="D2" t="s">
        <v>70</v>
      </c>
    </row>
    <row r="3" spans="1:4" x14ac:dyDescent="0.3">
      <c r="A3" t="s">
        <v>69</v>
      </c>
      <c r="B3">
        <v>4</v>
      </c>
      <c r="C3" t="s">
        <v>16</v>
      </c>
      <c r="D3" t="s">
        <v>71</v>
      </c>
    </row>
    <row r="4" spans="1:4" x14ac:dyDescent="0.3">
      <c r="A4" t="s">
        <v>72</v>
      </c>
      <c r="D4" t="s">
        <v>73</v>
      </c>
    </row>
    <row r="5" spans="1:4" x14ac:dyDescent="0.3">
      <c r="A5" t="s">
        <v>74</v>
      </c>
      <c r="B5">
        <v>1</v>
      </c>
      <c r="C5" t="s">
        <v>85</v>
      </c>
      <c r="D5" t="s">
        <v>75</v>
      </c>
    </row>
    <row r="6" spans="1:4" x14ac:dyDescent="0.3">
      <c r="A6" t="s">
        <v>76</v>
      </c>
      <c r="D6" t="s">
        <v>77</v>
      </c>
    </row>
    <row r="7" spans="1:4" x14ac:dyDescent="0.3">
      <c r="A7" t="s">
        <v>78</v>
      </c>
      <c r="D7" t="s">
        <v>79</v>
      </c>
    </row>
    <row r="8" spans="1:4" x14ac:dyDescent="0.3">
      <c r="A8" t="s">
        <v>80</v>
      </c>
      <c r="D8" t="s">
        <v>81</v>
      </c>
    </row>
    <row r="9" spans="1:4" x14ac:dyDescent="0.3">
      <c r="A9" t="s">
        <v>82</v>
      </c>
    </row>
    <row r="10" spans="1:4" x14ac:dyDescent="0.3">
      <c r="A10" t="s">
        <v>83</v>
      </c>
      <c r="B10">
        <v>30</v>
      </c>
      <c r="C10" t="s">
        <v>16</v>
      </c>
    </row>
    <row r="11" spans="1:4" x14ac:dyDescent="0.3">
      <c r="A11" t="s">
        <v>84</v>
      </c>
      <c r="B11">
        <v>0.2</v>
      </c>
      <c r="C11" t="s">
        <v>16</v>
      </c>
    </row>
    <row r="12" spans="1:4" x14ac:dyDescent="0.3">
      <c r="A12" t="s">
        <v>86</v>
      </c>
      <c r="B12">
        <v>0.75</v>
      </c>
      <c r="D12" t="s">
        <v>87</v>
      </c>
    </row>
    <row r="13" spans="1:4" x14ac:dyDescent="0.3">
      <c r="A13" t="s">
        <v>23</v>
      </c>
      <c r="B13">
        <v>9.81</v>
      </c>
      <c r="C13" t="s">
        <v>89</v>
      </c>
      <c r="D13" t="s">
        <v>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F410F-4873-4D81-A8B1-2DDFA51D15D5}">
  <dimension ref="A1:D5"/>
  <sheetViews>
    <sheetView workbookViewId="0">
      <selection activeCell="D4" sqref="D4"/>
    </sheetView>
  </sheetViews>
  <sheetFormatPr defaultColWidth="8.77734375" defaultRowHeight="14.4" x14ac:dyDescent="0.3"/>
  <cols>
    <col min="1" max="1" width="20.77734375" customWidth="1"/>
    <col min="2" max="2" width="14.109375" customWidth="1"/>
  </cols>
  <sheetData>
    <row r="1" spans="1:4" x14ac:dyDescent="0.3">
      <c r="A1" t="s">
        <v>9</v>
      </c>
    </row>
    <row r="2" spans="1:4" x14ac:dyDescent="0.3">
      <c r="A2" t="s">
        <v>0</v>
      </c>
      <c r="B2" t="s">
        <v>4</v>
      </c>
      <c r="C2" t="s">
        <v>5</v>
      </c>
      <c r="D2" t="s">
        <v>98</v>
      </c>
    </row>
    <row r="3" spans="1:4" x14ac:dyDescent="0.3">
      <c r="A3" t="s">
        <v>162</v>
      </c>
      <c r="B3">
        <f xml:space="preserve"> 1.5 * 10^(-3)</f>
        <v>1.5E-3</v>
      </c>
      <c r="C3" t="s">
        <v>168</v>
      </c>
      <c r="D3" t="s">
        <v>55</v>
      </c>
    </row>
    <row r="4" spans="1:4" x14ac:dyDescent="0.3">
      <c r="A4" t="s">
        <v>167</v>
      </c>
      <c r="B4" s="3">
        <v>2E-3</v>
      </c>
      <c r="C4" t="s">
        <v>168</v>
      </c>
      <c r="D4" t="s">
        <v>332</v>
      </c>
    </row>
    <row r="5" spans="1:4" x14ac:dyDescent="0.3">
      <c r="A5" t="s">
        <v>166</v>
      </c>
      <c r="B5" s="1">
        <f>1.5*10^-3</f>
        <v>1.5E-3</v>
      </c>
      <c r="C5" t="s">
        <v>168</v>
      </c>
      <c r="D5" t="s">
        <v>40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8F43-ECBD-4243-988B-AAA9A59B3D22}">
  <dimension ref="A2:F14"/>
  <sheetViews>
    <sheetView tabSelected="1" workbookViewId="0">
      <selection activeCell="B5" sqref="B5"/>
    </sheetView>
  </sheetViews>
  <sheetFormatPr defaultColWidth="8.77734375" defaultRowHeight="14.4" x14ac:dyDescent="0.3"/>
  <cols>
    <col min="1" max="1" width="20.6640625" customWidth="1"/>
    <col min="5" max="5" width="17.44140625" customWidth="1"/>
  </cols>
  <sheetData>
    <row r="2" spans="1:6" x14ac:dyDescent="0.3">
      <c r="A2" t="s">
        <v>0</v>
      </c>
      <c r="B2" t="s">
        <v>180</v>
      </c>
      <c r="C2" t="s">
        <v>179</v>
      </c>
      <c r="E2" t="s">
        <v>70</v>
      </c>
      <c r="F2" t="s">
        <v>175</v>
      </c>
    </row>
    <row r="3" spans="1:6" x14ac:dyDescent="0.3">
      <c r="A3" t="s">
        <v>97</v>
      </c>
      <c r="B3">
        <v>6.6600000000000006E-2</v>
      </c>
      <c r="D3" t="s">
        <v>92</v>
      </c>
      <c r="F3" t="s">
        <v>91</v>
      </c>
    </row>
    <row r="4" spans="1:6" x14ac:dyDescent="0.3">
      <c r="A4" t="s">
        <v>93</v>
      </c>
      <c r="B4">
        <v>1E-3</v>
      </c>
      <c r="D4" t="s">
        <v>94</v>
      </c>
      <c r="F4" t="s">
        <v>56</v>
      </c>
    </row>
    <row r="5" spans="1:6" x14ac:dyDescent="0.3">
      <c r="A5" s="3" t="s">
        <v>42</v>
      </c>
      <c r="B5">
        <v>6</v>
      </c>
      <c r="C5">
        <v>8</v>
      </c>
      <c r="D5" t="s">
        <v>95</v>
      </c>
      <c r="F5" s="2" t="s">
        <v>334</v>
      </c>
    </row>
    <row r="6" spans="1:6" x14ac:dyDescent="0.3">
      <c r="A6" s="3" t="s">
        <v>33</v>
      </c>
      <c r="B6">
        <v>0.51</v>
      </c>
      <c r="C6">
        <v>0.55000000000000004</v>
      </c>
      <c r="D6" t="s">
        <v>95</v>
      </c>
      <c r="F6" s="2" t="s">
        <v>174</v>
      </c>
    </row>
    <row r="7" spans="1:6" x14ac:dyDescent="0.3">
      <c r="A7" t="s">
        <v>34</v>
      </c>
      <c r="B7">
        <v>0.15</v>
      </c>
      <c r="C7">
        <v>0.45</v>
      </c>
      <c r="D7" t="s">
        <v>95</v>
      </c>
      <c r="F7" s="2" t="s">
        <v>96</v>
      </c>
    </row>
    <row r="8" spans="1:6" x14ac:dyDescent="0.3">
      <c r="A8" s="3" t="s">
        <v>169</v>
      </c>
      <c r="B8">
        <v>0.17</v>
      </c>
      <c r="C8">
        <v>0.24</v>
      </c>
      <c r="D8" t="s">
        <v>95</v>
      </c>
      <c r="F8" s="2" t="s">
        <v>171</v>
      </c>
    </row>
    <row r="9" spans="1:6" x14ac:dyDescent="0.3">
      <c r="A9" t="s">
        <v>170</v>
      </c>
      <c r="B9">
        <f>30/45</f>
        <v>0.66666666666666663</v>
      </c>
      <c r="C9">
        <f>190/45</f>
        <v>4.2222222222222223</v>
      </c>
      <c r="D9" t="s">
        <v>95</v>
      </c>
      <c r="E9" t="s">
        <v>173</v>
      </c>
      <c r="F9" s="2" t="s">
        <v>172</v>
      </c>
    </row>
    <row r="11" spans="1:6" x14ac:dyDescent="0.3">
      <c r="A11" s="3"/>
    </row>
    <row r="12" spans="1:6" x14ac:dyDescent="0.3">
      <c r="A12" s="3"/>
    </row>
    <row r="14" spans="1:6" x14ac:dyDescent="0.3">
      <c r="A14" s="3"/>
    </row>
  </sheetData>
  <hyperlinks>
    <hyperlink ref="F5" r:id="rId1" xr:uid="{C24F39EA-311C-4837-8AF3-5D85600B4F85}"/>
    <hyperlink ref="F8" r:id="rId2" xr:uid="{BF3F774C-FF6C-4AEB-A9E4-FAFC8DEEC8C0}"/>
    <hyperlink ref="F9" r:id="rId3" xr:uid="{046E4B52-F126-401E-8CFF-B220378AEB37}"/>
    <hyperlink ref="F7" r:id="rId4" xr:uid="{ACAB8517-70FE-4BA5-9A1E-BE8833BF3BFC}"/>
    <hyperlink ref="F6" r:id="rId5" xr:uid="{2C6DF56B-0E94-4370-AA83-F48A81BF5478}"/>
  </hyperlinks>
  <pageMargins left="0.7" right="0.7" top="0.75" bottom="0.75" header="0.3" footer="0.3"/>
  <pageSetup paperSize="9" orientation="portrait" horizontalDpi="4294967293" verticalDpi="4294967293" r:id="rId6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98815-2749-43E0-8B7E-EA1E475CA5F2}">
  <dimension ref="A1:C14"/>
  <sheetViews>
    <sheetView workbookViewId="0">
      <selection activeCell="B10" sqref="B10"/>
    </sheetView>
  </sheetViews>
  <sheetFormatPr defaultColWidth="8.77734375" defaultRowHeight="14.4" x14ac:dyDescent="0.3"/>
  <cols>
    <col min="1" max="1" width="19" customWidth="1"/>
    <col min="2" max="2" width="11" customWidth="1"/>
  </cols>
  <sheetData>
    <row r="1" spans="1:3" x14ac:dyDescent="0.3">
      <c r="A1" t="s">
        <v>56</v>
      </c>
    </row>
    <row r="2" spans="1:3" x14ac:dyDescent="0.3">
      <c r="A2" t="s">
        <v>0</v>
      </c>
      <c r="B2" t="s">
        <v>222</v>
      </c>
      <c r="C2" t="s">
        <v>223</v>
      </c>
    </row>
    <row r="3" spans="1:3" x14ac:dyDescent="0.3">
      <c r="A3" s="3" t="s">
        <v>225</v>
      </c>
      <c r="B3">
        <v>1.7999999999999999E-2</v>
      </c>
      <c r="C3" t="s">
        <v>212</v>
      </c>
    </row>
    <row r="4" spans="1:3" x14ac:dyDescent="0.3">
      <c r="A4" t="s">
        <v>226</v>
      </c>
      <c r="B4">
        <v>7.4999999999999997E-3</v>
      </c>
      <c r="C4" t="s">
        <v>212</v>
      </c>
    </row>
    <row r="5" spans="1:3" x14ac:dyDescent="0.3">
      <c r="A5" s="3" t="s">
        <v>229</v>
      </c>
      <c r="B5">
        <v>0.1</v>
      </c>
      <c r="C5" t="s">
        <v>227</v>
      </c>
    </row>
    <row r="6" spans="1:3" x14ac:dyDescent="0.3">
      <c r="A6" t="s">
        <v>230</v>
      </c>
      <c r="B6">
        <v>0.25</v>
      </c>
      <c r="C6" t="s">
        <v>228</v>
      </c>
    </row>
    <row r="7" spans="1:3" x14ac:dyDescent="0.3">
      <c r="A7" t="s">
        <v>213</v>
      </c>
      <c r="B7">
        <v>0.02</v>
      </c>
      <c r="C7" t="s">
        <v>212</v>
      </c>
    </row>
    <row r="8" spans="1:3" x14ac:dyDescent="0.3">
      <c r="A8" t="s">
        <v>214</v>
      </c>
      <c r="B8">
        <v>0.02</v>
      </c>
      <c r="C8" t="s">
        <v>212</v>
      </c>
    </row>
    <row r="9" spans="1:3" x14ac:dyDescent="0.3">
      <c r="A9" t="s">
        <v>215</v>
      </c>
      <c r="B9">
        <v>0.22</v>
      </c>
      <c r="C9" t="s">
        <v>216</v>
      </c>
    </row>
    <row r="10" spans="1:3" x14ac:dyDescent="0.3">
      <c r="A10" t="s">
        <v>232</v>
      </c>
      <c r="B10">
        <v>0.5</v>
      </c>
      <c r="C10" t="s">
        <v>216</v>
      </c>
    </row>
    <row r="11" spans="1:3" x14ac:dyDescent="0.3">
      <c r="A11" t="s">
        <v>233</v>
      </c>
      <c r="B11">
        <v>4.4999999999999998E-2</v>
      </c>
      <c r="C11" t="s">
        <v>217</v>
      </c>
    </row>
    <row r="12" spans="1:3" x14ac:dyDescent="0.3">
      <c r="A12" t="s">
        <v>218</v>
      </c>
      <c r="B12">
        <v>0.13500000000000001</v>
      </c>
      <c r="C12" t="s">
        <v>217</v>
      </c>
    </row>
    <row r="13" spans="1:3" x14ac:dyDescent="0.3">
      <c r="A13" t="s">
        <v>219</v>
      </c>
      <c r="B13">
        <v>0.08</v>
      </c>
      <c r="C13" t="s">
        <v>220</v>
      </c>
    </row>
    <row r="14" spans="1:3" x14ac:dyDescent="0.3">
      <c r="A14" t="s">
        <v>221</v>
      </c>
      <c r="B14">
        <v>5.7500000000000002E-2</v>
      </c>
      <c r="C14" t="s">
        <v>217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0EF6F-438D-41F9-93CA-537B5AFAC263}">
  <dimension ref="A2:H8"/>
  <sheetViews>
    <sheetView workbookViewId="0">
      <selection activeCell="B4" sqref="B4"/>
    </sheetView>
  </sheetViews>
  <sheetFormatPr defaultColWidth="8.77734375" defaultRowHeight="14.4" x14ac:dyDescent="0.3"/>
  <cols>
    <col min="1" max="1" width="18.6640625" customWidth="1"/>
  </cols>
  <sheetData>
    <row r="2" spans="1:8" x14ac:dyDescent="0.3">
      <c r="A2" t="s">
        <v>0</v>
      </c>
      <c r="B2" t="s">
        <v>4</v>
      </c>
      <c r="C2" t="s">
        <v>133</v>
      </c>
      <c r="D2" t="s">
        <v>10</v>
      </c>
    </row>
    <row r="3" spans="1:8" x14ac:dyDescent="0.3">
      <c r="A3" t="s">
        <v>176</v>
      </c>
      <c r="B3">
        <v>81890</v>
      </c>
      <c r="C3" t="s">
        <v>29</v>
      </c>
      <c r="D3" s="2" t="s">
        <v>135</v>
      </c>
    </row>
    <row r="4" spans="1:8" x14ac:dyDescent="0.3">
      <c r="A4" t="s">
        <v>136</v>
      </c>
      <c r="B4" s="3">
        <v>45</v>
      </c>
      <c r="D4" s="2" t="s">
        <v>134</v>
      </c>
      <c r="H4" t="s">
        <v>137</v>
      </c>
    </row>
    <row r="5" spans="1:8" x14ac:dyDescent="0.3">
      <c r="A5" t="s">
        <v>234</v>
      </c>
    </row>
    <row r="6" spans="1:8" x14ac:dyDescent="0.3">
      <c r="A6" t="s">
        <v>177</v>
      </c>
      <c r="B6">
        <v>0.2</v>
      </c>
      <c r="D6" s="5" t="s">
        <v>231</v>
      </c>
    </row>
    <row r="7" spans="1:8" x14ac:dyDescent="0.3">
      <c r="A7" t="s">
        <v>178</v>
      </c>
      <c r="B7">
        <v>0.2</v>
      </c>
      <c r="D7" t="s">
        <v>231</v>
      </c>
    </row>
    <row r="8" spans="1:8" x14ac:dyDescent="0.3">
      <c r="A8" t="s">
        <v>224</v>
      </c>
      <c r="B8">
        <v>2.7E-2</v>
      </c>
      <c r="D8" t="s">
        <v>212</v>
      </c>
    </row>
  </sheetData>
  <hyperlinks>
    <hyperlink ref="D4" r:id="rId1" xr:uid="{D65CDE4F-1DBC-48C3-A32F-9980CA818941}"/>
    <hyperlink ref="D3" r:id="rId2" location="(1)" xr:uid="{8BD7CCF6-289D-4454-B231-B17DF4EE5224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4EAC2-56E2-4337-8D5D-42EAA0559452}">
  <dimension ref="A1:K22"/>
  <sheetViews>
    <sheetView workbookViewId="0">
      <selection activeCell="I20" sqref="I20"/>
    </sheetView>
  </sheetViews>
  <sheetFormatPr defaultColWidth="8.77734375" defaultRowHeight="14.4" x14ac:dyDescent="0.3"/>
  <cols>
    <col min="1" max="1" width="26.44140625" customWidth="1"/>
    <col min="2" max="2" width="12" customWidth="1"/>
    <col min="3" max="3" width="8.6640625" customWidth="1"/>
    <col min="4" max="4" width="25.44140625" customWidth="1"/>
    <col min="5" max="5" width="8.44140625" customWidth="1"/>
    <col min="6" max="6" width="10.109375" customWidth="1"/>
    <col min="7" max="7" width="9.109375" customWidth="1"/>
    <col min="8" max="8" width="12" customWidth="1"/>
    <col min="11" max="11" width="13.6640625" customWidth="1"/>
  </cols>
  <sheetData>
    <row r="1" spans="1:11" x14ac:dyDescent="0.3">
      <c r="A1" t="s">
        <v>60</v>
      </c>
    </row>
    <row r="2" spans="1:11" x14ac:dyDescent="0.3">
      <c r="A2" t="s">
        <v>0</v>
      </c>
      <c r="B2" t="s">
        <v>28</v>
      </c>
      <c r="D2" t="s">
        <v>48</v>
      </c>
      <c r="E2" t="s">
        <v>325</v>
      </c>
      <c r="F2" t="s">
        <v>326</v>
      </c>
      <c r="G2" t="s">
        <v>7</v>
      </c>
      <c r="H2" t="s">
        <v>57</v>
      </c>
      <c r="I2" t="s">
        <v>30</v>
      </c>
      <c r="J2" t="s">
        <v>67</v>
      </c>
    </row>
    <row r="3" spans="1:11" x14ac:dyDescent="0.3">
      <c r="A3" t="s">
        <v>188</v>
      </c>
      <c r="B3">
        <v>37500</v>
      </c>
      <c r="C3" t="s">
        <v>29</v>
      </c>
      <c r="D3" t="s">
        <v>51</v>
      </c>
      <c r="E3">
        <v>3</v>
      </c>
      <c r="F3">
        <v>0.5</v>
      </c>
      <c r="G3" t="s">
        <v>47</v>
      </c>
      <c r="H3" t="s">
        <v>58</v>
      </c>
      <c r="I3">
        <v>0.53</v>
      </c>
    </row>
    <row r="4" spans="1:11" x14ac:dyDescent="0.3">
      <c r="A4" t="s">
        <v>189</v>
      </c>
      <c r="B4">
        <v>230000</v>
      </c>
      <c r="C4" t="s">
        <v>29</v>
      </c>
      <c r="D4" t="s">
        <v>52</v>
      </c>
      <c r="E4">
        <v>150</v>
      </c>
      <c r="F4">
        <v>20</v>
      </c>
      <c r="G4" t="s">
        <v>15</v>
      </c>
      <c r="H4" s="2" t="s">
        <v>61</v>
      </c>
      <c r="I4">
        <v>0.6</v>
      </c>
    </row>
    <row r="5" spans="1:11" x14ac:dyDescent="0.3">
      <c r="A5" t="s">
        <v>190</v>
      </c>
      <c r="B5">
        <v>63000</v>
      </c>
      <c r="C5" t="s">
        <v>29</v>
      </c>
      <c r="D5" t="s">
        <v>49</v>
      </c>
      <c r="E5">
        <v>15</v>
      </c>
      <c r="F5">
        <v>4</v>
      </c>
      <c r="G5" t="s">
        <v>50</v>
      </c>
      <c r="H5" s="2" t="s">
        <v>62</v>
      </c>
      <c r="I5">
        <v>0.81</v>
      </c>
    </row>
    <row r="6" spans="1:11" x14ac:dyDescent="0.3">
      <c r="A6" t="s">
        <v>186</v>
      </c>
      <c r="B6">
        <v>380000</v>
      </c>
      <c r="C6" t="s">
        <v>29</v>
      </c>
      <c r="E6">
        <v>10</v>
      </c>
      <c r="F6">
        <v>12</v>
      </c>
      <c r="H6" t="s">
        <v>56</v>
      </c>
      <c r="I6">
        <v>0.66</v>
      </c>
    </row>
    <row r="7" spans="1:11" x14ac:dyDescent="0.3">
      <c r="A7" t="s">
        <v>187</v>
      </c>
      <c r="B7">
        <v>22000</v>
      </c>
      <c r="C7" t="s">
        <v>29</v>
      </c>
      <c r="D7" t="s">
        <v>131</v>
      </c>
      <c r="E7">
        <v>1600</v>
      </c>
      <c r="F7">
        <v>3593</v>
      </c>
      <c r="G7" t="s">
        <v>15</v>
      </c>
      <c r="H7" t="s">
        <v>56</v>
      </c>
      <c r="I7">
        <v>0.85</v>
      </c>
    </row>
    <row r="8" spans="1:11" x14ac:dyDescent="0.3">
      <c r="A8" t="s">
        <v>191</v>
      </c>
      <c r="B8">
        <v>37500</v>
      </c>
      <c r="C8" t="s">
        <v>29</v>
      </c>
      <c r="D8" t="s">
        <v>51</v>
      </c>
      <c r="E8">
        <v>3</v>
      </c>
      <c r="F8">
        <v>5</v>
      </c>
      <c r="G8" t="s">
        <v>47</v>
      </c>
      <c r="H8" t="s">
        <v>56</v>
      </c>
      <c r="I8">
        <v>0.53</v>
      </c>
    </row>
    <row r="9" spans="1:11" x14ac:dyDescent="0.3">
      <c r="A9" t="s">
        <v>192</v>
      </c>
      <c r="B9">
        <v>230000</v>
      </c>
      <c r="C9" t="s">
        <v>29</v>
      </c>
      <c r="D9" t="s">
        <v>52</v>
      </c>
      <c r="E9">
        <v>150</v>
      </c>
      <c r="F9">
        <v>100</v>
      </c>
      <c r="G9" t="s">
        <v>15</v>
      </c>
      <c r="H9" s="2" t="s">
        <v>61</v>
      </c>
      <c r="I9">
        <v>0.6</v>
      </c>
    </row>
    <row r="10" spans="1:11" x14ac:dyDescent="0.3">
      <c r="A10" t="s">
        <v>193</v>
      </c>
      <c r="B10">
        <v>75000</v>
      </c>
      <c r="C10" t="s">
        <v>29</v>
      </c>
      <c r="D10" t="s">
        <v>51</v>
      </c>
      <c r="E10">
        <v>3</v>
      </c>
      <c r="F10">
        <v>5</v>
      </c>
      <c r="G10" t="s">
        <v>47</v>
      </c>
      <c r="H10" t="s">
        <v>56</v>
      </c>
      <c r="I10">
        <v>0.53</v>
      </c>
    </row>
    <row r="11" spans="1:11" x14ac:dyDescent="0.3">
      <c r="A11" t="s">
        <v>194</v>
      </c>
      <c r="B11">
        <v>100000</v>
      </c>
      <c r="C11" t="s">
        <v>29</v>
      </c>
      <c r="D11" t="s">
        <v>181</v>
      </c>
      <c r="E11">
        <v>30</v>
      </c>
      <c r="F11">
        <v>10</v>
      </c>
      <c r="G11" t="s">
        <v>47</v>
      </c>
      <c r="H11" t="s">
        <v>183</v>
      </c>
      <c r="I11">
        <v>0.67</v>
      </c>
    </row>
    <row r="12" spans="1:11" x14ac:dyDescent="0.3">
      <c r="A12" t="s">
        <v>195</v>
      </c>
      <c r="B12">
        <v>32.5</v>
      </c>
      <c r="C12" t="s">
        <v>29</v>
      </c>
      <c r="D12" t="s">
        <v>181</v>
      </c>
      <c r="E12">
        <v>1</v>
      </c>
      <c r="F12">
        <v>10</v>
      </c>
      <c r="G12" t="s">
        <v>47</v>
      </c>
      <c r="H12" s="2" t="s">
        <v>146</v>
      </c>
      <c r="I12">
        <v>0.95</v>
      </c>
    </row>
    <row r="13" spans="1:11" x14ac:dyDescent="0.3">
      <c r="A13" t="s">
        <v>200</v>
      </c>
      <c r="B13">
        <v>238000</v>
      </c>
      <c r="C13" t="s">
        <v>29</v>
      </c>
      <c r="D13" t="s">
        <v>182</v>
      </c>
      <c r="E13">
        <v>10</v>
      </c>
      <c r="F13">
        <v>8</v>
      </c>
      <c r="G13" t="s">
        <v>15</v>
      </c>
      <c r="H13" t="s">
        <v>184</v>
      </c>
      <c r="I13">
        <v>0.65</v>
      </c>
    </row>
    <row r="14" spans="1:11" x14ac:dyDescent="0.3">
      <c r="A14" s="3" t="s">
        <v>196</v>
      </c>
      <c r="B14">
        <v>9500</v>
      </c>
      <c r="C14" t="s">
        <v>29</v>
      </c>
      <c r="D14" t="s">
        <v>49</v>
      </c>
      <c r="E14">
        <v>23</v>
      </c>
      <c r="F14">
        <v>2.2000000000000002</v>
      </c>
      <c r="G14" t="s">
        <v>50</v>
      </c>
      <c r="H14" s="2" t="s">
        <v>64</v>
      </c>
      <c r="I14">
        <v>0.79</v>
      </c>
    </row>
    <row r="15" spans="1:11" x14ac:dyDescent="0.3">
      <c r="A15" s="3" t="s">
        <v>197</v>
      </c>
      <c r="B15">
        <v>4800</v>
      </c>
      <c r="C15" t="s">
        <v>29</v>
      </c>
      <c r="D15" t="s">
        <v>53</v>
      </c>
      <c r="E15">
        <v>7.5</v>
      </c>
      <c r="F15">
        <v>2.54</v>
      </c>
      <c r="G15" t="s">
        <v>54</v>
      </c>
      <c r="H15" s="2" t="s">
        <v>65</v>
      </c>
      <c r="I15">
        <v>0.65</v>
      </c>
    </row>
    <row r="16" spans="1:11" x14ac:dyDescent="0.3">
      <c r="A16" t="s">
        <v>198</v>
      </c>
      <c r="B16">
        <v>80</v>
      </c>
      <c r="C16" t="s">
        <v>63</v>
      </c>
      <c r="D16" t="s">
        <v>53</v>
      </c>
      <c r="E16">
        <v>15</v>
      </c>
      <c r="F16">
        <v>20</v>
      </c>
      <c r="G16" t="s">
        <v>54</v>
      </c>
      <c r="H16" s="2" t="s">
        <v>66</v>
      </c>
      <c r="I16">
        <v>1.33</v>
      </c>
      <c r="J16">
        <v>100</v>
      </c>
      <c r="K16" t="s">
        <v>16</v>
      </c>
    </row>
    <row r="17" spans="1:9" x14ac:dyDescent="0.3">
      <c r="A17" t="s">
        <v>199</v>
      </c>
      <c r="B17">
        <v>21000</v>
      </c>
      <c r="C17" t="s">
        <v>29</v>
      </c>
      <c r="D17" t="s">
        <v>330</v>
      </c>
      <c r="E17">
        <f>10^6</f>
        <v>1000000</v>
      </c>
      <c r="F17">
        <f>(standard_belt_conveyor!B6*(standard_belt_conveyor!B4*0.3048)^2.5)</f>
        <v>76935.833953519264</v>
      </c>
      <c r="G17" t="s">
        <v>331</v>
      </c>
      <c r="I17">
        <v>0.2</v>
      </c>
    </row>
    <row r="19" spans="1:9" x14ac:dyDescent="0.3">
      <c r="A19" t="s">
        <v>327</v>
      </c>
      <c r="B19">
        <v>650</v>
      </c>
      <c r="C19" t="s">
        <v>56</v>
      </c>
    </row>
    <row r="22" spans="1:9" x14ac:dyDescent="0.3">
      <c r="A22" s="4"/>
    </row>
  </sheetData>
  <hyperlinks>
    <hyperlink ref="H5" r:id="rId1" xr:uid="{29B1090E-3E0E-4959-9517-01ECBE15B1E6}"/>
    <hyperlink ref="H4" r:id="rId2" xr:uid="{699EF7F5-147A-4A45-9703-96F569E8802F}"/>
    <hyperlink ref="H16" r:id="rId3" xr:uid="{CE857C8C-06BA-4606-B21B-E83F455C3B82}"/>
    <hyperlink ref="H15" r:id="rId4" xr:uid="{292D848F-3DC3-42FF-B115-46148EDFD2A8}"/>
    <hyperlink ref="H14" r:id="rId5" xr:uid="{7FC25CF3-66CB-4D0A-BB61-3B4475B2C819}"/>
    <hyperlink ref="H9" r:id="rId6" xr:uid="{A5DFE124-6B6E-4D52-B2A1-E246DBD7A1E9}"/>
    <hyperlink ref="H12" r:id="rId7" xr:uid="{5BA3537D-6CBE-495C-BAE1-48869200A390}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6DB8-B0B9-4A0A-8A56-527230CA91FC}">
  <dimension ref="A1:D11"/>
  <sheetViews>
    <sheetView workbookViewId="0">
      <selection activeCell="B10" sqref="B10"/>
    </sheetView>
  </sheetViews>
  <sheetFormatPr defaultColWidth="8.77734375" defaultRowHeight="14.4" x14ac:dyDescent="0.3"/>
  <cols>
    <col min="1" max="1" width="32.33203125" customWidth="1"/>
    <col min="3" max="3" width="12.5546875" customWidth="1"/>
  </cols>
  <sheetData>
    <row r="1" spans="1:4" x14ac:dyDescent="0.3">
      <c r="A1" t="s">
        <v>100</v>
      </c>
    </row>
    <row r="2" spans="1:4" x14ac:dyDescent="0.3">
      <c r="A2" t="s">
        <v>0</v>
      </c>
      <c r="B2" t="s">
        <v>4</v>
      </c>
      <c r="C2" t="s">
        <v>5</v>
      </c>
      <c r="D2" t="s">
        <v>10</v>
      </c>
    </row>
    <row r="3" spans="1:4" x14ac:dyDescent="0.3">
      <c r="A3" t="s">
        <v>43</v>
      </c>
      <c r="B3">
        <v>1</v>
      </c>
    </row>
    <row r="4" spans="1:4" x14ac:dyDescent="0.3">
      <c r="A4" t="s">
        <v>35</v>
      </c>
      <c r="B4">
        <v>3</v>
      </c>
      <c r="D4" t="s">
        <v>30</v>
      </c>
    </row>
    <row r="5" spans="1:4" x14ac:dyDescent="0.3">
      <c r="A5" t="s">
        <v>36</v>
      </c>
      <c r="B5">
        <v>0.7</v>
      </c>
      <c r="D5" t="s">
        <v>16</v>
      </c>
    </row>
    <row r="6" spans="1:4" x14ac:dyDescent="0.3">
      <c r="A6" t="s">
        <v>37</v>
      </c>
      <c r="B6">
        <v>1</v>
      </c>
    </row>
    <row r="7" spans="1:4" x14ac:dyDescent="0.3">
      <c r="A7" t="s">
        <v>38</v>
      </c>
      <c r="B7">
        <v>1</v>
      </c>
    </row>
    <row r="8" spans="1:4" x14ac:dyDescent="0.3">
      <c r="A8" t="s">
        <v>39</v>
      </c>
      <c r="B8">
        <v>1</v>
      </c>
    </row>
    <row r="10" spans="1:4" x14ac:dyDescent="0.3">
      <c r="A10" t="s">
        <v>31</v>
      </c>
      <c r="B10" s="3">
        <v>25</v>
      </c>
      <c r="C10" t="s">
        <v>329</v>
      </c>
      <c r="D10" t="s">
        <v>328</v>
      </c>
    </row>
    <row r="11" spans="1:4" x14ac:dyDescent="0.3">
      <c r="A11" t="s">
        <v>99</v>
      </c>
      <c r="B11">
        <v>0.9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D6F2E-FA24-4D6E-BA33-9B8C5FFBA286}">
  <dimension ref="A1:C11"/>
  <sheetViews>
    <sheetView workbookViewId="0">
      <selection activeCell="B11" sqref="B11"/>
    </sheetView>
  </sheetViews>
  <sheetFormatPr defaultColWidth="8.77734375" defaultRowHeight="14.4" x14ac:dyDescent="0.3"/>
  <cols>
    <col min="1" max="1" width="30.33203125" customWidth="1"/>
    <col min="2" max="2" width="11" customWidth="1"/>
    <col min="3" max="3" width="11.77734375" customWidth="1"/>
  </cols>
  <sheetData>
    <row r="1" spans="1:3" x14ac:dyDescent="0.3">
      <c r="A1" t="s">
        <v>56</v>
      </c>
    </row>
    <row r="2" spans="1:3" x14ac:dyDescent="0.3">
      <c r="A2" t="s">
        <v>0</v>
      </c>
      <c r="B2" t="s">
        <v>222</v>
      </c>
      <c r="C2" t="s">
        <v>223</v>
      </c>
    </row>
    <row r="3" spans="1:3" x14ac:dyDescent="0.3">
      <c r="A3" t="s">
        <v>201</v>
      </c>
      <c r="B3">
        <v>0.7</v>
      </c>
      <c r="C3" t="s">
        <v>202</v>
      </c>
    </row>
    <row r="4" spans="1:3" x14ac:dyDescent="0.3">
      <c r="A4" t="s">
        <v>203</v>
      </c>
      <c r="B4">
        <v>0.18</v>
      </c>
      <c r="C4" t="s">
        <v>202</v>
      </c>
    </row>
    <row r="5" spans="1:3" x14ac:dyDescent="0.3">
      <c r="A5" t="s">
        <v>204</v>
      </c>
      <c r="B5">
        <v>0.1</v>
      </c>
      <c r="C5" t="s">
        <v>202</v>
      </c>
    </row>
    <row r="6" spans="1:3" x14ac:dyDescent="0.3">
      <c r="A6" t="s">
        <v>205</v>
      </c>
      <c r="B6">
        <v>0.38</v>
      </c>
      <c r="C6" t="s">
        <v>202</v>
      </c>
    </row>
    <row r="7" spans="1:3" x14ac:dyDescent="0.3">
      <c r="A7" t="s">
        <v>206</v>
      </c>
      <c r="B7">
        <v>0.4</v>
      </c>
      <c r="C7" t="s">
        <v>202</v>
      </c>
    </row>
    <row r="8" spans="1:3" x14ac:dyDescent="0.3">
      <c r="A8" t="s">
        <v>207</v>
      </c>
      <c r="B8">
        <v>0.06</v>
      </c>
      <c r="C8" t="s">
        <v>202</v>
      </c>
    </row>
    <row r="9" spans="1:3" x14ac:dyDescent="0.3">
      <c r="A9" t="s">
        <v>208</v>
      </c>
      <c r="B9">
        <v>0.1</v>
      </c>
      <c r="C9" t="s">
        <v>202</v>
      </c>
    </row>
    <row r="10" spans="1:3" x14ac:dyDescent="0.3">
      <c r="A10" t="s">
        <v>209</v>
      </c>
      <c r="B10">
        <v>0.25</v>
      </c>
      <c r="C10" t="s">
        <v>210</v>
      </c>
    </row>
    <row r="11" spans="1:3" x14ac:dyDescent="0.3">
      <c r="A11" t="s">
        <v>211</v>
      </c>
      <c r="B11">
        <v>0.2</v>
      </c>
      <c r="C11" t="s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4868A-CA0D-4E33-AC4A-13C92D1F9685}">
  <dimension ref="A1:D9"/>
  <sheetViews>
    <sheetView workbookViewId="0">
      <selection activeCell="F11" sqref="F11"/>
    </sheetView>
  </sheetViews>
  <sheetFormatPr defaultColWidth="8.77734375" defaultRowHeight="14.4" x14ac:dyDescent="0.3"/>
  <cols>
    <col min="1" max="1" width="27.109375" customWidth="1"/>
    <col min="4" max="4" width="13.6640625" customWidth="1"/>
  </cols>
  <sheetData>
    <row r="1" spans="1:4" x14ac:dyDescent="0.3">
      <c r="A1" s="3" t="s">
        <v>90</v>
      </c>
    </row>
    <row r="2" spans="1:4" x14ac:dyDescent="0.3">
      <c r="A2" s="3" t="s">
        <v>0</v>
      </c>
      <c r="B2" t="s">
        <v>4</v>
      </c>
      <c r="C2" t="s">
        <v>7</v>
      </c>
      <c r="D2" t="s">
        <v>10</v>
      </c>
    </row>
    <row r="3" spans="1:4" x14ac:dyDescent="0.3">
      <c r="A3" s="3" t="s">
        <v>110</v>
      </c>
      <c r="D3" t="s">
        <v>46</v>
      </c>
    </row>
    <row r="4" spans="1:4" x14ac:dyDescent="0.3">
      <c r="A4" s="3" t="s">
        <v>6</v>
      </c>
      <c r="B4">
        <v>368.15</v>
      </c>
      <c r="C4" t="s">
        <v>1</v>
      </c>
      <c r="D4" t="s">
        <v>27</v>
      </c>
    </row>
    <row r="5" spans="1:4" x14ac:dyDescent="0.3">
      <c r="A5" s="3" t="s">
        <v>8</v>
      </c>
      <c r="B5">
        <v>48</v>
      </c>
      <c r="C5" t="s">
        <v>2</v>
      </c>
      <c r="D5" t="s">
        <v>11</v>
      </c>
    </row>
    <row r="6" spans="1:4" x14ac:dyDescent="0.3">
      <c r="A6" s="3" t="s">
        <v>41</v>
      </c>
      <c r="B6">
        <v>2</v>
      </c>
      <c r="C6" t="s">
        <v>2</v>
      </c>
      <c r="D6" t="s">
        <v>12</v>
      </c>
    </row>
    <row r="7" spans="1:4" x14ac:dyDescent="0.3">
      <c r="A7" s="3" t="s">
        <v>13</v>
      </c>
      <c r="B7">
        <v>16.260000000000002</v>
      </c>
      <c r="C7" t="s">
        <v>14</v>
      </c>
      <c r="D7" t="s">
        <v>3</v>
      </c>
    </row>
    <row r="8" spans="1:4" x14ac:dyDescent="0.3">
      <c r="A8" s="3" t="s">
        <v>44</v>
      </c>
      <c r="B8">
        <v>6.3499999999999997E-3</v>
      </c>
      <c r="C8" t="s">
        <v>15</v>
      </c>
      <c r="D8" t="s">
        <v>185</v>
      </c>
    </row>
    <row r="9" spans="1:4" x14ac:dyDescent="0.3">
      <c r="A9" s="3" t="s">
        <v>32</v>
      </c>
      <c r="B9">
        <v>3.7160000000000002</v>
      </c>
      <c r="C9" t="s">
        <v>15</v>
      </c>
      <c r="D9" t="s">
        <v>59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EE1E-7F56-45CB-B0FF-A4EB36B766F1}">
  <dimension ref="A1:C5"/>
  <sheetViews>
    <sheetView workbookViewId="0">
      <selection activeCell="A4" sqref="A4"/>
    </sheetView>
  </sheetViews>
  <sheetFormatPr defaultColWidth="8.77734375" defaultRowHeight="14.4" x14ac:dyDescent="0.3"/>
  <cols>
    <col min="1" max="1" width="15.44140625" customWidth="1"/>
  </cols>
  <sheetData>
    <row r="1" spans="1:3" x14ac:dyDescent="0.3">
      <c r="A1" t="s">
        <v>56</v>
      </c>
    </row>
    <row r="2" spans="1:3" x14ac:dyDescent="0.3">
      <c r="A2" t="s">
        <v>0</v>
      </c>
      <c r="B2" t="s">
        <v>4</v>
      </c>
      <c r="C2" t="s">
        <v>5</v>
      </c>
    </row>
    <row r="3" spans="1:3" x14ac:dyDescent="0.3">
      <c r="A3" t="s">
        <v>114</v>
      </c>
      <c r="B3">
        <v>35000</v>
      </c>
      <c r="C3" t="s">
        <v>115</v>
      </c>
    </row>
    <row r="4" spans="1:3" x14ac:dyDescent="0.3">
      <c r="A4" t="s">
        <v>155</v>
      </c>
      <c r="B4">
        <v>7920</v>
      </c>
      <c r="C4" t="s">
        <v>116</v>
      </c>
    </row>
    <row r="5" spans="1:3" x14ac:dyDescent="0.3">
      <c r="A5" t="s">
        <v>122</v>
      </c>
      <c r="B5">
        <v>20</v>
      </c>
      <c r="C5" t="s">
        <v>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7679F-E498-462D-825B-EAF86D6734F3}">
  <dimension ref="A1:D5"/>
  <sheetViews>
    <sheetView workbookViewId="0">
      <selection activeCell="D5" sqref="D5"/>
    </sheetView>
  </sheetViews>
  <sheetFormatPr defaultColWidth="8.77734375" defaultRowHeight="14.4" x14ac:dyDescent="0.3"/>
  <cols>
    <col min="1" max="1" width="23.33203125" customWidth="1"/>
  </cols>
  <sheetData>
    <row r="1" spans="1:4" x14ac:dyDescent="0.3">
      <c r="A1" t="s">
        <v>56</v>
      </c>
    </row>
    <row r="2" spans="1:4" x14ac:dyDescent="0.3">
      <c r="A2" t="s">
        <v>0</v>
      </c>
      <c r="B2" t="s">
        <v>4</v>
      </c>
      <c r="C2" t="s">
        <v>5</v>
      </c>
      <c r="D2" t="s">
        <v>10</v>
      </c>
    </row>
    <row r="3" spans="1:4" x14ac:dyDescent="0.3">
      <c r="A3" t="s">
        <v>118</v>
      </c>
      <c r="B3">
        <v>0.19400000000000001</v>
      </c>
      <c r="C3" t="s">
        <v>105</v>
      </c>
      <c r="D3" t="s">
        <v>111</v>
      </c>
    </row>
    <row r="4" spans="1:4" x14ac:dyDescent="0.3">
      <c r="A4" t="s">
        <v>112</v>
      </c>
      <c r="B4">
        <v>1204.67</v>
      </c>
      <c r="C4" t="s">
        <v>113</v>
      </c>
    </row>
    <row r="5" spans="1:4" x14ac:dyDescent="0.3">
      <c r="A5" t="s">
        <v>163</v>
      </c>
      <c r="B5">
        <v>1</v>
      </c>
      <c r="C5" t="s">
        <v>164</v>
      </c>
      <c r="D5" t="s">
        <v>165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35FB0-FC35-4894-B852-40A6833023F4}">
  <dimension ref="A1:D9"/>
  <sheetViews>
    <sheetView workbookViewId="0">
      <selection activeCell="A7" sqref="A7"/>
    </sheetView>
  </sheetViews>
  <sheetFormatPr defaultColWidth="8.77734375" defaultRowHeight="14.4" x14ac:dyDescent="0.3"/>
  <cols>
    <col min="1" max="1" width="17.109375" customWidth="1"/>
  </cols>
  <sheetData>
    <row r="1" spans="1:4" x14ac:dyDescent="0.3">
      <c r="A1" t="s">
        <v>124</v>
      </c>
    </row>
    <row r="2" spans="1:4" x14ac:dyDescent="0.3">
      <c r="A2" t="s">
        <v>0</v>
      </c>
      <c r="B2" t="s">
        <v>4</v>
      </c>
      <c r="C2" t="s">
        <v>5</v>
      </c>
      <c r="D2" t="s">
        <v>10</v>
      </c>
    </row>
    <row r="3" spans="1:4" x14ac:dyDescent="0.3">
      <c r="A3" t="s">
        <v>123</v>
      </c>
      <c r="B3">
        <v>2.5</v>
      </c>
      <c r="C3" t="s">
        <v>16</v>
      </c>
      <c r="D3" t="s">
        <v>132</v>
      </c>
    </row>
    <row r="4" spans="1:4" x14ac:dyDescent="0.3">
      <c r="A4" t="s">
        <v>53</v>
      </c>
      <c r="B4">
        <v>0.1</v>
      </c>
      <c r="C4" t="s">
        <v>16</v>
      </c>
      <c r="D4" t="s">
        <v>132</v>
      </c>
    </row>
    <row r="5" spans="1:4" x14ac:dyDescent="0.3">
      <c r="A5" t="s">
        <v>125</v>
      </c>
      <c r="B5">
        <v>0.9</v>
      </c>
    </row>
    <row r="6" spans="1:4" x14ac:dyDescent="0.3">
      <c r="A6" t="s">
        <v>154</v>
      </c>
    </row>
    <row r="7" spans="1:4" x14ac:dyDescent="0.3">
      <c r="A7" t="s">
        <v>128</v>
      </c>
      <c r="B7">
        <v>8</v>
      </c>
      <c r="C7" t="s">
        <v>126</v>
      </c>
      <c r="D7" t="s">
        <v>127</v>
      </c>
    </row>
    <row r="8" spans="1:4" x14ac:dyDescent="0.3">
      <c r="A8" t="s">
        <v>129</v>
      </c>
      <c r="B8">
        <v>8</v>
      </c>
      <c r="C8" t="s">
        <v>126</v>
      </c>
    </row>
    <row r="9" spans="1:4" x14ac:dyDescent="0.3">
      <c r="A9" t="s">
        <v>130</v>
      </c>
      <c r="B9">
        <v>2</v>
      </c>
      <c r="C9" t="s">
        <v>126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E51FA-16AA-4EDB-95D7-E76738AA23C5}">
  <dimension ref="A1:D7"/>
  <sheetViews>
    <sheetView workbookViewId="0">
      <selection activeCell="F14" sqref="F14"/>
    </sheetView>
  </sheetViews>
  <sheetFormatPr defaultColWidth="8.77734375" defaultRowHeight="14.4" x14ac:dyDescent="0.3"/>
  <cols>
    <col min="1" max="1" width="16.44140625" customWidth="1"/>
  </cols>
  <sheetData>
    <row r="1" spans="1:4" x14ac:dyDescent="0.3">
      <c r="A1" t="s">
        <v>56</v>
      </c>
    </row>
    <row r="2" spans="1:4" x14ac:dyDescent="0.3">
      <c r="A2" t="s">
        <v>0</v>
      </c>
      <c r="B2" t="s">
        <v>4</v>
      </c>
      <c r="C2" t="s">
        <v>7</v>
      </c>
      <c r="D2" t="s">
        <v>70</v>
      </c>
    </row>
    <row r="3" spans="1:4" x14ac:dyDescent="0.3">
      <c r="A3" t="s">
        <v>118</v>
      </c>
      <c r="B3">
        <v>0.19400000000000001</v>
      </c>
      <c r="C3" t="s">
        <v>105</v>
      </c>
    </row>
    <row r="4" spans="1:4" x14ac:dyDescent="0.3">
      <c r="A4" t="s">
        <v>102</v>
      </c>
      <c r="B4">
        <v>10</v>
      </c>
      <c r="C4" t="s">
        <v>101</v>
      </c>
      <c r="D4" t="s">
        <v>103</v>
      </c>
    </row>
    <row r="5" spans="1:4" x14ac:dyDescent="0.3">
      <c r="A5" t="s">
        <v>104</v>
      </c>
      <c r="B5">
        <v>50</v>
      </c>
      <c r="C5" t="s">
        <v>105</v>
      </c>
      <c r="D5" t="s">
        <v>106</v>
      </c>
    </row>
    <row r="6" spans="1:4" x14ac:dyDescent="0.3">
      <c r="A6" t="s">
        <v>107</v>
      </c>
      <c r="B6">
        <v>4</v>
      </c>
    </row>
    <row r="7" spans="1:4" x14ac:dyDescent="0.3">
      <c r="A7" t="s">
        <v>20</v>
      </c>
      <c r="B7" s="1">
        <v>0.5</v>
      </c>
      <c r="C7" t="s">
        <v>2</v>
      </c>
      <c r="D7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EB40-91BA-4B28-833D-B3DB1EE1EE78}">
  <dimension ref="A1:C6"/>
  <sheetViews>
    <sheetView workbookViewId="0">
      <selection activeCell="A29" sqref="A29"/>
    </sheetView>
  </sheetViews>
  <sheetFormatPr defaultColWidth="8.77734375" defaultRowHeight="14.4" x14ac:dyDescent="0.3"/>
  <cols>
    <col min="1" max="1" width="18.77734375" customWidth="1"/>
  </cols>
  <sheetData>
    <row r="1" spans="1:3" x14ac:dyDescent="0.3">
      <c r="A1" t="s">
        <v>56</v>
      </c>
    </row>
    <row r="2" spans="1:3" x14ac:dyDescent="0.3">
      <c r="A2" t="s">
        <v>0</v>
      </c>
      <c r="B2" t="s">
        <v>4</v>
      </c>
    </row>
    <row r="3" spans="1:3" x14ac:dyDescent="0.3">
      <c r="A3" t="s">
        <v>108</v>
      </c>
      <c r="B3">
        <v>10</v>
      </c>
      <c r="C3" t="s">
        <v>101</v>
      </c>
    </row>
    <row r="4" spans="1:3" x14ac:dyDescent="0.3">
      <c r="A4" t="s">
        <v>109</v>
      </c>
      <c r="B4">
        <v>3</v>
      </c>
    </row>
    <row r="5" spans="1:3" x14ac:dyDescent="0.3">
      <c r="A5" t="s">
        <v>119</v>
      </c>
      <c r="B5">
        <v>40</v>
      </c>
      <c r="C5" t="s">
        <v>105</v>
      </c>
    </row>
    <row r="6" spans="1:3" x14ac:dyDescent="0.3">
      <c r="A6" t="s">
        <v>120</v>
      </c>
      <c r="B6">
        <v>1.71</v>
      </c>
      <c r="C6" t="s">
        <v>101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FC4B4-1D25-4960-A894-56724304077E}">
  <dimension ref="A1:C5"/>
  <sheetViews>
    <sheetView workbookViewId="0">
      <selection activeCell="A6" sqref="A6"/>
    </sheetView>
  </sheetViews>
  <sheetFormatPr defaultColWidth="8.77734375" defaultRowHeight="14.4" x14ac:dyDescent="0.3"/>
  <cols>
    <col min="1" max="1" width="16.44140625" customWidth="1"/>
  </cols>
  <sheetData>
    <row r="1" spans="1:3" x14ac:dyDescent="0.3">
      <c r="A1" t="s">
        <v>56</v>
      </c>
    </row>
    <row r="2" spans="1:3" x14ac:dyDescent="0.3">
      <c r="A2" t="s">
        <v>0</v>
      </c>
      <c r="B2" t="s">
        <v>4</v>
      </c>
      <c r="C2" t="s">
        <v>5</v>
      </c>
    </row>
    <row r="3" spans="1:3" x14ac:dyDescent="0.3">
      <c r="A3" t="s">
        <v>45</v>
      </c>
      <c r="B3">
        <v>0.9</v>
      </c>
    </row>
    <row r="4" spans="1:3" x14ac:dyDescent="0.3">
      <c r="A4" t="s">
        <v>121</v>
      </c>
      <c r="B4">
        <v>174</v>
      </c>
      <c r="C4" t="s">
        <v>105</v>
      </c>
    </row>
    <row r="5" spans="1:3" x14ac:dyDescent="0.3">
      <c r="A5" t="s">
        <v>120</v>
      </c>
      <c r="B5">
        <v>1.54</v>
      </c>
      <c r="C5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Process overview</vt:lpstr>
      <vt:lpstr>chemicals_sorbent_synthesis</vt:lpstr>
      <vt:lpstr>sorbent_synthesis_reaction</vt:lpstr>
      <vt:lpstr>plant</vt:lpstr>
      <vt:lpstr>brine</vt:lpstr>
      <vt:lpstr>column</vt:lpstr>
      <vt:lpstr>washing</vt:lpstr>
      <vt:lpstr>stripping</vt:lpstr>
      <vt:lpstr>FO</vt:lpstr>
      <vt:lpstr>Li2CO3_processing</vt:lpstr>
      <vt:lpstr>Li2CO3_purification</vt:lpstr>
      <vt:lpstr>standard_impeller</vt:lpstr>
      <vt:lpstr>standard_belt_conveyor</vt:lpstr>
      <vt:lpstr>pump</vt:lpstr>
      <vt:lpstr>water</vt:lpstr>
      <vt:lpstr>cost_chemicals</vt:lpstr>
      <vt:lpstr>opex</vt:lpstr>
      <vt:lpstr>worker</vt:lpstr>
      <vt:lpstr>equipment</vt:lpstr>
      <vt:lpstr>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chant</dc:creator>
  <cp:lastModifiedBy>chant</cp:lastModifiedBy>
  <cp:lastPrinted>2021-08-03T07:39:11Z</cp:lastPrinted>
  <dcterms:created xsi:type="dcterms:W3CDTF">2021-07-28T15:43:40Z</dcterms:created>
  <dcterms:modified xsi:type="dcterms:W3CDTF">2021-08-24T17:45:09Z</dcterms:modified>
</cp:coreProperties>
</file>