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gracia/Documents/2024-08 AGO-DIC/TEMP/Taller GiD + Python 2024/"/>
    </mc:Choice>
  </mc:AlternateContent>
  <xr:revisionPtr revIDLastSave="0" documentId="13_ncr:1_{4AA4FC47-ABF5-7A4F-A1C1-9DFD66208981}" xr6:coauthVersionLast="47" xr6:coauthVersionMax="47" xr10:uidLastSave="{00000000-0000-0000-0000-000000000000}"/>
  <bookViews>
    <workbookView xWindow="-40" yWindow="540" windowWidth="33600" windowHeight="19520" activeTab="1" xr2:uid="{C81D5CDA-CFFD-3C49-BCA5-2F8053B5CB58}"/>
  </bookViews>
  <sheets>
    <sheet name="DATA" sheetId="3" r:id="rId1"/>
    <sheet name="ELEM 1" sheetId="2" r:id="rId2"/>
    <sheet name="ELEM 2" sheetId="4" r:id="rId3"/>
    <sheet name="ELEM 3" sheetId="5" r:id="rId4"/>
    <sheet name="ELEM 4" sheetId="6" r:id="rId5"/>
    <sheet name="ELEM 5" sheetId="1" r:id="rId6"/>
    <sheet name="ALL" sheetId="7" r:id="rId7"/>
  </sheets>
  <definedNames>
    <definedName name="solver_adj" localSheetId="0" hidden="1">DATA!$O$12:$P$12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DATA!$Q$12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DATA!$R$12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450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600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7" l="1"/>
  <c r="M20" i="7"/>
  <c r="M21" i="7"/>
  <c r="M22" i="7"/>
  <c r="M23" i="7"/>
  <c r="M24" i="7"/>
  <c r="M25" i="7"/>
  <c r="M26" i="7"/>
  <c r="M18" i="7"/>
  <c r="I5" i="2"/>
  <c r="I8" i="2"/>
  <c r="I7" i="2"/>
  <c r="G5" i="2"/>
  <c r="F5" i="2"/>
  <c r="F4" i="2"/>
  <c r="E3" i="2"/>
  <c r="C48" i="5" a="1"/>
  <c r="C48" i="5" s="1"/>
  <c r="E48" i="4" a="1"/>
  <c r="E48" i="4" s="1"/>
  <c r="E48" i="2" a="1"/>
  <c r="E48" i="2" s="1"/>
  <c r="B42" i="1"/>
  <c r="C42" i="1" s="1" a="1"/>
  <c r="C42" i="1" s="1"/>
  <c r="B41" i="1"/>
  <c r="C41" i="1" s="1" a="1"/>
  <c r="C41" i="1" s="1"/>
  <c r="C40" i="1" a="1"/>
  <c r="C40" i="1" s="1"/>
  <c r="B40" i="1"/>
  <c r="B39" i="1"/>
  <c r="C39" i="1" s="1" a="1"/>
  <c r="C39" i="1" s="1"/>
  <c r="E39" i="1" s="1" a="1"/>
  <c r="E39" i="1" s="1"/>
  <c r="E39" i="6" a="1"/>
  <c r="E39" i="6" s="1"/>
  <c r="C42" i="6" a="1"/>
  <c r="C42" i="6" s="1"/>
  <c r="C41" i="6" a="1"/>
  <c r="C41" i="6" s="1"/>
  <c r="C40" i="6" a="1"/>
  <c r="C40" i="6" s="1"/>
  <c r="C39" i="6" a="1"/>
  <c r="C39" i="6" s="1"/>
  <c r="C49" i="4" a="1"/>
  <c r="C49" i="4" s="1"/>
  <c r="C49" i="2" a="1"/>
  <c r="C49" i="2" s="1"/>
  <c r="C48" i="2" a="1"/>
  <c r="C48" i="2" s="1"/>
  <c r="Q12" i="3"/>
  <c r="R12" i="3"/>
  <c r="Q13" i="3"/>
  <c r="R13" i="3"/>
  <c r="R11" i="3"/>
  <c r="Q11" i="3"/>
  <c r="B42" i="6"/>
  <c r="B41" i="6"/>
  <c r="B40" i="6"/>
  <c r="B39" i="6"/>
  <c r="P20" i="6"/>
  <c r="O20" i="6"/>
  <c r="K20" i="6"/>
  <c r="J20" i="6"/>
  <c r="D20" i="6"/>
  <c r="N20" i="6" s="1"/>
  <c r="D19" i="6"/>
  <c r="K19" i="6" s="1"/>
  <c r="K18" i="6"/>
  <c r="J18" i="6"/>
  <c r="I18" i="6"/>
  <c r="D18" i="6"/>
  <c r="P18" i="6" s="1"/>
  <c r="N17" i="6"/>
  <c r="K17" i="6"/>
  <c r="J17" i="6"/>
  <c r="I17" i="6"/>
  <c r="H17" i="6"/>
  <c r="D17" i="6"/>
  <c r="M17" i="6" s="1"/>
  <c r="G10" i="6"/>
  <c r="H9" i="6"/>
  <c r="G9" i="6"/>
  <c r="E8" i="6"/>
  <c r="F7" i="6"/>
  <c r="B6" i="6"/>
  <c r="F8" i="6" s="1"/>
  <c r="B4" i="6"/>
  <c r="E3" i="6" s="1"/>
  <c r="B4" i="5"/>
  <c r="G5" i="5" s="1"/>
  <c r="B3" i="5"/>
  <c r="B53" i="5"/>
  <c r="B52" i="5"/>
  <c r="B51" i="5"/>
  <c r="B50" i="5"/>
  <c r="B49" i="5"/>
  <c r="B48" i="5"/>
  <c r="K28" i="5"/>
  <c r="D28" i="5"/>
  <c r="J28" i="5" s="1"/>
  <c r="P27" i="5"/>
  <c r="K27" i="5"/>
  <c r="J27" i="5"/>
  <c r="I27" i="5"/>
  <c r="H27" i="5"/>
  <c r="D27" i="5"/>
  <c r="O27" i="5" s="1"/>
  <c r="P26" i="5"/>
  <c r="O26" i="5"/>
  <c r="N26" i="5"/>
  <c r="M26" i="5"/>
  <c r="K26" i="5"/>
  <c r="J26" i="5"/>
  <c r="I26" i="5"/>
  <c r="H26" i="5"/>
  <c r="G26" i="5"/>
  <c r="F26" i="5"/>
  <c r="E26" i="5"/>
  <c r="D26" i="5"/>
  <c r="L26" i="5" s="1"/>
  <c r="D25" i="5"/>
  <c r="I25" i="5" s="1"/>
  <c r="P24" i="5"/>
  <c r="M24" i="5"/>
  <c r="K24" i="5"/>
  <c r="J24" i="5"/>
  <c r="I24" i="5"/>
  <c r="H24" i="5"/>
  <c r="G24" i="5"/>
  <c r="E24" i="5"/>
  <c r="D24" i="5"/>
  <c r="N24" i="5" s="1"/>
  <c r="D23" i="5"/>
  <c r="K23" i="5" s="1"/>
  <c r="I13" i="5"/>
  <c r="H13" i="5"/>
  <c r="I12" i="5"/>
  <c r="H12" i="5"/>
  <c r="F10" i="5"/>
  <c r="E10" i="5"/>
  <c r="F9" i="5"/>
  <c r="E9" i="5"/>
  <c r="L15" i="5" s="1" a="1"/>
  <c r="L15" i="5" s="1"/>
  <c r="E3" i="5"/>
  <c r="B53" i="4"/>
  <c r="B52" i="4"/>
  <c r="B51" i="4"/>
  <c r="B50" i="4"/>
  <c r="B49" i="4"/>
  <c r="B48" i="4"/>
  <c r="D28" i="4"/>
  <c r="J28" i="4" s="1"/>
  <c r="D27" i="4"/>
  <c r="O27" i="4" s="1"/>
  <c r="P26" i="4"/>
  <c r="O26" i="4"/>
  <c r="M26" i="4"/>
  <c r="K26" i="4"/>
  <c r="J26" i="4"/>
  <c r="I26" i="4"/>
  <c r="H26" i="4"/>
  <c r="G26" i="4"/>
  <c r="F26" i="4"/>
  <c r="D26" i="4"/>
  <c r="L26" i="4" s="1"/>
  <c r="D25" i="4"/>
  <c r="I25" i="4" s="1"/>
  <c r="P24" i="4"/>
  <c r="O24" i="4"/>
  <c r="K24" i="4"/>
  <c r="H24" i="4"/>
  <c r="D24" i="4"/>
  <c r="N24" i="4" s="1"/>
  <c r="D23" i="4"/>
  <c r="K23" i="4" s="1"/>
  <c r="I13" i="4"/>
  <c r="H13" i="4"/>
  <c r="I12" i="4"/>
  <c r="H12" i="4"/>
  <c r="F10" i="4"/>
  <c r="E10" i="4"/>
  <c r="F9" i="4"/>
  <c r="E9" i="4"/>
  <c r="L15" i="4" s="1" a="1"/>
  <c r="L15" i="4" s="1"/>
  <c r="B4" i="4"/>
  <c r="G5" i="4" s="1"/>
  <c r="B3" i="4"/>
  <c r="E3" i="4" s="1"/>
  <c r="M28" i="2"/>
  <c r="N28" i="2"/>
  <c r="O28" i="2"/>
  <c r="P28" i="2"/>
  <c r="B4" i="2"/>
  <c r="B3" i="2"/>
  <c r="D28" i="2"/>
  <c r="D27" i="2"/>
  <c r="M27" i="2" s="1"/>
  <c r="B51" i="2"/>
  <c r="B50" i="2"/>
  <c r="B49" i="2"/>
  <c r="D23" i="2"/>
  <c r="M23" i="2" s="1"/>
  <c r="H13" i="2"/>
  <c r="F10" i="2"/>
  <c r="G8" i="2"/>
  <c r="F8" i="2"/>
  <c r="J4" i="2" s="1"/>
  <c r="B6" i="1"/>
  <c r="B4" i="1"/>
  <c r="H20" i="6" l="1"/>
  <c r="G20" i="6"/>
  <c r="I20" i="6"/>
  <c r="O17" i="6"/>
  <c r="F17" i="6"/>
  <c r="P17" i="6"/>
  <c r="G17" i="6"/>
  <c r="G3" i="6"/>
  <c r="G5" i="6"/>
  <c r="E5" i="6"/>
  <c r="P19" i="6"/>
  <c r="L19" i="6"/>
  <c r="E19" i="6"/>
  <c r="M19" i="6"/>
  <c r="F19" i="6"/>
  <c r="N19" i="6"/>
  <c r="H10" i="6"/>
  <c r="L18" i="6"/>
  <c r="G19" i="6"/>
  <c r="O19" i="6"/>
  <c r="E7" i="6"/>
  <c r="E11" i="6" s="1" a="1"/>
  <c r="E11" i="6" s="1"/>
  <c r="E18" i="6"/>
  <c r="M18" i="6"/>
  <c r="H19" i="6"/>
  <c r="F18" i="6"/>
  <c r="N18" i="6"/>
  <c r="I19" i="6"/>
  <c r="L20" i="6"/>
  <c r="L17" i="6"/>
  <c r="G18" i="6"/>
  <c r="O18" i="6"/>
  <c r="J19" i="6"/>
  <c r="E20" i="6"/>
  <c r="M20" i="6"/>
  <c r="E17" i="6"/>
  <c r="H18" i="6"/>
  <c r="F20" i="6"/>
  <c r="J25" i="5"/>
  <c r="K25" i="5"/>
  <c r="O24" i="5"/>
  <c r="H3" i="5"/>
  <c r="H6" i="5"/>
  <c r="E6" i="5"/>
  <c r="J8" i="5"/>
  <c r="J5" i="5" s="1"/>
  <c r="G8" i="5"/>
  <c r="L23" i="5"/>
  <c r="M23" i="5"/>
  <c r="N23" i="5"/>
  <c r="E28" i="5"/>
  <c r="G23" i="5"/>
  <c r="O23" i="5"/>
  <c r="E25" i="5"/>
  <c r="M25" i="5"/>
  <c r="F28" i="5"/>
  <c r="N28" i="5"/>
  <c r="H23" i="5"/>
  <c r="F25" i="5"/>
  <c r="N25" i="5"/>
  <c r="L27" i="5"/>
  <c r="G28" i="5"/>
  <c r="O28" i="5"/>
  <c r="I23" i="5"/>
  <c r="L24" i="5"/>
  <c r="G25" i="5"/>
  <c r="O25" i="5"/>
  <c r="E27" i="5"/>
  <c r="M27" i="5"/>
  <c r="H28" i="5"/>
  <c r="P28" i="5"/>
  <c r="E23" i="5"/>
  <c r="L28" i="5"/>
  <c r="L25" i="5"/>
  <c r="M28" i="5"/>
  <c r="J23" i="5"/>
  <c r="H25" i="5"/>
  <c r="P25" i="5"/>
  <c r="F27" i="5"/>
  <c r="N27" i="5"/>
  <c r="I28" i="5"/>
  <c r="F4" i="5"/>
  <c r="F23" i="5"/>
  <c r="P23" i="5"/>
  <c r="F5" i="5"/>
  <c r="F24" i="5"/>
  <c r="G27" i="5"/>
  <c r="K28" i="4"/>
  <c r="H27" i="4"/>
  <c r="I27" i="4"/>
  <c r="J27" i="4"/>
  <c r="K27" i="4"/>
  <c r="P27" i="4"/>
  <c r="E26" i="4"/>
  <c r="N26" i="4"/>
  <c r="J25" i="4"/>
  <c r="K25" i="4"/>
  <c r="G24" i="4"/>
  <c r="I24" i="4"/>
  <c r="J24" i="4"/>
  <c r="H6" i="4"/>
  <c r="E6" i="4"/>
  <c r="H3" i="4"/>
  <c r="J8" i="4"/>
  <c r="J5" i="4" s="1"/>
  <c r="G8" i="4"/>
  <c r="L23" i="4"/>
  <c r="M23" i="4"/>
  <c r="E23" i="4"/>
  <c r="H23" i="4"/>
  <c r="F25" i="4"/>
  <c r="N25" i="4"/>
  <c r="G28" i="4"/>
  <c r="E27" i="4"/>
  <c r="M27" i="4"/>
  <c r="H28" i="4"/>
  <c r="P28" i="4"/>
  <c r="L28" i="4"/>
  <c r="F4" i="4"/>
  <c r="E28" i="4"/>
  <c r="G23" i="4"/>
  <c r="O23" i="4"/>
  <c r="J23" i="4"/>
  <c r="E24" i="4"/>
  <c r="M24" i="4"/>
  <c r="H25" i="4"/>
  <c r="P25" i="4"/>
  <c r="F27" i="4"/>
  <c r="N27" i="4"/>
  <c r="I28" i="4"/>
  <c r="F23" i="4"/>
  <c r="N23" i="4"/>
  <c r="L25" i="4"/>
  <c r="M28" i="4"/>
  <c r="E25" i="4"/>
  <c r="M25" i="4"/>
  <c r="F28" i="4"/>
  <c r="N28" i="4"/>
  <c r="P23" i="4"/>
  <c r="L27" i="4"/>
  <c r="O28" i="4"/>
  <c r="I23" i="4"/>
  <c r="L24" i="4"/>
  <c r="G25" i="4"/>
  <c r="O25" i="4"/>
  <c r="F5" i="4"/>
  <c r="F24" i="4"/>
  <c r="G27" i="4"/>
  <c r="P23" i="2"/>
  <c r="O23" i="2"/>
  <c r="N23" i="2"/>
  <c r="P27" i="2"/>
  <c r="O27" i="2"/>
  <c r="N27" i="2"/>
  <c r="G23" i="2"/>
  <c r="H23" i="2"/>
  <c r="K23" i="2"/>
  <c r="J23" i="2"/>
  <c r="I23" i="2"/>
  <c r="G27" i="2"/>
  <c r="H27" i="2"/>
  <c r="K27" i="2"/>
  <c r="J27" i="2"/>
  <c r="I27" i="2"/>
  <c r="F9" i="2"/>
  <c r="E10" i="2"/>
  <c r="I12" i="2"/>
  <c r="D25" i="2"/>
  <c r="L25" i="2" s="1"/>
  <c r="D24" i="2"/>
  <c r="D26" i="2"/>
  <c r="B48" i="2"/>
  <c r="B52" i="2"/>
  <c r="J8" i="2"/>
  <c r="J5" i="2" s="1"/>
  <c r="H6" i="2"/>
  <c r="E6" i="2"/>
  <c r="H3" i="2"/>
  <c r="I4" i="2"/>
  <c r="F7" i="2"/>
  <c r="E28" i="2"/>
  <c r="L28" i="2"/>
  <c r="I28" i="2"/>
  <c r="H28" i="2"/>
  <c r="G28" i="2"/>
  <c r="K28" i="2"/>
  <c r="F28" i="2"/>
  <c r="J28" i="2"/>
  <c r="H12" i="2"/>
  <c r="L27" i="2"/>
  <c r="I13" i="2"/>
  <c r="L23" i="2"/>
  <c r="E27" i="2"/>
  <c r="B53" i="2"/>
  <c r="E9" i="2"/>
  <c r="H25" i="2"/>
  <c r="E23" i="2"/>
  <c r="G4" i="2"/>
  <c r="G7" i="2" s="1"/>
  <c r="J7" i="2" s="1"/>
  <c r="F23" i="2"/>
  <c r="F27" i="2"/>
  <c r="E22" i="6" l="1" a="1"/>
  <c r="E22" i="6" s="1"/>
  <c r="I7" i="5"/>
  <c r="F7" i="5"/>
  <c r="I4" i="5"/>
  <c r="F8" i="5"/>
  <c r="J4" i="5" s="1"/>
  <c r="G4" i="5"/>
  <c r="G7" i="5" s="1"/>
  <c r="I5" i="5" s="1"/>
  <c r="I8" i="5" s="1"/>
  <c r="J7" i="5" s="1"/>
  <c r="R30" i="5" a="1"/>
  <c r="R30" i="5" s="1"/>
  <c r="G4" i="4"/>
  <c r="F8" i="4"/>
  <c r="J4" i="4" s="1"/>
  <c r="I7" i="4"/>
  <c r="F7" i="4"/>
  <c r="I4" i="4"/>
  <c r="R30" i="4" a="1"/>
  <c r="R30" i="4" s="1"/>
  <c r="M26" i="2"/>
  <c r="N26" i="2"/>
  <c r="O26" i="2"/>
  <c r="P26" i="2"/>
  <c r="E24" i="2"/>
  <c r="M24" i="2"/>
  <c r="N24" i="2"/>
  <c r="O24" i="2"/>
  <c r="P24" i="2"/>
  <c r="K25" i="2"/>
  <c r="M25" i="2"/>
  <c r="N25" i="2"/>
  <c r="O25" i="2"/>
  <c r="P25" i="2"/>
  <c r="F26" i="2"/>
  <c r="J25" i="2"/>
  <c r="L24" i="2"/>
  <c r="L26" i="2"/>
  <c r="F25" i="2"/>
  <c r="I25" i="2"/>
  <c r="I26" i="2"/>
  <c r="K26" i="2"/>
  <c r="J26" i="2"/>
  <c r="I24" i="2"/>
  <c r="H24" i="2"/>
  <c r="G24" i="2"/>
  <c r="F24" i="2"/>
  <c r="K24" i="2"/>
  <c r="J24" i="2"/>
  <c r="H26" i="2"/>
  <c r="E25" i="2"/>
  <c r="E26" i="2"/>
  <c r="G25" i="2"/>
  <c r="G26" i="2"/>
  <c r="E15" i="2" a="1"/>
  <c r="E15" i="2" s="1"/>
  <c r="L15" i="2" a="1"/>
  <c r="L15" i="2" s="1"/>
  <c r="R30" i="2" l="1" a="1"/>
  <c r="R30" i="2" s="1"/>
  <c r="P3" i="7" s="1" a="1"/>
  <c r="P3" i="7" s="1"/>
  <c r="E30" i="2" a="1"/>
  <c r="E30" i="2" s="1"/>
  <c r="E15" i="5" a="1"/>
  <c r="E15" i="5" s="1"/>
  <c r="E30" i="5" s="1" a="1"/>
  <c r="E30" i="5" s="1"/>
  <c r="G7" i="4"/>
  <c r="I5" i="4" s="1"/>
  <c r="I8" i="4" s="1"/>
  <c r="J7" i="4" s="1"/>
  <c r="E15" i="4" a="1"/>
  <c r="E15" i="4" s="1"/>
  <c r="E30" i="4" s="1" a="1"/>
  <c r="E30" i="4" s="1"/>
  <c r="D20" i="1"/>
  <c r="D19" i="1"/>
  <c r="D17" i="1"/>
  <c r="F7" i="1"/>
  <c r="H10" i="1"/>
  <c r="B3" i="7" l="1" a="1"/>
  <c r="B3" i="7" s="1"/>
  <c r="D18" i="7" s="1" a="1"/>
  <c r="J17" i="1"/>
  <c r="M17" i="1"/>
  <c r="P17" i="1"/>
  <c r="K17" i="1"/>
  <c r="N17" i="1"/>
  <c r="L17" i="1"/>
  <c r="O17" i="1"/>
  <c r="L19" i="1"/>
  <c r="O19" i="1"/>
  <c r="M19" i="1"/>
  <c r="P19" i="1"/>
  <c r="K19" i="1"/>
  <c r="N19" i="1"/>
  <c r="J19" i="1"/>
  <c r="M20" i="1"/>
  <c r="N20" i="1"/>
  <c r="P20" i="1"/>
  <c r="K20" i="1"/>
  <c r="O20" i="1"/>
  <c r="J20" i="1"/>
  <c r="L20" i="1"/>
  <c r="E3" i="1"/>
  <c r="G3" i="1" s="1"/>
  <c r="G17" i="1"/>
  <c r="F17" i="1"/>
  <c r="E17" i="1"/>
  <c r="I17" i="1"/>
  <c r="H17" i="1"/>
  <c r="E19" i="1"/>
  <c r="I19" i="1"/>
  <c r="H19" i="1"/>
  <c r="G19" i="1"/>
  <c r="F19" i="1"/>
  <c r="H20" i="1"/>
  <c r="I20" i="1"/>
  <c r="G20" i="1"/>
  <c r="F20" i="1"/>
  <c r="E20" i="1"/>
  <c r="E8" i="1"/>
  <c r="F8" i="1"/>
  <c r="G9" i="1"/>
  <c r="H9" i="1"/>
  <c r="D18" i="1"/>
  <c r="E7" i="1"/>
  <c r="G10" i="1"/>
  <c r="D18" i="7" l="1"/>
  <c r="C53" i="5" a="1"/>
  <c r="C53" i="5" s="1"/>
  <c r="C52" i="4" a="1"/>
  <c r="C52" i="4" s="1"/>
  <c r="C52" i="2" a="1"/>
  <c r="C52" i="2" s="1"/>
  <c r="C51" i="5" a="1"/>
  <c r="C51" i="5" s="1"/>
  <c r="C50" i="4" a="1"/>
  <c r="C50" i="4" s="1"/>
  <c r="C50" i="5" a="1"/>
  <c r="C50" i="5" s="1"/>
  <c r="C48" i="4" a="1"/>
  <c r="C48" i="4" s="1"/>
  <c r="C53" i="4" a="1"/>
  <c r="C53" i="4" s="1"/>
  <c r="C53" i="2" a="1"/>
  <c r="C53" i="2" s="1"/>
  <c r="C52" i="5" a="1"/>
  <c r="C52" i="5" s="1"/>
  <c r="C51" i="4" a="1"/>
  <c r="C51" i="4" s="1"/>
  <c r="C51" i="2" a="1"/>
  <c r="C51" i="2" s="1"/>
  <c r="C49" i="5" a="1"/>
  <c r="C49" i="5" s="1"/>
  <c r="E48" i="5" a="1"/>
  <c r="E48" i="5" s="1"/>
  <c r="K18" i="1"/>
  <c r="J18" i="1"/>
  <c r="L18" i="1"/>
  <c r="N18" i="1"/>
  <c r="P18" i="1"/>
  <c r="M18" i="1"/>
  <c r="O18" i="1"/>
  <c r="E5" i="1"/>
  <c r="E11" i="1" s="1" a="1"/>
  <c r="E11" i="1" s="1"/>
  <c r="E22" i="1" s="1" a="1"/>
  <c r="E22" i="1" s="1"/>
  <c r="G5" i="1"/>
  <c r="F18" i="1"/>
  <c r="E18" i="1"/>
  <c r="I18" i="1"/>
  <c r="H18" i="1"/>
  <c r="G18" i="1"/>
  <c r="H18" i="7" l="1" a="1"/>
  <c r="H18" i="7" s="1"/>
  <c r="C50" i="2" a="1"/>
  <c r="C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<sst xmlns="http://schemas.openxmlformats.org/spreadsheetml/2006/main" count="205" uniqueCount="70">
  <si>
    <t>BARRA</t>
  </si>
  <si>
    <r>
      <t>[</t>
    </r>
    <r>
      <rPr>
        <b/>
        <sz val="12"/>
        <color theme="1"/>
        <rFont val="Aptos Narrow"/>
        <scheme val="minor"/>
      </rPr>
      <t>k'</t>
    </r>
    <r>
      <rPr>
        <sz val="12"/>
        <color theme="1"/>
        <rFont val="Aptos Narrow"/>
        <family val="2"/>
        <scheme val="minor"/>
      </rPr>
      <t>]</t>
    </r>
  </si>
  <si>
    <t>AE</t>
  </si>
  <si>
    <t>k local</t>
  </si>
  <si>
    <t>L</t>
  </si>
  <si>
    <t>C</t>
  </si>
  <si>
    <t>S</t>
  </si>
  <si>
    <t>[T]</t>
  </si>
  <si>
    <t>GDL</t>
  </si>
  <si>
    <t>(transform.)</t>
  </si>
  <si>
    <t>Nx</t>
  </si>
  <si>
    <t>Ny</t>
  </si>
  <si>
    <t>Fx</t>
  </si>
  <si>
    <t>[K]</t>
  </si>
  <si>
    <t>Fy</t>
  </si>
  <si>
    <t>k Global</t>
  </si>
  <si>
    <t>ensamblar</t>
  </si>
  <si>
    <t>[P]</t>
  </si>
  <si>
    <t>[P]^T [K] [P]</t>
  </si>
  <si>
    <t>DOF</t>
  </si>
  <si>
    <r>
      <t>{</t>
    </r>
    <r>
      <rPr>
        <b/>
        <sz val="12"/>
        <color theme="1"/>
        <rFont val="Aptos Narrow"/>
        <scheme val="minor"/>
      </rPr>
      <t>De</t>
    </r>
    <r>
      <rPr>
        <sz val="12"/>
        <color theme="1"/>
        <rFont val="Aptos Narrow"/>
        <family val="2"/>
        <scheme val="minor"/>
      </rPr>
      <t>}</t>
    </r>
  </si>
  <si>
    <r>
      <t>{</t>
    </r>
    <r>
      <rPr>
        <b/>
        <sz val="12"/>
        <color theme="1"/>
        <rFont val="Aptos Narrow"/>
        <scheme val="minor"/>
      </rPr>
      <t>qe</t>
    </r>
    <r>
      <rPr>
        <sz val="12"/>
        <color theme="1"/>
        <rFont val="Aptos Narrow"/>
        <family val="2"/>
        <scheme val="minor"/>
      </rPr>
      <t>}</t>
    </r>
  </si>
  <si>
    <t>kN</t>
  </si>
  <si>
    <t>ELEM</t>
  </si>
  <si>
    <t>{qF}</t>
  </si>
  <si>
    <t>EI</t>
  </si>
  <si>
    <t>m</t>
  </si>
  <si>
    <r>
      <rPr>
        <sz val="12"/>
        <color theme="1"/>
        <rFont val="Symbol"/>
        <charset val="2"/>
      </rPr>
      <t>l</t>
    </r>
    <r>
      <rPr>
        <sz val="12"/>
        <color theme="1"/>
        <rFont val="Aptos Narrow"/>
        <family val="2"/>
        <scheme val="minor"/>
      </rPr>
      <t>x</t>
    </r>
  </si>
  <si>
    <r>
      <rPr>
        <sz val="12"/>
        <color theme="1"/>
        <rFont val="Symbol"/>
        <charset val="2"/>
      </rPr>
      <t>l</t>
    </r>
    <r>
      <rPr>
        <sz val="12"/>
        <color theme="1"/>
        <rFont val="Aptos Narrow"/>
        <family val="2"/>
        <charset val="2"/>
        <scheme val="minor"/>
      </rPr>
      <t>y</t>
    </r>
  </si>
  <si>
    <r>
      <t>[</t>
    </r>
    <r>
      <rPr>
        <b/>
        <sz val="12"/>
        <color theme="1"/>
        <rFont val="Aptos Narrow"/>
        <scheme val="minor"/>
      </rPr>
      <t>T</t>
    </r>
    <r>
      <rPr>
        <sz val="12"/>
        <color theme="1"/>
        <rFont val="Aptos Narrow"/>
        <family val="2"/>
        <scheme val="minor"/>
      </rPr>
      <t>]</t>
    </r>
  </si>
  <si>
    <t>Nz</t>
  </si>
  <si>
    <r>
      <t>[</t>
    </r>
    <r>
      <rPr>
        <b/>
        <sz val="12"/>
        <color theme="1"/>
        <rFont val="Aptos Narrow"/>
        <scheme val="minor"/>
      </rPr>
      <t>K</t>
    </r>
    <r>
      <rPr>
        <sz val="12"/>
        <color theme="1"/>
        <rFont val="Aptos Narrow"/>
        <family val="2"/>
        <scheme val="minor"/>
      </rPr>
      <t>]</t>
    </r>
  </si>
  <si>
    <t>{QF}</t>
  </si>
  <si>
    <t>Fz</t>
  </si>
  <si>
    <t>(Tenemos que ensamblar)</t>
  </si>
  <si>
    <r>
      <t>[</t>
    </r>
    <r>
      <rPr>
        <b/>
        <sz val="12"/>
        <color theme="1"/>
        <rFont val="Aptos Narrow"/>
        <scheme val="minor"/>
      </rPr>
      <t>P</t>
    </r>
    <r>
      <rPr>
        <sz val="12"/>
        <color theme="1"/>
        <rFont val="Aptos Narrow"/>
        <family val="2"/>
        <scheme val="minor"/>
      </rPr>
      <t>]</t>
    </r>
  </si>
  <si>
    <t>[P]^T {QF}</t>
  </si>
  <si>
    <t>(ordenada y expandida)</t>
  </si>
  <si>
    <t>POSTPROCESO</t>
  </si>
  <si>
    <t>Fuerzas elementales</t>
  </si>
  <si>
    <t>kN-m</t>
  </si>
  <si>
    <t>kN-m2</t>
  </si>
  <si>
    <t>K</t>
  </si>
  <si>
    <t>D</t>
  </si>
  <si>
    <t>=</t>
  </si>
  <si>
    <t>+</t>
  </si>
  <si>
    <t>QF</t>
  </si>
  <si>
    <t>Q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</si>
  <si>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</si>
  <si>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</si>
  <si>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</si>
  <si>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</si>
  <si>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</si>
  <si>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</si>
  <si>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</si>
  <si>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</si>
  <si>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</si>
  <si>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</si>
  <si>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</si>
  <si>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R9</t>
  </si>
  <si>
    <t>R10</t>
  </si>
  <si>
    <t>R11</t>
  </si>
  <si>
    <t>b</t>
  </si>
  <si>
    <t>h</t>
  </si>
  <si>
    <t>mm</t>
  </si>
  <si>
    <t>A</t>
  </si>
  <si>
    <t>mm2</t>
  </si>
  <si>
    <t>I</t>
  </si>
  <si>
    <t>10^6 mm4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</si>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</sst>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0.000E+00"/>
    <numFmt numFmtId="168" formatCode="0.0;\-0.0;"/>
    <numFmt numFmtId="169" formatCode="0;\-0;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charset val="2"/>
      <scheme val="minor"/>
    </font>
    <font>
      <sz val="12"/>
      <color theme="1"/>
      <name val="Symbol"/>
      <charset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3" borderId="1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167" fontId="4" fillId="0" borderId="9" xfId="0" applyNumberFormat="1" applyFont="1" applyBorder="1" applyAlignment="1">
      <alignment horizontal="center"/>
    </xf>
    <xf numFmtId="166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7" fontId="4" fillId="0" borderId="10" xfId="0" applyNumberFormat="1" applyFont="1" applyBorder="1" applyAlignment="1">
      <alignment horizontal="center"/>
    </xf>
    <xf numFmtId="167" fontId="4" fillId="0" borderId="1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2" borderId="0" xfId="0" applyFill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2" xfId="0" applyNumberFormat="1" applyFill="1" applyBorder="1" applyAlignment="1">
      <alignment horizontal="center"/>
    </xf>
    <xf numFmtId="1" fontId="0" fillId="12" borderId="4" xfId="0" applyNumberFormat="1" applyFill="1" applyBorder="1" applyAlignment="1">
      <alignment horizontal="center"/>
    </xf>
    <xf numFmtId="1" fontId="0" fillId="12" borderId="2" xfId="0" applyNumberFormat="1" applyFill="1" applyBorder="1" applyAlignment="1">
      <alignment horizontal="center"/>
    </xf>
    <xf numFmtId="1" fontId="0" fillId="13" borderId="2" xfId="0" applyNumberFormat="1" applyFill="1" applyBorder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14" borderId="3" xfId="0" applyNumberFormat="1" applyFill="1" applyBorder="1" applyAlignment="1">
      <alignment horizontal="center"/>
    </xf>
    <xf numFmtId="1" fontId="0" fillId="14" borderId="0" xfId="0" applyNumberFormat="1" applyFill="1" applyAlignment="1">
      <alignment horizontal="center"/>
    </xf>
  </cellXfs>
  <cellStyles count="1"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12</xdr:col>
      <xdr:colOff>45354</xdr:colOff>
      <xdr:row>52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7C8A18-E022-F2FF-857F-D5C0E31C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00"/>
          <a:ext cx="9951354" cy="560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25400</xdr:rowOff>
    </xdr:from>
    <xdr:to>
      <xdr:col>11</xdr:col>
      <xdr:colOff>747336</xdr:colOff>
      <xdr:row>25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D25E2E-EDD1-7C20-36E0-EBD78E6A3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00"/>
          <a:ext cx="9827836" cy="513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111476</xdr:colOff>
      <xdr:row>1</xdr:row>
      <xdr:rowOff>169333</xdr:rowOff>
    </xdr:from>
    <xdr:to>
      <xdr:col>14</xdr:col>
      <xdr:colOff>680153</xdr:colOff>
      <xdr:row>8</xdr:row>
      <xdr:rowOff>59846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F83C3-8379-5E4C-8EAA-C0E1E697F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4076" y="372533"/>
          <a:ext cx="2270477" cy="131291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624236</xdr:colOff>
      <xdr:row>8</xdr:row>
      <xdr:rowOff>177800</xdr:rowOff>
    </xdr:from>
    <xdr:to>
      <xdr:col>14</xdr:col>
      <xdr:colOff>529</xdr:colOff>
      <xdr:row>13</xdr:row>
      <xdr:rowOff>146754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51BA87-AA5F-1C40-BBEA-19A35EC79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5236" y="1828800"/>
          <a:ext cx="2602093" cy="984954"/>
        </a:xfrm>
        <a:prstGeom prst="rect">
          <a:avLst/>
        </a:prstGeom>
      </xdr:spPr>
    </xdr:pic>
    <xdr:clientData/>
  </xdr:twoCellAnchor>
  <xdr:oneCellAnchor>
    <xdr:from>
      <xdr:col>2</xdr:col>
      <xdr:colOff>7055</xdr:colOff>
      <xdr:row>15</xdr:row>
      <xdr:rowOff>14111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7D76922-EFB1-444E-9092-7CB738928F4F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𝐊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7D76922-EFB1-444E-9092-7CB738928F4F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𝐊]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 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112889</xdr:colOff>
      <xdr:row>14</xdr:row>
      <xdr:rowOff>190499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7501A92-DFC9-F144-9273-11BAA09B03B4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𝑸𝑭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7501A92-DFC9-F144-9273-11BAA09B03B4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{𝑸𝑭}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</a:t>
              </a:r>
              <a:r>
                <a:rPr lang="en-US" sz="1100" b="1" i="0">
                  <a:latin typeface="Cambria Math" panose="02040503050406030204" pitchFamily="18" charset="0"/>
                </a:rPr>
                <a:t> {𝐪𝐟}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3</xdr:col>
      <xdr:colOff>658091</xdr:colOff>
      <xdr:row>46</xdr:row>
      <xdr:rowOff>5773</xdr:rowOff>
    </xdr:from>
    <xdr:ext cx="171026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BEF4D7-E055-0245-B38B-F32412D2C7AB}"/>
                </a:ext>
              </a:extLst>
            </xdr:cNvPr>
            <xdr:cNvSpPr txBox="1"/>
          </xdr:nvSpPr>
          <xdr:spPr>
            <a:xfrm>
              <a:off x="2588491" y="88449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𝐪𝐞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𝐃𝐞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7BEF4D7-E055-0245-B38B-F32412D2C7AB}"/>
                </a:ext>
              </a:extLst>
            </xdr:cNvPr>
            <xdr:cNvSpPr txBox="1"/>
          </xdr:nvSpPr>
          <xdr:spPr>
            <a:xfrm>
              <a:off x="2588491" y="88449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{𝐪𝐞}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𝐓]{𝐃𝐞}+{𝐪𝐟}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111476</xdr:colOff>
      <xdr:row>1</xdr:row>
      <xdr:rowOff>169333</xdr:rowOff>
    </xdr:from>
    <xdr:to>
      <xdr:col>14</xdr:col>
      <xdr:colOff>680153</xdr:colOff>
      <xdr:row>8</xdr:row>
      <xdr:rowOff>59846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8BAB1-7A58-0344-9CEC-E1850DED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4076" y="372533"/>
          <a:ext cx="1940277" cy="133831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624236</xdr:colOff>
      <xdr:row>8</xdr:row>
      <xdr:rowOff>177800</xdr:rowOff>
    </xdr:from>
    <xdr:to>
      <xdr:col>14</xdr:col>
      <xdr:colOff>529</xdr:colOff>
      <xdr:row>13</xdr:row>
      <xdr:rowOff>146754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7AD53A-6DFE-BC4A-A8CC-E6F60BBFA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5236" y="1828800"/>
          <a:ext cx="2119493" cy="984954"/>
        </a:xfrm>
        <a:prstGeom prst="rect">
          <a:avLst/>
        </a:prstGeom>
      </xdr:spPr>
    </xdr:pic>
    <xdr:clientData/>
  </xdr:twoCellAnchor>
  <xdr:oneCellAnchor>
    <xdr:from>
      <xdr:col>2</xdr:col>
      <xdr:colOff>7055</xdr:colOff>
      <xdr:row>15</xdr:row>
      <xdr:rowOff>14111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1B27602-B925-2D48-82C6-C9E8D91991DB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𝐊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1B27602-B925-2D48-82C6-C9E8D91991DB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𝐊]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 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112889</xdr:colOff>
      <xdr:row>14</xdr:row>
      <xdr:rowOff>190499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EACC309-78EA-5347-B12F-9BB00FC8E3AB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𝑸𝑭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EACC309-78EA-5347-B12F-9BB00FC8E3AB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{𝑸𝑭}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</a:t>
              </a:r>
              <a:r>
                <a:rPr lang="en-US" sz="1100" b="1" i="0">
                  <a:latin typeface="Cambria Math" panose="02040503050406030204" pitchFamily="18" charset="0"/>
                </a:rPr>
                <a:t> {𝐪𝐟}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3</xdr:col>
      <xdr:colOff>658091</xdr:colOff>
      <xdr:row>46</xdr:row>
      <xdr:rowOff>5773</xdr:rowOff>
    </xdr:from>
    <xdr:ext cx="171026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A3E7A84-3805-D84F-A191-E2A46E34F843}"/>
                </a:ext>
              </a:extLst>
            </xdr:cNvPr>
            <xdr:cNvSpPr txBox="1"/>
          </xdr:nvSpPr>
          <xdr:spPr>
            <a:xfrm>
              <a:off x="2588491" y="94545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𝐪𝐞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𝐃𝐞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A3E7A84-3805-D84F-A191-E2A46E34F843}"/>
                </a:ext>
              </a:extLst>
            </xdr:cNvPr>
            <xdr:cNvSpPr txBox="1"/>
          </xdr:nvSpPr>
          <xdr:spPr>
            <a:xfrm>
              <a:off x="2588491" y="94545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{𝐪𝐞}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𝐓]{𝐃𝐞}+{𝐪𝐟}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111476</xdr:colOff>
      <xdr:row>1</xdr:row>
      <xdr:rowOff>169333</xdr:rowOff>
    </xdr:from>
    <xdr:to>
      <xdr:col>14</xdr:col>
      <xdr:colOff>680153</xdr:colOff>
      <xdr:row>8</xdr:row>
      <xdr:rowOff>59846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059ED-086C-1140-BD3F-3E595BFFE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4076" y="372533"/>
          <a:ext cx="1940277" cy="1338313"/>
        </a:xfrm>
        <a:prstGeom prst="rect">
          <a:avLst/>
        </a:prstGeom>
      </xdr:spPr>
    </xdr:pic>
    <xdr:clientData/>
  </xdr:twoCellAnchor>
  <xdr:twoCellAnchor editAs="oneCell">
    <xdr:from>
      <xdr:col>10</xdr:col>
      <xdr:colOff>624236</xdr:colOff>
      <xdr:row>8</xdr:row>
      <xdr:rowOff>177800</xdr:rowOff>
    </xdr:from>
    <xdr:to>
      <xdr:col>14</xdr:col>
      <xdr:colOff>529</xdr:colOff>
      <xdr:row>13</xdr:row>
      <xdr:rowOff>146754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BFCB08-26D3-B841-AF33-3EDE21F6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5236" y="1828800"/>
          <a:ext cx="2119493" cy="984954"/>
        </a:xfrm>
        <a:prstGeom prst="rect">
          <a:avLst/>
        </a:prstGeom>
      </xdr:spPr>
    </xdr:pic>
    <xdr:clientData/>
  </xdr:twoCellAnchor>
  <xdr:oneCellAnchor>
    <xdr:from>
      <xdr:col>2</xdr:col>
      <xdr:colOff>7055</xdr:colOff>
      <xdr:row>15</xdr:row>
      <xdr:rowOff>14111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C240CF-86D9-AB40-9CC4-935317779215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𝐊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C240CF-86D9-AB40-9CC4-935317779215}"/>
                </a:ext>
              </a:extLst>
            </xdr:cNvPr>
            <xdr:cNvSpPr txBox="1"/>
          </xdr:nvSpPr>
          <xdr:spPr>
            <a:xfrm>
              <a:off x="1099255" y="310021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𝐊]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 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112889</xdr:colOff>
      <xdr:row>14</xdr:row>
      <xdr:rowOff>190499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B3389B-7A6D-1647-AAE5-056DD36D106A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𝑸𝑭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B3389B-7A6D-1647-AAE5-056DD36D106A}"/>
                </a:ext>
              </a:extLst>
            </xdr:cNvPr>
            <xdr:cNvSpPr txBox="1"/>
          </xdr:nvSpPr>
          <xdr:spPr>
            <a:xfrm>
              <a:off x="8215489" y="3073399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{𝑸𝑭}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</a:t>
              </a:r>
              <a:r>
                <a:rPr lang="en-US" sz="1100" b="1" i="0">
                  <a:latin typeface="Cambria Math" panose="02040503050406030204" pitchFamily="18" charset="0"/>
                </a:rPr>
                <a:t> {𝐪𝐟}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3</xdr:col>
      <xdr:colOff>658091</xdr:colOff>
      <xdr:row>46</xdr:row>
      <xdr:rowOff>5773</xdr:rowOff>
    </xdr:from>
    <xdr:ext cx="171026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897CD8-3CEB-D540-A848-7D67A9ECEC8E}"/>
                </a:ext>
              </a:extLst>
            </xdr:cNvPr>
            <xdr:cNvSpPr txBox="1"/>
          </xdr:nvSpPr>
          <xdr:spPr>
            <a:xfrm>
              <a:off x="2588491" y="94545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𝐪𝐞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𝐃𝐞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𝐪𝐟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6897CD8-3CEB-D540-A848-7D67A9ECEC8E}"/>
                </a:ext>
              </a:extLst>
            </xdr:cNvPr>
            <xdr:cNvSpPr txBox="1"/>
          </xdr:nvSpPr>
          <xdr:spPr>
            <a:xfrm>
              <a:off x="2588491" y="9454573"/>
              <a:ext cx="17102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{𝐪𝐞}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𝐓]{𝐃𝐞}+{𝐪𝐟}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231589</xdr:colOff>
      <xdr:row>2</xdr:row>
      <xdr:rowOff>127000</xdr:rowOff>
    </xdr:from>
    <xdr:ext cx="1742720" cy="58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328727-F039-C646-A0B5-D1D4718121B7}"/>
                </a:ext>
              </a:extLst>
            </xdr:cNvPr>
            <xdr:cNvSpPr txBox="1"/>
          </xdr:nvSpPr>
          <xdr:spPr>
            <a:xfrm>
              <a:off x="5311589" y="546100"/>
              <a:ext cx="1742720" cy="58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𝐴𝐸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328727-F039-C646-A0B5-D1D4718121B7}"/>
                </a:ext>
              </a:extLst>
            </xdr:cNvPr>
            <xdr:cNvSpPr txBox="1"/>
          </xdr:nvSpPr>
          <xdr:spPr>
            <a:xfrm>
              <a:off x="5311589" y="546100"/>
              <a:ext cx="1742720" cy="58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b="0" i="0">
                  <a:latin typeface="Cambria Math" panose="02040503050406030204" pitchFamily="18" charset="0"/>
                </a:rPr>
                <a:t>=𝐴𝐸/𝐿 [■8(■8(   1&amp;0@    0&amp;0)&amp;■8(−1&amp;0@   0&amp;0)@■8(−1&amp;0@    0&amp;0)&amp;■8(   1&amp;0@   0&amp;0))]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373530</xdr:colOff>
      <xdr:row>6</xdr:row>
      <xdr:rowOff>134470</xdr:rowOff>
    </xdr:from>
    <xdr:ext cx="1505284" cy="588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40DA18-F08F-7E41-8D9E-11E8B71E858D}"/>
                </a:ext>
              </a:extLst>
            </xdr:cNvPr>
            <xdr:cNvSpPr txBox="1"/>
          </xdr:nvSpPr>
          <xdr:spPr>
            <a:xfrm>
              <a:off x="5453530" y="1379070"/>
              <a:ext cx="1505284" cy="588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</m:mr>
                              </m:m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40DA18-F08F-7E41-8D9E-11E8B71E858D}"/>
                </a:ext>
              </a:extLst>
            </xdr:cNvPr>
            <xdr:cNvSpPr txBox="1"/>
          </xdr:nvSpPr>
          <xdr:spPr>
            <a:xfrm>
              <a:off x="5453530" y="1379070"/>
              <a:ext cx="1505284" cy="588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=[■8(■8(   𝐶&amp;𝑆@ −𝑆&amp;𝐶)&amp;■8(   0&amp;0@   0&amp;0)@■8(    0&amp;0@    0&amp;0)&amp;■8(   𝐶&amp;𝑆@−𝑆&amp;𝐶))]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209176</xdr:colOff>
      <xdr:row>11</xdr:row>
      <xdr:rowOff>22412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F6A59F2-35AA-224C-B698-E2D790C2F32E}"/>
                </a:ext>
              </a:extLst>
            </xdr:cNvPr>
            <xdr:cNvSpPr txBox="1"/>
          </xdr:nvSpPr>
          <xdr:spPr>
            <a:xfrm>
              <a:off x="5289176" y="2295712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𝐊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F6A59F2-35AA-224C-B698-E2D790C2F32E}"/>
                </a:ext>
              </a:extLst>
            </xdr:cNvPr>
            <xdr:cNvSpPr txBox="1"/>
          </xdr:nvSpPr>
          <xdr:spPr>
            <a:xfrm>
              <a:off x="5289176" y="2295712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𝐊]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 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522942</xdr:colOff>
      <xdr:row>35</xdr:row>
      <xdr:rowOff>7471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4B42EC-30DA-8844-B0C7-B06D384F8AB2}"/>
                </a:ext>
              </a:extLst>
            </xdr:cNvPr>
            <xdr:cNvSpPr txBox="1"/>
          </xdr:nvSpPr>
          <xdr:spPr>
            <a:xfrm>
              <a:off x="1081742" y="722107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𝐪𝐞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𝐃𝐞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4B42EC-30DA-8844-B0C7-B06D384F8AB2}"/>
                </a:ext>
              </a:extLst>
            </xdr:cNvPr>
            <xdr:cNvSpPr txBox="1"/>
          </xdr:nvSpPr>
          <xdr:spPr>
            <a:xfrm>
              <a:off x="1081742" y="722107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{𝐪𝐞}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𝐓]{𝐃𝐞}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231589</xdr:colOff>
      <xdr:row>2</xdr:row>
      <xdr:rowOff>127000</xdr:rowOff>
    </xdr:from>
    <xdr:ext cx="1742720" cy="58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7118D6-0B3E-754E-835E-A8C7D2F2EB35}"/>
                </a:ext>
              </a:extLst>
            </xdr:cNvPr>
            <xdr:cNvSpPr txBox="1"/>
          </xdr:nvSpPr>
          <xdr:spPr>
            <a:xfrm>
              <a:off x="4143189" y="546100"/>
              <a:ext cx="1742720" cy="58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𝐴𝐸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1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D7118D6-0B3E-754E-835E-A8C7D2F2EB35}"/>
                </a:ext>
              </a:extLst>
            </xdr:cNvPr>
            <xdr:cNvSpPr txBox="1"/>
          </xdr:nvSpPr>
          <xdr:spPr>
            <a:xfrm>
              <a:off x="4143189" y="546100"/>
              <a:ext cx="1742720" cy="58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b="0" i="0">
                  <a:latin typeface="Cambria Math" panose="02040503050406030204" pitchFamily="18" charset="0"/>
                </a:rPr>
                <a:t>=𝐴𝐸/𝐿 [■8(■8(   1&amp;0@    0&amp;0)&amp;■8(−1&amp;0@   0&amp;0)@■8(−1&amp;0@    0&amp;0)&amp;■8(   1&amp;0@   0&amp;0))]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373530</xdr:colOff>
      <xdr:row>6</xdr:row>
      <xdr:rowOff>134470</xdr:rowOff>
    </xdr:from>
    <xdr:ext cx="1505284" cy="588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7C9A71-5471-1A4D-AD86-E47ADA04F7C6}"/>
                </a:ext>
              </a:extLst>
            </xdr:cNvPr>
            <xdr:cNvSpPr txBox="1"/>
          </xdr:nvSpPr>
          <xdr:spPr>
            <a:xfrm>
              <a:off x="4285130" y="1379070"/>
              <a:ext cx="1505284" cy="588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  0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  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</m:mr>
                              </m:m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D7C9A71-5471-1A4D-AD86-E47ADA04F7C6}"/>
                </a:ext>
              </a:extLst>
            </xdr:cNvPr>
            <xdr:cNvSpPr txBox="1"/>
          </xdr:nvSpPr>
          <xdr:spPr>
            <a:xfrm>
              <a:off x="4285130" y="1379070"/>
              <a:ext cx="1505284" cy="588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=[■8(■8(   𝐶&amp;𝑆@ −𝑆&amp;𝐶)&amp;■8(   0&amp;0@   0&amp;0)@■8(    0&amp;0@    0&amp;0)&amp;■8(   𝐶&amp;𝑆@−𝑆&amp;𝐶))]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209176</xdr:colOff>
      <xdr:row>11</xdr:row>
      <xdr:rowOff>22412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1164AF3-6BD6-DA49-951E-2E8CEF515FBE}"/>
                </a:ext>
              </a:extLst>
            </xdr:cNvPr>
            <xdr:cNvSpPr txBox="1"/>
          </xdr:nvSpPr>
          <xdr:spPr>
            <a:xfrm>
              <a:off x="4120776" y="2295712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𝐊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𝐓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1164AF3-6BD6-DA49-951E-2E8CEF515FBE}"/>
                </a:ext>
              </a:extLst>
            </xdr:cNvPr>
            <xdr:cNvSpPr txBox="1"/>
          </xdr:nvSpPr>
          <xdr:spPr>
            <a:xfrm>
              <a:off x="4120776" y="2295712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𝐊]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r>
                <a:rPr lang="en-US" sz="1100" b="0" i="0">
                  <a:latin typeface="Cambria Math" panose="02040503050406030204" pitchFamily="18" charset="0"/>
                </a:rPr>
                <a:t>^𝑇 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522942</xdr:colOff>
      <xdr:row>35</xdr:row>
      <xdr:rowOff>7471</xdr:rowOff>
    </xdr:from>
    <xdr:ext cx="138497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F7DFCF7-F344-E74B-B8CA-E67843E33FDD}"/>
                </a:ext>
              </a:extLst>
            </xdr:cNvPr>
            <xdr:cNvSpPr txBox="1"/>
          </xdr:nvSpPr>
          <xdr:spPr>
            <a:xfrm>
              <a:off x="1081742" y="620507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𝐪𝐞</m:t>
                        </m:r>
                      </m:e>
                    </m:d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𝐤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𝐓</m:t>
                        </m:r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𝐃𝐞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F7DFCF7-F344-E74B-B8CA-E67843E33FDD}"/>
                </a:ext>
              </a:extLst>
            </xdr:cNvPr>
            <xdr:cNvSpPr txBox="1"/>
          </xdr:nvSpPr>
          <xdr:spPr>
            <a:xfrm>
              <a:off x="1081742" y="6205071"/>
              <a:ext cx="138497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latin typeface="Cambria Math" panose="02040503050406030204" pitchFamily="18" charset="0"/>
                </a:rPr>
                <a:t>{𝐪𝐞}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𝐤′]</a:t>
              </a:r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latin typeface="Cambria Math" panose="02040503050406030204" pitchFamily="18" charset="0"/>
                </a:rPr>
                <a:t>𝐓]{𝐃𝐞}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E974-F351-D141-8EF5-A23004DFBB50}">
  <dimension ref="O9:R17"/>
  <sheetViews>
    <sheetView zoomScale="150" zoomScaleNormal="150" workbookViewId="0"/>
  </sheetViews>
  <sheetFormatPr baseColWidth="10" defaultRowHeight="16" x14ac:dyDescent="0.2"/>
  <sheetData>
    <row r="9" spans="15:18" x14ac:dyDescent="0.2">
      <c r="O9" s="5" t="s">
        <v>62</v>
      </c>
      <c r="P9" s="5" t="s">
        <v>63</v>
      </c>
      <c r="Q9" s="5" t="s">
        <v>65</v>
      </c>
      <c r="R9" s="5" t="s">
        <v>67</v>
      </c>
    </row>
    <row r="10" spans="15:18" x14ac:dyDescent="0.2">
      <c r="O10" s="5" t="s">
        <v>64</v>
      </c>
      <c r="P10" s="5" t="s">
        <v>64</v>
      </c>
      <c r="Q10" s="5" t="s">
        <v>66</v>
      </c>
      <c r="R10" s="5" t="s">
        <v>68</v>
      </c>
    </row>
    <row r="11" spans="15:18" x14ac:dyDescent="0.2">
      <c r="O11" s="5">
        <v>0.13333333333372932</v>
      </c>
      <c r="P11" s="5">
        <v>2999.999999995809</v>
      </c>
      <c r="Q11" s="5">
        <f>O11*P11</f>
        <v>400.00000000062914</v>
      </c>
      <c r="R11" s="5">
        <f>O11*P11^3/12/1000000</f>
        <v>299.99999999963364</v>
      </c>
    </row>
    <row r="12" spans="15:18" x14ac:dyDescent="0.2">
      <c r="O12" s="5">
        <v>0.1125</v>
      </c>
      <c r="P12" s="5">
        <v>4000</v>
      </c>
      <c r="Q12" s="5">
        <f t="shared" ref="Q12:Q13" si="0">O12*P12</f>
        <v>450</v>
      </c>
      <c r="R12" s="5">
        <f t="shared" ref="R12:R13" si="1">O12*P12^3/12/1000000</f>
        <v>600</v>
      </c>
    </row>
    <row r="13" spans="15:18" x14ac:dyDescent="0.2">
      <c r="O13" s="5">
        <v>0.13333333333372932</v>
      </c>
      <c r="P13" s="5">
        <v>2999.999999995809</v>
      </c>
      <c r="Q13" s="5">
        <f t="shared" si="0"/>
        <v>400.00000000062914</v>
      </c>
      <c r="R13" s="5">
        <f t="shared" si="1"/>
        <v>299.99999999963364</v>
      </c>
    </row>
    <row r="14" spans="15:18" x14ac:dyDescent="0.2">
      <c r="O14" s="5"/>
      <c r="P14" s="5"/>
      <c r="Q14" s="5"/>
      <c r="R14" s="5"/>
    </row>
    <row r="15" spans="15:18" x14ac:dyDescent="0.2">
      <c r="O15" s="5"/>
      <c r="P15" s="5"/>
      <c r="Q15" s="5"/>
      <c r="R15" s="5"/>
    </row>
    <row r="16" spans="15:18" x14ac:dyDescent="0.2">
      <c r="O16" s="5"/>
      <c r="P16" s="5"/>
      <c r="Q16" s="5"/>
      <c r="R16" s="5"/>
    </row>
    <row r="17" spans="15:18" x14ac:dyDescent="0.2">
      <c r="O17" s="5"/>
      <c r="P17" s="5"/>
      <c r="Q17" s="5"/>
      <c r="R1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CEEA-DF75-FA4F-AE65-0F28CCF0BE4C}">
  <dimension ref="A1:R53"/>
  <sheetViews>
    <sheetView tabSelected="1" topLeftCell="A29" zoomScale="140" zoomScaleNormal="140" workbookViewId="0">
      <selection activeCell="C48" sqref="C48:D53"/>
    </sheetView>
  </sheetViews>
  <sheetFormatPr baseColWidth="10" defaultColWidth="9" defaultRowHeight="16" x14ac:dyDescent="0.2"/>
  <cols>
    <col min="1" max="1" width="5.33203125" style="1" customWidth="1"/>
    <col min="2" max="2" width="9" style="3"/>
    <col min="3" max="3" width="11" bestFit="1" customWidth="1"/>
  </cols>
  <sheetData>
    <row r="1" spans="1:12" x14ac:dyDescent="0.2">
      <c r="A1" s="1" t="s">
        <v>23</v>
      </c>
      <c r="B1" s="2">
        <v>1</v>
      </c>
    </row>
    <row r="2" spans="1:12" ht="17" thickBot="1" x14ac:dyDescent="0.25"/>
    <row r="3" spans="1:12" x14ac:dyDescent="0.2">
      <c r="A3" s="1" t="s">
        <v>2</v>
      </c>
      <c r="B3" s="3">
        <f>400*200</f>
        <v>80000</v>
      </c>
      <c r="C3" t="s">
        <v>22</v>
      </c>
      <c r="D3" s="1" t="s">
        <v>1</v>
      </c>
      <c r="E3" s="46">
        <f>B3/B6</f>
        <v>26666.666666666668</v>
      </c>
      <c r="F3" s="7">
        <v>0</v>
      </c>
      <c r="G3" s="7">
        <v>0</v>
      </c>
      <c r="H3" s="47">
        <f>-E3</f>
        <v>-26666.666666666668</v>
      </c>
      <c r="I3" s="7">
        <v>0</v>
      </c>
      <c r="J3" s="8">
        <v>0</v>
      </c>
      <c r="K3" s="1" t="s">
        <v>24</v>
      </c>
      <c r="L3" s="48">
        <v>0</v>
      </c>
    </row>
    <row r="4" spans="1:12" x14ac:dyDescent="0.2">
      <c r="A4" s="1" t="s">
        <v>25</v>
      </c>
      <c r="B4" s="3">
        <f>300*200</f>
        <v>60000</v>
      </c>
      <c r="C4" t="s">
        <v>41</v>
      </c>
      <c r="E4" s="9">
        <v>0</v>
      </c>
      <c r="F4" s="49">
        <f>12*B4/B6^3</f>
        <v>26666.666666666668</v>
      </c>
      <c r="G4" s="50">
        <f>F5</f>
        <v>40000</v>
      </c>
      <c r="H4" s="5">
        <v>0</v>
      </c>
      <c r="I4" s="49">
        <f>-F4</f>
        <v>-26666.666666666668</v>
      </c>
      <c r="J4" s="51">
        <f>F8</f>
        <v>40000</v>
      </c>
      <c r="L4" s="52">
        <v>0</v>
      </c>
    </row>
    <row r="5" spans="1:12" x14ac:dyDescent="0.2">
      <c r="E5" s="9">
        <v>0</v>
      </c>
      <c r="F5" s="50">
        <f>6*B4/B6^2</f>
        <v>40000</v>
      </c>
      <c r="G5" s="53">
        <f>4*B4/B6</f>
        <v>80000</v>
      </c>
      <c r="H5" s="5">
        <v>0</v>
      </c>
      <c r="I5" s="50">
        <f>G7</f>
        <v>-40000</v>
      </c>
      <c r="J5" s="54">
        <f>J8/2</f>
        <v>40000</v>
      </c>
      <c r="L5" s="52">
        <v>0</v>
      </c>
    </row>
    <row r="6" spans="1:12" x14ac:dyDescent="0.2">
      <c r="A6" s="1" t="s">
        <v>4</v>
      </c>
      <c r="B6" s="55">
        <v>3</v>
      </c>
      <c r="C6" t="s">
        <v>26</v>
      </c>
      <c r="E6" s="56">
        <f>-E3</f>
        <v>-26666.666666666668</v>
      </c>
      <c r="F6" s="5">
        <v>0</v>
      </c>
      <c r="G6" s="5">
        <v>0</v>
      </c>
      <c r="H6" s="57">
        <f>E3</f>
        <v>26666.666666666668</v>
      </c>
      <c r="I6" s="5">
        <v>0</v>
      </c>
      <c r="J6" s="10">
        <v>0</v>
      </c>
      <c r="L6" s="52">
        <v>0</v>
      </c>
    </row>
    <row r="7" spans="1:12" x14ac:dyDescent="0.2">
      <c r="A7" s="1" t="s">
        <v>5</v>
      </c>
      <c r="B7" s="55">
        <v>0</v>
      </c>
      <c r="C7" s="58" t="s">
        <v>27</v>
      </c>
      <c r="E7" s="9">
        <v>0</v>
      </c>
      <c r="F7" s="49">
        <f>-F4</f>
        <v>-26666.666666666668</v>
      </c>
      <c r="G7" s="50">
        <f>-G4</f>
        <v>-40000</v>
      </c>
      <c r="H7" s="5">
        <v>0</v>
      </c>
      <c r="I7" s="49">
        <f>F4</f>
        <v>26666.666666666668</v>
      </c>
      <c r="J7" s="51">
        <f>I8</f>
        <v>-40000</v>
      </c>
      <c r="L7" s="52">
        <v>0</v>
      </c>
    </row>
    <row r="8" spans="1:12" ht="17" thickBot="1" x14ac:dyDescent="0.25">
      <c r="A8" s="1" t="s">
        <v>6</v>
      </c>
      <c r="B8" s="55">
        <v>1</v>
      </c>
      <c r="C8" s="58" t="s">
        <v>28</v>
      </c>
      <c r="E8" s="11">
        <v>0</v>
      </c>
      <c r="F8" s="59">
        <f>F5</f>
        <v>40000</v>
      </c>
      <c r="G8" s="60">
        <f>G5/2</f>
        <v>40000</v>
      </c>
      <c r="H8" s="12">
        <v>0</v>
      </c>
      <c r="I8" s="59">
        <f>I5</f>
        <v>-40000</v>
      </c>
      <c r="J8" s="61">
        <f>G5</f>
        <v>80000</v>
      </c>
      <c r="L8" s="62">
        <v>0</v>
      </c>
    </row>
    <row r="9" spans="1:12" x14ac:dyDescent="0.2">
      <c r="D9" s="1" t="s">
        <v>29</v>
      </c>
      <c r="E9" s="63">
        <f>B7</f>
        <v>0</v>
      </c>
      <c r="F9" s="64">
        <f>B8</f>
        <v>1</v>
      </c>
      <c r="G9" s="7">
        <v>0</v>
      </c>
      <c r="H9" s="7">
        <v>0</v>
      </c>
      <c r="I9" s="7">
        <v>0</v>
      </c>
      <c r="J9" s="8">
        <v>0</v>
      </c>
    </row>
    <row r="10" spans="1:12" x14ac:dyDescent="0.2">
      <c r="A10" s="1" t="s">
        <v>19</v>
      </c>
      <c r="E10" s="65">
        <f>-B8</f>
        <v>-1</v>
      </c>
      <c r="F10" s="66">
        <f>B7</f>
        <v>0</v>
      </c>
      <c r="G10" s="5">
        <v>0</v>
      </c>
      <c r="H10" s="5">
        <v>0</v>
      </c>
      <c r="I10" s="5">
        <v>0</v>
      </c>
      <c r="J10" s="10">
        <v>0</v>
      </c>
    </row>
    <row r="11" spans="1:12" x14ac:dyDescent="0.2">
      <c r="A11" s="1" t="s">
        <v>10</v>
      </c>
      <c r="B11" s="3">
        <v>9</v>
      </c>
      <c r="E11" s="9">
        <v>0</v>
      </c>
      <c r="F11" s="5">
        <v>0</v>
      </c>
      <c r="G11" s="67">
        <v>1</v>
      </c>
      <c r="H11" s="5">
        <v>0</v>
      </c>
      <c r="I11" s="5">
        <v>0</v>
      </c>
      <c r="J11" s="10">
        <v>0</v>
      </c>
    </row>
    <row r="12" spans="1:12" x14ac:dyDescent="0.2">
      <c r="A12" s="1" t="s">
        <v>11</v>
      </c>
      <c r="B12" s="3">
        <v>10</v>
      </c>
      <c r="E12" s="9">
        <v>0</v>
      </c>
      <c r="F12" s="5">
        <v>0</v>
      </c>
      <c r="G12" s="5">
        <v>0</v>
      </c>
      <c r="H12" s="66">
        <f>B7</f>
        <v>0</v>
      </c>
      <c r="I12" s="66">
        <f>B8</f>
        <v>1</v>
      </c>
      <c r="J12" s="10">
        <v>0</v>
      </c>
    </row>
    <row r="13" spans="1:12" x14ac:dyDescent="0.2">
      <c r="A13" s="1" t="s">
        <v>30</v>
      </c>
      <c r="B13" s="3">
        <v>0</v>
      </c>
      <c r="E13" s="9">
        <v>0</v>
      </c>
      <c r="F13" s="5">
        <v>0</v>
      </c>
      <c r="G13" s="5">
        <v>0</v>
      </c>
      <c r="H13" s="66">
        <f>-B8</f>
        <v>-1</v>
      </c>
      <c r="I13" s="66">
        <f>B7</f>
        <v>0</v>
      </c>
      <c r="J13" s="10">
        <v>0</v>
      </c>
    </row>
    <row r="14" spans="1:12" ht="17" thickBot="1" x14ac:dyDescent="0.25">
      <c r="A14" s="1" t="s">
        <v>12</v>
      </c>
      <c r="B14" s="3">
        <v>3</v>
      </c>
      <c r="E14" s="11">
        <v>0</v>
      </c>
      <c r="F14" s="12">
        <v>0</v>
      </c>
      <c r="G14" s="12">
        <v>0</v>
      </c>
      <c r="H14" s="12">
        <v>0</v>
      </c>
      <c r="I14" s="12">
        <v>0</v>
      </c>
      <c r="J14" s="68">
        <v>1</v>
      </c>
    </row>
    <row r="15" spans="1:12" x14ac:dyDescent="0.2">
      <c r="A15" s="1" t="s">
        <v>14</v>
      </c>
      <c r="B15" s="3">
        <v>4</v>
      </c>
      <c r="D15" s="1" t="s">
        <v>31</v>
      </c>
      <c r="E15" s="110" cm="1">
        <f t="array" ref="E15:J20">MMULT(TRANSPOSE(E9:J14),MMULT(E3:J8,E9:J14))</f>
        <v>26666.666666666668</v>
      </c>
      <c r="F15" s="113">
        <v>0</v>
      </c>
      <c r="G15" s="115">
        <v>-40000</v>
      </c>
      <c r="H15" s="116">
        <v>-26666.666666666668</v>
      </c>
      <c r="I15" s="118">
        <v>0</v>
      </c>
      <c r="J15" s="119">
        <v>-40000</v>
      </c>
      <c r="K15" s="1" t="s">
        <v>32</v>
      </c>
      <c r="L15" s="78" cm="1">
        <f t="array" ref="L15:L20">MMULT(TRANSPOSE(E9:J14),L3:L8)</f>
        <v>0</v>
      </c>
    </row>
    <row r="16" spans="1:12" x14ac:dyDescent="0.2">
      <c r="A16" s="1" t="s">
        <v>33</v>
      </c>
      <c r="B16" s="3">
        <v>5</v>
      </c>
      <c r="E16" s="72">
        <v>0</v>
      </c>
      <c r="F16" s="73">
        <v>26666.666666666668</v>
      </c>
      <c r="G16" s="73">
        <v>0</v>
      </c>
      <c r="H16" s="73">
        <v>0</v>
      </c>
      <c r="I16" s="73">
        <v>-26666.666666666668</v>
      </c>
      <c r="J16" s="74">
        <v>0</v>
      </c>
      <c r="L16" s="79">
        <v>0</v>
      </c>
    </row>
    <row r="17" spans="4:18" x14ac:dyDescent="0.2">
      <c r="D17" s="1" t="s">
        <v>34</v>
      </c>
      <c r="E17" s="72">
        <v>-40000</v>
      </c>
      <c r="F17" s="73">
        <v>0</v>
      </c>
      <c r="G17" s="73">
        <v>80000</v>
      </c>
      <c r="H17" s="73">
        <v>40000</v>
      </c>
      <c r="I17" s="73">
        <v>0</v>
      </c>
      <c r="J17" s="74">
        <v>40000</v>
      </c>
      <c r="L17" s="79">
        <v>0</v>
      </c>
    </row>
    <row r="18" spans="4:18" x14ac:dyDescent="0.2">
      <c r="E18" s="72">
        <v>-26666.666666666668</v>
      </c>
      <c r="F18" s="73">
        <v>0</v>
      </c>
      <c r="G18" s="73">
        <v>40000</v>
      </c>
      <c r="H18" s="73">
        <v>26666.666666666668</v>
      </c>
      <c r="I18" s="73">
        <v>0</v>
      </c>
      <c r="J18" s="74">
        <v>40000</v>
      </c>
      <c r="L18" s="79">
        <v>0</v>
      </c>
    </row>
    <row r="19" spans="4:18" x14ac:dyDescent="0.2">
      <c r="E19" s="72">
        <v>0</v>
      </c>
      <c r="F19" s="73">
        <v>-26666.666666666668</v>
      </c>
      <c r="G19" s="73">
        <v>0</v>
      </c>
      <c r="H19" s="73">
        <v>0</v>
      </c>
      <c r="I19" s="73">
        <v>26666.666666666668</v>
      </c>
      <c r="J19" s="74">
        <v>0</v>
      </c>
      <c r="L19" s="79">
        <v>0</v>
      </c>
    </row>
    <row r="20" spans="4:18" ht="17" thickBot="1" x14ac:dyDescent="0.25">
      <c r="E20" s="75">
        <v>-40000</v>
      </c>
      <c r="F20" s="76">
        <v>0</v>
      </c>
      <c r="G20" s="76">
        <v>40000</v>
      </c>
      <c r="H20" s="76">
        <v>40000</v>
      </c>
      <c r="I20" s="76">
        <v>0</v>
      </c>
      <c r="J20" s="77">
        <v>80000</v>
      </c>
      <c r="L20" s="80">
        <v>0</v>
      </c>
    </row>
    <row r="22" spans="4:18" ht="17" thickBot="1" x14ac:dyDescent="0.25">
      <c r="D22" s="1" t="s">
        <v>35</v>
      </c>
      <c r="E22" s="5">
        <v>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6</v>
      </c>
      <c r="L22" s="5">
        <v>7</v>
      </c>
      <c r="M22" s="5">
        <v>8</v>
      </c>
      <c r="N22" s="5">
        <v>9</v>
      </c>
      <c r="O22" s="5">
        <v>10</v>
      </c>
      <c r="P22" s="5">
        <v>11</v>
      </c>
    </row>
    <row r="23" spans="4:18" x14ac:dyDescent="0.2">
      <c r="D23">
        <f>B11</f>
        <v>9</v>
      </c>
      <c r="E23" s="6">
        <f>IF($D23=E$22,1,0)</f>
        <v>0</v>
      </c>
      <c r="F23" s="7">
        <f t="shared" ref="F23:P23" si="0">IF($D23=F$22,1,0)</f>
        <v>0</v>
      </c>
      <c r="G23" s="7">
        <f t="shared" si="0"/>
        <v>0</v>
      </c>
      <c r="H23" s="7">
        <f t="shared" si="0"/>
        <v>0</v>
      </c>
      <c r="I23" s="7">
        <f t="shared" si="0"/>
        <v>0</v>
      </c>
      <c r="J23" s="7">
        <f t="shared" si="0"/>
        <v>0</v>
      </c>
      <c r="K23" s="7">
        <f t="shared" si="0"/>
        <v>0</v>
      </c>
      <c r="L23" s="7">
        <f t="shared" si="0"/>
        <v>0</v>
      </c>
      <c r="M23" s="7">
        <f t="shared" si="0"/>
        <v>0</v>
      </c>
      <c r="N23" s="7">
        <f t="shared" si="0"/>
        <v>1</v>
      </c>
      <c r="O23" s="7">
        <f t="shared" si="0"/>
        <v>0</v>
      </c>
      <c r="P23" s="8">
        <f t="shared" si="0"/>
        <v>0</v>
      </c>
    </row>
    <row r="24" spans="4:18" x14ac:dyDescent="0.2">
      <c r="D24">
        <f t="shared" ref="D24:D28" si="1">B12</f>
        <v>10</v>
      </c>
      <c r="E24" s="9">
        <f t="shared" ref="E24:P28" si="2">IF($D24=E$22,1,0)</f>
        <v>0</v>
      </c>
      <c r="F24" s="5">
        <f t="shared" si="2"/>
        <v>0</v>
      </c>
      <c r="G24" s="5">
        <f t="shared" si="2"/>
        <v>0</v>
      </c>
      <c r="H24" s="5">
        <f t="shared" si="2"/>
        <v>0</v>
      </c>
      <c r="I24" s="5">
        <f t="shared" si="2"/>
        <v>0</v>
      </c>
      <c r="J24" s="5">
        <f t="shared" si="2"/>
        <v>0</v>
      </c>
      <c r="K24" s="5">
        <f t="shared" si="2"/>
        <v>0</v>
      </c>
      <c r="L24" s="5">
        <f t="shared" si="2"/>
        <v>0</v>
      </c>
      <c r="M24" s="5">
        <f t="shared" si="2"/>
        <v>0</v>
      </c>
      <c r="N24" s="5">
        <f t="shared" si="2"/>
        <v>0</v>
      </c>
      <c r="O24" s="5">
        <f t="shared" si="2"/>
        <v>1</v>
      </c>
      <c r="P24" s="10">
        <f t="shared" si="2"/>
        <v>0</v>
      </c>
    </row>
    <row r="25" spans="4:18" x14ac:dyDescent="0.2">
      <c r="D25">
        <f t="shared" si="1"/>
        <v>0</v>
      </c>
      <c r="E25" s="9">
        <f t="shared" si="2"/>
        <v>1</v>
      </c>
      <c r="F25" s="5">
        <f t="shared" si="2"/>
        <v>0</v>
      </c>
      <c r="G25" s="5">
        <f t="shared" si="2"/>
        <v>0</v>
      </c>
      <c r="H25" s="5">
        <f t="shared" si="2"/>
        <v>0</v>
      </c>
      <c r="I25" s="5">
        <f t="shared" si="2"/>
        <v>0</v>
      </c>
      <c r="J25" s="5">
        <f t="shared" si="2"/>
        <v>0</v>
      </c>
      <c r="K25" s="5">
        <f t="shared" si="2"/>
        <v>0</v>
      </c>
      <c r="L25" s="5">
        <f t="shared" si="2"/>
        <v>0</v>
      </c>
      <c r="M25" s="5">
        <f t="shared" si="2"/>
        <v>0</v>
      </c>
      <c r="N25" s="5">
        <f t="shared" si="2"/>
        <v>0</v>
      </c>
      <c r="O25" s="5">
        <f t="shared" si="2"/>
        <v>0</v>
      </c>
      <c r="P25" s="10">
        <f t="shared" si="2"/>
        <v>0</v>
      </c>
    </row>
    <row r="26" spans="4:18" x14ac:dyDescent="0.2">
      <c r="D26">
        <f t="shared" si="1"/>
        <v>3</v>
      </c>
      <c r="E26" s="9">
        <f t="shared" si="2"/>
        <v>0</v>
      </c>
      <c r="F26" s="5">
        <f t="shared" si="2"/>
        <v>0</v>
      </c>
      <c r="G26" s="5">
        <f t="shared" si="2"/>
        <v>0</v>
      </c>
      <c r="H26" s="5">
        <f t="shared" si="2"/>
        <v>1</v>
      </c>
      <c r="I26" s="5">
        <f t="shared" si="2"/>
        <v>0</v>
      </c>
      <c r="J26" s="5">
        <f t="shared" si="2"/>
        <v>0</v>
      </c>
      <c r="K26" s="5">
        <f t="shared" si="2"/>
        <v>0</v>
      </c>
      <c r="L26" s="5">
        <f t="shared" si="2"/>
        <v>0</v>
      </c>
      <c r="M26" s="5">
        <f t="shared" si="2"/>
        <v>0</v>
      </c>
      <c r="N26" s="5">
        <f t="shared" si="2"/>
        <v>0</v>
      </c>
      <c r="O26" s="5">
        <f t="shared" si="2"/>
        <v>0</v>
      </c>
      <c r="P26" s="10">
        <f t="shared" si="2"/>
        <v>0</v>
      </c>
    </row>
    <row r="27" spans="4:18" x14ac:dyDescent="0.2">
      <c r="D27">
        <f t="shared" si="1"/>
        <v>4</v>
      </c>
      <c r="E27" s="9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1</v>
      </c>
      <c r="J27" s="5">
        <f t="shared" si="2"/>
        <v>0</v>
      </c>
      <c r="K27" s="5">
        <f t="shared" si="2"/>
        <v>0</v>
      </c>
      <c r="L27" s="5">
        <f t="shared" si="2"/>
        <v>0</v>
      </c>
      <c r="M27" s="5">
        <f t="shared" si="2"/>
        <v>0</v>
      </c>
      <c r="N27" s="5">
        <f t="shared" si="2"/>
        <v>0</v>
      </c>
      <c r="O27" s="5">
        <f t="shared" si="2"/>
        <v>0</v>
      </c>
      <c r="P27" s="10">
        <f t="shared" si="2"/>
        <v>0</v>
      </c>
    </row>
    <row r="28" spans="4:18" ht="17" thickBot="1" x14ac:dyDescent="0.25">
      <c r="D28">
        <f t="shared" si="1"/>
        <v>5</v>
      </c>
      <c r="E28" s="11">
        <f t="shared" si="2"/>
        <v>0</v>
      </c>
      <c r="F28" s="12">
        <f t="shared" si="2"/>
        <v>0</v>
      </c>
      <c r="G28" s="12">
        <f t="shared" si="2"/>
        <v>0</v>
      </c>
      <c r="H28" s="12">
        <f t="shared" si="2"/>
        <v>0</v>
      </c>
      <c r="I28" s="12">
        <f t="shared" si="2"/>
        <v>0</v>
      </c>
      <c r="J28" s="12">
        <f t="shared" si="2"/>
        <v>1</v>
      </c>
      <c r="K28" s="12">
        <f t="shared" si="2"/>
        <v>0</v>
      </c>
      <c r="L28" s="12">
        <f t="shared" si="2"/>
        <v>0</v>
      </c>
      <c r="M28" s="12">
        <f t="shared" si="2"/>
        <v>0</v>
      </c>
      <c r="N28" s="12">
        <f t="shared" si="2"/>
        <v>0</v>
      </c>
      <c r="O28" s="12">
        <f t="shared" si="2"/>
        <v>0</v>
      </c>
      <c r="P28" s="13">
        <f t="shared" si="2"/>
        <v>0</v>
      </c>
    </row>
    <row r="29" spans="4:18" ht="17" thickBot="1" x14ac:dyDescent="0.25"/>
    <row r="30" spans="4:18" x14ac:dyDescent="0.2">
      <c r="D30" s="1" t="s">
        <v>18</v>
      </c>
      <c r="E30" s="69" cm="1">
        <f t="array" ref="E30:P41">MMULT(TRANSPOSE(E23:P28),MMULT(_xlfn.ANCHORARRAY(E15),E23:P28))</f>
        <v>80000</v>
      </c>
      <c r="F30" s="70">
        <v>0</v>
      </c>
      <c r="G30" s="70">
        <v>0</v>
      </c>
      <c r="H30" s="70">
        <v>40000</v>
      </c>
      <c r="I30" s="70">
        <v>0</v>
      </c>
      <c r="J30" s="70">
        <v>40000</v>
      </c>
      <c r="K30" s="70">
        <v>0</v>
      </c>
      <c r="L30" s="70">
        <v>0</v>
      </c>
      <c r="M30" s="70">
        <v>0</v>
      </c>
      <c r="N30" s="70">
        <v>-40000</v>
      </c>
      <c r="O30" s="70">
        <v>0</v>
      </c>
      <c r="P30" s="71">
        <v>0</v>
      </c>
      <c r="Q30" s="1" t="s">
        <v>36</v>
      </c>
      <c r="R30" s="78" cm="1">
        <f t="array" ref="R30:R41">MMULT(TRANSPOSE(E23:P28),_xlfn.ANCHORARRAY(L15))</f>
        <v>0</v>
      </c>
    </row>
    <row r="31" spans="4:18" x14ac:dyDescent="0.2">
      <c r="D31" s="1" t="s">
        <v>37</v>
      </c>
      <c r="E31" s="72">
        <v>0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4">
        <v>0</v>
      </c>
      <c r="R31" s="79">
        <v>0</v>
      </c>
    </row>
    <row r="32" spans="4:18" x14ac:dyDescent="0.2">
      <c r="E32" s="72">
        <v>0</v>
      </c>
      <c r="F32" s="73">
        <v>0</v>
      </c>
      <c r="G32" s="73">
        <v>0</v>
      </c>
      <c r="H32" s="73">
        <v>0</v>
      </c>
      <c r="I32" s="73">
        <v>0</v>
      </c>
      <c r="J32" s="73">
        <v>0</v>
      </c>
      <c r="K32" s="73">
        <v>0</v>
      </c>
      <c r="L32" s="73">
        <v>0</v>
      </c>
      <c r="M32" s="73">
        <v>0</v>
      </c>
      <c r="N32" s="73">
        <v>0</v>
      </c>
      <c r="O32" s="73">
        <v>0</v>
      </c>
      <c r="P32" s="74">
        <v>0</v>
      </c>
      <c r="R32" s="79">
        <v>0</v>
      </c>
    </row>
    <row r="33" spans="1:18" x14ac:dyDescent="0.2">
      <c r="E33" s="72">
        <v>40000</v>
      </c>
      <c r="F33" s="73">
        <v>0</v>
      </c>
      <c r="G33" s="73">
        <v>0</v>
      </c>
      <c r="H33" s="73">
        <v>26666.666666666668</v>
      </c>
      <c r="I33" s="73">
        <v>0</v>
      </c>
      <c r="J33" s="73">
        <v>40000</v>
      </c>
      <c r="K33" s="73">
        <v>0</v>
      </c>
      <c r="L33" s="73">
        <v>0</v>
      </c>
      <c r="M33" s="73">
        <v>0</v>
      </c>
      <c r="N33" s="73">
        <v>-26666.666666666668</v>
      </c>
      <c r="O33" s="73">
        <v>0</v>
      </c>
      <c r="P33" s="74">
        <v>0</v>
      </c>
      <c r="R33" s="79">
        <v>0</v>
      </c>
    </row>
    <row r="34" spans="1:18" x14ac:dyDescent="0.2">
      <c r="E34" s="72">
        <v>0</v>
      </c>
      <c r="F34" s="73">
        <v>0</v>
      </c>
      <c r="G34" s="73">
        <v>0</v>
      </c>
      <c r="H34" s="73">
        <v>0</v>
      </c>
      <c r="I34" s="73">
        <v>26666.666666666668</v>
      </c>
      <c r="J34" s="73">
        <v>0</v>
      </c>
      <c r="K34" s="73">
        <v>0</v>
      </c>
      <c r="L34" s="73">
        <v>0</v>
      </c>
      <c r="M34" s="73">
        <v>0</v>
      </c>
      <c r="N34" s="73">
        <v>0</v>
      </c>
      <c r="O34" s="73">
        <v>-26666.666666666668</v>
      </c>
      <c r="P34" s="74">
        <v>0</v>
      </c>
      <c r="R34" s="79">
        <v>0</v>
      </c>
    </row>
    <row r="35" spans="1:18" x14ac:dyDescent="0.2">
      <c r="E35" s="72">
        <v>40000</v>
      </c>
      <c r="F35" s="73">
        <v>0</v>
      </c>
      <c r="G35" s="73">
        <v>0</v>
      </c>
      <c r="H35" s="73">
        <v>40000</v>
      </c>
      <c r="I35" s="73">
        <v>0</v>
      </c>
      <c r="J35" s="73">
        <v>80000</v>
      </c>
      <c r="K35" s="73">
        <v>0</v>
      </c>
      <c r="L35" s="73">
        <v>0</v>
      </c>
      <c r="M35" s="73">
        <v>0</v>
      </c>
      <c r="N35" s="73">
        <v>-40000</v>
      </c>
      <c r="O35" s="73">
        <v>0</v>
      </c>
      <c r="P35" s="74">
        <v>0</v>
      </c>
      <c r="R35" s="79">
        <v>0</v>
      </c>
    </row>
    <row r="36" spans="1:18" x14ac:dyDescent="0.2">
      <c r="E36" s="72">
        <v>0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4">
        <v>0</v>
      </c>
      <c r="R36" s="79">
        <v>0</v>
      </c>
    </row>
    <row r="37" spans="1:18" x14ac:dyDescent="0.2"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0</v>
      </c>
      <c r="P37" s="74">
        <v>0</v>
      </c>
      <c r="R37" s="79">
        <v>0</v>
      </c>
    </row>
    <row r="38" spans="1:18" x14ac:dyDescent="0.2">
      <c r="E38" s="72">
        <v>0</v>
      </c>
      <c r="F38" s="73">
        <v>0</v>
      </c>
      <c r="G38" s="73">
        <v>0</v>
      </c>
      <c r="H38" s="73">
        <v>0</v>
      </c>
      <c r="I38" s="73">
        <v>0</v>
      </c>
      <c r="J38" s="73">
        <v>0</v>
      </c>
      <c r="K38" s="73">
        <v>0</v>
      </c>
      <c r="L38" s="73">
        <v>0</v>
      </c>
      <c r="M38" s="73">
        <v>0</v>
      </c>
      <c r="N38" s="73">
        <v>0</v>
      </c>
      <c r="O38" s="73">
        <v>0</v>
      </c>
      <c r="P38" s="74">
        <v>0</v>
      </c>
      <c r="R38" s="79">
        <v>0</v>
      </c>
    </row>
    <row r="39" spans="1:18" x14ac:dyDescent="0.2">
      <c r="E39" s="114">
        <v>-40000</v>
      </c>
      <c r="F39" s="73">
        <v>0</v>
      </c>
      <c r="G39" s="73">
        <v>0</v>
      </c>
      <c r="H39" s="117">
        <v>-26666.666666666668</v>
      </c>
      <c r="I39" s="111">
        <v>0</v>
      </c>
      <c r="J39" s="120">
        <v>-40000</v>
      </c>
      <c r="K39" s="73">
        <v>0</v>
      </c>
      <c r="L39" s="73">
        <v>0</v>
      </c>
      <c r="M39" s="73">
        <v>0</v>
      </c>
      <c r="N39" s="111">
        <v>26666.666666666668</v>
      </c>
      <c r="O39" s="112">
        <v>0</v>
      </c>
      <c r="P39" s="74">
        <v>0</v>
      </c>
      <c r="R39" s="79">
        <v>0</v>
      </c>
    </row>
    <row r="40" spans="1:18" x14ac:dyDescent="0.2">
      <c r="E40" s="72">
        <v>0</v>
      </c>
      <c r="F40" s="73">
        <v>0</v>
      </c>
      <c r="G40" s="73">
        <v>0</v>
      </c>
      <c r="H40" s="73">
        <v>0</v>
      </c>
      <c r="I40" s="73">
        <v>-26666.666666666668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26666.666666666668</v>
      </c>
      <c r="P40" s="74">
        <v>0</v>
      </c>
      <c r="R40" s="79">
        <v>0</v>
      </c>
    </row>
    <row r="41" spans="1:18" ht="17" thickBot="1" x14ac:dyDescent="0.25">
      <c r="E41" s="75">
        <v>0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7">
        <v>0</v>
      </c>
      <c r="R41" s="80">
        <v>0</v>
      </c>
    </row>
    <row r="43" spans="1:18" s="83" customFormat="1" x14ac:dyDescent="0.2">
      <c r="A43" s="81"/>
      <c r="B43" s="82"/>
    </row>
    <row r="44" spans="1:18" x14ac:dyDescent="0.2">
      <c r="B44" s="3" t="s">
        <v>38</v>
      </c>
    </row>
    <row r="46" spans="1:18" x14ac:dyDescent="0.2">
      <c r="B46" s="3" t="s">
        <v>39</v>
      </c>
    </row>
    <row r="47" spans="1:18" ht="17" thickBot="1" x14ac:dyDescent="0.25">
      <c r="B47" s="1" t="s">
        <v>19</v>
      </c>
      <c r="C47" s="5" t="s">
        <v>20</v>
      </c>
    </row>
    <row r="48" spans="1:18" x14ac:dyDescent="0.2">
      <c r="B48" s="1">
        <f>B11</f>
        <v>9</v>
      </c>
      <c r="C48" s="84" cm="1">
        <f t="array" ref="C48">INDEX(ALL!$D$18:$D$29,B48+1)</f>
        <v>0</v>
      </c>
      <c r="E48" s="85" cm="1">
        <f t="array" ref="E48:E53">MMULT(E3:J8,MMULT(E9:J14,C48:C53))+L3:L8</f>
        <v>16.580882916711385</v>
      </c>
      <c r="F48" t="s">
        <v>22</v>
      </c>
    </row>
    <row r="49" spans="2:6" x14ac:dyDescent="0.2">
      <c r="B49" s="1">
        <f t="shared" ref="B49:B53" si="3">B12</f>
        <v>10</v>
      </c>
      <c r="C49" s="88" cm="1">
        <f t="array" ref="C49">INDEX(ALL!$D$18:$D$29,B49+1)</f>
        <v>0</v>
      </c>
      <c r="E49" s="86">
        <v>7.4116005577181561</v>
      </c>
      <c r="F49" t="s">
        <v>22</v>
      </c>
    </row>
    <row r="50" spans="2:6" x14ac:dyDescent="0.2">
      <c r="B50" s="1">
        <f t="shared" si="3"/>
        <v>0</v>
      </c>
      <c r="C50" s="88" cm="1">
        <f t="array" ref="C50">INDEX(ALL!$D$18:$D$29,B50+1)</f>
        <v>-1.0921425687486083E-3</v>
      </c>
      <c r="E50" s="86">
        <v>3.5527136788005009E-15</v>
      </c>
      <c r="F50" t="s">
        <v>40</v>
      </c>
    </row>
    <row r="51" spans="2:6" x14ac:dyDescent="0.2">
      <c r="B51" s="1">
        <f t="shared" si="3"/>
        <v>3</v>
      </c>
      <c r="C51" s="88" cm="1">
        <f t="array" ref="C51">INDEX(ALL!$D$18:$D$29,B51+1)</f>
        <v>2.7205576644169639E-3</v>
      </c>
      <c r="E51" s="86">
        <v>-16.580882916711385</v>
      </c>
      <c r="F51" t="s">
        <v>22</v>
      </c>
    </row>
    <row r="52" spans="2:6" x14ac:dyDescent="0.2">
      <c r="B52" s="1">
        <f t="shared" si="3"/>
        <v>4</v>
      </c>
      <c r="C52" s="88" cm="1">
        <f t="array" ref="C52">INDEX(ALL!$D$18:$D$29,B52+1)</f>
        <v>-6.2178310937667687E-4</v>
      </c>
      <c r="E52" s="86">
        <v>-7.4116005577181561</v>
      </c>
      <c r="F52" t="s">
        <v>22</v>
      </c>
    </row>
    <row r="53" spans="2:6" ht="17" thickBot="1" x14ac:dyDescent="0.25">
      <c r="B53" s="1">
        <f t="shared" si="3"/>
        <v>5</v>
      </c>
      <c r="C53" s="89" cm="1">
        <f t="array" ref="C53">INDEX(ALL!$D$18:$D$29,B53+1)</f>
        <v>-5.3627252691974716E-4</v>
      </c>
      <c r="E53" s="87">
        <v>22.234801673154443</v>
      </c>
      <c r="F53" t="s">
        <v>40</v>
      </c>
    </row>
  </sheetData>
  <conditionalFormatting sqref="E23:P28 E30">
    <cfRule type="cellIs" dxfId="4" priority="1" operator="equal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AA7-567E-1E44-9150-3FE7D7E4E9A5}">
  <dimension ref="A1:R53"/>
  <sheetViews>
    <sheetView zoomScale="170" zoomScaleNormal="170" workbookViewId="0">
      <selection activeCell="B11" activeCellId="1" sqref="L15:L20 B11:B16"/>
    </sheetView>
  </sheetViews>
  <sheetFormatPr baseColWidth="10" defaultColWidth="9" defaultRowHeight="16" x14ac:dyDescent="0.2"/>
  <cols>
    <col min="1" max="1" width="5.33203125" style="1" customWidth="1"/>
    <col min="2" max="2" width="9" style="3"/>
    <col min="3" max="3" width="11" bestFit="1" customWidth="1"/>
  </cols>
  <sheetData>
    <row r="1" spans="1:12" x14ac:dyDescent="0.2">
      <c r="A1" s="1" t="s">
        <v>23</v>
      </c>
      <c r="B1" s="2">
        <v>2</v>
      </c>
    </row>
    <row r="2" spans="1:12" ht="17" thickBot="1" x14ac:dyDescent="0.25"/>
    <row r="3" spans="1:12" x14ac:dyDescent="0.2">
      <c r="A3" s="1" t="s">
        <v>2</v>
      </c>
      <c r="B3" s="3">
        <f>400*200</f>
        <v>80000</v>
      </c>
      <c r="C3" t="s">
        <v>22</v>
      </c>
      <c r="D3" s="1" t="s">
        <v>1</v>
      </c>
      <c r="E3" s="46">
        <f>B3/B6</f>
        <v>26666.666666666668</v>
      </c>
      <c r="F3" s="7">
        <v>0</v>
      </c>
      <c r="G3" s="7">
        <v>0</v>
      </c>
      <c r="H3" s="47">
        <f>-E3</f>
        <v>-26666.666666666668</v>
      </c>
      <c r="I3" s="7">
        <v>0</v>
      </c>
      <c r="J3" s="8">
        <v>0</v>
      </c>
      <c r="K3" s="1" t="s">
        <v>24</v>
      </c>
      <c r="L3" s="48">
        <v>0</v>
      </c>
    </row>
    <row r="4" spans="1:12" x14ac:dyDescent="0.2">
      <c r="A4" s="1" t="s">
        <v>25</v>
      </c>
      <c r="B4" s="3">
        <f>300*200</f>
        <v>60000</v>
      </c>
      <c r="C4" t="s">
        <v>41</v>
      </c>
      <c r="E4" s="9">
        <v>0</v>
      </c>
      <c r="F4" s="49">
        <f>12*B4/B6^3</f>
        <v>26666.666666666668</v>
      </c>
      <c r="G4" s="50">
        <f>F5</f>
        <v>40000</v>
      </c>
      <c r="H4" s="5">
        <v>0</v>
      </c>
      <c r="I4" s="49">
        <f>-F4</f>
        <v>-26666.666666666668</v>
      </c>
      <c r="J4" s="51">
        <f>F8</f>
        <v>40000</v>
      </c>
      <c r="L4" s="52">
        <v>0</v>
      </c>
    </row>
    <row r="5" spans="1:12" x14ac:dyDescent="0.2">
      <c r="E5" s="9">
        <v>0</v>
      </c>
      <c r="F5" s="50">
        <f>6*B4/B6^2</f>
        <v>40000</v>
      </c>
      <c r="G5" s="53">
        <f>4*B4/B6</f>
        <v>80000</v>
      </c>
      <c r="H5" s="5">
        <v>0</v>
      </c>
      <c r="I5" s="50">
        <f>G7</f>
        <v>-40000</v>
      </c>
      <c r="J5" s="54">
        <f>J8/2</f>
        <v>40000</v>
      </c>
      <c r="L5" s="52">
        <v>0</v>
      </c>
    </row>
    <row r="6" spans="1:12" x14ac:dyDescent="0.2">
      <c r="A6" s="1" t="s">
        <v>4</v>
      </c>
      <c r="B6" s="55">
        <v>3</v>
      </c>
      <c r="C6" t="s">
        <v>26</v>
      </c>
      <c r="E6" s="56">
        <f>-E3</f>
        <v>-26666.666666666668</v>
      </c>
      <c r="F6" s="5">
        <v>0</v>
      </c>
      <c r="G6" s="5">
        <v>0</v>
      </c>
      <c r="H6" s="57">
        <f>E3</f>
        <v>26666.666666666668</v>
      </c>
      <c r="I6" s="5">
        <v>0</v>
      </c>
      <c r="J6" s="10">
        <v>0</v>
      </c>
      <c r="L6" s="52">
        <v>0</v>
      </c>
    </row>
    <row r="7" spans="1:12" x14ac:dyDescent="0.2">
      <c r="A7" s="1" t="s">
        <v>5</v>
      </c>
      <c r="B7" s="55">
        <v>0</v>
      </c>
      <c r="C7" s="58" t="s">
        <v>27</v>
      </c>
      <c r="E7" s="9">
        <v>0</v>
      </c>
      <c r="F7" s="49">
        <f>-F4</f>
        <v>-26666.666666666668</v>
      </c>
      <c r="G7" s="50">
        <f>-G4</f>
        <v>-40000</v>
      </c>
      <c r="H7" s="5">
        <v>0</v>
      </c>
      <c r="I7" s="49">
        <f>F4</f>
        <v>26666.666666666668</v>
      </c>
      <c r="J7" s="51">
        <f>I8</f>
        <v>-40000</v>
      </c>
      <c r="L7" s="52">
        <v>0</v>
      </c>
    </row>
    <row r="8" spans="1:12" ht="17" thickBot="1" x14ac:dyDescent="0.25">
      <c r="A8" s="1" t="s">
        <v>6</v>
      </c>
      <c r="B8" s="55">
        <v>1</v>
      </c>
      <c r="C8" s="58" t="s">
        <v>28</v>
      </c>
      <c r="E8" s="11">
        <v>0</v>
      </c>
      <c r="F8" s="59">
        <f>F5</f>
        <v>40000</v>
      </c>
      <c r="G8" s="60">
        <f>G5/2</f>
        <v>40000</v>
      </c>
      <c r="H8" s="12">
        <v>0</v>
      </c>
      <c r="I8" s="59">
        <f>I5</f>
        <v>-40000</v>
      </c>
      <c r="J8" s="61">
        <f>G5</f>
        <v>80000</v>
      </c>
      <c r="L8" s="62">
        <v>0</v>
      </c>
    </row>
    <row r="9" spans="1:12" x14ac:dyDescent="0.2">
      <c r="D9" s="1" t="s">
        <v>29</v>
      </c>
      <c r="E9" s="63">
        <f>B7</f>
        <v>0</v>
      </c>
      <c r="F9" s="64">
        <f>B8</f>
        <v>1</v>
      </c>
      <c r="G9" s="7">
        <v>0</v>
      </c>
      <c r="H9" s="7">
        <v>0</v>
      </c>
      <c r="I9" s="7">
        <v>0</v>
      </c>
      <c r="J9" s="8">
        <v>0</v>
      </c>
    </row>
    <row r="10" spans="1:12" x14ac:dyDescent="0.2">
      <c r="A10" s="1" t="s">
        <v>19</v>
      </c>
      <c r="E10" s="65">
        <f>-B8</f>
        <v>-1</v>
      </c>
      <c r="F10" s="66">
        <f>B7</f>
        <v>0</v>
      </c>
      <c r="G10" s="5">
        <v>0</v>
      </c>
      <c r="H10" s="5">
        <v>0</v>
      </c>
      <c r="I10" s="5">
        <v>0</v>
      </c>
      <c r="J10" s="10">
        <v>0</v>
      </c>
    </row>
    <row r="11" spans="1:12" x14ac:dyDescent="0.2">
      <c r="A11" s="1" t="s">
        <v>10</v>
      </c>
      <c r="B11" s="3">
        <v>1</v>
      </c>
      <c r="E11" s="9">
        <v>0</v>
      </c>
      <c r="F11" s="5">
        <v>0</v>
      </c>
      <c r="G11" s="67">
        <v>1</v>
      </c>
      <c r="H11" s="5">
        <v>0</v>
      </c>
      <c r="I11" s="5">
        <v>0</v>
      </c>
      <c r="J11" s="10">
        <v>0</v>
      </c>
    </row>
    <row r="12" spans="1:12" x14ac:dyDescent="0.2">
      <c r="A12" s="1" t="s">
        <v>11</v>
      </c>
      <c r="B12" s="3">
        <v>11</v>
      </c>
      <c r="E12" s="9">
        <v>0</v>
      </c>
      <c r="F12" s="5">
        <v>0</v>
      </c>
      <c r="G12" s="5">
        <v>0</v>
      </c>
      <c r="H12" s="66">
        <f>B7</f>
        <v>0</v>
      </c>
      <c r="I12" s="66">
        <f>B8</f>
        <v>1</v>
      </c>
      <c r="J12" s="10">
        <v>0</v>
      </c>
    </row>
    <row r="13" spans="1:12" x14ac:dyDescent="0.2">
      <c r="A13" s="1" t="s">
        <v>30</v>
      </c>
      <c r="B13" s="3">
        <v>2</v>
      </c>
      <c r="E13" s="9">
        <v>0</v>
      </c>
      <c r="F13" s="5">
        <v>0</v>
      </c>
      <c r="G13" s="5">
        <v>0</v>
      </c>
      <c r="H13" s="66">
        <f>-B8</f>
        <v>-1</v>
      </c>
      <c r="I13" s="66">
        <f>B7</f>
        <v>0</v>
      </c>
      <c r="J13" s="10">
        <v>0</v>
      </c>
    </row>
    <row r="14" spans="1:12" ht="17" thickBot="1" x14ac:dyDescent="0.25">
      <c r="A14" s="1" t="s">
        <v>12</v>
      </c>
      <c r="B14" s="3">
        <v>6</v>
      </c>
      <c r="E14" s="11">
        <v>0</v>
      </c>
      <c r="F14" s="12">
        <v>0</v>
      </c>
      <c r="G14" s="12">
        <v>0</v>
      </c>
      <c r="H14" s="12">
        <v>0</v>
      </c>
      <c r="I14" s="12">
        <v>0</v>
      </c>
      <c r="J14" s="68">
        <v>1</v>
      </c>
    </row>
    <row r="15" spans="1:12" x14ac:dyDescent="0.2">
      <c r="A15" s="1" t="s">
        <v>14</v>
      </c>
      <c r="B15" s="3">
        <v>7</v>
      </c>
      <c r="D15" s="1" t="s">
        <v>31</v>
      </c>
      <c r="E15" s="69" cm="1">
        <f t="array" ref="E15:J20">MMULT(TRANSPOSE(E9:J14),MMULT(E3:J8,E9:J14))</f>
        <v>26666.666666666668</v>
      </c>
      <c r="F15" s="70">
        <v>0</v>
      </c>
      <c r="G15" s="70">
        <v>-40000</v>
      </c>
      <c r="H15" s="70">
        <v>-26666.666666666668</v>
      </c>
      <c r="I15" s="70">
        <v>0</v>
      </c>
      <c r="J15" s="71">
        <v>-40000</v>
      </c>
      <c r="K15" s="1" t="s">
        <v>32</v>
      </c>
      <c r="L15" s="78" cm="1">
        <f t="array" ref="L15:L20">MMULT(TRANSPOSE(E9:J14),L3:L8)</f>
        <v>0</v>
      </c>
    </row>
    <row r="16" spans="1:12" x14ac:dyDescent="0.2">
      <c r="A16" s="1" t="s">
        <v>33</v>
      </c>
      <c r="B16" s="3">
        <v>8</v>
      </c>
      <c r="E16" s="72">
        <v>0</v>
      </c>
      <c r="F16" s="73">
        <v>26666.666666666668</v>
      </c>
      <c r="G16" s="73">
        <v>0</v>
      </c>
      <c r="H16" s="73">
        <v>0</v>
      </c>
      <c r="I16" s="73">
        <v>-26666.666666666668</v>
      </c>
      <c r="J16" s="74">
        <v>0</v>
      </c>
      <c r="L16" s="79">
        <v>0</v>
      </c>
    </row>
    <row r="17" spans="4:18" x14ac:dyDescent="0.2">
      <c r="D17" s="1" t="s">
        <v>34</v>
      </c>
      <c r="E17" s="72">
        <v>-40000</v>
      </c>
      <c r="F17" s="73">
        <v>0</v>
      </c>
      <c r="G17" s="73">
        <v>80000</v>
      </c>
      <c r="H17" s="73">
        <v>40000</v>
      </c>
      <c r="I17" s="73">
        <v>0</v>
      </c>
      <c r="J17" s="74">
        <v>40000</v>
      </c>
      <c r="L17" s="79">
        <v>0</v>
      </c>
    </row>
    <row r="18" spans="4:18" x14ac:dyDescent="0.2">
      <c r="E18" s="72">
        <v>-26666.666666666668</v>
      </c>
      <c r="F18" s="73">
        <v>0</v>
      </c>
      <c r="G18" s="73">
        <v>40000</v>
      </c>
      <c r="H18" s="73">
        <v>26666.666666666668</v>
      </c>
      <c r="I18" s="73">
        <v>0</v>
      </c>
      <c r="J18" s="74">
        <v>40000</v>
      </c>
      <c r="L18" s="79">
        <v>0</v>
      </c>
    </row>
    <row r="19" spans="4:18" x14ac:dyDescent="0.2">
      <c r="E19" s="72">
        <v>0</v>
      </c>
      <c r="F19" s="73">
        <v>-26666.666666666668</v>
      </c>
      <c r="G19" s="73">
        <v>0</v>
      </c>
      <c r="H19" s="73">
        <v>0</v>
      </c>
      <c r="I19" s="73">
        <v>26666.666666666668</v>
      </c>
      <c r="J19" s="74">
        <v>0</v>
      </c>
      <c r="L19" s="79">
        <v>0</v>
      </c>
    </row>
    <row r="20" spans="4:18" ht="17" thickBot="1" x14ac:dyDescent="0.25">
      <c r="E20" s="75">
        <v>-40000</v>
      </c>
      <c r="F20" s="76">
        <v>0</v>
      </c>
      <c r="G20" s="76">
        <v>40000</v>
      </c>
      <c r="H20" s="76">
        <v>40000</v>
      </c>
      <c r="I20" s="76">
        <v>0</v>
      </c>
      <c r="J20" s="77">
        <v>80000</v>
      </c>
      <c r="L20" s="80">
        <v>0</v>
      </c>
    </row>
    <row r="22" spans="4:18" ht="17" thickBot="1" x14ac:dyDescent="0.25">
      <c r="D22" s="1" t="s">
        <v>35</v>
      </c>
      <c r="E22" s="5">
        <v>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6</v>
      </c>
      <c r="L22" s="5">
        <v>7</v>
      </c>
      <c r="M22" s="5">
        <v>8</v>
      </c>
      <c r="N22" s="5">
        <v>9</v>
      </c>
      <c r="O22" s="5">
        <v>10</v>
      </c>
      <c r="P22" s="5">
        <v>11</v>
      </c>
    </row>
    <row r="23" spans="4:18" x14ac:dyDescent="0.2">
      <c r="D23">
        <f>B11</f>
        <v>1</v>
      </c>
      <c r="E23" s="6">
        <f>IF($D23=E$22,1,0)</f>
        <v>0</v>
      </c>
      <c r="F23" s="7">
        <f t="shared" ref="F23:P23" si="0">IF($D23=F$22,1,0)</f>
        <v>1</v>
      </c>
      <c r="G23" s="7">
        <f t="shared" si="0"/>
        <v>0</v>
      </c>
      <c r="H23" s="7">
        <f t="shared" si="0"/>
        <v>0</v>
      </c>
      <c r="I23" s="7">
        <f t="shared" si="0"/>
        <v>0</v>
      </c>
      <c r="J23" s="7">
        <f t="shared" si="0"/>
        <v>0</v>
      </c>
      <c r="K23" s="7">
        <f t="shared" si="0"/>
        <v>0</v>
      </c>
      <c r="L23" s="7">
        <f t="shared" si="0"/>
        <v>0</v>
      </c>
      <c r="M23" s="7">
        <f t="shared" si="0"/>
        <v>0</v>
      </c>
      <c r="N23" s="7">
        <f t="shared" si="0"/>
        <v>0</v>
      </c>
      <c r="O23" s="7">
        <f t="shared" si="0"/>
        <v>0</v>
      </c>
      <c r="P23" s="8">
        <f t="shared" si="0"/>
        <v>0</v>
      </c>
    </row>
    <row r="24" spans="4:18" x14ac:dyDescent="0.2">
      <c r="D24">
        <f t="shared" ref="D24:D28" si="1">B12</f>
        <v>11</v>
      </c>
      <c r="E24" s="9">
        <f t="shared" ref="E24:P28" si="2">IF($D24=E$22,1,0)</f>
        <v>0</v>
      </c>
      <c r="F24" s="5">
        <f t="shared" si="2"/>
        <v>0</v>
      </c>
      <c r="G24" s="5">
        <f t="shared" si="2"/>
        <v>0</v>
      </c>
      <c r="H24" s="5">
        <f t="shared" si="2"/>
        <v>0</v>
      </c>
      <c r="I24" s="5">
        <f t="shared" si="2"/>
        <v>0</v>
      </c>
      <c r="J24" s="5">
        <f t="shared" si="2"/>
        <v>0</v>
      </c>
      <c r="K24" s="5">
        <f t="shared" si="2"/>
        <v>0</v>
      </c>
      <c r="L24" s="5">
        <f t="shared" si="2"/>
        <v>0</v>
      </c>
      <c r="M24" s="5">
        <f t="shared" si="2"/>
        <v>0</v>
      </c>
      <c r="N24" s="5">
        <f t="shared" si="2"/>
        <v>0</v>
      </c>
      <c r="O24" s="5">
        <f t="shared" si="2"/>
        <v>0</v>
      </c>
      <c r="P24" s="10">
        <f t="shared" si="2"/>
        <v>1</v>
      </c>
    </row>
    <row r="25" spans="4:18" x14ac:dyDescent="0.2">
      <c r="D25">
        <f t="shared" si="1"/>
        <v>2</v>
      </c>
      <c r="E25" s="9">
        <f t="shared" si="2"/>
        <v>0</v>
      </c>
      <c r="F25" s="5">
        <f t="shared" si="2"/>
        <v>0</v>
      </c>
      <c r="G25" s="5">
        <f t="shared" si="2"/>
        <v>1</v>
      </c>
      <c r="H25" s="5">
        <f t="shared" si="2"/>
        <v>0</v>
      </c>
      <c r="I25" s="5">
        <f t="shared" si="2"/>
        <v>0</v>
      </c>
      <c r="J25" s="5">
        <f t="shared" si="2"/>
        <v>0</v>
      </c>
      <c r="K25" s="5">
        <f t="shared" si="2"/>
        <v>0</v>
      </c>
      <c r="L25" s="5">
        <f t="shared" si="2"/>
        <v>0</v>
      </c>
      <c r="M25" s="5">
        <f t="shared" si="2"/>
        <v>0</v>
      </c>
      <c r="N25" s="5">
        <f t="shared" si="2"/>
        <v>0</v>
      </c>
      <c r="O25" s="5">
        <f t="shared" si="2"/>
        <v>0</v>
      </c>
      <c r="P25" s="10">
        <f t="shared" si="2"/>
        <v>0</v>
      </c>
    </row>
    <row r="26" spans="4:18" x14ac:dyDescent="0.2">
      <c r="D26">
        <f t="shared" si="1"/>
        <v>6</v>
      </c>
      <c r="E26" s="9">
        <f t="shared" si="2"/>
        <v>0</v>
      </c>
      <c r="F26" s="5">
        <f t="shared" si="2"/>
        <v>0</v>
      </c>
      <c r="G26" s="5">
        <f t="shared" si="2"/>
        <v>0</v>
      </c>
      <c r="H26" s="5">
        <f t="shared" si="2"/>
        <v>0</v>
      </c>
      <c r="I26" s="5">
        <f t="shared" si="2"/>
        <v>0</v>
      </c>
      <c r="J26" s="5">
        <f t="shared" si="2"/>
        <v>0</v>
      </c>
      <c r="K26" s="5">
        <f t="shared" si="2"/>
        <v>1</v>
      </c>
      <c r="L26" s="5">
        <f t="shared" si="2"/>
        <v>0</v>
      </c>
      <c r="M26" s="5">
        <f t="shared" si="2"/>
        <v>0</v>
      </c>
      <c r="N26" s="5">
        <f t="shared" si="2"/>
        <v>0</v>
      </c>
      <c r="O26" s="5">
        <f t="shared" si="2"/>
        <v>0</v>
      </c>
      <c r="P26" s="10">
        <f t="shared" si="2"/>
        <v>0</v>
      </c>
    </row>
    <row r="27" spans="4:18" x14ac:dyDescent="0.2">
      <c r="D27">
        <f t="shared" si="1"/>
        <v>7</v>
      </c>
      <c r="E27" s="9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  <c r="J27" s="5">
        <f t="shared" si="2"/>
        <v>0</v>
      </c>
      <c r="K27" s="5">
        <f t="shared" si="2"/>
        <v>0</v>
      </c>
      <c r="L27" s="5">
        <f t="shared" si="2"/>
        <v>1</v>
      </c>
      <c r="M27" s="5">
        <f t="shared" si="2"/>
        <v>0</v>
      </c>
      <c r="N27" s="5">
        <f t="shared" si="2"/>
        <v>0</v>
      </c>
      <c r="O27" s="5">
        <f t="shared" si="2"/>
        <v>0</v>
      </c>
      <c r="P27" s="10">
        <f t="shared" si="2"/>
        <v>0</v>
      </c>
    </row>
    <row r="28" spans="4:18" ht="17" thickBot="1" x14ac:dyDescent="0.25">
      <c r="D28">
        <f t="shared" si="1"/>
        <v>8</v>
      </c>
      <c r="E28" s="11">
        <f t="shared" si="2"/>
        <v>0</v>
      </c>
      <c r="F28" s="12">
        <f t="shared" si="2"/>
        <v>0</v>
      </c>
      <c r="G28" s="12">
        <f t="shared" si="2"/>
        <v>0</v>
      </c>
      <c r="H28" s="12">
        <f t="shared" si="2"/>
        <v>0</v>
      </c>
      <c r="I28" s="12">
        <f t="shared" si="2"/>
        <v>0</v>
      </c>
      <c r="J28" s="12">
        <f t="shared" si="2"/>
        <v>0</v>
      </c>
      <c r="K28" s="12">
        <f t="shared" si="2"/>
        <v>0</v>
      </c>
      <c r="L28" s="12">
        <f t="shared" si="2"/>
        <v>0</v>
      </c>
      <c r="M28" s="12">
        <f t="shared" si="2"/>
        <v>1</v>
      </c>
      <c r="N28" s="12">
        <f t="shared" si="2"/>
        <v>0</v>
      </c>
      <c r="O28" s="12">
        <f t="shared" si="2"/>
        <v>0</v>
      </c>
      <c r="P28" s="13">
        <f t="shared" si="2"/>
        <v>0</v>
      </c>
    </row>
    <row r="29" spans="4:18" ht="17" thickBot="1" x14ac:dyDescent="0.25"/>
    <row r="30" spans="4:18" x14ac:dyDescent="0.2">
      <c r="D30" s="1" t="s">
        <v>18</v>
      </c>
      <c r="E30" s="69" cm="1">
        <f t="array" ref="E30:P41">MMULT(TRANSPOSE(E23:P28),MMULT(_xlfn.ANCHORARRAY(E15),E23:P28))</f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1">
        <v>0</v>
      </c>
      <c r="Q30" s="1" t="s">
        <v>36</v>
      </c>
      <c r="R30" s="78" cm="1">
        <f t="array" ref="R30:R41">MMULT(TRANSPOSE(E23:P28),_xlfn.ANCHORARRAY(L15))</f>
        <v>0</v>
      </c>
    </row>
    <row r="31" spans="4:18" x14ac:dyDescent="0.2">
      <c r="D31" s="1" t="s">
        <v>37</v>
      </c>
      <c r="E31" s="72">
        <v>0</v>
      </c>
      <c r="F31" s="73">
        <v>26666.666666666668</v>
      </c>
      <c r="G31" s="73">
        <v>-40000</v>
      </c>
      <c r="H31" s="73">
        <v>0</v>
      </c>
      <c r="I31" s="73">
        <v>0</v>
      </c>
      <c r="J31" s="73">
        <v>0</v>
      </c>
      <c r="K31" s="73">
        <v>-26666.666666666668</v>
      </c>
      <c r="L31" s="73">
        <v>0</v>
      </c>
      <c r="M31" s="73">
        <v>-40000</v>
      </c>
      <c r="N31" s="73">
        <v>0</v>
      </c>
      <c r="O31" s="73">
        <v>0</v>
      </c>
      <c r="P31" s="74">
        <v>0</v>
      </c>
      <c r="R31" s="79">
        <v>0</v>
      </c>
    </row>
    <row r="32" spans="4:18" x14ac:dyDescent="0.2">
      <c r="E32" s="72">
        <v>0</v>
      </c>
      <c r="F32" s="73">
        <v>-40000</v>
      </c>
      <c r="G32" s="73">
        <v>80000</v>
      </c>
      <c r="H32" s="73">
        <v>0</v>
      </c>
      <c r="I32" s="73">
        <v>0</v>
      </c>
      <c r="J32" s="73">
        <v>0</v>
      </c>
      <c r="K32" s="73">
        <v>40000</v>
      </c>
      <c r="L32" s="73">
        <v>0</v>
      </c>
      <c r="M32" s="73">
        <v>40000</v>
      </c>
      <c r="N32" s="73">
        <v>0</v>
      </c>
      <c r="O32" s="73">
        <v>0</v>
      </c>
      <c r="P32" s="74">
        <v>0</v>
      </c>
      <c r="R32" s="79">
        <v>0</v>
      </c>
    </row>
    <row r="33" spans="1:18" x14ac:dyDescent="0.2">
      <c r="E33" s="72">
        <v>0</v>
      </c>
      <c r="F33" s="73">
        <v>0</v>
      </c>
      <c r="G33" s="73">
        <v>0</v>
      </c>
      <c r="H33" s="73">
        <v>0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4">
        <v>0</v>
      </c>
      <c r="R33" s="79">
        <v>0</v>
      </c>
    </row>
    <row r="34" spans="1:18" x14ac:dyDescent="0.2">
      <c r="E34" s="72">
        <v>0</v>
      </c>
      <c r="F34" s="73">
        <v>0</v>
      </c>
      <c r="G34" s="73">
        <v>0</v>
      </c>
      <c r="H34" s="73">
        <v>0</v>
      </c>
      <c r="I34" s="73">
        <v>0</v>
      </c>
      <c r="J34" s="73">
        <v>0</v>
      </c>
      <c r="K34" s="73">
        <v>0</v>
      </c>
      <c r="L34" s="73">
        <v>0</v>
      </c>
      <c r="M34" s="73">
        <v>0</v>
      </c>
      <c r="N34" s="73">
        <v>0</v>
      </c>
      <c r="O34" s="73">
        <v>0</v>
      </c>
      <c r="P34" s="74">
        <v>0</v>
      </c>
      <c r="R34" s="79">
        <v>0</v>
      </c>
    </row>
    <row r="35" spans="1:18" x14ac:dyDescent="0.2">
      <c r="E35" s="72">
        <v>0</v>
      </c>
      <c r="F35" s="73">
        <v>0</v>
      </c>
      <c r="G35" s="73">
        <v>0</v>
      </c>
      <c r="H35" s="73">
        <v>0</v>
      </c>
      <c r="I35" s="73">
        <v>0</v>
      </c>
      <c r="J35" s="73">
        <v>0</v>
      </c>
      <c r="K35" s="73">
        <v>0</v>
      </c>
      <c r="L35" s="73">
        <v>0</v>
      </c>
      <c r="M35" s="73">
        <v>0</v>
      </c>
      <c r="N35" s="73">
        <v>0</v>
      </c>
      <c r="O35" s="73">
        <v>0</v>
      </c>
      <c r="P35" s="74">
        <v>0</v>
      </c>
      <c r="R35" s="79">
        <v>0</v>
      </c>
    </row>
    <row r="36" spans="1:18" x14ac:dyDescent="0.2">
      <c r="E36" s="72">
        <v>0</v>
      </c>
      <c r="F36" s="73">
        <v>-26666.666666666668</v>
      </c>
      <c r="G36" s="73">
        <v>40000</v>
      </c>
      <c r="H36" s="73">
        <v>0</v>
      </c>
      <c r="I36" s="73">
        <v>0</v>
      </c>
      <c r="J36" s="73">
        <v>0</v>
      </c>
      <c r="K36" s="73">
        <v>26666.666666666668</v>
      </c>
      <c r="L36" s="73">
        <v>0</v>
      </c>
      <c r="M36" s="73">
        <v>40000</v>
      </c>
      <c r="N36" s="73">
        <v>0</v>
      </c>
      <c r="O36" s="73">
        <v>0</v>
      </c>
      <c r="P36" s="74">
        <v>0</v>
      </c>
      <c r="R36" s="79">
        <v>0</v>
      </c>
    </row>
    <row r="37" spans="1:18" x14ac:dyDescent="0.2"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26666.666666666668</v>
      </c>
      <c r="M37" s="73">
        <v>0</v>
      </c>
      <c r="N37" s="73">
        <v>0</v>
      </c>
      <c r="O37" s="73">
        <v>0</v>
      </c>
      <c r="P37" s="74">
        <v>-26666.666666666668</v>
      </c>
      <c r="R37" s="79">
        <v>0</v>
      </c>
    </row>
    <row r="38" spans="1:18" x14ac:dyDescent="0.2">
      <c r="E38" s="72">
        <v>0</v>
      </c>
      <c r="F38" s="73">
        <v>-40000</v>
      </c>
      <c r="G38" s="73">
        <v>40000</v>
      </c>
      <c r="H38" s="73">
        <v>0</v>
      </c>
      <c r="I38" s="73">
        <v>0</v>
      </c>
      <c r="J38" s="73">
        <v>0</v>
      </c>
      <c r="K38" s="73">
        <v>40000</v>
      </c>
      <c r="L38" s="73">
        <v>0</v>
      </c>
      <c r="M38" s="73">
        <v>80000</v>
      </c>
      <c r="N38" s="73">
        <v>0</v>
      </c>
      <c r="O38" s="73">
        <v>0</v>
      </c>
      <c r="P38" s="74">
        <v>0</v>
      </c>
      <c r="R38" s="79">
        <v>0</v>
      </c>
    </row>
    <row r="39" spans="1:18" x14ac:dyDescent="0.2">
      <c r="E39" s="72">
        <v>0</v>
      </c>
      <c r="F39" s="73">
        <v>0</v>
      </c>
      <c r="G39" s="73">
        <v>0</v>
      </c>
      <c r="H39" s="73">
        <v>0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4">
        <v>0</v>
      </c>
      <c r="R39" s="79">
        <v>0</v>
      </c>
    </row>
    <row r="40" spans="1:18" x14ac:dyDescent="0.2">
      <c r="E40" s="72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4">
        <v>0</v>
      </c>
      <c r="R40" s="79">
        <v>0</v>
      </c>
    </row>
    <row r="41" spans="1:18" ht="17" thickBot="1" x14ac:dyDescent="0.25">
      <c r="E41" s="75">
        <v>0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-26666.666666666668</v>
      </c>
      <c r="M41" s="76">
        <v>0</v>
      </c>
      <c r="N41" s="76">
        <v>0</v>
      </c>
      <c r="O41" s="76">
        <v>0</v>
      </c>
      <c r="P41" s="77">
        <v>26666.666666666668</v>
      </c>
      <c r="R41" s="80">
        <v>0</v>
      </c>
    </row>
    <row r="43" spans="1:18" s="83" customFormat="1" x14ac:dyDescent="0.2">
      <c r="A43" s="81"/>
      <c r="B43" s="82"/>
    </row>
    <row r="44" spans="1:18" x14ac:dyDescent="0.2">
      <c r="B44" s="3" t="s">
        <v>38</v>
      </c>
    </row>
    <row r="46" spans="1:18" x14ac:dyDescent="0.2">
      <c r="B46" s="3" t="s">
        <v>39</v>
      </c>
    </row>
    <row r="47" spans="1:18" ht="17" thickBot="1" x14ac:dyDescent="0.25">
      <c r="B47" s="1" t="s">
        <v>19</v>
      </c>
      <c r="C47" s="5" t="s">
        <v>20</v>
      </c>
    </row>
    <row r="48" spans="1:18" x14ac:dyDescent="0.2">
      <c r="B48" s="1">
        <f>B11</f>
        <v>1</v>
      </c>
      <c r="C48" s="84" cm="1">
        <f t="array" ref="C48">INDEX(ALL!$D$18:$D$29,B48+1)</f>
        <v>3.7334531500491791E-3</v>
      </c>
      <c r="E48" s="85" cm="1">
        <f t="array" ref="E48:E53">MMULT(E3:J8,MMULT(E9:J14,C48:C53))+L3:L8</f>
        <v>19.635112492455697</v>
      </c>
      <c r="F48" t="s">
        <v>22</v>
      </c>
    </row>
    <row r="49" spans="2:6" x14ac:dyDescent="0.2">
      <c r="B49" s="1">
        <f t="shared" ref="B49:B53" si="3">B12</f>
        <v>11</v>
      </c>
      <c r="C49" s="88" cm="1">
        <f t="array" ref="C49">INDEX(ALL!$D$18:$D$29,B49+1)</f>
        <v>0</v>
      </c>
      <c r="E49" s="86">
        <v>0.69959443660760456</v>
      </c>
      <c r="F49" t="s">
        <v>22</v>
      </c>
    </row>
    <row r="50" spans="2:6" x14ac:dyDescent="0.2">
      <c r="B50" s="1">
        <f t="shared" si="3"/>
        <v>2</v>
      </c>
      <c r="C50" s="88" cm="1">
        <f t="array" ref="C50">INDEX(ALL!$D$18:$D$29,B50+1)</f>
        <v>3.6885298805687262E-4</v>
      </c>
      <c r="E50" s="86">
        <v>-3.5527136788005009E-14</v>
      </c>
      <c r="F50" t="s">
        <v>40</v>
      </c>
    </row>
    <row r="51" spans="2:6" x14ac:dyDescent="0.2">
      <c r="B51" s="1">
        <f t="shared" si="3"/>
        <v>6</v>
      </c>
      <c r="C51" s="88" cm="1">
        <f t="array" ref="C51">INDEX(ALL!$D$18:$D$29,B51+1)</f>
        <v>2.5744246031329881E-3</v>
      </c>
      <c r="E51" s="86">
        <v>-19.635112492455697</v>
      </c>
      <c r="F51" t="s">
        <v>22</v>
      </c>
    </row>
    <row r="52" spans="2:6" x14ac:dyDescent="0.2">
      <c r="B52" s="1">
        <f t="shared" si="3"/>
        <v>7</v>
      </c>
      <c r="C52" s="88" cm="1">
        <f t="array" ref="C52">INDEX(ALL!$D$18:$D$29,B52+1)</f>
        <v>-7.3631671846708855E-4</v>
      </c>
      <c r="E52" s="86">
        <v>-0.69959443660760456</v>
      </c>
      <c r="F52" t="s">
        <v>22</v>
      </c>
    </row>
    <row r="53" spans="2:6" ht="17" thickBot="1" x14ac:dyDescent="0.25">
      <c r="B53" s="1">
        <f t="shared" si="3"/>
        <v>8</v>
      </c>
      <c r="C53" s="89" cm="1">
        <f t="array" ref="C53">INDEX(ALL!$D$18:$D$29,B53+1)</f>
        <v>4.2132257080244515E-4</v>
      </c>
      <c r="E53" s="87">
        <v>2.0987833098228492</v>
      </c>
      <c r="F53" t="s">
        <v>40</v>
      </c>
    </row>
  </sheetData>
  <conditionalFormatting sqref="E23:P28 E30">
    <cfRule type="cellIs" dxfId="3" priority="1" operator="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676D-12F3-9D4C-94A5-18244A0206C2}">
  <dimension ref="A1:R53"/>
  <sheetViews>
    <sheetView zoomScale="180" zoomScaleNormal="180" workbookViewId="0">
      <selection activeCell="L15" sqref="L15:L20"/>
    </sheetView>
  </sheetViews>
  <sheetFormatPr baseColWidth="10" defaultColWidth="9" defaultRowHeight="16" x14ac:dyDescent="0.2"/>
  <cols>
    <col min="1" max="1" width="5.33203125" style="1" customWidth="1"/>
    <col min="2" max="2" width="9" style="3"/>
    <col min="3" max="3" width="11" bestFit="1" customWidth="1"/>
  </cols>
  <sheetData>
    <row r="1" spans="1:12" x14ac:dyDescent="0.2">
      <c r="A1" s="1" t="s">
        <v>23</v>
      </c>
      <c r="B1" s="2">
        <v>2</v>
      </c>
    </row>
    <row r="2" spans="1:12" ht="17" thickBot="1" x14ac:dyDescent="0.25"/>
    <row r="3" spans="1:12" x14ac:dyDescent="0.2">
      <c r="A3" s="1" t="s">
        <v>2</v>
      </c>
      <c r="B3" s="3">
        <f>450*200</f>
        <v>90000</v>
      </c>
      <c r="C3" t="s">
        <v>22</v>
      </c>
      <c r="D3" s="1" t="s">
        <v>1</v>
      </c>
      <c r="E3" s="46">
        <f>B3/B6</f>
        <v>22500</v>
      </c>
      <c r="F3" s="7">
        <v>0</v>
      </c>
      <c r="G3" s="7">
        <v>0</v>
      </c>
      <c r="H3" s="47">
        <f>-E3</f>
        <v>-22500</v>
      </c>
      <c r="I3" s="7">
        <v>0</v>
      </c>
      <c r="J3" s="8">
        <v>0</v>
      </c>
      <c r="K3" s="1" t="s">
        <v>24</v>
      </c>
      <c r="L3" s="48">
        <v>0</v>
      </c>
    </row>
    <row r="4" spans="1:12" x14ac:dyDescent="0.2">
      <c r="A4" s="1" t="s">
        <v>25</v>
      </c>
      <c r="B4" s="3">
        <f>600*200</f>
        <v>120000</v>
      </c>
      <c r="C4" t="s">
        <v>41</v>
      </c>
      <c r="E4" s="9">
        <v>0</v>
      </c>
      <c r="F4" s="49">
        <f>12*B4/B6^3</f>
        <v>22500</v>
      </c>
      <c r="G4" s="50">
        <f>F5</f>
        <v>45000</v>
      </c>
      <c r="H4" s="5">
        <v>0</v>
      </c>
      <c r="I4" s="49">
        <f>-F4</f>
        <v>-22500</v>
      </c>
      <c r="J4" s="51">
        <f>F8</f>
        <v>45000</v>
      </c>
      <c r="L4" s="52">
        <v>18.651928909999999</v>
      </c>
    </row>
    <row r="5" spans="1:12" x14ac:dyDescent="0.2">
      <c r="E5" s="9">
        <v>0</v>
      </c>
      <c r="F5" s="50">
        <f>6*B4/B6^2</f>
        <v>45000</v>
      </c>
      <c r="G5" s="53">
        <f>4*B4/B6</f>
        <v>120000</v>
      </c>
      <c r="H5" s="5">
        <v>0</v>
      </c>
      <c r="I5" s="50">
        <f>G7</f>
        <v>-45000</v>
      </c>
      <c r="J5" s="54">
        <f>J8/2</f>
        <v>60000</v>
      </c>
      <c r="L5" s="52">
        <v>11.684534899999999</v>
      </c>
    </row>
    <row r="6" spans="1:12" x14ac:dyDescent="0.2">
      <c r="A6" s="1" t="s">
        <v>4</v>
      </c>
      <c r="B6" s="55">
        <v>4</v>
      </c>
      <c r="C6" t="s">
        <v>26</v>
      </c>
      <c r="E6" s="56">
        <f>-E3</f>
        <v>-22500</v>
      </c>
      <c r="F6" s="5">
        <v>0</v>
      </c>
      <c r="G6" s="5">
        <v>0</v>
      </c>
      <c r="H6" s="57">
        <f>E3</f>
        <v>22500</v>
      </c>
      <c r="I6" s="5">
        <v>0</v>
      </c>
      <c r="J6" s="10">
        <v>0</v>
      </c>
      <c r="L6" s="52">
        <v>0</v>
      </c>
    </row>
    <row r="7" spans="1:12" x14ac:dyDescent="0.2">
      <c r="A7" s="1" t="s">
        <v>5</v>
      </c>
      <c r="B7" s="55">
        <v>1</v>
      </c>
      <c r="C7" s="58" t="s">
        <v>27</v>
      </c>
      <c r="E7" s="9">
        <v>0</v>
      </c>
      <c r="F7" s="49">
        <f>-F4</f>
        <v>-22500</v>
      </c>
      <c r="G7" s="50">
        <f>-G4</f>
        <v>-45000</v>
      </c>
      <c r="H7" s="5">
        <v>0</v>
      </c>
      <c r="I7" s="49">
        <f>F4</f>
        <v>22500</v>
      </c>
      <c r="J7" s="51">
        <f>I8</f>
        <v>-45000</v>
      </c>
      <c r="L7" s="52">
        <v>5.0980710900000004</v>
      </c>
    </row>
    <row r="8" spans="1:12" ht="17" thickBot="1" x14ac:dyDescent="0.25">
      <c r="A8" s="1" t="s">
        <v>6</v>
      </c>
      <c r="B8" s="55">
        <v>0</v>
      </c>
      <c r="C8" s="58" t="s">
        <v>28</v>
      </c>
      <c r="E8" s="11">
        <v>0</v>
      </c>
      <c r="F8" s="59">
        <f>F5</f>
        <v>45000</v>
      </c>
      <c r="G8" s="60">
        <f>G5/2</f>
        <v>60000</v>
      </c>
      <c r="H8" s="12">
        <v>0</v>
      </c>
      <c r="I8" s="59">
        <f>I5</f>
        <v>-45000</v>
      </c>
      <c r="J8" s="61">
        <f>G5</f>
        <v>120000</v>
      </c>
      <c r="L8" s="62">
        <v>-5.6351525999999996</v>
      </c>
    </row>
    <row r="9" spans="1:12" x14ac:dyDescent="0.2">
      <c r="D9" s="1" t="s">
        <v>29</v>
      </c>
      <c r="E9" s="63">
        <f>B7</f>
        <v>1</v>
      </c>
      <c r="F9" s="64">
        <f>B8</f>
        <v>0</v>
      </c>
      <c r="G9" s="7">
        <v>0</v>
      </c>
      <c r="H9" s="7">
        <v>0</v>
      </c>
      <c r="I9" s="7">
        <v>0</v>
      </c>
      <c r="J9" s="8">
        <v>0</v>
      </c>
    </row>
    <row r="10" spans="1:12" x14ac:dyDescent="0.2">
      <c r="A10" s="1" t="s">
        <v>19</v>
      </c>
      <c r="E10" s="65">
        <f>-B8</f>
        <v>0</v>
      </c>
      <c r="F10" s="66">
        <f>B7</f>
        <v>1</v>
      </c>
      <c r="G10" s="5">
        <v>0</v>
      </c>
      <c r="H10" s="5">
        <v>0</v>
      </c>
      <c r="I10" s="5">
        <v>0</v>
      </c>
      <c r="J10" s="10">
        <v>0</v>
      </c>
    </row>
    <row r="11" spans="1:12" x14ac:dyDescent="0.2">
      <c r="A11" s="1" t="s">
        <v>10</v>
      </c>
      <c r="B11" s="3">
        <v>3</v>
      </c>
      <c r="E11" s="9">
        <v>0</v>
      </c>
      <c r="F11" s="5">
        <v>0</v>
      </c>
      <c r="G11" s="67">
        <v>1</v>
      </c>
      <c r="H11" s="5">
        <v>0</v>
      </c>
      <c r="I11" s="5">
        <v>0</v>
      </c>
      <c r="J11" s="10">
        <v>0</v>
      </c>
    </row>
    <row r="12" spans="1:12" x14ac:dyDescent="0.2">
      <c r="A12" s="1" t="s">
        <v>11</v>
      </c>
      <c r="B12" s="3">
        <v>4</v>
      </c>
      <c r="E12" s="9">
        <v>0</v>
      </c>
      <c r="F12" s="5">
        <v>0</v>
      </c>
      <c r="G12" s="5">
        <v>0</v>
      </c>
      <c r="H12" s="66">
        <f>B7</f>
        <v>1</v>
      </c>
      <c r="I12" s="66">
        <f>B8</f>
        <v>0</v>
      </c>
      <c r="J12" s="10">
        <v>0</v>
      </c>
    </row>
    <row r="13" spans="1:12" x14ac:dyDescent="0.2">
      <c r="A13" s="1" t="s">
        <v>30</v>
      </c>
      <c r="B13" s="3">
        <v>5</v>
      </c>
      <c r="E13" s="9">
        <v>0</v>
      </c>
      <c r="F13" s="5">
        <v>0</v>
      </c>
      <c r="G13" s="5">
        <v>0</v>
      </c>
      <c r="H13" s="66">
        <f>-B8</f>
        <v>0</v>
      </c>
      <c r="I13" s="66">
        <f>B7</f>
        <v>1</v>
      </c>
      <c r="J13" s="10">
        <v>0</v>
      </c>
    </row>
    <row r="14" spans="1:12" ht="17" thickBot="1" x14ac:dyDescent="0.25">
      <c r="A14" s="1" t="s">
        <v>12</v>
      </c>
      <c r="B14" s="3">
        <v>6</v>
      </c>
      <c r="E14" s="11">
        <v>0</v>
      </c>
      <c r="F14" s="12">
        <v>0</v>
      </c>
      <c r="G14" s="12">
        <v>0</v>
      </c>
      <c r="H14" s="12">
        <v>0</v>
      </c>
      <c r="I14" s="12">
        <v>0</v>
      </c>
      <c r="J14" s="68">
        <v>1</v>
      </c>
    </row>
    <row r="15" spans="1:12" x14ac:dyDescent="0.2">
      <c r="A15" s="1" t="s">
        <v>14</v>
      </c>
      <c r="B15" s="3">
        <v>7</v>
      </c>
      <c r="D15" s="1" t="s">
        <v>31</v>
      </c>
      <c r="E15" s="69" cm="1">
        <f t="array" ref="E15:J20">MMULT(TRANSPOSE(E9:J14),MMULT(E3:J8,E9:J14))</f>
        <v>22500</v>
      </c>
      <c r="F15" s="70">
        <v>0</v>
      </c>
      <c r="G15" s="70">
        <v>0</v>
      </c>
      <c r="H15" s="70">
        <v>-22500</v>
      </c>
      <c r="I15" s="70">
        <v>0</v>
      </c>
      <c r="J15" s="71">
        <v>0</v>
      </c>
      <c r="K15" s="1" t="s">
        <v>32</v>
      </c>
      <c r="L15" s="78" cm="1">
        <f t="array" ref="L15:L20">MMULT(TRANSPOSE(E9:J14),L3:L8)</f>
        <v>0</v>
      </c>
    </row>
    <row r="16" spans="1:12" x14ac:dyDescent="0.2">
      <c r="A16" s="1" t="s">
        <v>33</v>
      </c>
      <c r="B16" s="3">
        <v>8</v>
      </c>
      <c r="E16" s="72">
        <v>0</v>
      </c>
      <c r="F16" s="73">
        <v>22500</v>
      </c>
      <c r="G16" s="73">
        <v>45000</v>
      </c>
      <c r="H16" s="73">
        <v>0</v>
      </c>
      <c r="I16" s="73">
        <v>-22500</v>
      </c>
      <c r="J16" s="74">
        <v>45000</v>
      </c>
      <c r="L16" s="79">
        <v>18.651928909999999</v>
      </c>
    </row>
    <row r="17" spans="4:18" x14ac:dyDescent="0.2">
      <c r="D17" s="1" t="s">
        <v>34</v>
      </c>
      <c r="E17" s="72">
        <v>0</v>
      </c>
      <c r="F17" s="73">
        <v>45000</v>
      </c>
      <c r="G17" s="73">
        <v>120000</v>
      </c>
      <c r="H17" s="73">
        <v>0</v>
      </c>
      <c r="I17" s="73">
        <v>-45000</v>
      </c>
      <c r="J17" s="74">
        <v>60000</v>
      </c>
      <c r="L17" s="79">
        <v>11.684534899999999</v>
      </c>
    </row>
    <row r="18" spans="4:18" x14ac:dyDescent="0.2">
      <c r="E18" s="72">
        <v>-22500</v>
      </c>
      <c r="F18" s="73">
        <v>0</v>
      </c>
      <c r="G18" s="73">
        <v>0</v>
      </c>
      <c r="H18" s="73">
        <v>22500</v>
      </c>
      <c r="I18" s="73">
        <v>0</v>
      </c>
      <c r="J18" s="74">
        <v>0</v>
      </c>
      <c r="L18" s="79">
        <v>0</v>
      </c>
    </row>
    <row r="19" spans="4:18" x14ac:dyDescent="0.2">
      <c r="E19" s="72">
        <v>0</v>
      </c>
      <c r="F19" s="73">
        <v>-22500</v>
      </c>
      <c r="G19" s="73">
        <v>-45000</v>
      </c>
      <c r="H19" s="73">
        <v>0</v>
      </c>
      <c r="I19" s="73">
        <v>22500</v>
      </c>
      <c r="J19" s="74">
        <v>-45000</v>
      </c>
      <c r="L19" s="79">
        <v>5.0980710900000004</v>
      </c>
    </row>
    <row r="20" spans="4:18" ht="17" thickBot="1" x14ac:dyDescent="0.25">
      <c r="E20" s="75">
        <v>0</v>
      </c>
      <c r="F20" s="76">
        <v>45000</v>
      </c>
      <c r="G20" s="76">
        <v>60000</v>
      </c>
      <c r="H20" s="76">
        <v>0</v>
      </c>
      <c r="I20" s="76">
        <v>-45000</v>
      </c>
      <c r="J20" s="77">
        <v>120000</v>
      </c>
      <c r="L20" s="80">
        <v>-5.6351525999999996</v>
      </c>
    </row>
    <row r="22" spans="4:18" ht="17" thickBot="1" x14ac:dyDescent="0.25">
      <c r="D22" s="1" t="s">
        <v>35</v>
      </c>
      <c r="E22" s="5">
        <v>0</v>
      </c>
      <c r="F22" s="5">
        <v>1</v>
      </c>
      <c r="G22" s="5">
        <v>2</v>
      </c>
      <c r="H22" s="5">
        <v>3</v>
      </c>
      <c r="I22" s="5">
        <v>4</v>
      </c>
      <c r="J22" s="5">
        <v>5</v>
      </c>
      <c r="K22" s="5">
        <v>6</v>
      </c>
      <c r="L22" s="5">
        <v>7</v>
      </c>
      <c r="M22" s="5">
        <v>8</v>
      </c>
      <c r="N22" s="5">
        <v>9</v>
      </c>
      <c r="O22" s="5">
        <v>10</v>
      </c>
      <c r="P22" s="5">
        <v>11</v>
      </c>
    </row>
    <row r="23" spans="4:18" x14ac:dyDescent="0.2">
      <c r="D23">
        <f>B11</f>
        <v>3</v>
      </c>
      <c r="E23" s="6">
        <f>IF($D23=E$22,1,0)</f>
        <v>0</v>
      </c>
      <c r="F23" s="7">
        <f t="shared" ref="F23:P23" si="0">IF($D23=F$22,1,0)</f>
        <v>0</v>
      </c>
      <c r="G23" s="7">
        <f t="shared" si="0"/>
        <v>0</v>
      </c>
      <c r="H23" s="7">
        <f t="shared" si="0"/>
        <v>1</v>
      </c>
      <c r="I23" s="7">
        <f t="shared" si="0"/>
        <v>0</v>
      </c>
      <c r="J23" s="7">
        <f t="shared" si="0"/>
        <v>0</v>
      </c>
      <c r="K23" s="7">
        <f t="shared" si="0"/>
        <v>0</v>
      </c>
      <c r="L23" s="7">
        <f t="shared" si="0"/>
        <v>0</v>
      </c>
      <c r="M23" s="7">
        <f t="shared" si="0"/>
        <v>0</v>
      </c>
      <c r="N23" s="7">
        <f t="shared" si="0"/>
        <v>0</v>
      </c>
      <c r="O23" s="7">
        <f t="shared" si="0"/>
        <v>0</v>
      </c>
      <c r="P23" s="8">
        <f t="shared" si="0"/>
        <v>0</v>
      </c>
    </row>
    <row r="24" spans="4:18" x14ac:dyDescent="0.2">
      <c r="D24">
        <f t="shared" ref="D24:D28" si="1">B12</f>
        <v>4</v>
      </c>
      <c r="E24" s="9">
        <f t="shared" ref="E24:P28" si="2">IF($D24=E$22,1,0)</f>
        <v>0</v>
      </c>
      <c r="F24" s="5">
        <f t="shared" si="2"/>
        <v>0</v>
      </c>
      <c r="G24" s="5">
        <f t="shared" si="2"/>
        <v>0</v>
      </c>
      <c r="H24" s="5">
        <f t="shared" si="2"/>
        <v>0</v>
      </c>
      <c r="I24" s="5">
        <f t="shared" si="2"/>
        <v>1</v>
      </c>
      <c r="J24" s="5">
        <f t="shared" si="2"/>
        <v>0</v>
      </c>
      <c r="K24" s="5">
        <f t="shared" si="2"/>
        <v>0</v>
      </c>
      <c r="L24" s="5">
        <f t="shared" si="2"/>
        <v>0</v>
      </c>
      <c r="M24" s="5">
        <f t="shared" si="2"/>
        <v>0</v>
      </c>
      <c r="N24" s="5">
        <f t="shared" si="2"/>
        <v>0</v>
      </c>
      <c r="O24" s="5">
        <f t="shared" si="2"/>
        <v>0</v>
      </c>
      <c r="P24" s="10">
        <f t="shared" si="2"/>
        <v>0</v>
      </c>
    </row>
    <row r="25" spans="4:18" x14ac:dyDescent="0.2">
      <c r="D25">
        <f t="shared" si="1"/>
        <v>5</v>
      </c>
      <c r="E25" s="9">
        <f t="shared" si="2"/>
        <v>0</v>
      </c>
      <c r="F25" s="5">
        <f t="shared" si="2"/>
        <v>0</v>
      </c>
      <c r="G25" s="5">
        <f t="shared" si="2"/>
        <v>0</v>
      </c>
      <c r="H25" s="5">
        <f t="shared" si="2"/>
        <v>0</v>
      </c>
      <c r="I25" s="5">
        <f t="shared" si="2"/>
        <v>0</v>
      </c>
      <c r="J25" s="5">
        <f t="shared" si="2"/>
        <v>1</v>
      </c>
      <c r="K25" s="5">
        <f t="shared" si="2"/>
        <v>0</v>
      </c>
      <c r="L25" s="5">
        <f t="shared" si="2"/>
        <v>0</v>
      </c>
      <c r="M25" s="5">
        <f t="shared" si="2"/>
        <v>0</v>
      </c>
      <c r="N25" s="5">
        <f t="shared" si="2"/>
        <v>0</v>
      </c>
      <c r="O25" s="5">
        <f t="shared" si="2"/>
        <v>0</v>
      </c>
      <c r="P25" s="10">
        <f t="shared" si="2"/>
        <v>0</v>
      </c>
    </row>
    <row r="26" spans="4:18" x14ac:dyDescent="0.2">
      <c r="D26">
        <f t="shared" si="1"/>
        <v>6</v>
      </c>
      <c r="E26" s="9">
        <f t="shared" si="2"/>
        <v>0</v>
      </c>
      <c r="F26" s="5">
        <f t="shared" si="2"/>
        <v>0</v>
      </c>
      <c r="G26" s="5">
        <f t="shared" si="2"/>
        <v>0</v>
      </c>
      <c r="H26" s="5">
        <f t="shared" si="2"/>
        <v>0</v>
      </c>
      <c r="I26" s="5">
        <f t="shared" si="2"/>
        <v>0</v>
      </c>
      <c r="J26" s="5">
        <f t="shared" si="2"/>
        <v>0</v>
      </c>
      <c r="K26" s="5">
        <f t="shared" si="2"/>
        <v>1</v>
      </c>
      <c r="L26" s="5">
        <f t="shared" si="2"/>
        <v>0</v>
      </c>
      <c r="M26" s="5">
        <f t="shared" si="2"/>
        <v>0</v>
      </c>
      <c r="N26" s="5">
        <f t="shared" si="2"/>
        <v>0</v>
      </c>
      <c r="O26" s="5">
        <f t="shared" si="2"/>
        <v>0</v>
      </c>
      <c r="P26" s="10">
        <f t="shared" si="2"/>
        <v>0</v>
      </c>
    </row>
    <row r="27" spans="4:18" x14ac:dyDescent="0.2">
      <c r="D27">
        <f t="shared" si="1"/>
        <v>7</v>
      </c>
      <c r="E27" s="9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  <c r="J27" s="5">
        <f t="shared" si="2"/>
        <v>0</v>
      </c>
      <c r="K27" s="5">
        <f t="shared" si="2"/>
        <v>0</v>
      </c>
      <c r="L27" s="5">
        <f t="shared" si="2"/>
        <v>1</v>
      </c>
      <c r="M27" s="5">
        <f t="shared" si="2"/>
        <v>0</v>
      </c>
      <c r="N27" s="5">
        <f t="shared" si="2"/>
        <v>0</v>
      </c>
      <c r="O27" s="5">
        <f t="shared" si="2"/>
        <v>0</v>
      </c>
      <c r="P27" s="10">
        <f t="shared" si="2"/>
        <v>0</v>
      </c>
    </row>
    <row r="28" spans="4:18" ht="17" thickBot="1" x14ac:dyDescent="0.25">
      <c r="D28">
        <f t="shared" si="1"/>
        <v>8</v>
      </c>
      <c r="E28" s="11">
        <f t="shared" si="2"/>
        <v>0</v>
      </c>
      <c r="F28" s="12">
        <f t="shared" si="2"/>
        <v>0</v>
      </c>
      <c r="G28" s="12">
        <f t="shared" si="2"/>
        <v>0</v>
      </c>
      <c r="H28" s="12">
        <f t="shared" si="2"/>
        <v>0</v>
      </c>
      <c r="I28" s="12">
        <f t="shared" si="2"/>
        <v>0</v>
      </c>
      <c r="J28" s="12">
        <f t="shared" si="2"/>
        <v>0</v>
      </c>
      <c r="K28" s="12">
        <f t="shared" si="2"/>
        <v>0</v>
      </c>
      <c r="L28" s="12">
        <f t="shared" si="2"/>
        <v>0</v>
      </c>
      <c r="M28" s="12">
        <f t="shared" si="2"/>
        <v>1</v>
      </c>
      <c r="N28" s="12">
        <f t="shared" si="2"/>
        <v>0</v>
      </c>
      <c r="O28" s="12">
        <f t="shared" si="2"/>
        <v>0</v>
      </c>
      <c r="P28" s="13">
        <f t="shared" si="2"/>
        <v>0</v>
      </c>
    </row>
    <row r="29" spans="4:18" ht="17" thickBot="1" x14ac:dyDescent="0.25"/>
    <row r="30" spans="4:18" x14ac:dyDescent="0.2">
      <c r="D30" s="1" t="s">
        <v>18</v>
      </c>
      <c r="E30" s="69" cm="1">
        <f t="array" ref="E30:P41">MMULT(TRANSPOSE(E23:P28),MMULT(_xlfn.ANCHORARRAY(E15),E23:P28))</f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1">
        <v>0</v>
      </c>
      <c r="Q30" s="1" t="s">
        <v>36</v>
      </c>
      <c r="R30" s="78" cm="1">
        <f t="array" ref="R30:R41">MMULT(TRANSPOSE(E23:P28),_xlfn.ANCHORARRAY(L15))</f>
        <v>0</v>
      </c>
    </row>
    <row r="31" spans="4:18" x14ac:dyDescent="0.2">
      <c r="D31" s="1" t="s">
        <v>37</v>
      </c>
      <c r="E31" s="72">
        <v>0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4">
        <v>0</v>
      </c>
      <c r="R31" s="79">
        <v>0</v>
      </c>
    </row>
    <row r="32" spans="4:18" x14ac:dyDescent="0.2">
      <c r="E32" s="72">
        <v>0</v>
      </c>
      <c r="F32" s="73">
        <v>0</v>
      </c>
      <c r="G32" s="73">
        <v>0</v>
      </c>
      <c r="H32" s="73">
        <v>0</v>
      </c>
      <c r="I32" s="73">
        <v>0</v>
      </c>
      <c r="J32" s="73">
        <v>0</v>
      </c>
      <c r="K32" s="73">
        <v>0</v>
      </c>
      <c r="L32" s="73">
        <v>0</v>
      </c>
      <c r="M32" s="73">
        <v>0</v>
      </c>
      <c r="N32" s="73">
        <v>0</v>
      </c>
      <c r="O32" s="73">
        <v>0</v>
      </c>
      <c r="P32" s="74">
        <v>0</v>
      </c>
      <c r="R32" s="79">
        <v>0</v>
      </c>
    </row>
    <row r="33" spans="1:18" x14ac:dyDescent="0.2">
      <c r="E33" s="72">
        <v>0</v>
      </c>
      <c r="F33" s="73">
        <v>0</v>
      </c>
      <c r="G33" s="73">
        <v>0</v>
      </c>
      <c r="H33" s="73">
        <v>22500</v>
      </c>
      <c r="I33" s="73">
        <v>0</v>
      </c>
      <c r="J33" s="73">
        <v>0</v>
      </c>
      <c r="K33" s="73">
        <v>-22500</v>
      </c>
      <c r="L33" s="73">
        <v>0</v>
      </c>
      <c r="M33" s="73">
        <v>0</v>
      </c>
      <c r="N33" s="73">
        <v>0</v>
      </c>
      <c r="O33" s="73">
        <v>0</v>
      </c>
      <c r="P33" s="74">
        <v>0</v>
      </c>
      <c r="R33" s="79">
        <v>0</v>
      </c>
    </row>
    <row r="34" spans="1:18" x14ac:dyDescent="0.2">
      <c r="E34" s="72">
        <v>0</v>
      </c>
      <c r="F34" s="73">
        <v>0</v>
      </c>
      <c r="G34" s="73">
        <v>0</v>
      </c>
      <c r="H34" s="73">
        <v>0</v>
      </c>
      <c r="I34" s="73">
        <v>22500</v>
      </c>
      <c r="J34" s="73">
        <v>45000</v>
      </c>
      <c r="K34" s="73">
        <v>0</v>
      </c>
      <c r="L34" s="73">
        <v>-22500</v>
      </c>
      <c r="M34" s="73">
        <v>45000</v>
      </c>
      <c r="N34" s="73">
        <v>0</v>
      </c>
      <c r="O34" s="73">
        <v>0</v>
      </c>
      <c r="P34" s="74">
        <v>0</v>
      </c>
      <c r="R34" s="79">
        <v>18.651928909999999</v>
      </c>
    </row>
    <row r="35" spans="1:18" x14ac:dyDescent="0.2">
      <c r="E35" s="72">
        <v>0</v>
      </c>
      <c r="F35" s="73">
        <v>0</v>
      </c>
      <c r="G35" s="73">
        <v>0</v>
      </c>
      <c r="H35" s="73">
        <v>0</v>
      </c>
      <c r="I35" s="73">
        <v>45000</v>
      </c>
      <c r="J35" s="73">
        <v>120000</v>
      </c>
      <c r="K35" s="73">
        <v>0</v>
      </c>
      <c r="L35" s="73">
        <v>-45000</v>
      </c>
      <c r="M35" s="73">
        <v>60000</v>
      </c>
      <c r="N35" s="73">
        <v>0</v>
      </c>
      <c r="O35" s="73">
        <v>0</v>
      </c>
      <c r="P35" s="74">
        <v>0</v>
      </c>
      <c r="R35" s="79">
        <v>11.684534899999999</v>
      </c>
    </row>
    <row r="36" spans="1:18" x14ac:dyDescent="0.2">
      <c r="E36" s="72">
        <v>0</v>
      </c>
      <c r="F36" s="73">
        <v>0</v>
      </c>
      <c r="G36" s="73">
        <v>0</v>
      </c>
      <c r="H36" s="73">
        <v>-22500</v>
      </c>
      <c r="I36" s="73">
        <v>0</v>
      </c>
      <c r="J36" s="73">
        <v>0</v>
      </c>
      <c r="K36" s="73">
        <v>22500</v>
      </c>
      <c r="L36" s="73">
        <v>0</v>
      </c>
      <c r="M36" s="73">
        <v>0</v>
      </c>
      <c r="N36" s="73">
        <v>0</v>
      </c>
      <c r="O36" s="73">
        <v>0</v>
      </c>
      <c r="P36" s="74">
        <v>0</v>
      </c>
      <c r="R36" s="79">
        <v>0</v>
      </c>
    </row>
    <row r="37" spans="1:18" x14ac:dyDescent="0.2">
      <c r="E37" s="72">
        <v>0</v>
      </c>
      <c r="F37" s="73">
        <v>0</v>
      </c>
      <c r="G37" s="73">
        <v>0</v>
      </c>
      <c r="H37" s="73">
        <v>0</v>
      </c>
      <c r="I37" s="73">
        <v>-22500</v>
      </c>
      <c r="J37" s="73">
        <v>-45000</v>
      </c>
      <c r="K37" s="73">
        <v>0</v>
      </c>
      <c r="L37" s="73">
        <v>22500</v>
      </c>
      <c r="M37" s="73">
        <v>-45000</v>
      </c>
      <c r="N37" s="73">
        <v>0</v>
      </c>
      <c r="O37" s="73">
        <v>0</v>
      </c>
      <c r="P37" s="74">
        <v>0</v>
      </c>
      <c r="R37" s="79">
        <v>5.0980710900000004</v>
      </c>
    </row>
    <row r="38" spans="1:18" x14ac:dyDescent="0.2">
      <c r="E38" s="72">
        <v>0</v>
      </c>
      <c r="F38" s="73">
        <v>0</v>
      </c>
      <c r="G38" s="73">
        <v>0</v>
      </c>
      <c r="H38" s="73">
        <v>0</v>
      </c>
      <c r="I38" s="73">
        <v>45000</v>
      </c>
      <c r="J38" s="73">
        <v>60000</v>
      </c>
      <c r="K38" s="73">
        <v>0</v>
      </c>
      <c r="L38" s="73">
        <v>-45000</v>
      </c>
      <c r="M38" s="73">
        <v>120000</v>
      </c>
      <c r="N38" s="73">
        <v>0</v>
      </c>
      <c r="O38" s="73">
        <v>0</v>
      </c>
      <c r="P38" s="74">
        <v>0</v>
      </c>
      <c r="R38" s="79">
        <v>-5.6351525999999996</v>
      </c>
    </row>
    <row r="39" spans="1:18" x14ac:dyDescent="0.2">
      <c r="E39" s="72">
        <v>0</v>
      </c>
      <c r="F39" s="73">
        <v>0</v>
      </c>
      <c r="G39" s="73">
        <v>0</v>
      </c>
      <c r="H39" s="73">
        <v>0</v>
      </c>
      <c r="I39" s="73">
        <v>0</v>
      </c>
      <c r="J39" s="73">
        <v>0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4">
        <v>0</v>
      </c>
      <c r="R39" s="79">
        <v>0</v>
      </c>
    </row>
    <row r="40" spans="1:18" x14ac:dyDescent="0.2">
      <c r="E40" s="72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0</v>
      </c>
      <c r="M40" s="73">
        <v>0</v>
      </c>
      <c r="N40" s="73">
        <v>0</v>
      </c>
      <c r="O40" s="73">
        <v>0</v>
      </c>
      <c r="P40" s="74">
        <v>0</v>
      </c>
      <c r="R40" s="79">
        <v>0</v>
      </c>
    </row>
    <row r="41" spans="1:18" ht="17" thickBot="1" x14ac:dyDescent="0.25">
      <c r="E41" s="75">
        <v>0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7">
        <v>0</v>
      </c>
      <c r="R41" s="80">
        <v>0</v>
      </c>
    </row>
    <row r="43" spans="1:18" s="83" customFormat="1" x14ac:dyDescent="0.2">
      <c r="A43" s="81"/>
      <c r="B43" s="82"/>
    </row>
    <row r="44" spans="1:18" x14ac:dyDescent="0.2">
      <c r="B44" s="3" t="s">
        <v>38</v>
      </c>
    </row>
    <row r="46" spans="1:18" x14ac:dyDescent="0.2">
      <c r="B46" s="3" t="s">
        <v>39</v>
      </c>
    </row>
    <row r="47" spans="1:18" ht="17" thickBot="1" x14ac:dyDescent="0.25">
      <c r="B47" s="1" t="s">
        <v>19</v>
      </c>
      <c r="C47" s="5" t="s">
        <v>20</v>
      </c>
    </row>
    <row r="48" spans="1:18" x14ac:dyDescent="0.2">
      <c r="B48" s="1">
        <f>B11</f>
        <v>3</v>
      </c>
      <c r="C48" s="84" cm="1">
        <f t="array" ref="C48">INDEX(ALL!$D$18:$D$29,B48+1)</f>
        <v>2.7205576644169639E-3</v>
      </c>
      <c r="E48" s="85" cm="1">
        <f t="array" ref="E48:E53">MMULT(E3:J8,MMULT(E9:J14,C48:C53))+L3:L8</f>
        <v>3.2879938788894592</v>
      </c>
      <c r="F48" t="s">
        <v>22</v>
      </c>
    </row>
    <row r="49" spans="2:6" x14ac:dyDescent="0.2">
      <c r="B49" s="1">
        <f t="shared" ref="B49:B53" si="3">B12</f>
        <v>4</v>
      </c>
      <c r="C49" s="88" cm="1">
        <f t="array" ref="C49">INDEX(ALL!$D$18:$D$29,B49+1)</f>
        <v>-6.2178310937667687E-4</v>
      </c>
      <c r="E49" s="86">
        <v>16.056187089255669</v>
      </c>
      <c r="F49" t="s">
        <v>22</v>
      </c>
    </row>
    <row r="50" spans="2:6" x14ac:dyDescent="0.2">
      <c r="B50" s="1">
        <f t="shared" si="3"/>
        <v>5</v>
      </c>
      <c r="C50" s="88" cm="1">
        <f t="array" ref="C50">INDEX(ALL!$D$18:$D$29,B50+1)</f>
        <v>-5.3627252691974716E-4</v>
      </c>
      <c r="E50" s="86">
        <v>-22.234801673154418</v>
      </c>
      <c r="F50" t="s">
        <v>40</v>
      </c>
    </row>
    <row r="51" spans="2:6" x14ac:dyDescent="0.2">
      <c r="B51" s="1">
        <f t="shared" si="3"/>
        <v>6</v>
      </c>
      <c r="C51" s="88" cm="1">
        <f t="array" ref="C51">INDEX(ALL!$D$18:$D$29,B51+1)</f>
        <v>2.5744246031329881E-3</v>
      </c>
      <c r="E51" s="86">
        <v>-3.2879938788894592</v>
      </c>
      <c r="F51" t="s">
        <v>22</v>
      </c>
    </row>
    <row r="52" spans="2:6" x14ac:dyDescent="0.2">
      <c r="B52" s="1">
        <f t="shared" si="3"/>
        <v>7</v>
      </c>
      <c r="C52" s="88" cm="1">
        <f t="array" ref="C52">INDEX(ALL!$D$18:$D$29,B52+1)</f>
        <v>-7.3631671846708855E-4</v>
      </c>
      <c r="E52" s="86">
        <v>7.69381291074433</v>
      </c>
      <c r="F52" t="s">
        <v>22</v>
      </c>
    </row>
    <row r="53" spans="2:6" ht="17" thickBot="1" x14ac:dyDescent="0.25">
      <c r="B53" s="1">
        <f t="shared" si="3"/>
        <v>8</v>
      </c>
      <c r="C53" s="89" cm="1">
        <f t="array" ref="C53">INDEX(ALL!$D$18:$D$29,B53+1)</f>
        <v>4.2132257080244515E-4</v>
      </c>
      <c r="E53" s="87">
        <v>17.901216690177122</v>
      </c>
      <c r="F53" t="s">
        <v>40</v>
      </c>
    </row>
  </sheetData>
  <conditionalFormatting sqref="E23:P28 E30">
    <cfRule type="cellIs" dxfId="2" priority="1" operator="equal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57EC-CBA6-D847-910D-DE57B8420154}">
  <dimension ref="A1:P45"/>
  <sheetViews>
    <sheetView zoomScale="160" zoomScaleNormal="160" workbookViewId="0">
      <selection activeCell="B9" sqref="B9:B12"/>
    </sheetView>
  </sheetViews>
  <sheetFormatPr baseColWidth="10" defaultColWidth="7.33203125" defaultRowHeight="16" x14ac:dyDescent="0.2"/>
  <cols>
    <col min="5" max="8" width="9.33203125" customWidth="1"/>
    <col min="11" max="11" width="8.33203125" bestFit="1" customWidth="1"/>
    <col min="12" max="12" width="7.5" bestFit="1" customWidth="1"/>
    <col min="14" max="14" width="8.33203125" bestFit="1" customWidth="1"/>
    <col min="15" max="15" width="7.5" bestFit="1" customWidth="1"/>
  </cols>
  <sheetData>
    <row r="1" spans="1:16" x14ac:dyDescent="0.2">
      <c r="A1" s="1" t="s">
        <v>0</v>
      </c>
      <c r="B1" s="2">
        <v>4</v>
      </c>
      <c r="C1" s="2"/>
    </row>
    <row r="2" spans="1:16" ht="17" thickBot="1" x14ac:dyDescent="0.25"/>
    <row r="3" spans="1:16" x14ac:dyDescent="0.2">
      <c r="D3" s="1" t="s">
        <v>1</v>
      </c>
      <c r="E3" s="34">
        <f>B4/B5</f>
        <v>2000</v>
      </c>
      <c r="F3" s="35">
        <v>0</v>
      </c>
      <c r="G3" s="36">
        <f>-E3</f>
        <v>-2000</v>
      </c>
      <c r="H3" s="37">
        <v>0</v>
      </c>
    </row>
    <row r="4" spans="1:16" x14ac:dyDescent="0.2">
      <c r="A4" s="1" t="s">
        <v>2</v>
      </c>
      <c r="B4" s="3">
        <f>50*200</f>
        <v>10000</v>
      </c>
      <c r="C4" s="3" t="s">
        <v>22</v>
      </c>
      <c r="D4" s="1" t="s">
        <v>3</v>
      </c>
      <c r="E4" s="38">
        <v>0</v>
      </c>
      <c r="F4" s="39">
        <v>0</v>
      </c>
      <c r="G4" s="39">
        <v>0</v>
      </c>
      <c r="H4" s="40">
        <v>0</v>
      </c>
    </row>
    <row r="5" spans="1:16" x14ac:dyDescent="0.2">
      <c r="A5" s="1" t="s">
        <v>4</v>
      </c>
      <c r="B5" s="4">
        <v>5</v>
      </c>
      <c r="C5" s="4"/>
      <c r="D5" s="1"/>
      <c r="E5" s="41">
        <f>-E3</f>
        <v>-2000</v>
      </c>
      <c r="F5" s="39">
        <v>0</v>
      </c>
      <c r="G5" s="42">
        <f>E3</f>
        <v>2000</v>
      </c>
      <c r="H5" s="40">
        <v>0</v>
      </c>
    </row>
    <row r="6" spans="1:16" ht="17" thickBot="1" x14ac:dyDescent="0.25">
      <c r="A6" s="1" t="s">
        <v>5</v>
      </c>
      <c r="B6" s="4">
        <f>0.8</f>
        <v>0.8</v>
      </c>
      <c r="C6" s="4"/>
      <c r="D6" s="1"/>
      <c r="E6" s="43">
        <v>0</v>
      </c>
      <c r="F6" s="44">
        <v>0</v>
      </c>
      <c r="G6" s="44">
        <v>0</v>
      </c>
      <c r="H6" s="45">
        <v>0</v>
      </c>
    </row>
    <row r="7" spans="1:16" x14ac:dyDescent="0.2">
      <c r="A7" s="1" t="s">
        <v>6</v>
      </c>
      <c r="B7" s="4">
        <v>-0.6</v>
      </c>
      <c r="C7" s="4"/>
      <c r="D7" s="1" t="s">
        <v>7</v>
      </c>
      <c r="E7" s="20">
        <f>B6</f>
        <v>0.8</v>
      </c>
      <c r="F7" s="22">
        <f>B7</f>
        <v>-0.6</v>
      </c>
      <c r="G7" s="21">
        <v>0</v>
      </c>
      <c r="H7" s="23">
        <v>0</v>
      </c>
    </row>
    <row r="8" spans="1:16" x14ac:dyDescent="0.2">
      <c r="A8" s="1" t="s">
        <v>8</v>
      </c>
      <c r="B8" s="3"/>
      <c r="C8" s="3"/>
      <c r="D8" s="1" t="s">
        <v>9</v>
      </c>
      <c r="E8" s="27">
        <f>-B7</f>
        <v>0.6</v>
      </c>
      <c r="F8" s="28">
        <f>B6</f>
        <v>0.8</v>
      </c>
      <c r="G8" s="25">
        <v>0</v>
      </c>
      <c r="H8" s="26">
        <v>0</v>
      </c>
    </row>
    <row r="9" spans="1:16" x14ac:dyDescent="0.2">
      <c r="A9" s="1" t="s">
        <v>10</v>
      </c>
      <c r="B9" s="3">
        <v>3</v>
      </c>
      <c r="C9" s="3"/>
      <c r="E9" s="24">
        <v>0</v>
      </c>
      <c r="F9" s="25">
        <v>0</v>
      </c>
      <c r="G9" s="28">
        <f>B6</f>
        <v>0.8</v>
      </c>
      <c r="H9" s="31">
        <f>B7</f>
        <v>-0.6</v>
      </c>
    </row>
    <row r="10" spans="1:16" ht="17" thickBot="1" x14ac:dyDescent="0.25">
      <c r="A10" s="1" t="s">
        <v>11</v>
      </c>
      <c r="B10" s="3">
        <v>4</v>
      </c>
      <c r="C10" s="3"/>
      <c r="E10" s="29">
        <v>0</v>
      </c>
      <c r="F10" s="30">
        <v>0</v>
      </c>
      <c r="G10" s="32">
        <f>-B7</f>
        <v>0.6</v>
      </c>
      <c r="H10" s="33">
        <f>B6</f>
        <v>0.8</v>
      </c>
    </row>
    <row r="11" spans="1:16" x14ac:dyDescent="0.2">
      <c r="A11" s="1" t="s">
        <v>12</v>
      </c>
      <c r="B11" s="3">
        <v>1</v>
      </c>
      <c r="C11" s="3"/>
      <c r="D11" s="1" t="s">
        <v>13</v>
      </c>
      <c r="E11" s="90" cm="1">
        <f t="array" ref="E11:H14">MMULT(TRANSPOSE(E7:H10),MMULT(E3:H6,E7:H10))</f>
        <v>1280</v>
      </c>
      <c r="F11" s="35">
        <v>-960</v>
      </c>
      <c r="G11" s="35">
        <v>-1280</v>
      </c>
      <c r="H11" s="37">
        <v>960</v>
      </c>
    </row>
    <row r="12" spans="1:16" x14ac:dyDescent="0.2">
      <c r="A12" s="1" t="s">
        <v>14</v>
      </c>
      <c r="B12" s="3">
        <v>11</v>
      </c>
      <c r="C12" s="3"/>
      <c r="D12" s="1" t="s">
        <v>15</v>
      </c>
      <c r="E12" s="38">
        <v>-960</v>
      </c>
      <c r="F12" s="39">
        <v>720</v>
      </c>
      <c r="G12" s="39">
        <v>960</v>
      </c>
      <c r="H12" s="40">
        <v>-720</v>
      </c>
    </row>
    <row r="13" spans="1:16" x14ac:dyDescent="0.2">
      <c r="D13" s="1" t="s">
        <v>16</v>
      </c>
      <c r="E13" s="38">
        <v>-1280</v>
      </c>
      <c r="F13" s="39">
        <v>960</v>
      </c>
      <c r="G13" s="39">
        <v>1280</v>
      </c>
      <c r="H13" s="40">
        <v>-960</v>
      </c>
    </row>
    <row r="14" spans="1:16" ht="17" thickBot="1" x14ac:dyDescent="0.25">
      <c r="E14" s="43">
        <v>960</v>
      </c>
      <c r="F14" s="44">
        <v>-720</v>
      </c>
      <c r="G14" s="44">
        <v>-960</v>
      </c>
      <c r="H14" s="45">
        <v>720</v>
      </c>
    </row>
    <row r="16" spans="1:16" ht="17" thickBot="1" x14ac:dyDescent="0.25">
      <c r="D16" s="5" t="s">
        <v>17</v>
      </c>
      <c r="E16" s="5">
        <v>0</v>
      </c>
      <c r="F16" s="5">
        <v>1</v>
      </c>
      <c r="G16" s="5">
        <v>2</v>
      </c>
      <c r="H16" s="5">
        <v>3</v>
      </c>
      <c r="I16" s="5">
        <v>4</v>
      </c>
      <c r="J16" s="5">
        <v>5</v>
      </c>
      <c r="K16" s="5">
        <v>6</v>
      </c>
      <c r="L16" s="5">
        <v>7</v>
      </c>
      <c r="M16" s="5">
        <v>8</v>
      </c>
      <c r="N16" s="5">
        <v>9</v>
      </c>
      <c r="O16" s="5">
        <v>10</v>
      </c>
      <c r="P16" s="5">
        <v>11</v>
      </c>
    </row>
    <row r="17" spans="4:16" x14ac:dyDescent="0.2">
      <c r="D17" s="5">
        <f>B9</f>
        <v>3</v>
      </c>
      <c r="E17" s="6">
        <f>IF($D17=E$16,1,0)</f>
        <v>0</v>
      </c>
      <c r="F17" s="7">
        <f t="shared" ref="F17:P17" si="0">IF($D17=F$16,1,0)</f>
        <v>0</v>
      </c>
      <c r="G17" s="7">
        <f t="shared" si="0"/>
        <v>0</v>
      </c>
      <c r="H17" s="7">
        <f t="shared" si="0"/>
        <v>1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0</v>
      </c>
      <c r="O17" s="7">
        <f t="shared" si="0"/>
        <v>0</v>
      </c>
      <c r="P17" s="8">
        <f t="shared" si="0"/>
        <v>0</v>
      </c>
    </row>
    <row r="18" spans="4:16" x14ac:dyDescent="0.2">
      <c r="D18" s="5">
        <f t="shared" ref="D18:D20" si="1">B10</f>
        <v>4</v>
      </c>
      <c r="E18" s="9">
        <f t="shared" ref="E18:P20" si="2">IF($D18=E$16,1,0)</f>
        <v>0</v>
      </c>
      <c r="F18" s="5">
        <f t="shared" si="2"/>
        <v>0</v>
      </c>
      <c r="G18" s="5">
        <f t="shared" si="2"/>
        <v>0</v>
      </c>
      <c r="H18" s="5">
        <f t="shared" si="2"/>
        <v>0</v>
      </c>
      <c r="I18" s="5">
        <f t="shared" si="2"/>
        <v>1</v>
      </c>
      <c r="J18" s="5">
        <f t="shared" si="2"/>
        <v>0</v>
      </c>
      <c r="K18" s="5">
        <f t="shared" si="2"/>
        <v>0</v>
      </c>
      <c r="L18" s="5">
        <f t="shared" si="2"/>
        <v>0</v>
      </c>
      <c r="M18" s="5">
        <f t="shared" si="2"/>
        <v>0</v>
      </c>
      <c r="N18" s="5">
        <f t="shared" si="2"/>
        <v>0</v>
      </c>
      <c r="O18" s="5">
        <f t="shared" si="2"/>
        <v>0</v>
      </c>
      <c r="P18" s="10">
        <f t="shared" si="2"/>
        <v>0</v>
      </c>
    </row>
    <row r="19" spans="4:16" x14ac:dyDescent="0.2">
      <c r="D19" s="5">
        <f t="shared" si="1"/>
        <v>1</v>
      </c>
      <c r="E19" s="9">
        <f t="shared" si="2"/>
        <v>0</v>
      </c>
      <c r="F19" s="5">
        <f t="shared" si="2"/>
        <v>1</v>
      </c>
      <c r="G19" s="5">
        <f t="shared" si="2"/>
        <v>0</v>
      </c>
      <c r="H19" s="5">
        <f t="shared" si="2"/>
        <v>0</v>
      </c>
      <c r="I19" s="5">
        <f t="shared" si="2"/>
        <v>0</v>
      </c>
      <c r="J19" s="5">
        <f t="shared" si="2"/>
        <v>0</v>
      </c>
      <c r="K19" s="5">
        <f t="shared" si="2"/>
        <v>0</v>
      </c>
      <c r="L19" s="5">
        <f t="shared" si="2"/>
        <v>0</v>
      </c>
      <c r="M19" s="5">
        <f t="shared" si="2"/>
        <v>0</v>
      </c>
      <c r="N19" s="5">
        <f t="shared" si="2"/>
        <v>0</v>
      </c>
      <c r="O19" s="5">
        <f t="shared" si="2"/>
        <v>0</v>
      </c>
      <c r="P19" s="10">
        <f t="shared" si="2"/>
        <v>0</v>
      </c>
    </row>
    <row r="20" spans="4:16" ht="17" thickBot="1" x14ac:dyDescent="0.25">
      <c r="D20" s="5">
        <f t="shared" si="1"/>
        <v>11</v>
      </c>
      <c r="E20" s="11">
        <f t="shared" si="2"/>
        <v>0</v>
      </c>
      <c r="F20" s="12">
        <f t="shared" si="2"/>
        <v>0</v>
      </c>
      <c r="G20" s="12">
        <f t="shared" si="2"/>
        <v>0</v>
      </c>
      <c r="H20" s="12">
        <f t="shared" si="2"/>
        <v>0</v>
      </c>
      <c r="I20" s="12">
        <f t="shared" si="2"/>
        <v>0</v>
      </c>
      <c r="J20" s="12">
        <f t="shared" si="2"/>
        <v>0</v>
      </c>
      <c r="K20" s="12">
        <f t="shared" si="2"/>
        <v>0</v>
      </c>
      <c r="L20" s="12">
        <f t="shared" si="2"/>
        <v>0</v>
      </c>
      <c r="M20" s="12">
        <f t="shared" si="2"/>
        <v>0</v>
      </c>
      <c r="N20" s="12">
        <f t="shared" si="2"/>
        <v>0</v>
      </c>
      <c r="O20" s="12">
        <f t="shared" si="2"/>
        <v>0</v>
      </c>
      <c r="P20" s="13">
        <f t="shared" si="2"/>
        <v>1</v>
      </c>
    </row>
    <row r="21" spans="4:16" ht="17" thickBot="1" x14ac:dyDescent="0.25"/>
    <row r="22" spans="4:16" x14ac:dyDescent="0.2">
      <c r="D22" s="1" t="s">
        <v>18</v>
      </c>
      <c r="E22" s="91" cm="1">
        <f t="array" ref="E22:P33">MMULT(TRANSPOSE(E17:P20),MMULT(_xlfn.ANCHORARRAY(E11),E17:P20))</f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93">
        <v>0</v>
      </c>
    </row>
    <row r="23" spans="4:16" x14ac:dyDescent="0.2">
      <c r="E23" s="94">
        <v>0</v>
      </c>
      <c r="F23" s="95">
        <v>1280</v>
      </c>
      <c r="G23" s="95">
        <v>0</v>
      </c>
      <c r="H23" s="95">
        <v>-1280</v>
      </c>
      <c r="I23" s="95">
        <v>960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5">
        <v>0</v>
      </c>
      <c r="P23" s="96">
        <v>-960</v>
      </c>
    </row>
    <row r="24" spans="4:16" x14ac:dyDescent="0.2">
      <c r="E24" s="94">
        <v>0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5">
        <v>0</v>
      </c>
      <c r="N24" s="95">
        <v>0</v>
      </c>
      <c r="O24" s="95">
        <v>0</v>
      </c>
      <c r="P24" s="96">
        <v>0</v>
      </c>
    </row>
    <row r="25" spans="4:16" x14ac:dyDescent="0.2">
      <c r="E25" s="94">
        <v>0</v>
      </c>
      <c r="F25" s="95">
        <v>-1280</v>
      </c>
      <c r="G25" s="95">
        <v>0</v>
      </c>
      <c r="H25" s="95">
        <v>1280</v>
      </c>
      <c r="I25" s="95">
        <v>-960</v>
      </c>
      <c r="J25" s="95">
        <v>0</v>
      </c>
      <c r="K25" s="95">
        <v>0</v>
      </c>
      <c r="L25" s="95">
        <v>0</v>
      </c>
      <c r="M25" s="95">
        <v>0</v>
      </c>
      <c r="N25" s="95">
        <v>0</v>
      </c>
      <c r="O25" s="95">
        <v>0</v>
      </c>
      <c r="P25" s="96">
        <v>960</v>
      </c>
    </row>
    <row r="26" spans="4:16" x14ac:dyDescent="0.2">
      <c r="E26" s="94">
        <v>0</v>
      </c>
      <c r="F26" s="95">
        <v>960</v>
      </c>
      <c r="G26" s="95">
        <v>0</v>
      </c>
      <c r="H26" s="95">
        <v>-960</v>
      </c>
      <c r="I26" s="95">
        <v>720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6">
        <v>-720</v>
      </c>
    </row>
    <row r="27" spans="4:16" x14ac:dyDescent="0.2">
      <c r="E27" s="9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5">
        <v>0</v>
      </c>
      <c r="P27" s="96">
        <v>0</v>
      </c>
    </row>
    <row r="28" spans="4:16" x14ac:dyDescent="0.2">
      <c r="E28" s="94">
        <v>0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5">
        <v>0</v>
      </c>
      <c r="N28" s="95">
        <v>0</v>
      </c>
      <c r="O28" s="95">
        <v>0</v>
      </c>
      <c r="P28" s="96">
        <v>0</v>
      </c>
    </row>
    <row r="29" spans="4:16" x14ac:dyDescent="0.2">
      <c r="E29" s="94">
        <v>0</v>
      </c>
      <c r="F29" s="95">
        <v>0</v>
      </c>
      <c r="G29" s="95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5">
        <v>0</v>
      </c>
      <c r="P29" s="96">
        <v>0</v>
      </c>
    </row>
    <row r="30" spans="4:16" x14ac:dyDescent="0.2">
      <c r="E30" s="94">
        <v>0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5">
        <v>0</v>
      </c>
      <c r="P30" s="96">
        <v>0</v>
      </c>
    </row>
    <row r="31" spans="4:16" x14ac:dyDescent="0.2">
      <c r="E31" s="9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6">
        <v>0</v>
      </c>
    </row>
    <row r="32" spans="4:16" x14ac:dyDescent="0.2">
      <c r="E32" s="94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5">
        <v>0</v>
      </c>
      <c r="P32" s="96">
        <v>0</v>
      </c>
    </row>
    <row r="33" spans="2:16" ht="17" thickBot="1" x14ac:dyDescent="0.25">
      <c r="E33" s="97">
        <v>0</v>
      </c>
      <c r="F33" s="98">
        <v>-960</v>
      </c>
      <c r="G33" s="98">
        <v>0</v>
      </c>
      <c r="H33" s="98">
        <v>960</v>
      </c>
      <c r="I33" s="98">
        <v>-720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9">
        <v>720</v>
      </c>
    </row>
    <row r="35" spans="2:16" s="109" customFormat="1" x14ac:dyDescent="0.2"/>
    <row r="38" spans="2:16" ht="17" thickBot="1" x14ac:dyDescent="0.25">
      <c r="B38" s="5" t="s">
        <v>19</v>
      </c>
      <c r="C38" s="5" t="s">
        <v>20</v>
      </c>
      <c r="D38" s="5"/>
      <c r="E38" s="5" t="s">
        <v>21</v>
      </c>
    </row>
    <row r="39" spans="2:16" x14ac:dyDescent="0.2">
      <c r="B39" s="5">
        <f>B9</f>
        <v>3</v>
      </c>
      <c r="C39" s="14" cm="1">
        <f t="array" ref="C39">INDEX(ALL!$D$18:$D$29,B39+1)</f>
        <v>2.7205576644169639E-3</v>
      </c>
      <c r="D39" s="5"/>
      <c r="E39" s="15" cm="1">
        <f t="array" ref="E39:E42">MMULT(E3:H6,MMULT(E7:H10,C39:C42))</f>
        <v>-0.87449304575953324</v>
      </c>
    </row>
    <row r="40" spans="2:16" x14ac:dyDescent="0.2">
      <c r="B40" s="5">
        <f t="shared" ref="B40:B42" si="3">B10</f>
        <v>4</v>
      </c>
      <c r="C40" s="18" cm="1">
        <f t="array" ref="C40">INDEX(ALL!$D$18:$D$29,B40+1)</f>
        <v>-6.2178310937667687E-4</v>
      </c>
      <c r="D40" s="5"/>
      <c r="E40" s="16">
        <v>0</v>
      </c>
    </row>
    <row r="41" spans="2:16" x14ac:dyDescent="0.2">
      <c r="B41" s="5">
        <f t="shared" si="3"/>
        <v>1</v>
      </c>
      <c r="C41" s="18" cm="1">
        <f t="array" ref="C41">INDEX(ALL!$D$18:$D$29,B41+1)</f>
        <v>3.7334531500491791E-3</v>
      </c>
      <c r="D41" s="5"/>
      <c r="E41" s="16">
        <v>0.87449304575953324</v>
      </c>
    </row>
    <row r="42" spans="2:16" ht="17" thickBot="1" x14ac:dyDescent="0.25">
      <c r="B42" s="5">
        <f t="shared" si="3"/>
        <v>11</v>
      </c>
      <c r="C42" s="19" cm="1">
        <f t="array" ref="C42">INDEX(ALL!$D$18:$D$29,B42+1)</f>
        <v>0</v>
      </c>
      <c r="D42" s="5"/>
      <c r="E42" s="17">
        <v>0</v>
      </c>
    </row>
    <row r="43" spans="2:16" x14ac:dyDescent="0.2">
      <c r="B43" s="5"/>
      <c r="C43" s="5"/>
      <c r="D43" s="5"/>
      <c r="E43" s="5"/>
      <c r="F43" s="5"/>
    </row>
    <row r="44" spans="2:16" x14ac:dyDescent="0.2">
      <c r="D44" s="5"/>
      <c r="E44" s="5"/>
      <c r="F44" s="5"/>
    </row>
    <row r="45" spans="2:16" x14ac:dyDescent="0.2">
      <c r="D45" s="5"/>
      <c r="E45" s="5"/>
      <c r="F45" s="5"/>
    </row>
  </sheetData>
  <conditionalFormatting sqref="E17:P20">
    <cfRule type="cellIs" dxfId="1" priority="1" operator="equal">
      <formula>1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291D-FE7D-9740-8982-F4CBDB9A975E}">
  <dimension ref="A1:P45"/>
  <sheetViews>
    <sheetView zoomScale="190" zoomScaleNormal="190" workbookViewId="0">
      <selection activeCell="L2" sqref="L2"/>
    </sheetView>
  </sheetViews>
  <sheetFormatPr baseColWidth="10" defaultColWidth="7.33203125" defaultRowHeight="16" x14ac:dyDescent="0.2"/>
  <cols>
    <col min="5" max="8" width="9.33203125" customWidth="1"/>
    <col min="11" max="11" width="8.33203125" bestFit="1" customWidth="1"/>
    <col min="12" max="12" width="7.5" bestFit="1" customWidth="1"/>
    <col min="14" max="14" width="8.33203125" bestFit="1" customWidth="1"/>
    <col min="15" max="15" width="7.5" bestFit="1" customWidth="1"/>
  </cols>
  <sheetData>
    <row r="1" spans="1:16" x14ac:dyDescent="0.2">
      <c r="A1" s="1" t="s">
        <v>0</v>
      </c>
      <c r="B1" s="2">
        <v>5</v>
      </c>
      <c r="C1" s="2"/>
    </row>
    <row r="2" spans="1:16" ht="17" thickBot="1" x14ac:dyDescent="0.25"/>
    <row r="3" spans="1:16" x14ac:dyDescent="0.2">
      <c r="D3" s="1" t="s">
        <v>1</v>
      </c>
      <c r="E3" s="34">
        <f>B4/B5</f>
        <v>2000</v>
      </c>
      <c r="F3" s="35">
        <v>0</v>
      </c>
      <c r="G3" s="36">
        <f>-E3</f>
        <v>-2000</v>
      </c>
      <c r="H3" s="37">
        <v>0</v>
      </c>
    </row>
    <row r="4" spans="1:16" x14ac:dyDescent="0.2">
      <c r="A4" s="1" t="s">
        <v>2</v>
      </c>
      <c r="B4" s="3">
        <f>50*200</f>
        <v>10000</v>
      </c>
      <c r="C4" s="3" t="s">
        <v>22</v>
      </c>
      <c r="D4" s="1" t="s">
        <v>3</v>
      </c>
      <c r="E4" s="38">
        <v>0</v>
      </c>
      <c r="F4" s="39">
        <v>0</v>
      </c>
      <c r="G4" s="39">
        <v>0</v>
      </c>
      <c r="H4" s="40">
        <v>0</v>
      </c>
    </row>
    <row r="5" spans="1:16" x14ac:dyDescent="0.2">
      <c r="A5" s="1" t="s">
        <v>4</v>
      </c>
      <c r="B5" s="4">
        <v>5</v>
      </c>
      <c r="C5" s="4"/>
      <c r="D5" s="1"/>
      <c r="E5" s="41">
        <f>-E3</f>
        <v>-2000</v>
      </c>
      <c r="F5" s="39">
        <v>0</v>
      </c>
      <c r="G5" s="42">
        <f>E3</f>
        <v>2000</v>
      </c>
      <c r="H5" s="40">
        <v>0</v>
      </c>
    </row>
    <row r="6" spans="1:16" ht="17" thickBot="1" x14ac:dyDescent="0.25">
      <c r="A6" s="1" t="s">
        <v>5</v>
      </c>
      <c r="B6" s="4">
        <f>0.8</f>
        <v>0.8</v>
      </c>
      <c r="C6" s="4"/>
      <c r="D6" s="1"/>
      <c r="E6" s="43">
        <v>0</v>
      </c>
      <c r="F6" s="44">
        <v>0</v>
      </c>
      <c r="G6" s="44">
        <v>0</v>
      </c>
      <c r="H6" s="45">
        <v>0</v>
      </c>
    </row>
    <row r="7" spans="1:16" x14ac:dyDescent="0.2">
      <c r="A7" s="1" t="s">
        <v>6</v>
      </c>
      <c r="B7" s="4">
        <v>0.6</v>
      </c>
      <c r="C7" s="4"/>
      <c r="D7" s="1" t="s">
        <v>7</v>
      </c>
      <c r="E7" s="20">
        <f>B6</f>
        <v>0.8</v>
      </c>
      <c r="F7" s="22">
        <f>B7</f>
        <v>0.6</v>
      </c>
      <c r="G7" s="21">
        <v>0</v>
      </c>
      <c r="H7" s="23">
        <v>0</v>
      </c>
    </row>
    <row r="8" spans="1:16" x14ac:dyDescent="0.2">
      <c r="A8" s="1" t="s">
        <v>8</v>
      </c>
      <c r="B8" s="3"/>
      <c r="C8" s="3"/>
      <c r="D8" s="1" t="s">
        <v>9</v>
      </c>
      <c r="E8" s="27">
        <f>-B7</f>
        <v>-0.6</v>
      </c>
      <c r="F8" s="28">
        <f>B6</f>
        <v>0.8</v>
      </c>
      <c r="G8" s="25">
        <v>0</v>
      </c>
      <c r="H8" s="26">
        <v>0</v>
      </c>
    </row>
    <row r="9" spans="1:16" x14ac:dyDescent="0.2">
      <c r="A9" s="1" t="s">
        <v>10</v>
      </c>
      <c r="B9" s="3">
        <v>9</v>
      </c>
      <c r="C9" s="3"/>
      <c r="E9" s="24">
        <v>0</v>
      </c>
      <c r="F9" s="25">
        <v>0</v>
      </c>
      <c r="G9" s="28">
        <f>B6</f>
        <v>0.8</v>
      </c>
      <c r="H9" s="31">
        <f>B7</f>
        <v>0.6</v>
      </c>
    </row>
    <row r="10" spans="1:16" ht="17" thickBot="1" x14ac:dyDescent="0.25">
      <c r="A10" s="1" t="s">
        <v>11</v>
      </c>
      <c r="B10" s="3">
        <v>10</v>
      </c>
      <c r="C10" s="3"/>
      <c r="E10" s="29">
        <v>0</v>
      </c>
      <c r="F10" s="30">
        <v>0</v>
      </c>
      <c r="G10" s="32">
        <f>-B7</f>
        <v>-0.6</v>
      </c>
      <c r="H10" s="33">
        <f>B6</f>
        <v>0.8</v>
      </c>
    </row>
    <row r="11" spans="1:16" x14ac:dyDescent="0.2">
      <c r="A11" s="1" t="s">
        <v>12</v>
      </c>
      <c r="B11" s="3">
        <v>6</v>
      </c>
      <c r="C11" s="3"/>
      <c r="D11" s="1" t="s">
        <v>13</v>
      </c>
      <c r="E11" s="90" cm="1">
        <f t="array" ref="E11:H14">MMULT(TRANSPOSE(E7:H10),MMULT(E3:H6,E7:H10))</f>
        <v>1280</v>
      </c>
      <c r="F11" s="35">
        <v>960</v>
      </c>
      <c r="G11" s="35">
        <v>-1280</v>
      </c>
      <c r="H11" s="37">
        <v>-960</v>
      </c>
    </row>
    <row r="12" spans="1:16" x14ac:dyDescent="0.2">
      <c r="A12" s="1" t="s">
        <v>14</v>
      </c>
      <c r="B12" s="3">
        <v>7</v>
      </c>
      <c r="C12" s="3"/>
      <c r="D12" s="1" t="s">
        <v>15</v>
      </c>
      <c r="E12" s="38">
        <v>960</v>
      </c>
      <c r="F12" s="39">
        <v>720</v>
      </c>
      <c r="G12" s="39">
        <v>-960</v>
      </c>
      <c r="H12" s="40">
        <v>-720</v>
      </c>
    </row>
    <row r="13" spans="1:16" x14ac:dyDescent="0.2">
      <c r="D13" s="1" t="s">
        <v>16</v>
      </c>
      <c r="E13" s="38">
        <v>-1280</v>
      </c>
      <c r="F13" s="39">
        <v>-960</v>
      </c>
      <c r="G13" s="39">
        <v>1280</v>
      </c>
      <c r="H13" s="40">
        <v>960</v>
      </c>
    </row>
    <row r="14" spans="1:16" ht="17" thickBot="1" x14ac:dyDescent="0.25">
      <c r="E14" s="43">
        <v>-960</v>
      </c>
      <c r="F14" s="44">
        <v>-720</v>
      </c>
      <c r="G14" s="44">
        <v>960</v>
      </c>
      <c r="H14" s="45">
        <v>720</v>
      </c>
    </row>
    <row r="16" spans="1:16" ht="17" thickBot="1" x14ac:dyDescent="0.25">
      <c r="D16" s="5" t="s">
        <v>17</v>
      </c>
      <c r="E16" s="5">
        <v>0</v>
      </c>
      <c r="F16" s="5">
        <v>1</v>
      </c>
      <c r="G16" s="5">
        <v>2</v>
      </c>
      <c r="H16" s="5">
        <v>3</v>
      </c>
      <c r="I16" s="5">
        <v>4</v>
      </c>
      <c r="J16" s="5">
        <v>5</v>
      </c>
      <c r="K16" s="5">
        <v>6</v>
      </c>
      <c r="L16" s="5">
        <v>7</v>
      </c>
      <c r="M16" s="5">
        <v>8</v>
      </c>
      <c r="N16" s="5">
        <v>9</v>
      </c>
      <c r="O16" s="5">
        <v>10</v>
      </c>
      <c r="P16" s="5">
        <v>11</v>
      </c>
    </row>
    <row r="17" spans="4:16" x14ac:dyDescent="0.2">
      <c r="D17" s="5">
        <f>B9</f>
        <v>9</v>
      </c>
      <c r="E17" s="6">
        <f>IF($D17=E$16,1,0)</f>
        <v>0</v>
      </c>
      <c r="F17" s="7">
        <f t="shared" ref="F17:P17" si="0">IF($D17=F$16,1,0)</f>
        <v>0</v>
      </c>
      <c r="G17" s="7">
        <f t="shared" si="0"/>
        <v>0</v>
      </c>
      <c r="H17" s="7">
        <f t="shared" si="0"/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1</v>
      </c>
      <c r="O17" s="7">
        <f t="shared" si="0"/>
        <v>0</v>
      </c>
      <c r="P17" s="8">
        <f t="shared" si="0"/>
        <v>0</v>
      </c>
    </row>
    <row r="18" spans="4:16" x14ac:dyDescent="0.2">
      <c r="D18" s="5">
        <f t="shared" ref="D18:D20" si="1">B10</f>
        <v>10</v>
      </c>
      <c r="E18" s="9">
        <f t="shared" ref="E18:P20" si="2">IF($D18=E$16,1,0)</f>
        <v>0</v>
      </c>
      <c r="F18" s="5">
        <f t="shared" si="2"/>
        <v>0</v>
      </c>
      <c r="G18" s="5">
        <f t="shared" si="2"/>
        <v>0</v>
      </c>
      <c r="H18" s="5">
        <f t="shared" si="2"/>
        <v>0</v>
      </c>
      <c r="I18" s="5">
        <f t="shared" si="2"/>
        <v>0</v>
      </c>
      <c r="J18" s="5">
        <f t="shared" si="2"/>
        <v>0</v>
      </c>
      <c r="K18" s="5">
        <f t="shared" si="2"/>
        <v>0</v>
      </c>
      <c r="L18" s="5">
        <f t="shared" si="2"/>
        <v>0</v>
      </c>
      <c r="M18" s="5">
        <f t="shared" si="2"/>
        <v>0</v>
      </c>
      <c r="N18" s="5">
        <f t="shared" si="2"/>
        <v>0</v>
      </c>
      <c r="O18" s="5">
        <f t="shared" si="2"/>
        <v>1</v>
      </c>
      <c r="P18" s="10">
        <f t="shared" si="2"/>
        <v>0</v>
      </c>
    </row>
    <row r="19" spans="4:16" x14ac:dyDescent="0.2">
      <c r="D19" s="5">
        <f t="shared" si="1"/>
        <v>6</v>
      </c>
      <c r="E19" s="9">
        <f t="shared" si="2"/>
        <v>0</v>
      </c>
      <c r="F19" s="5">
        <f t="shared" si="2"/>
        <v>0</v>
      </c>
      <c r="G19" s="5">
        <f t="shared" si="2"/>
        <v>0</v>
      </c>
      <c r="H19" s="5">
        <f t="shared" si="2"/>
        <v>0</v>
      </c>
      <c r="I19" s="5">
        <f t="shared" si="2"/>
        <v>0</v>
      </c>
      <c r="J19" s="5">
        <f t="shared" si="2"/>
        <v>0</v>
      </c>
      <c r="K19" s="5">
        <f t="shared" si="2"/>
        <v>1</v>
      </c>
      <c r="L19" s="5">
        <f t="shared" si="2"/>
        <v>0</v>
      </c>
      <c r="M19" s="5">
        <f t="shared" si="2"/>
        <v>0</v>
      </c>
      <c r="N19" s="5">
        <f t="shared" si="2"/>
        <v>0</v>
      </c>
      <c r="O19" s="5">
        <f t="shared" si="2"/>
        <v>0</v>
      </c>
      <c r="P19" s="10">
        <f t="shared" si="2"/>
        <v>0</v>
      </c>
    </row>
    <row r="20" spans="4:16" ht="17" thickBot="1" x14ac:dyDescent="0.25">
      <c r="D20" s="5">
        <f t="shared" si="1"/>
        <v>7</v>
      </c>
      <c r="E20" s="11">
        <f t="shared" si="2"/>
        <v>0</v>
      </c>
      <c r="F20" s="12">
        <f t="shared" si="2"/>
        <v>0</v>
      </c>
      <c r="G20" s="12">
        <f t="shared" si="2"/>
        <v>0</v>
      </c>
      <c r="H20" s="12">
        <f t="shared" si="2"/>
        <v>0</v>
      </c>
      <c r="I20" s="12">
        <f t="shared" si="2"/>
        <v>0</v>
      </c>
      <c r="J20" s="12">
        <f t="shared" si="2"/>
        <v>0</v>
      </c>
      <c r="K20" s="12">
        <f t="shared" si="2"/>
        <v>0</v>
      </c>
      <c r="L20" s="12">
        <f t="shared" si="2"/>
        <v>1</v>
      </c>
      <c r="M20" s="12">
        <f t="shared" si="2"/>
        <v>0</v>
      </c>
      <c r="N20" s="12">
        <f t="shared" si="2"/>
        <v>0</v>
      </c>
      <c r="O20" s="12">
        <f t="shared" si="2"/>
        <v>0</v>
      </c>
      <c r="P20" s="13">
        <f t="shared" si="2"/>
        <v>0</v>
      </c>
    </row>
    <row r="21" spans="4:16" ht="17" thickBot="1" x14ac:dyDescent="0.25"/>
    <row r="22" spans="4:16" x14ac:dyDescent="0.2">
      <c r="D22" s="1" t="s">
        <v>18</v>
      </c>
      <c r="E22" s="91" cm="1">
        <f t="array" ref="E22:P33">MMULT(TRANSPOSE(E17:P20),MMULT(_xlfn.ANCHORARRAY(E11),E17:P20))</f>
        <v>0</v>
      </c>
      <c r="F22" s="92">
        <v>0</v>
      </c>
      <c r="G22" s="92">
        <v>0</v>
      </c>
      <c r="H22" s="92">
        <v>0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  <c r="N22" s="92">
        <v>0</v>
      </c>
      <c r="O22" s="92">
        <v>0</v>
      </c>
      <c r="P22" s="93">
        <v>0</v>
      </c>
    </row>
    <row r="23" spans="4:16" x14ac:dyDescent="0.2">
      <c r="E23" s="94">
        <v>0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5">
        <v>0</v>
      </c>
      <c r="P23" s="96">
        <v>0</v>
      </c>
    </row>
    <row r="24" spans="4:16" x14ac:dyDescent="0.2">
      <c r="E24" s="94">
        <v>0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5">
        <v>0</v>
      </c>
      <c r="N24" s="95">
        <v>0</v>
      </c>
      <c r="O24" s="95">
        <v>0</v>
      </c>
      <c r="P24" s="96">
        <v>0</v>
      </c>
    </row>
    <row r="25" spans="4:16" x14ac:dyDescent="0.2">
      <c r="E25" s="94">
        <v>0</v>
      </c>
      <c r="F25" s="95">
        <v>0</v>
      </c>
      <c r="G25" s="95">
        <v>0</v>
      </c>
      <c r="H25" s="95">
        <v>0</v>
      </c>
      <c r="I25" s="95">
        <v>0</v>
      </c>
      <c r="J25" s="95">
        <v>0</v>
      </c>
      <c r="K25" s="95">
        <v>0</v>
      </c>
      <c r="L25" s="95">
        <v>0</v>
      </c>
      <c r="M25" s="95">
        <v>0</v>
      </c>
      <c r="N25" s="95">
        <v>0</v>
      </c>
      <c r="O25" s="95">
        <v>0</v>
      </c>
      <c r="P25" s="96">
        <v>0</v>
      </c>
    </row>
    <row r="26" spans="4:16" x14ac:dyDescent="0.2">
      <c r="E26" s="94">
        <v>0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6">
        <v>0</v>
      </c>
    </row>
    <row r="27" spans="4:16" x14ac:dyDescent="0.2">
      <c r="E27" s="9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5">
        <v>0</v>
      </c>
      <c r="P27" s="96">
        <v>0</v>
      </c>
    </row>
    <row r="28" spans="4:16" x14ac:dyDescent="0.2">
      <c r="E28" s="94">
        <v>0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1280</v>
      </c>
      <c r="L28" s="95">
        <v>960</v>
      </c>
      <c r="M28" s="95">
        <v>0</v>
      </c>
      <c r="N28" s="95">
        <v>-1280</v>
      </c>
      <c r="O28" s="95">
        <v>-960</v>
      </c>
      <c r="P28" s="96">
        <v>0</v>
      </c>
    </row>
    <row r="29" spans="4:16" x14ac:dyDescent="0.2">
      <c r="E29" s="94">
        <v>0</v>
      </c>
      <c r="F29" s="95">
        <v>0</v>
      </c>
      <c r="G29" s="95">
        <v>0</v>
      </c>
      <c r="H29" s="95">
        <v>0</v>
      </c>
      <c r="I29" s="95">
        <v>0</v>
      </c>
      <c r="J29" s="95">
        <v>0</v>
      </c>
      <c r="K29" s="95">
        <v>960</v>
      </c>
      <c r="L29" s="95">
        <v>720</v>
      </c>
      <c r="M29" s="95">
        <v>0</v>
      </c>
      <c r="N29" s="95">
        <v>-960</v>
      </c>
      <c r="O29" s="95">
        <v>-720</v>
      </c>
      <c r="P29" s="96">
        <v>0</v>
      </c>
    </row>
    <row r="30" spans="4:16" x14ac:dyDescent="0.2">
      <c r="E30" s="94">
        <v>0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5">
        <v>0</v>
      </c>
      <c r="P30" s="96">
        <v>0</v>
      </c>
    </row>
    <row r="31" spans="4:16" x14ac:dyDescent="0.2">
      <c r="E31" s="9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-1280</v>
      </c>
      <c r="L31" s="95">
        <v>-960</v>
      </c>
      <c r="M31" s="95">
        <v>0</v>
      </c>
      <c r="N31" s="95">
        <v>1280</v>
      </c>
      <c r="O31" s="95">
        <v>960</v>
      </c>
      <c r="P31" s="96">
        <v>0</v>
      </c>
    </row>
    <row r="32" spans="4:16" x14ac:dyDescent="0.2">
      <c r="E32" s="94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-960</v>
      </c>
      <c r="L32" s="95">
        <v>-720</v>
      </c>
      <c r="M32" s="95">
        <v>0</v>
      </c>
      <c r="N32" s="95">
        <v>960</v>
      </c>
      <c r="O32" s="95">
        <v>720</v>
      </c>
      <c r="P32" s="96">
        <v>0</v>
      </c>
    </row>
    <row r="33" spans="2:16" ht="17" thickBot="1" x14ac:dyDescent="0.25">
      <c r="E33" s="97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9">
        <v>0</v>
      </c>
    </row>
    <row r="35" spans="2:16" s="109" customFormat="1" x14ac:dyDescent="0.2"/>
    <row r="38" spans="2:16" ht="17" thickBot="1" x14ac:dyDescent="0.25">
      <c r="B38" s="5" t="s">
        <v>19</v>
      </c>
      <c r="C38" s="5" t="s">
        <v>20</v>
      </c>
      <c r="D38" s="5"/>
      <c r="E38" s="5" t="s">
        <v>21</v>
      </c>
    </row>
    <row r="39" spans="2:16" x14ac:dyDescent="0.2">
      <c r="B39" s="5">
        <f>B9</f>
        <v>9</v>
      </c>
      <c r="C39" s="14" cm="1">
        <f t="array" ref="C39">INDEX(ALL!$D$18:$D$29,B39+1)</f>
        <v>0</v>
      </c>
      <c r="D39" s="5"/>
      <c r="E39" s="15" cm="1">
        <f t="array" ref="E39:E42">MMULT(E3:H6,MMULT(E7:H10,C39:C42))</f>
        <v>-3.2354993028522747</v>
      </c>
    </row>
    <row r="40" spans="2:16" x14ac:dyDescent="0.2">
      <c r="B40" s="5">
        <f t="shared" ref="B40:B42" si="3">B10</f>
        <v>10</v>
      </c>
      <c r="C40" s="18" cm="1">
        <f t="array" ref="C40">INDEX(ALL!$D$18:$D$29,B40+1)</f>
        <v>0</v>
      </c>
      <c r="D40" s="5"/>
      <c r="E40" s="16">
        <v>0</v>
      </c>
    </row>
    <row r="41" spans="2:16" x14ac:dyDescent="0.2">
      <c r="B41" s="5">
        <f t="shared" si="3"/>
        <v>6</v>
      </c>
      <c r="C41" s="18" cm="1">
        <f t="array" ref="C41">INDEX(ALL!$D$18:$D$29,B41+1)</f>
        <v>2.5744246031329881E-3</v>
      </c>
      <c r="D41" s="5"/>
      <c r="E41" s="16">
        <v>3.2354993028522747</v>
      </c>
    </row>
    <row r="42" spans="2:16" ht="17" thickBot="1" x14ac:dyDescent="0.25">
      <c r="B42" s="5">
        <f t="shared" si="3"/>
        <v>7</v>
      </c>
      <c r="C42" s="19" cm="1">
        <f t="array" ref="C42">INDEX(ALL!$D$18:$D$29,B42+1)</f>
        <v>-7.3631671846708855E-4</v>
      </c>
      <c r="D42" s="5"/>
      <c r="E42" s="17">
        <v>0</v>
      </c>
    </row>
    <row r="43" spans="2:16" x14ac:dyDescent="0.2">
      <c r="B43" s="5"/>
      <c r="C43" s="5"/>
      <c r="D43" s="5"/>
      <c r="E43" s="5"/>
      <c r="F43" s="5"/>
    </row>
    <row r="44" spans="2:16" x14ac:dyDescent="0.2">
      <c r="D44" s="5"/>
      <c r="E44" s="5"/>
      <c r="F44" s="5"/>
    </row>
    <row r="45" spans="2:16" x14ac:dyDescent="0.2">
      <c r="D45" s="5"/>
      <c r="E45" s="5"/>
      <c r="F45" s="5"/>
    </row>
  </sheetData>
  <conditionalFormatting sqref="E17:P20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43E8-57AE-B648-93F0-5C5A44A348B1}">
  <dimension ref="B2:S31"/>
  <sheetViews>
    <sheetView zoomScale="150" zoomScaleNormal="150" workbookViewId="0">
      <selection activeCell="F18" sqref="F18:H20"/>
    </sheetView>
  </sheetViews>
  <sheetFormatPr baseColWidth="10" defaultColWidth="8.1640625" defaultRowHeight="16" x14ac:dyDescent="0.2"/>
  <cols>
    <col min="15" max="19" width="8.1640625" style="5"/>
  </cols>
  <sheetData>
    <row r="2" spans="2:19" s="5" customFormat="1" ht="17" thickBot="1" x14ac:dyDescent="0.25">
      <c r="B2" s="5" t="s">
        <v>42</v>
      </c>
      <c r="N2" s="5" t="s">
        <v>43</v>
      </c>
      <c r="O2" s="5" t="s">
        <v>45</v>
      </c>
      <c r="P2" s="5" t="s">
        <v>46</v>
      </c>
      <c r="Q2" s="5" t="s">
        <v>44</v>
      </c>
      <c r="R2" s="5" t="s">
        <v>47</v>
      </c>
    </row>
    <row r="3" spans="2:19" x14ac:dyDescent="0.2">
      <c r="B3" s="100" cm="1">
        <f t="array" ref="B3:M14">_xlfn.ANCHORARRAY('ELEM 1'!E30)+_xlfn.ANCHORARRAY('ELEM 2'!E30)+_xlfn.ANCHORARRAY('ELEM 3'!E30)+_xlfn.ANCHORARRAY('ELEM 4'!E22)+_xlfn.ANCHORARRAY('ELEM 5'!E22)</f>
        <v>80000</v>
      </c>
      <c r="C3" s="101">
        <v>0</v>
      </c>
      <c r="D3" s="101">
        <v>0</v>
      </c>
      <c r="E3" s="101">
        <v>40000</v>
      </c>
      <c r="F3" s="101">
        <v>0</v>
      </c>
      <c r="G3" s="101">
        <v>40000</v>
      </c>
      <c r="H3" s="101">
        <v>0</v>
      </c>
      <c r="I3" s="101">
        <v>0</v>
      </c>
      <c r="J3" s="102">
        <v>0</v>
      </c>
      <c r="K3" s="101">
        <v>-40000</v>
      </c>
      <c r="L3" s="101">
        <v>0</v>
      </c>
      <c r="M3" s="102">
        <v>0</v>
      </c>
      <c r="N3" s="78" t="s">
        <v>58</v>
      </c>
      <c r="P3" s="78" cm="1">
        <f t="array" ref="P3:P14">_xlfn.ANCHORARRAY('ELEM 1'!R30)+_xlfn.ANCHORARRAY('ELEM 2'!R30)+_xlfn.ANCHORARRAY('ELEM 3'!R30)</f>
        <v>0</v>
      </c>
      <c r="R3" s="78">
        <v>0</v>
      </c>
      <c r="S3" s="5">
        <v>0</v>
      </c>
    </row>
    <row r="4" spans="2:19" x14ac:dyDescent="0.2">
      <c r="B4" s="103">
        <v>0</v>
      </c>
      <c r="C4" s="104">
        <v>27946.666666666668</v>
      </c>
      <c r="D4" s="104">
        <v>-40000</v>
      </c>
      <c r="E4" s="104">
        <v>-1280</v>
      </c>
      <c r="F4" s="104">
        <v>960</v>
      </c>
      <c r="G4" s="104">
        <v>0</v>
      </c>
      <c r="H4" s="104">
        <v>-26666.666666666668</v>
      </c>
      <c r="I4" s="104">
        <v>0</v>
      </c>
      <c r="J4" s="105">
        <v>-40000</v>
      </c>
      <c r="K4" s="104">
        <v>0</v>
      </c>
      <c r="L4" s="104">
        <v>0</v>
      </c>
      <c r="M4" s="105">
        <v>-960</v>
      </c>
      <c r="N4" s="79" t="s">
        <v>48</v>
      </c>
      <c r="P4" s="79">
        <v>0</v>
      </c>
      <c r="R4" s="79">
        <v>0</v>
      </c>
      <c r="S4" s="5">
        <v>1</v>
      </c>
    </row>
    <row r="5" spans="2:19" x14ac:dyDescent="0.2">
      <c r="B5" s="103">
        <v>0</v>
      </c>
      <c r="C5" s="104">
        <v>-40000</v>
      </c>
      <c r="D5" s="104">
        <v>80000</v>
      </c>
      <c r="E5" s="104">
        <v>0</v>
      </c>
      <c r="F5" s="104">
        <v>0</v>
      </c>
      <c r="G5" s="104">
        <v>0</v>
      </c>
      <c r="H5" s="104">
        <v>40000</v>
      </c>
      <c r="I5" s="104">
        <v>0</v>
      </c>
      <c r="J5" s="105">
        <v>40000</v>
      </c>
      <c r="K5" s="104">
        <v>0</v>
      </c>
      <c r="L5" s="104">
        <v>0</v>
      </c>
      <c r="M5" s="105">
        <v>0</v>
      </c>
      <c r="N5" s="79" t="s">
        <v>49</v>
      </c>
      <c r="P5" s="79">
        <v>0</v>
      </c>
      <c r="R5" s="79">
        <v>0</v>
      </c>
      <c r="S5" s="5">
        <v>2</v>
      </c>
    </row>
    <row r="6" spans="2:19" x14ac:dyDescent="0.2">
      <c r="B6" s="103">
        <v>40000</v>
      </c>
      <c r="C6" s="104">
        <v>-1280</v>
      </c>
      <c r="D6" s="104">
        <v>0</v>
      </c>
      <c r="E6" s="104">
        <v>50446.666666666672</v>
      </c>
      <c r="F6" s="104">
        <v>-960</v>
      </c>
      <c r="G6" s="104">
        <v>40000</v>
      </c>
      <c r="H6" s="104">
        <v>-22500</v>
      </c>
      <c r="I6" s="104">
        <v>0</v>
      </c>
      <c r="J6" s="105">
        <v>0</v>
      </c>
      <c r="K6" s="104">
        <v>-26666.666666666668</v>
      </c>
      <c r="L6" s="104">
        <v>0</v>
      </c>
      <c r="M6" s="105">
        <v>960</v>
      </c>
      <c r="N6" s="79" t="s">
        <v>50</v>
      </c>
      <c r="P6" s="79">
        <v>0</v>
      </c>
      <c r="R6" s="79">
        <v>10</v>
      </c>
      <c r="S6" s="5">
        <v>3</v>
      </c>
    </row>
    <row r="7" spans="2:19" x14ac:dyDescent="0.2">
      <c r="B7" s="103">
        <v>0</v>
      </c>
      <c r="C7" s="104">
        <v>960</v>
      </c>
      <c r="D7" s="104">
        <v>0</v>
      </c>
      <c r="E7" s="104">
        <v>-960</v>
      </c>
      <c r="F7" s="104">
        <v>49886.666666666672</v>
      </c>
      <c r="G7" s="104">
        <v>45000</v>
      </c>
      <c r="H7" s="104">
        <v>0</v>
      </c>
      <c r="I7" s="104">
        <v>-22500</v>
      </c>
      <c r="J7" s="105">
        <v>45000</v>
      </c>
      <c r="K7" s="104">
        <v>0</v>
      </c>
      <c r="L7" s="104">
        <v>-26666.666666666668</v>
      </c>
      <c r="M7" s="105">
        <v>-720</v>
      </c>
      <c r="N7" s="79" t="s">
        <v>51</v>
      </c>
      <c r="O7" s="5" t="s">
        <v>45</v>
      </c>
      <c r="P7" s="79">
        <v>18.651928909999999</v>
      </c>
      <c r="Q7" s="5" t="s">
        <v>44</v>
      </c>
      <c r="R7" s="79">
        <v>0</v>
      </c>
      <c r="S7" s="5">
        <v>4</v>
      </c>
    </row>
    <row r="8" spans="2:19" x14ac:dyDescent="0.2">
      <c r="B8" s="103">
        <v>40000</v>
      </c>
      <c r="C8" s="104">
        <v>0</v>
      </c>
      <c r="D8" s="104">
        <v>0</v>
      </c>
      <c r="E8" s="104">
        <v>40000</v>
      </c>
      <c r="F8" s="104">
        <v>45000</v>
      </c>
      <c r="G8" s="104">
        <v>200000</v>
      </c>
      <c r="H8" s="104">
        <v>0</v>
      </c>
      <c r="I8" s="104">
        <v>-45000</v>
      </c>
      <c r="J8" s="105">
        <v>60000</v>
      </c>
      <c r="K8" s="104">
        <v>-40000</v>
      </c>
      <c r="L8" s="104">
        <v>0</v>
      </c>
      <c r="M8" s="105">
        <v>0</v>
      </c>
      <c r="N8" s="79" t="s">
        <v>52</v>
      </c>
      <c r="P8" s="79">
        <v>11.684534899999999</v>
      </c>
      <c r="R8" s="79">
        <v>0</v>
      </c>
      <c r="S8" s="5">
        <v>5</v>
      </c>
    </row>
    <row r="9" spans="2:19" x14ac:dyDescent="0.2">
      <c r="B9" s="103">
        <v>0</v>
      </c>
      <c r="C9" s="104">
        <v>-26666.666666666668</v>
      </c>
      <c r="D9" s="104">
        <v>40000</v>
      </c>
      <c r="E9" s="104">
        <v>-22500</v>
      </c>
      <c r="F9" s="104">
        <v>0</v>
      </c>
      <c r="G9" s="104">
        <v>0</v>
      </c>
      <c r="H9" s="104">
        <v>50446.666666666672</v>
      </c>
      <c r="I9" s="104">
        <v>960</v>
      </c>
      <c r="J9" s="105">
        <v>40000</v>
      </c>
      <c r="K9" s="104">
        <v>-1280</v>
      </c>
      <c r="L9" s="104">
        <v>-960</v>
      </c>
      <c r="M9" s="105">
        <v>0</v>
      </c>
      <c r="N9" s="79" t="s">
        <v>53</v>
      </c>
      <c r="P9" s="79">
        <v>0</v>
      </c>
      <c r="R9" s="79">
        <v>0</v>
      </c>
      <c r="S9" s="5">
        <v>6</v>
      </c>
    </row>
    <row r="10" spans="2:19" x14ac:dyDescent="0.2">
      <c r="B10" s="103">
        <v>0</v>
      </c>
      <c r="C10" s="104">
        <v>0</v>
      </c>
      <c r="D10" s="104">
        <v>0</v>
      </c>
      <c r="E10" s="104">
        <v>0</v>
      </c>
      <c r="F10" s="104">
        <v>-22500</v>
      </c>
      <c r="G10" s="104">
        <v>-45000</v>
      </c>
      <c r="H10" s="104">
        <v>960</v>
      </c>
      <c r="I10" s="104">
        <v>49886.666666666672</v>
      </c>
      <c r="J10" s="105">
        <v>-45000</v>
      </c>
      <c r="K10" s="104">
        <v>-960</v>
      </c>
      <c r="L10" s="104">
        <v>-720</v>
      </c>
      <c r="M10" s="105">
        <v>-26666.666666666668</v>
      </c>
      <c r="N10" s="79" t="s">
        <v>54</v>
      </c>
      <c r="P10" s="79">
        <v>5.0980710900000004</v>
      </c>
      <c r="R10" s="79">
        <v>-10</v>
      </c>
      <c r="S10" s="5">
        <v>7</v>
      </c>
    </row>
    <row r="11" spans="2:19" ht="17" thickBot="1" x14ac:dyDescent="0.25">
      <c r="B11" s="106">
        <v>0</v>
      </c>
      <c r="C11" s="107">
        <v>-40000</v>
      </c>
      <c r="D11" s="107">
        <v>40000</v>
      </c>
      <c r="E11" s="107">
        <v>0</v>
      </c>
      <c r="F11" s="107">
        <v>45000</v>
      </c>
      <c r="G11" s="107">
        <v>60000</v>
      </c>
      <c r="H11" s="107">
        <v>40000</v>
      </c>
      <c r="I11" s="107">
        <v>-45000</v>
      </c>
      <c r="J11" s="108">
        <v>200000</v>
      </c>
      <c r="K11" s="104">
        <v>0</v>
      </c>
      <c r="L11" s="104">
        <v>0</v>
      </c>
      <c r="M11" s="105">
        <v>0</v>
      </c>
      <c r="N11" s="79" t="s">
        <v>55</v>
      </c>
      <c r="P11" s="80">
        <v>-5.6351525999999996</v>
      </c>
      <c r="R11" s="80">
        <v>20</v>
      </c>
      <c r="S11" s="5">
        <v>8</v>
      </c>
    </row>
    <row r="12" spans="2:19" x14ac:dyDescent="0.2">
      <c r="B12" s="103">
        <v>-40000</v>
      </c>
      <c r="C12" s="104">
        <v>0</v>
      </c>
      <c r="D12" s="104">
        <v>0</v>
      </c>
      <c r="E12" s="104">
        <v>-26666.666666666668</v>
      </c>
      <c r="F12" s="104">
        <v>0</v>
      </c>
      <c r="G12" s="104">
        <v>-40000</v>
      </c>
      <c r="H12" s="104">
        <v>-1280</v>
      </c>
      <c r="I12" s="104">
        <v>-960</v>
      </c>
      <c r="J12" s="104">
        <v>0</v>
      </c>
      <c r="K12" s="100">
        <v>27946.666666666668</v>
      </c>
      <c r="L12" s="101">
        <v>960</v>
      </c>
      <c r="M12" s="102">
        <v>0</v>
      </c>
      <c r="N12" s="78">
        <v>0</v>
      </c>
      <c r="P12" s="79">
        <v>0</v>
      </c>
      <c r="R12" s="78" t="s">
        <v>59</v>
      </c>
      <c r="S12" s="5">
        <v>9</v>
      </c>
    </row>
    <row r="13" spans="2:19" x14ac:dyDescent="0.2">
      <c r="B13" s="103">
        <v>0</v>
      </c>
      <c r="C13" s="104">
        <v>0</v>
      </c>
      <c r="D13" s="104">
        <v>0</v>
      </c>
      <c r="E13" s="104">
        <v>0</v>
      </c>
      <c r="F13" s="104">
        <v>-26666.666666666668</v>
      </c>
      <c r="G13" s="104">
        <v>0</v>
      </c>
      <c r="H13" s="104">
        <v>-960</v>
      </c>
      <c r="I13" s="104">
        <v>-720</v>
      </c>
      <c r="J13" s="104">
        <v>0</v>
      </c>
      <c r="K13" s="103">
        <v>960</v>
      </c>
      <c r="L13" s="104">
        <v>27386.666666666668</v>
      </c>
      <c r="M13" s="105">
        <v>0</v>
      </c>
      <c r="N13" s="79">
        <v>0</v>
      </c>
      <c r="P13" s="79">
        <v>0</v>
      </c>
      <c r="R13" s="79" t="s">
        <v>60</v>
      </c>
      <c r="S13" s="5">
        <v>10</v>
      </c>
    </row>
    <row r="14" spans="2:19" ht="17" thickBot="1" x14ac:dyDescent="0.25">
      <c r="B14" s="106">
        <v>0</v>
      </c>
      <c r="C14" s="107">
        <v>-960</v>
      </c>
      <c r="D14" s="107">
        <v>0</v>
      </c>
      <c r="E14" s="107">
        <v>960</v>
      </c>
      <c r="F14" s="107">
        <v>-720</v>
      </c>
      <c r="G14" s="107">
        <v>0</v>
      </c>
      <c r="H14" s="107">
        <v>0</v>
      </c>
      <c r="I14" s="107">
        <v>-26666.666666666668</v>
      </c>
      <c r="J14" s="107">
        <v>0</v>
      </c>
      <c r="K14" s="106">
        <v>0</v>
      </c>
      <c r="L14" s="107">
        <v>0</v>
      </c>
      <c r="M14" s="108">
        <v>27386.666666666668</v>
      </c>
      <c r="N14" s="80">
        <v>0</v>
      </c>
      <c r="P14" s="80">
        <v>0</v>
      </c>
      <c r="R14" s="80" t="s">
        <v>61</v>
      </c>
      <c r="S14" s="5">
        <v>11</v>
      </c>
    </row>
    <row r="17" spans="2:13" ht="17" thickBot="1" x14ac:dyDescent="0.25"/>
    <row r="18" spans="2:13" x14ac:dyDescent="0.2">
      <c r="B18" s="78" t="s">
        <v>58</v>
      </c>
      <c r="C18" s="5"/>
      <c r="D18" s="78" cm="1">
        <f t="array" ref="D18:D26">MMULT(MINVERSE(B3:J11),R3:R11-P3:P11)</f>
        <v>-1.0921425687486083E-3</v>
      </c>
      <c r="E18" s="5"/>
      <c r="F18" s="78" t="s">
        <v>59</v>
      </c>
      <c r="G18" s="5"/>
      <c r="H18" s="78" cm="1">
        <f t="array" ref="H18:H20">MMULT(B12:M14,D18:D29)</f>
        <v>-9.9999999999999751</v>
      </c>
      <c r="I18" s="5"/>
      <c r="J18" s="5"/>
      <c r="K18" s="5">
        <v>-1.0921399999999999E-3</v>
      </c>
      <c r="M18">
        <f>D18/K18</f>
        <v>1.0000023520323478</v>
      </c>
    </row>
    <row r="19" spans="2:13" x14ac:dyDescent="0.2">
      <c r="B19" s="79" t="s">
        <v>48</v>
      </c>
      <c r="C19" s="5"/>
      <c r="D19" s="79">
        <v>3.7334531500491791E-3</v>
      </c>
      <c r="E19" s="5"/>
      <c r="F19" s="79" t="s">
        <v>60</v>
      </c>
      <c r="G19" s="5" t="s">
        <v>44</v>
      </c>
      <c r="H19" s="79">
        <v>14.639583335000019</v>
      </c>
      <c r="I19" s="5"/>
      <c r="J19" s="5"/>
      <c r="K19" s="5">
        <v>3.7334500000000001E-3</v>
      </c>
      <c r="M19">
        <f t="shared" ref="M19:M27" si="0">D19/K19</f>
        <v>1.0000008437368062</v>
      </c>
    </row>
    <row r="20" spans="2:13" ht="17" thickBot="1" x14ac:dyDescent="0.25">
      <c r="B20" s="79" t="s">
        <v>49</v>
      </c>
      <c r="C20" s="5"/>
      <c r="D20" s="79">
        <v>3.6885298805687262E-4</v>
      </c>
      <c r="E20" s="5"/>
      <c r="F20" s="80" t="s">
        <v>61</v>
      </c>
      <c r="G20" s="5"/>
      <c r="H20" s="80">
        <v>19.110416664999978</v>
      </c>
      <c r="I20" s="5"/>
      <c r="J20" s="5"/>
      <c r="K20" s="5">
        <v>3.6884999999999999E-4</v>
      </c>
      <c r="M20">
        <f t="shared" si="0"/>
        <v>1.0000081010081947</v>
      </c>
    </row>
    <row r="21" spans="2:13" x14ac:dyDescent="0.2">
      <c r="B21" s="79" t="s">
        <v>50</v>
      </c>
      <c r="C21" s="5"/>
      <c r="D21" s="52">
        <v>2.7205576644169639E-3</v>
      </c>
      <c r="E21" s="5"/>
      <c r="F21" s="5"/>
      <c r="G21" s="5"/>
      <c r="H21" s="5"/>
      <c r="I21" s="5"/>
      <c r="J21" s="5"/>
      <c r="K21" s="5">
        <v>2.7205599999999999E-3</v>
      </c>
      <c r="M21">
        <f t="shared" si="0"/>
        <v>0.99999914150651481</v>
      </c>
    </row>
    <row r="22" spans="2:13" x14ac:dyDescent="0.2">
      <c r="B22" s="79" t="s">
        <v>51</v>
      </c>
      <c r="C22" s="5" t="s">
        <v>44</v>
      </c>
      <c r="D22" s="79">
        <v>-6.2178310937667687E-4</v>
      </c>
      <c r="E22" s="5"/>
      <c r="F22" s="5"/>
      <c r="G22" s="5"/>
      <c r="H22" s="5"/>
      <c r="I22" s="5"/>
      <c r="J22" s="5"/>
      <c r="K22" s="5">
        <v>-6.2178000000000005E-4</v>
      </c>
      <c r="M22">
        <f t="shared" si="0"/>
        <v>1.0000050007666326</v>
      </c>
    </row>
    <row r="23" spans="2:13" x14ac:dyDescent="0.2">
      <c r="B23" s="79" t="s">
        <v>52</v>
      </c>
      <c r="C23" s="5"/>
      <c r="D23" s="79">
        <v>-5.3627252691974716E-4</v>
      </c>
      <c r="E23" s="5"/>
      <c r="F23" s="5"/>
      <c r="G23" s="5"/>
      <c r="H23" s="5"/>
      <c r="I23" s="5"/>
      <c r="J23" s="5"/>
      <c r="K23" s="5">
        <v>-5.3627000000000004E-4</v>
      </c>
      <c r="M23">
        <f t="shared" si="0"/>
        <v>1.0000047120289166</v>
      </c>
    </row>
    <row r="24" spans="2:13" x14ac:dyDescent="0.2">
      <c r="B24" s="79" t="s">
        <v>53</v>
      </c>
      <c r="C24" s="5"/>
      <c r="D24" s="52">
        <v>2.5744246031329881E-3</v>
      </c>
      <c r="E24" s="5"/>
      <c r="F24" s="5"/>
      <c r="G24" s="5"/>
      <c r="H24" s="5"/>
      <c r="I24" s="5"/>
      <c r="J24" s="5"/>
      <c r="K24" s="5">
        <v>2.57442E-3</v>
      </c>
      <c r="M24">
        <f t="shared" si="0"/>
        <v>1.0000017880272014</v>
      </c>
    </row>
    <row r="25" spans="2:13" x14ac:dyDescent="0.2">
      <c r="B25" s="79" t="s">
        <v>54</v>
      </c>
      <c r="C25" s="5"/>
      <c r="D25" s="79">
        <v>-7.3631671846708855E-4</v>
      </c>
      <c r="E25" s="5"/>
      <c r="F25" s="5"/>
      <c r="G25" s="5"/>
      <c r="H25" s="5"/>
      <c r="I25" s="5"/>
      <c r="J25" s="5"/>
      <c r="K25" s="5">
        <v>-7.3632000000000005E-4</v>
      </c>
      <c r="M25">
        <f t="shared" si="0"/>
        <v>0.99999554333318186</v>
      </c>
    </row>
    <row r="26" spans="2:13" ht="17" thickBot="1" x14ac:dyDescent="0.25">
      <c r="B26" s="79" t="s">
        <v>55</v>
      </c>
      <c r="C26" s="5"/>
      <c r="D26" s="80">
        <v>4.2132257080244515E-4</v>
      </c>
      <c r="E26" s="5"/>
      <c r="F26" s="5"/>
      <c r="G26" s="5"/>
      <c r="H26" s="5"/>
      <c r="I26" s="5"/>
      <c r="J26" s="5"/>
      <c r="K26" s="5">
        <v>4.2131999999999998E-4</v>
      </c>
      <c r="M26">
        <f t="shared" si="0"/>
        <v>1.0000061017811763</v>
      </c>
    </row>
    <row r="27" spans="2:13" x14ac:dyDescent="0.2">
      <c r="B27" s="78" t="s">
        <v>56</v>
      </c>
      <c r="C27" s="5"/>
      <c r="D27" s="78">
        <v>0</v>
      </c>
      <c r="E27" s="5"/>
      <c r="F27" s="5"/>
      <c r="G27" s="5"/>
      <c r="H27" s="5"/>
      <c r="I27" s="5"/>
      <c r="J27" s="5"/>
      <c r="K27" s="5"/>
    </row>
    <row r="28" spans="2:13" x14ac:dyDescent="0.2">
      <c r="B28" s="79" t="s">
        <v>57</v>
      </c>
      <c r="C28" s="5"/>
      <c r="D28" s="79">
        <v>0</v>
      </c>
      <c r="E28" s="5"/>
      <c r="F28" s="5"/>
      <c r="G28" s="5"/>
      <c r="H28" s="5"/>
      <c r="I28" s="5"/>
      <c r="J28" s="5"/>
      <c r="K28" s="5"/>
    </row>
    <row r="29" spans="2:13" ht="17" thickBot="1" x14ac:dyDescent="0.25">
      <c r="B29" s="80" t="s">
        <v>69</v>
      </c>
      <c r="C29" s="5"/>
      <c r="D29" s="80">
        <v>0</v>
      </c>
      <c r="E29" s="5"/>
      <c r="F29" s="5"/>
      <c r="G29" s="5"/>
      <c r="H29" s="5"/>
      <c r="I29" s="5"/>
      <c r="J29" s="5"/>
      <c r="K29" s="5"/>
    </row>
    <row r="30" spans="2:13" x14ac:dyDescent="0.2">
      <c r="C30" s="5"/>
      <c r="D30" s="5"/>
      <c r="E30" s="5"/>
      <c r="F30" s="5"/>
      <c r="G30" s="5"/>
      <c r="H30" s="5"/>
      <c r="I30" s="5"/>
      <c r="J30" s="5"/>
      <c r="K30" s="5"/>
    </row>
    <row r="31" spans="2:13" x14ac:dyDescent="0.2">
      <c r="C31" s="5"/>
      <c r="D31" s="5"/>
      <c r="E31" s="5"/>
      <c r="F31" s="5"/>
      <c r="G31" s="5"/>
      <c r="H31" s="5"/>
      <c r="I31" s="5"/>
      <c r="J31" s="5"/>
      <c r="K3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ELEM 1</vt:lpstr>
      <vt:lpstr>ELEM 2</vt:lpstr>
      <vt:lpstr>ELEM 3</vt:lpstr>
      <vt:lpstr>ELEM 4</vt:lpstr>
      <vt:lpstr>ELEM 5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Fernando Gracia Mendivil</dc:creator>
  <cp:lastModifiedBy>Jesús Fernando Gracia Mendivil</cp:lastModifiedBy>
  <dcterms:created xsi:type="dcterms:W3CDTF">2024-11-09T16:05:19Z</dcterms:created>
  <dcterms:modified xsi:type="dcterms:W3CDTF">2024-11-16T01:04:28Z</dcterms:modified>
</cp:coreProperties>
</file>