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fgracia/Documents/ASCE MTY - AISC - ANEIC/Seminario/"/>
    </mc:Choice>
  </mc:AlternateContent>
  <xr:revisionPtr revIDLastSave="0" documentId="13_ncr:1_{1B6F3BDD-8EC5-F94B-944A-9854B3B8BF87}" xr6:coauthVersionLast="47" xr6:coauthVersionMax="47" xr10:uidLastSave="{00000000-0000-0000-0000-000000000000}"/>
  <bookViews>
    <workbookView xWindow="1340" yWindow="1760" windowWidth="33260" windowHeight="24420" xr2:uid="{3D777FF1-0520-0742-9271-AAAC07BF20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M33" i="1" s="1"/>
  <c r="M31" i="1"/>
  <c r="O31" i="1" s="1"/>
  <c r="M25" i="1"/>
  <c r="M24" i="1" s="1"/>
  <c r="M21" i="1"/>
  <c r="O21" i="1" s="1"/>
  <c r="B29" i="1"/>
  <c r="H34" i="1"/>
  <c r="H31" i="1"/>
  <c r="H23" i="1"/>
  <c r="H21" i="1"/>
  <c r="C9" i="1"/>
  <c r="C8" i="1"/>
  <c r="C22" i="1"/>
  <c r="C21" i="1"/>
  <c r="O24" i="1" l="1"/>
  <c r="N24" i="1"/>
  <c r="O33" i="1"/>
  <c r="N33" i="1"/>
  <c r="N21" i="1"/>
  <c r="M34" i="1"/>
  <c r="D22" i="1"/>
  <c r="M23" i="1"/>
  <c r="O23" i="1" s="1"/>
  <c r="M22" i="1"/>
  <c r="N22" i="1" s="1"/>
  <c r="O25" i="1"/>
  <c r="M35" i="1"/>
  <c r="N25" i="1"/>
  <c r="N31" i="1"/>
  <c r="O36" i="1"/>
  <c r="N36" i="1"/>
  <c r="M32" i="1"/>
  <c r="H33" i="1"/>
  <c r="N23" i="1"/>
  <c r="O22" i="1"/>
  <c r="O28" i="1" s="1"/>
  <c r="J21" i="1"/>
  <c r="D21" i="1"/>
  <c r="D25" i="1" s="1"/>
  <c r="I34" i="1"/>
  <c r="H32" i="1"/>
  <c r="J32" i="1" s="1"/>
  <c r="J34" i="1"/>
  <c r="I23" i="1"/>
  <c r="I31" i="1"/>
  <c r="E21" i="1"/>
  <c r="H22" i="1"/>
  <c r="J31" i="1"/>
  <c r="E22" i="1"/>
  <c r="I21" i="1"/>
  <c r="J33" i="1"/>
  <c r="J23" i="1"/>
  <c r="I33" i="1"/>
  <c r="O34" i="1" l="1"/>
  <c r="N34" i="1"/>
  <c r="O35" i="1"/>
  <c r="N35" i="1"/>
  <c r="N28" i="1"/>
  <c r="O32" i="1"/>
  <c r="O39" i="1" s="1"/>
  <c r="N32" i="1"/>
  <c r="N39" i="1" s="1"/>
  <c r="J37" i="1"/>
  <c r="I32" i="1"/>
  <c r="I37" i="1" s="1"/>
  <c r="E25" i="1"/>
  <c r="J22" i="1"/>
  <c r="J26" i="1" s="1"/>
  <c r="I22" i="1"/>
  <c r="I26" i="1" s="1"/>
</calcChain>
</file>

<file path=xl/sharedStrings.xml><?xml version="1.0" encoding="utf-8"?>
<sst xmlns="http://schemas.openxmlformats.org/spreadsheetml/2006/main" count="49" uniqueCount="19">
  <si>
    <t>L</t>
  </si>
  <si>
    <t>m</t>
  </si>
  <si>
    <t>a</t>
  </si>
  <si>
    <t>wa</t>
  </si>
  <si>
    <t>kN/m</t>
  </si>
  <si>
    <t>b</t>
  </si>
  <si>
    <t>wb</t>
  </si>
  <si>
    <t>Trapezoidal</t>
  </si>
  <si>
    <t>i</t>
  </si>
  <si>
    <t>x</t>
  </si>
  <si>
    <t>fA(x)</t>
  </si>
  <si>
    <t>fB(x)</t>
  </si>
  <si>
    <t>b-a</t>
  </si>
  <si>
    <t>kN/m2</t>
  </si>
  <si>
    <t>MA</t>
  </si>
  <si>
    <t>MB</t>
  </si>
  <si>
    <t>Simpson 1/3</t>
  </si>
  <si>
    <t>Simpson 3/8</t>
  </si>
  <si>
    <t>Boole's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</si>
</sst>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</xdr:colOff>
      <xdr:row>0</xdr:row>
      <xdr:rowOff>88900</xdr:rowOff>
    </xdr:from>
    <xdr:to>
      <xdr:col>9</xdr:col>
      <xdr:colOff>711200</xdr:colOff>
      <xdr:row>14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63F0B6-47B6-4C82-FFB5-A6CC9C584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8300" y="88900"/>
          <a:ext cx="3962400" cy="289560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0</xdr:row>
      <xdr:rowOff>12700</xdr:rowOff>
    </xdr:from>
    <xdr:to>
      <xdr:col>19</xdr:col>
      <xdr:colOff>685800</xdr:colOff>
      <xdr:row>16</xdr:row>
      <xdr:rowOff>105370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7DA37B-52FC-D323-87A8-E3B6DA54D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31200" y="12700"/>
          <a:ext cx="8039100" cy="3343870"/>
        </a:xfrm>
        <a:prstGeom prst="rect">
          <a:avLst/>
        </a:prstGeom>
      </xdr:spPr>
    </xdr:pic>
    <xdr:clientData/>
  </xdr:twoCellAnchor>
  <xdr:twoCellAnchor editAs="oneCell">
    <xdr:from>
      <xdr:col>21</xdr:col>
      <xdr:colOff>254000</xdr:colOff>
      <xdr:row>0</xdr:row>
      <xdr:rowOff>0</xdr:rowOff>
    </xdr:from>
    <xdr:to>
      <xdr:col>26</xdr:col>
      <xdr:colOff>344824</xdr:colOff>
      <xdr:row>50</xdr:row>
      <xdr:rowOff>79829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291B3A-D13D-D895-C3E4-ED6925946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89500" y="0"/>
          <a:ext cx="4218324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3E954-4CDE-934C-85D5-FE97E4C4FAD1}">
  <dimension ref="B2:V39"/>
  <sheetViews>
    <sheetView tabSelected="1" topLeftCell="S8" zoomScale="140" zoomScaleNormal="140" workbookViewId="0">
      <selection activeCell="D11" sqref="D11"/>
    </sheetView>
  </sheetViews>
  <sheetFormatPr baseColWidth="10" defaultRowHeight="16" x14ac:dyDescent="0.2"/>
  <cols>
    <col min="2" max="4" width="10.83203125" style="1"/>
  </cols>
  <sheetData>
    <row r="2" spans="2:4" x14ac:dyDescent="0.2">
      <c r="B2" s="1" t="s">
        <v>0</v>
      </c>
      <c r="C2" s="1">
        <v>5</v>
      </c>
      <c r="D2" s="1" t="s">
        <v>1</v>
      </c>
    </row>
    <row r="3" spans="2:4" x14ac:dyDescent="0.2">
      <c r="B3" s="1" t="s">
        <v>2</v>
      </c>
      <c r="C3" s="1">
        <v>1</v>
      </c>
      <c r="D3" s="1" t="s">
        <v>1</v>
      </c>
    </row>
    <row r="4" spans="2:4" x14ac:dyDescent="0.2">
      <c r="B4" s="1" t="s">
        <v>3</v>
      </c>
      <c r="C4" s="1">
        <v>3</v>
      </c>
      <c r="D4" s="1" t="s">
        <v>4</v>
      </c>
    </row>
    <row r="5" spans="2:4" x14ac:dyDescent="0.2">
      <c r="B5" s="1" t="s">
        <v>5</v>
      </c>
      <c r="C5" s="1">
        <v>3</v>
      </c>
      <c r="D5" s="1" t="s">
        <v>1</v>
      </c>
    </row>
    <row r="6" spans="2:4" x14ac:dyDescent="0.2">
      <c r="B6" s="1" t="s">
        <v>6</v>
      </c>
      <c r="C6" s="1">
        <v>4</v>
      </c>
      <c r="D6" s="1" t="s">
        <v>4</v>
      </c>
    </row>
    <row r="8" spans="2:4" x14ac:dyDescent="0.2">
      <c r="B8" s="1" t="s">
        <v>1</v>
      </c>
      <c r="C8" s="1">
        <f>(C6-C4)/(C5-C3)</f>
        <v>0.5</v>
      </c>
      <c r="D8" s="1" t="s">
        <v>13</v>
      </c>
    </row>
    <row r="9" spans="2:4" x14ac:dyDescent="0.2">
      <c r="B9" s="1" t="s">
        <v>12</v>
      </c>
      <c r="C9" s="1">
        <f>C5-C3</f>
        <v>2</v>
      </c>
      <c r="D9" s="1" t="s">
        <v>1</v>
      </c>
    </row>
    <row r="11" spans="2:4" x14ac:dyDescent="0.2">
      <c r="B11" s="1" t="s">
        <v>7</v>
      </c>
    </row>
    <row r="18" spans="2:22" x14ac:dyDescent="0.2">
      <c r="B18" s="1" t="s">
        <v>7</v>
      </c>
      <c r="G18" t="s">
        <v>16</v>
      </c>
      <c r="L18" t="s">
        <v>18</v>
      </c>
    </row>
    <row r="20" spans="2:22" x14ac:dyDescent="0.2">
      <c r="B20" s="1" t="s">
        <v>8</v>
      </c>
      <c r="C20" s="1" t="s">
        <v>9</v>
      </c>
      <c r="D20" s="1" t="s">
        <v>10</v>
      </c>
      <c r="E20" s="1" t="s">
        <v>11</v>
      </c>
      <c r="G20" s="1" t="s">
        <v>8</v>
      </c>
      <c r="H20" s="1" t="s">
        <v>9</v>
      </c>
      <c r="I20" s="1" t="s">
        <v>10</v>
      </c>
      <c r="J20" s="1" t="s">
        <v>11</v>
      </c>
      <c r="L20" s="1" t="s">
        <v>8</v>
      </c>
      <c r="M20" s="1" t="s">
        <v>9</v>
      </c>
      <c r="N20" s="1" t="s">
        <v>10</v>
      </c>
      <c r="O20" s="1" t="s">
        <v>11</v>
      </c>
    </row>
    <row r="21" spans="2:22" x14ac:dyDescent="0.2">
      <c r="B21" s="1">
        <v>0</v>
      </c>
      <c r="C21" s="1">
        <f>C3</f>
        <v>1</v>
      </c>
      <c r="D21" s="1">
        <f>C21*($C$2-C21)^2*($C$8*(C21-$C$3)+$C$4)</f>
        <v>48</v>
      </c>
      <c r="E21" s="1">
        <f>C21^2*($C$2-C21)*($C$8*(C21-$C$3)+$C$4)</f>
        <v>12</v>
      </c>
      <c r="G21" s="1">
        <v>0</v>
      </c>
      <c r="H21" s="2">
        <f>C3</f>
        <v>1</v>
      </c>
      <c r="I21" s="2">
        <f>H21*($C$2-H21)^2*($C$8*(H21-$C$3)+$C$4)</f>
        <v>48</v>
      </c>
      <c r="J21" s="2">
        <f>H21^2*($C$2-H21)*($C$8*(H21-$C$3)+$C$4)</f>
        <v>12</v>
      </c>
      <c r="L21" s="1">
        <v>0</v>
      </c>
      <c r="M21" s="2">
        <f>C3</f>
        <v>1</v>
      </c>
      <c r="N21" s="2">
        <f>M21*($C$2-M21)^2*($C$8*(M21-$C$3)+$C$4)</f>
        <v>48</v>
      </c>
      <c r="O21" s="2">
        <f>M21^2*($C$2-M21)*($C$8*(M21-$C$3)+$C$4)</f>
        <v>12</v>
      </c>
      <c r="U21" s="2"/>
      <c r="V21" s="2"/>
    </row>
    <row r="22" spans="2:22" x14ac:dyDescent="0.2">
      <c r="B22" s="1">
        <v>1</v>
      </c>
      <c r="C22" s="1">
        <f>C5</f>
        <v>3</v>
      </c>
      <c r="D22" s="1">
        <f>C22*($C$2-C22)^2*($C$8*(C22-$C$3)+$C$4)</f>
        <v>48</v>
      </c>
      <c r="E22" s="1">
        <f>C22^2*($C$2-C22)*($C$8*(C22-$C$3)+$C$4)</f>
        <v>72</v>
      </c>
      <c r="G22" s="1">
        <v>1</v>
      </c>
      <c r="H22" s="2">
        <f>AVERAGE(H21,H23)</f>
        <v>2</v>
      </c>
      <c r="I22" s="2">
        <f>H22*($C$2-H22)^2*($C$8*(H22-$C$3)+$C$4)</f>
        <v>63</v>
      </c>
      <c r="J22" s="2">
        <f>H22^2*($C$2-H22)*($C$8*(H22-$C$3)+$C$4)</f>
        <v>42</v>
      </c>
      <c r="L22" s="1">
        <v>1</v>
      </c>
      <c r="M22" s="2">
        <f>(M25-M21)/4+M21</f>
        <v>1.5</v>
      </c>
      <c r="N22" s="2">
        <f t="shared" ref="N22:N25" si="0">M22*($C$2-M22)^2*($C$8*(M22-$C$3)+$C$4)</f>
        <v>59.71875</v>
      </c>
      <c r="O22" s="2">
        <f t="shared" ref="O22:O25" si="1">M22^2*($C$2-M22)*($C$8*(M22-$C$3)+$C$4)</f>
        <v>25.59375</v>
      </c>
      <c r="U22" s="2"/>
      <c r="V22" s="2"/>
    </row>
    <row r="23" spans="2:22" x14ac:dyDescent="0.2">
      <c r="G23" s="1">
        <v>2</v>
      </c>
      <c r="H23" s="2">
        <f>C5</f>
        <v>3</v>
      </c>
      <c r="I23" s="2">
        <f>H23*($C$2-H23)^2*($C$8*(H23-$C$3)+$C$4)</f>
        <v>48</v>
      </c>
      <c r="J23" s="2">
        <f>H23^2*($C$2-H23)*($C$8*(H23-$C$3)+$C$4)</f>
        <v>72</v>
      </c>
      <c r="L23" s="1">
        <v>2</v>
      </c>
      <c r="M23" s="2">
        <f>2*(M25-M21)/4+M21</f>
        <v>2</v>
      </c>
      <c r="N23" s="2">
        <f t="shared" si="0"/>
        <v>63</v>
      </c>
      <c r="O23" s="2">
        <f t="shared" si="1"/>
        <v>42</v>
      </c>
      <c r="U23" s="2"/>
      <c r="V23" s="2"/>
    </row>
    <row r="24" spans="2:22" x14ac:dyDescent="0.2">
      <c r="D24" s="1" t="s">
        <v>14</v>
      </c>
      <c r="E24" s="1" t="s">
        <v>15</v>
      </c>
      <c r="G24" s="1"/>
      <c r="H24" s="1"/>
      <c r="L24" s="1">
        <v>3</v>
      </c>
      <c r="M24" s="2">
        <f>3*(M25-M21)/4+M21</f>
        <v>2.5</v>
      </c>
      <c r="N24" s="2">
        <f t="shared" si="0"/>
        <v>58.59375</v>
      </c>
      <c r="O24" s="2">
        <f t="shared" si="1"/>
        <v>58.59375</v>
      </c>
      <c r="U24" s="2"/>
      <c r="V24" s="2"/>
    </row>
    <row r="25" spans="2:22" x14ac:dyDescent="0.2">
      <c r="D25" s="1">
        <f>(D21+D22)/2*C9</f>
        <v>96</v>
      </c>
      <c r="E25" s="1">
        <f>(E21+E22)/2*C9</f>
        <v>84</v>
      </c>
      <c r="G25" s="1"/>
      <c r="H25" s="1"/>
      <c r="I25" s="1" t="s">
        <v>14</v>
      </c>
      <c r="J25" s="1" t="s">
        <v>15</v>
      </c>
      <c r="L25" s="1">
        <v>4</v>
      </c>
      <c r="M25" s="2">
        <f>C5</f>
        <v>3</v>
      </c>
      <c r="N25" s="2">
        <f t="shared" si="0"/>
        <v>48</v>
      </c>
      <c r="O25" s="2">
        <f t="shared" si="1"/>
        <v>72</v>
      </c>
      <c r="U25" s="2"/>
      <c r="V25" s="2"/>
    </row>
    <row r="26" spans="2:22" x14ac:dyDescent="0.2">
      <c r="I26" s="1">
        <f>C9*(I21+4*I22+I23)/6/C2^2</f>
        <v>4.6399999999999997</v>
      </c>
      <c r="J26" s="1">
        <f>C9*(J21+4*J22+J23)/6/C2^2</f>
        <v>3.36</v>
      </c>
    </row>
    <row r="27" spans="2:22" x14ac:dyDescent="0.2">
      <c r="N27" s="1" t="s">
        <v>14</v>
      </c>
      <c r="O27" s="1" t="s">
        <v>15</v>
      </c>
    </row>
    <row r="28" spans="2:22" x14ac:dyDescent="0.2">
      <c r="G28" t="s">
        <v>17</v>
      </c>
      <c r="N28" s="1">
        <f>C9*(7*N21+32*N22+12*N23+32*N24+7*N25)/90/C2^2</f>
        <v>4.634666666666666</v>
      </c>
      <c r="O28" s="1">
        <f>C9*(7*O21+32*O22+12*O23+32*O24+7*O25)/90/C2^2</f>
        <v>3.3653333333333335</v>
      </c>
    </row>
    <row r="29" spans="2:22" x14ac:dyDescent="0.2">
      <c r="B29" s="1">
        <f>C4*C2^2/12</f>
        <v>6.25</v>
      </c>
    </row>
    <row r="30" spans="2:22" x14ac:dyDescent="0.2">
      <c r="G30" s="1" t="s">
        <v>8</v>
      </c>
      <c r="H30" s="1" t="s">
        <v>9</v>
      </c>
      <c r="I30" s="1" t="s">
        <v>10</v>
      </c>
      <c r="J30" s="1" t="s">
        <v>11</v>
      </c>
      <c r="L30" s="1" t="s">
        <v>8</v>
      </c>
      <c r="M30" s="1" t="s">
        <v>9</v>
      </c>
      <c r="N30" s="1" t="s">
        <v>10</v>
      </c>
      <c r="O30" s="1" t="s">
        <v>11</v>
      </c>
    </row>
    <row r="31" spans="2:22" x14ac:dyDescent="0.2">
      <c r="G31" s="1">
        <v>0</v>
      </c>
      <c r="H31" s="2">
        <f>C3</f>
        <v>1</v>
      </c>
      <c r="I31" s="2">
        <f>H31*($C$2-H31)^2*($C$8*(H31-$C$3)+$C$4)</f>
        <v>48</v>
      </c>
      <c r="J31" s="2">
        <f>H31^2*($C$2-H31)*($C$8*(H31-$C$3)+$C$4)</f>
        <v>12</v>
      </c>
      <c r="L31" s="1">
        <v>0</v>
      </c>
      <c r="M31" s="2">
        <f>C3</f>
        <v>1</v>
      </c>
      <c r="N31" s="2">
        <f>M31*($C$2-M31)^2*($C$8*(M31-$C$3)+$C$4)</f>
        <v>48</v>
      </c>
      <c r="O31" s="2">
        <f>M31^2*($C$2-M31)*($C$8*(M31-$C$3)+$C$4)</f>
        <v>12</v>
      </c>
    </row>
    <row r="32" spans="2:22" x14ac:dyDescent="0.2">
      <c r="G32" s="1">
        <v>1</v>
      </c>
      <c r="H32" s="2">
        <f>(H34-H31)/3+H31</f>
        <v>1.6666666666666665</v>
      </c>
      <c r="I32" s="2">
        <f>H32*($C$2-H32)^2*($C$8*(H32-$C$3)+$C$4)</f>
        <v>61.728395061728392</v>
      </c>
      <c r="J32" s="2">
        <f>H32^2*($C$2-H32)*($C$8*(H32-$C$3)+$C$4)</f>
        <v>30.864197530864189</v>
      </c>
      <c r="L32" s="1">
        <v>1</v>
      </c>
      <c r="M32" s="2">
        <f>(M36-M31)/5+M31</f>
        <v>1.4</v>
      </c>
      <c r="N32" s="2">
        <f t="shared" ref="N32:N36" si="2">M32*($C$2-M32)^2*($C$8*(M32-$C$3)+$C$4)</f>
        <v>58.0608</v>
      </c>
      <c r="O32" s="2">
        <f t="shared" ref="O32:O35" si="3">M32^2*($C$2-M32)*($C$8*(M32-$C$3)+$C$4)</f>
        <v>22.5792</v>
      </c>
    </row>
    <row r="33" spans="7:15" x14ac:dyDescent="0.2">
      <c r="G33" s="1">
        <v>2</v>
      </c>
      <c r="H33" s="2">
        <f>2*(H34-H31)/3+H31</f>
        <v>2.333333333333333</v>
      </c>
      <c r="I33" s="2">
        <f>H33*($C$2-H33)^2*($C$8*(H33-$C$3)+$C$4)</f>
        <v>60.839506172839513</v>
      </c>
      <c r="J33" s="2">
        <f>H33^2*($C$2-H33)*($C$8*(H33-$C$3)+$C$4)</f>
        <v>53.234567901234556</v>
      </c>
      <c r="L33" s="1">
        <v>2</v>
      </c>
      <c r="M33" s="2">
        <f>2*(M36-M31)/5+M31</f>
        <v>1.8</v>
      </c>
      <c r="N33" s="2">
        <f t="shared" si="2"/>
        <v>62.668800000000019</v>
      </c>
      <c r="O33" s="2">
        <f t="shared" si="3"/>
        <v>35.251200000000004</v>
      </c>
    </row>
    <row r="34" spans="7:15" x14ac:dyDescent="0.2">
      <c r="G34" s="1">
        <v>3</v>
      </c>
      <c r="H34" s="2">
        <f>C5</f>
        <v>3</v>
      </c>
      <c r="I34" s="2">
        <f>H34*($C$2-H34)^2*($C$8*(H34-$C$3)+$C$4)</f>
        <v>48</v>
      </c>
      <c r="J34" s="2">
        <f>H34^2*($C$2-H34)*($C$8*(H34-$C$3)+$C$4)</f>
        <v>72</v>
      </c>
      <c r="L34" s="1">
        <v>3</v>
      </c>
      <c r="M34" s="2">
        <f>3*(M36-M31)/5+M31</f>
        <v>2.2000000000000002</v>
      </c>
      <c r="N34" s="2">
        <f t="shared" si="2"/>
        <v>62.09279999999999</v>
      </c>
      <c r="O34" s="2">
        <f t="shared" si="3"/>
        <v>48.787200000000006</v>
      </c>
    </row>
    <row r="35" spans="7:15" x14ac:dyDescent="0.2">
      <c r="L35" s="1">
        <v>4</v>
      </c>
      <c r="M35" s="2">
        <f>4*(M36-M31)/5+M31</f>
        <v>2.6</v>
      </c>
      <c r="N35" s="2">
        <f t="shared" si="2"/>
        <v>56.908799999999992</v>
      </c>
      <c r="O35" s="2">
        <f t="shared" si="3"/>
        <v>61.651199999999996</v>
      </c>
    </row>
    <row r="36" spans="7:15" x14ac:dyDescent="0.2">
      <c r="I36" s="1" t="s">
        <v>14</v>
      </c>
      <c r="J36" s="1" t="s">
        <v>15</v>
      </c>
      <c r="L36" s="1">
        <v>5</v>
      </c>
      <c r="M36" s="2">
        <f>C5</f>
        <v>3</v>
      </c>
      <c r="N36" s="2">
        <f t="shared" si="2"/>
        <v>48</v>
      </c>
      <c r="O36" s="2">
        <f t="shared" ref="O36" si="4">M36^2*($C$2-M36)*($C$8*(M36-$C$3)+$C$4)</f>
        <v>72</v>
      </c>
    </row>
    <row r="37" spans="7:15" x14ac:dyDescent="0.2">
      <c r="I37" s="1">
        <f>C9*(I31+3*I32+3*I33+I34)/8/C2^2</f>
        <v>4.6370370370370368</v>
      </c>
      <c r="J37" s="1">
        <f>C9*(J31+3*J32+3*J33+J34)/8/C2^2</f>
        <v>3.3629629629629623</v>
      </c>
    </row>
    <row r="38" spans="7:15" x14ac:dyDescent="0.2">
      <c r="N38" s="1" t="s">
        <v>14</v>
      </c>
      <c r="O38" s="1" t="s">
        <v>15</v>
      </c>
    </row>
    <row r="39" spans="7:15" x14ac:dyDescent="0.2">
      <c r="N39" s="1">
        <f>C9*(19*N31+75*N32+50*N33+50*N34+75*N35+19*N36)/288/C2^2</f>
        <v>4.6346666666666678</v>
      </c>
      <c r="O39" s="1">
        <f>C9*(19*O31+75*O32+50*O33+50*O34+75*O35+19*O36)/288/C2^2</f>
        <v>3.3653333333333335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Fernando Gracia Mendivil</dc:creator>
  <cp:lastModifiedBy>Jesús Fernando Gracia Mendivil</cp:lastModifiedBy>
  <dcterms:created xsi:type="dcterms:W3CDTF">2024-10-04T18:18:38Z</dcterms:created>
  <dcterms:modified xsi:type="dcterms:W3CDTF">2024-11-02T04:53:16Z</dcterms:modified>
</cp:coreProperties>
</file>