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ropbox\Recipes\hand_soap\"/>
    </mc:Choice>
  </mc:AlternateContent>
  <xr:revisionPtr revIDLastSave="0" documentId="13_ncr:1_{1B070543-0642-4CCA-B03C-9B013F0EA0E8}" xr6:coauthVersionLast="45" xr6:coauthVersionMax="45" xr10:uidLastSave="{00000000-0000-0000-0000-000000000000}"/>
  <bookViews>
    <workbookView xWindow="1920" yWindow="1920" windowWidth="17280" windowHeight="8964" xr2:uid="{B92A62B0-C284-4325-A6E4-B9DC043911A6}"/>
  </bookViews>
  <sheets>
    <sheet name="Sheet1" sheetId="1" r:id="rId1"/>
  </sheets>
  <definedNames>
    <definedName name="_xlnm.Print_Area" localSheetId="0">Sheet1!$A$1:$G$7</definedName>
    <definedName name="Volume">Sheet1!$K$2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5" i="1" l="1"/>
  <c r="F4" i="1"/>
  <c r="F3" i="1"/>
  <c r="F2" i="1"/>
  <c r="K2" i="1"/>
  <c r="D6" i="1" l="1"/>
  <c r="E4" i="1" l="1"/>
  <c r="G4" i="1" s="1"/>
  <c r="B6" i="1"/>
  <c r="E3" i="1"/>
  <c r="G3" i="1" s="1"/>
  <c r="E2" i="1"/>
  <c r="G2" i="1" s="1"/>
  <c r="E5" i="1"/>
  <c r="G5" i="1" s="1"/>
  <c r="E6" i="1" l="1"/>
  <c r="G6" i="1"/>
</calcChain>
</file>

<file path=xl/sharedStrings.xml><?xml version="1.0" encoding="utf-8"?>
<sst xmlns="http://schemas.openxmlformats.org/spreadsheetml/2006/main" count="37" uniqueCount="27">
  <si>
    <t>Ingredients</t>
  </si>
  <si>
    <t>Water</t>
  </si>
  <si>
    <t>Soap</t>
  </si>
  <si>
    <t>Raw Amt</t>
  </si>
  <si>
    <t>oz</t>
  </si>
  <si>
    <t>tsp</t>
  </si>
  <si>
    <t>tbs</t>
  </si>
  <si>
    <t>Raw Units</t>
  </si>
  <si>
    <t>Total</t>
  </si>
  <si>
    <t>ml</t>
  </si>
  <si>
    <t>Glycerin</t>
  </si>
  <si>
    <t>Density</t>
  </si>
  <si>
    <t>g/ml</t>
  </si>
  <si>
    <t>MSDS LIQUID CASTILE SOAP</t>
  </si>
  <si>
    <t>MSDS Glycerin</t>
  </si>
  <si>
    <t>MSDS Fractionated Coconut Oil</t>
  </si>
  <si>
    <t>g</t>
  </si>
  <si>
    <t>MSDS Sweet Almond Oil</t>
  </si>
  <si>
    <t>MSDS</t>
  </si>
  <si>
    <t>Name</t>
  </si>
  <si>
    <t>Fractionated Coconut Oil</t>
  </si>
  <si>
    <t>Sweet Almond Oil</t>
  </si>
  <si>
    <t>Bottle Size</t>
  </si>
  <si>
    <t>Amount</t>
  </si>
  <si>
    <t>Scaled Vol</t>
  </si>
  <si>
    <t>Scaled Mass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</si>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</sst>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5" fillId="0" borderId="0" xfId="3"/>
    <xf numFmtId="164" fontId="0" fillId="0" borderId="0" xfId="0" applyNumberFormat="1"/>
    <xf numFmtId="2" fontId="0" fillId="0" borderId="0" xfId="0" applyNumberFormat="1"/>
    <xf numFmtId="1" fontId="0" fillId="0" borderId="2" xfId="0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ill="1"/>
    <xf numFmtId="0" fontId="0" fillId="0" borderId="0" xfId="0" applyFont="1" applyFill="1" applyBorder="1"/>
    <xf numFmtId="1" fontId="0" fillId="0" borderId="4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2" borderId="3" xfId="1"/>
    <xf numFmtId="1" fontId="4" fillId="3" borderId="3" xfId="2" applyNumberFormat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0" borderId="1" xfId="0" applyNumberFormat="1" applyFont="1" applyFill="1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75D29-DC7E-4DB7-86C5-93BA9EA8BE79}" name="Blend" displayName="Blend" ref="A1:G6" totalsRowCount="1" headerRowDxfId="18" dataDxfId="17" totalsRowDxfId="15" tableBorderDxfId="16">
  <autoFilter ref="A1:G5" xr:uid="{D81CF914-9577-4AF9-96BC-1ECBB44F75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68803E-B398-438E-B3DE-BA9EC7EA9607}" name="Ingredients" totalsRowLabel="Total" dataDxfId="14" totalsRowDxfId="13"/>
    <tableColumn id="2" xr3:uid="{052818CF-781A-4A4E-B42F-D2AD16722113}" name="Raw Amt" totalsRowFunction="custom" dataDxfId="12" totalsRowDxfId="11">
      <totalsRowFormula>CONVERT(Blend[[#Totals],[Amount]],D7,C2)</totalsRowFormula>
    </tableColumn>
    <tableColumn id="3" xr3:uid="{16174C3D-3388-45C7-84D3-DC51F1C1F1B2}" name="Raw Units" totalsRowLabel="oz" dataDxfId="10" totalsRowDxfId="9"/>
    <tableColumn id="5" xr3:uid="{2F746F7C-9121-4E45-8D84-A0FA9A98967D}" name="Amount" totalsRowFunction="sum" dataDxfId="8" totalsRowDxfId="7">
      <calculatedColumnFormula>CONVERT(Blend[[#This Row],[Raw Amt]],Blend[[#This Row],[Raw Units]],D$7)</calculatedColumnFormula>
    </tableColumn>
    <tableColumn id="4" xr3:uid="{E2D46B65-DF29-447C-B18F-7D67FD8448E0}" name="Scaled Vol" totalsRowFunction="sum" dataDxfId="6" totalsRowDxfId="5">
      <calculatedColumnFormula>Volume/Blend[[#Totals],[Amount]]*Blend[[#This Row],[Amount]]</calculatedColumnFormula>
    </tableColumn>
    <tableColumn id="8" xr3:uid="{7C86046F-C060-49F1-85DD-63FCAD6001AB}" name="Density" dataDxfId="4" totalsRowDxfId="3">
      <calculatedColumnFormula>VLOOKUP(Blend[[#This Row],[Ingredients]],Ingredients[],3,FALSE)</calculatedColumnFormula>
    </tableColumn>
    <tableColumn id="7" xr3:uid="{A2890646-39D0-4A24-B95C-E22BFC304F60}" name="Scaled Mass" totalsRowFunction="sum" dataDxfId="2" totalsRowDxfId="1">
      <calculatedColumnFormula>Blend[[#This Row],[Scaled Vol]]*Blend[[#This Row],[Density]]</calculatedColumnFormula>
    </tableColumn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B2791-4AAE-4298-9B77-7D4A8AE6CE11}" name="Ingredients" displayName="Ingredients" ref="N1:P6" totalsRowShown="0" headerRowDxfId="0">
  <autoFilter ref="N1:P6" xr:uid="{8869B219-6989-4315-BB33-5A758269B9CD}"/>
  <tableColumns count="3">
    <tableColumn id="1" xr3:uid="{1E0718B6-8EDA-404B-80AC-B594EC6B96F1}" name="Name"/>
    <tableColumn id="2" xr3:uid="{39E21A3A-D4C3-4CA7-8FA7-AC692397AF9E}" name="MSDS" dataCellStyle="Hyperlink"/>
    <tableColumn id="3" xr3:uid="{7112619C-A633-47D6-946E-4DD19C2620A5}" name="g/ml"/>
  </tableColumns>
  <tableStyleInfo name="TableStyleMedium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othingtouch.com/mm5/graphics/sds/SoothingTouch_307022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beta-static.fishersci.com/content/dam/fishersci/en_US/documents/programs/education/regulatory-documents/sds/chemicals/chemicals-g/S25342.pdf" TargetMode="External"/><Relationship Id="rId1" Type="http://schemas.openxmlformats.org/officeDocument/2006/relationships/hyperlink" Target="http:/www.praannaturals.com/downloads/msds/MSDS_Castile_Soap_Liquid.pd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raannaturals.com/downloads/msds/MSDS_Sweet_Almond_Oi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6AE-7317-4CA7-94BD-50A0497BCA04}">
  <dimension ref="A1:P7"/>
  <sheetViews>
    <sheetView tabSelected="1" workbookViewId="0">
      <selection activeCell="O5" sqref="O5"/>
    </sheetView>
  </sheetViews>
  <sheetFormatPr defaultRowHeight="14.4" x14ac:dyDescent="0.3"/>
  <cols>
    <col min="1" max="1" width="21.6640625" bestFit="1" customWidth="1"/>
    <col min="2" max="2" width="10.77734375" bestFit="1" customWidth="1"/>
    <col min="3" max="3" width="11.5546875" bestFit="1" customWidth="1"/>
    <col min="4" max="4" width="9.33203125" bestFit="1" customWidth="1"/>
    <col min="5" max="5" width="9.6640625" bestFit="1" customWidth="1"/>
    <col min="6" max="7" width="11.21875" bestFit="1" customWidth="1"/>
    <col min="8" max="8" width="9.6640625" bestFit="1" customWidth="1"/>
    <col min="13" max="13" width="21.6640625" bestFit="1" customWidth="1"/>
    <col min="14" max="15" width="26.88671875" bestFit="1" customWidth="1"/>
  </cols>
  <sheetData>
    <row r="1" spans="1:16" x14ac:dyDescent="0.3">
      <c r="A1" s="19" t="s">
        <v>0</v>
      </c>
      <c r="B1" s="19" t="s">
        <v>3</v>
      </c>
      <c r="C1" s="19" t="s">
        <v>7</v>
      </c>
      <c r="D1" s="20" t="s">
        <v>23</v>
      </c>
      <c r="E1" s="21" t="s">
        <v>24</v>
      </c>
      <c r="F1" s="21" t="s">
        <v>11</v>
      </c>
      <c r="G1" s="22" t="s">
        <v>25</v>
      </c>
      <c r="I1" s="18" t="s">
        <v>22</v>
      </c>
      <c r="N1" s="12" t="s">
        <v>19</v>
      </c>
      <c r="O1" s="12" t="s">
        <v>18</v>
      </c>
      <c r="P1" s="12" t="s">
        <v>12</v>
      </c>
    </row>
    <row r="2" spans="1:16" x14ac:dyDescent="0.3">
      <c r="A2" s="7" t="s">
        <v>1</v>
      </c>
      <c r="B2" s="24">
        <v>10.666666666666666</v>
      </c>
      <c r="C2" s="7" t="s">
        <v>4</v>
      </c>
      <c r="D2" s="5">
        <f>CONVERT(Blend[[#This Row],[Raw Amt]],Blend[[#This Row],[Raw Units]],D$7)</f>
        <v>315.45098200000001</v>
      </c>
      <c r="E2" s="9">
        <f>Volume/Blend[[#Totals],[Amount]]*Blend[[#This Row],[Amount]]</f>
        <v>184.01307283333335</v>
      </c>
      <c r="F2" s="8">
        <f>VLOOKUP(Blend[[#This Row],[Ingredients]],Ingredients[],3,FALSE)</f>
        <v>1</v>
      </c>
      <c r="G2" s="9">
        <f>Blend[[#This Row],[Scaled Vol]]*Blend[[#This Row],[Density]]</f>
        <v>184.01307283333335</v>
      </c>
      <c r="I2" s="16">
        <v>7</v>
      </c>
      <c r="J2" t="s">
        <v>4</v>
      </c>
      <c r="K2" s="17">
        <f>CONVERT(I2,J2,L2)</f>
        <v>207.01470693749999</v>
      </c>
      <c r="L2" t="s">
        <v>9</v>
      </c>
      <c r="N2" t="s">
        <v>2</v>
      </c>
      <c r="O2" s="2" t="s">
        <v>13</v>
      </c>
      <c r="P2">
        <v>1.01</v>
      </c>
    </row>
    <row r="3" spans="1:16" x14ac:dyDescent="0.3">
      <c r="A3" s="7" t="s">
        <v>2</v>
      </c>
      <c r="B3" s="7">
        <v>2</v>
      </c>
      <c r="C3" s="7" t="s">
        <v>6</v>
      </c>
      <c r="D3" s="5">
        <f>CONVERT(Blend[[#This Row],[Raw Amt]],Blend[[#This Row],[Raw Units]],D$7)</f>
        <v>29.573529562499999</v>
      </c>
      <c r="E3" s="9">
        <f>Volume/Blend[[#Totals],[Amount]]*Blend[[#This Row],[Amount]]</f>
        <v>17.251225578125002</v>
      </c>
      <c r="F3" s="8">
        <f>VLOOKUP(Blend[[#This Row],[Ingredients]],Ingredients[],3,FALSE)</f>
        <v>1.01</v>
      </c>
      <c r="G3" s="9">
        <f>Blend[[#This Row],[Scaled Vol]]*Blend[[#This Row],[Density]]</f>
        <v>17.423737833906252</v>
      </c>
      <c r="K3" s="1"/>
      <c r="N3" t="s">
        <v>10</v>
      </c>
      <c r="O3" s="2" t="s">
        <v>14</v>
      </c>
      <c r="P3">
        <v>1.25</v>
      </c>
    </row>
    <row r="4" spans="1:16" x14ac:dyDescent="0.3">
      <c r="A4" s="7" t="s">
        <v>20</v>
      </c>
      <c r="B4" s="7">
        <v>1</v>
      </c>
      <c r="C4" s="7" t="s">
        <v>5</v>
      </c>
      <c r="D4" s="5">
        <f>CONVERT(Blend[[#This Row],[Raw Amt]],Blend[[#This Row],[Raw Units]],D$7)</f>
        <v>4.9289215937500002</v>
      </c>
      <c r="E4" s="9">
        <f>Volume/Blend[[#Totals],[Amount]]*Blend[[#This Row],[Amount]]</f>
        <v>2.8752042630208337</v>
      </c>
      <c r="F4" s="8">
        <f>VLOOKUP(Blend[[#This Row],[Ingredients]],Ingredients[],3,FALSE)</f>
        <v>0.96</v>
      </c>
      <c r="G4" s="9">
        <f>Blend[[#This Row],[Scaled Vol]]*Blend[[#This Row],[Density]]</f>
        <v>2.7601960925000002</v>
      </c>
      <c r="K4" s="1"/>
      <c r="N4" t="s">
        <v>20</v>
      </c>
      <c r="O4" s="2" t="s">
        <v>15</v>
      </c>
      <c r="P4" s="3">
        <v>0.96</v>
      </c>
    </row>
    <row r="5" spans="1:16" x14ac:dyDescent="0.3">
      <c r="A5" s="10" t="s">
        <v>10</v>
      </c>
      <c r="B5" s="10">
        <v>1</v>
      </c>
      <c r="C5" s="10" t="s">
        <v>5</v>
      </c>
      <c r="D5" s="5">
        <f>CONVERT(Blend[[#This Row],[Raw Amt]],Blend[[#This Row],[Raw Units]],D$7)</f>
        <v>4.9289215937500002</v>
      </c>
      <c r="E5" s="9">
        <f>Volume/Blend[[#Totals],[Amount]]*Blend[[#This Row],[Amount]]</f>
        <v>2.8752042630208337</v>
      </c>
      <c r="F5" s="8">
        <f>VLOOKUP(Blend[[#This Row],[Ingredients]],Ingredients[],3,FALSE)</f>
        <v>1.25</v>
      </c>
      <c r="G5" s="9">
        <f>Blend[[#This Row],[Scaled Vol]]*Blend[[#This Row],[Density]]</f>
        <v>3.5940053287760421</v>
      </c>
      <c r="K5" s="1"/>
      <c r="N5" t="s">
        <v>21</v>
      </c>
      <c r="O5" s="2" t="s">
        <v>17</v>
      </c>
      <c r="P5">
        <v>0.91600000000000004</v>
      </c>
    </row>
    <row r="6" spans="1:16" x14ac:dyDescent="0.3">
      <c r="A6" s="6" t="s">
        <v>8</v>
      </c>
      <c r="B6" s="23">
        <f>CONVERT(Blend[[#Totals],[Amount]],D7,C2)</f>
        <v>12</v>
      </c>
      <c r="C6" s="6" t="s">
        <v>4</v>
      </c>
      <c r="D6" s="11">
        <f>SUBTOTAL(109,Blend[Amount])</f>
        <v>354.88235474999999</v>
      </c>
      <c r="E6" s="11">
        <f>SUBTOTAL(109,Blend[Scaled Vol])</f>
        <v>207.01470693750002</v>
      </c>
      <c r="F6" s="11"/>
      <c r="G6" s="11">
        <f>SUBTOTAL(109,Blend[Scaled Mass])</f>
        <v>207.79101208851563</v>
      </c>
      <c r="N6" t="s">
        <v>1</v>
      </c>
      <c r="P6" s="4">
        <v>1</v>
      </c>
    </row>
    <row r="7" spans="1:16" x14ac:dyDescent="0.3">
      <c r="A7" s="13" t="s">
        <v>26</v>
      </c>
      <c r="B7" s="13"/>
      <c r="C7" s="13"/>
      <c r="D7" s="14" t="s">
        <v>9</v>
      </c>
      <c r="E7" s="15" t="s">
        <v>9</v>
      </c>
      <c r="F7" s="14" t="s">
        <v>12</v>
      </c>
      <c r="G7" s="15" t="s">
        <v>16</v>
      </c>
    </row>
  </sheetData>
  <dataValidations count="1">
    <dataValidation type="list" allowBlank="1" showInputMessage="1" showErrorMessage="1" sqref="A2:A5" xr:uid="{BF7F77A6-BA52-4AA7-8386-AA1090C6586B}">
      <formula1>$N$2:$N$6</formula1>
    </dataValidation>
  </dataValidations>
  <hyperlinks>
    <hyperlink ref="O2" r:id="rId1" xr:uid="{CB772707-1CA3-4065-AFC0-F772B0BDEDDA}"/>
    <hyperlink ref="O3" r:id="rId2" xr:uid="{1AFCDB45-643E-44A5-99FF-3AD9CF02144C}"/>
    <hyperlink ref="O4" r:id="rId3" xr:uid="{C71F3BFF-4792-4E96-9743-C5DC2EF85988}"/>
    <hyperlink ref="O5" r:id="rId4" xr:uid="{BBF37E73-3667-4BC9-A4AC-E3665CB6FB98}"/>
  </hyperlinks>
  <pageMargins left="0.7" right="0.7" top="0.75" bottom="0.75" header="0.3" footer="0.3"/>
  <pageSetup orientation="portrait" horizontalDpi="4294967293" verticalDpi="4294967293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Homemade Foaming Handsoap Recipe</dc:title>
  <dc:creator>John Fisher</dc:creator>
  <cp:keywords>v1.2</cp:keywords>
  <cp:lastModifiedBy>John Fisher</cp:lastModifiedBy>
  <cp:lastPrinted>2019-10-26T16:57:23Z</cp:lastPrinted>
  <dcterms:created xsi:type="dcterms:W3CDTF">2019-08-03T22:10:41Z</dcterms:created>
  <dcterms:modified xsi:type="dcterms:W3CDTF">2019-12-16T00:21:04Z</dcterms:modified>
  <cp:category>Recipes</cp:category>
</cp:coreProperties>
</file>