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Ideal" sheetId="1" r:id="rId1"/>
    <sheet name="Reality-Inactive" sheetId="2" r:id="rId2"/>
    <sheet name="Reality-Active" sheetId="3" r:id="rId3"/>
  </sheets>
  <definedNames>
    <definedName name="AVG_CURRENT" localSheetId="2">'Reality-Active'!$F$8</definedName>
    <definedName name="AVG_CURRENT" localSheetId="1">'Reality-Inactive'!$F$7</definedName>
    <definedName name="AVG_CURRENT">Ideal!$F$8</definedName>
    <definedName name="PERIOD" localSheetId="2">'Reality-Active'!$C$8</definedName>
    <definedName name="PERIOD" localSheetId="1">'Reality-Inactive'!$C$7</definedName>
    <definedName name="PERIOD">Ideal!$C$8</definedName>
  </definedNames>
  <calcPr calcId="152511"/>
</workbook>
</file>

<file path=xl/calcChain.xml><?xml version="1.0" encoding="utf-8"?>
<calcChain xmlns="http://schemas.openxmlformats.org/spreadsheetml/2006/main">
  <c r="E5" i="3" l="1"/>
  <c r="F5" i="3" s="1"/>
  <c r="E4" i="2"/>
  <c r="E3" i="2"/>
  <c r="E2" i="2"/>
  <c r="F2" i="2" s="1"/>
  <c r="E4" i="3"/>
  <c r="F4" i="3" s="1"/>
  <c r="E3" i="3"/>
  <c r="F3" i="3" s="1"/>
  <c r="E2" i="3"/>
  <c r="F2" i="3" s="1"/>
  <c r="F3" i="2"/>
  <c r="E6" i="3" l="1"/>
  <c r="F6" i="3" s="1"/>
  <c r="F8" i="3" s="1"/>
  <c r="F4" i="2"/>
  <c r="E5" i="2"/>
  <c r="F5" i="2" s="1"/>
  <c r="F7" i="2" s="1"/>
  <c r="E5" i="1"/>
  <c r="E6" i="1" s="1"/>
  <c r="F4" i="1"/>
  <c r="C18" i="3" l="1"/>
  <c r="D18" i="3" s="1"/>
  <c r="C12" i="3"/>
  <c r="D12" i="3" s="1"/>
  <c r="C16" i="3"/>
  <c r="D16" i="3" s="1"/>
  <c r="C17" i="3"/>
  <c r="D17" i="3" s="1"/>
  <c r="C15" i="3"/>
  <c r="D15" i="3" s="1"/>
  <c r="C13" i="3"/>
  <c r="D13" i="3" s="1"/>
  <c r="C11" i="3"/>
  <c r="D11" i="3" s="1"/>
  <c r="C14" i="3"/>
  <c r="D14" i="3" s="1"/>
  <c r="E8" i="3"/>
  <c r="C15" i="2"/>
  <c r="D15" i="2" s="1"/>
  <c r="C17" i="2"/>
  <c r="D17" i="2" s="1"/>
  <c r="C13" i="2"/>
  <c r="D13" i="2" s="1"/>
  <c r="C11" i="2"/>
  <c r="D11" i="2" s="1"/>
  <c r="C16" i="2"/>
  <c r="D16" i="2" s="1"/>
  <c r="C14" i="2"/>
  <c r="D14" i="2" s="1"/>
  <c r="C12" i="2"/>
  <c r="D12" i="2" s="1"/>
  <c r="C10" i="2"/>
  <c r="D10" i="2" s="1"/>
  <c r="E7" i="2"/>
  <c r="F5" i="1"/>
  <c r="E3" i="1"/>
  <c r="F3" i="1" s="1"/>
  <c r="E2" i="1"/>
  <c r="F2" i="1" s="1"/>
  <c r="E8" i="1" l="1"/>
  <c r="F6" i="1"/>
  <c r="F8" i="1" s="1"/>
  <c r="C18" i="1" l="1"/>
  <c r="D18" i="1" s="1"/>
  <c r="C14" i="1"/>
  <c r="D14" i="1" s="1"/>
  <c r="C17" i="1"/>
  <c r="D17" i="1" s="1"/>
  <c r="C13" i="1"/>
  <c r="D13" i="1" s="1"/>
  <c r="C16" i="1"/>
  <c r="D16" i="1" s="1"/>
  <c r="C12" i="1"/>
  <c r="D12" i="1" s="1"/>
  <c r="C15" i="1"/>
  <c r="D15" i="1" s="1"/>
  <c r="C11" i="1"/>
  <c r="D11" i="1" s="1"/>
</calcChain>
</file>

<file path=xl/sharedStrings.xml><?xml version="1.0" encoding="utf-8"?>
<sst xmlns="http://schemas.openxmlformats.org/spreadsheetml/2006/main" count="88" uniqueCount="36">
  <si>
    <t>Activity</t>
  </si>
  <si>
    <t>Duration us</t>
  </si>
  <si>
    <t>Execution period ms</t>
  </si>
  <si>
    <t>Current mA</t>
  </si>
  <si>
    <t>Ping</t>
  </si>
  <si>
    <t>Voltage</t>
  </si>
  <si>
    <t>Idle</t>
  </si>
  <si>
    <t>TOTAL</t>
  </si>
  <si>
    <t>Time%</t>
  </si>
  <si>
    <t>avg mA</t>
  </si>
  <si>
    <t>Battery</t>
  </si>
  <si>
    <t>Capacity mA.h</t>
  </si>
  <si>
    <t>CR1212</t>
  </si>
  <si>
    <t>CR1620</t>
  </si>
  <si>
    <t>CR2032</t>
  </si>
  <si>
    <t>NiMH AAA</t>
  </si>
  <si>
    <t>Alkaline AAA</t>
  </si>
  <si>
    <t>NiMH AA</t>
  </si>
  <si>
    <t>Alkaline AA</t>
  </si>
  <si>
    <t>Li-Ion</t>
  </si>
  <si>
    <t>Hours</t>
  </si>
  <si>
    <t>Days</t>
  </si>
  <si>
    <t>Comments</t>
  </si>
  <si>
    <t>Hard to evaluate: NRF consumption send, recv (IDLE)…</t>
  </si>
  <si>
    <t>Bandgap reading delays 1ms to stabilize measure</t>
  </si>
  <si>
    <t>PIR motion</t>
  </si>
  <si>
    <t>PIR static</t>
  </si>
  <si>
    <t>PWR_DWN; ADC,WDT,BOD enabled. 
MCU: 5uA.</t>
  </si>
  <si>
    <t>PIR sensor 150u when motion (10% time)</t>
  </si>
  <si>
    <t>PIR sensor 50u static (90% time)</t>
  </si>
  <si>
    <t>NRF powerup</t>
  </si>
  <si>
    <t>Duration ms</t>
  </si>
  <si>
    <t>NRF powered up only for transmissions. Powerup time is 100 ms. Consumption measured 1.5mA</t>
  </si>
  <si>
    <t>Execution period s</t>
  </si>
  <si>
    <t>Idle+PIR static</t>
  </si>
  <si>
    <t>PWR_DWN; ADC,WDT,BOD enabled. 
MCU: 5uA. PIR: 50u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</si>
</sst>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2" xfId="0" applyBorder="1"/>
    <xf numFmtId="1" fontId="0" fillId="0" borderId="0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1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7" xfId="0" applyNumberFormat="1" applyBorder="1"/>
    <xf numFmtId="164" fontId="1" fillId="0" borderId="8" xfId="0" applyNumberFormat="1" applyFont="1" applyBorder="1"/>
    <xf numFmtId="0" fontId="0" fillId="2" borderId="2" xfId="0" applyFill="1" applyBorder="1"/>
    <xf numFmtId="0" fontId="0" fillId="2" borderId="7" xfId="0" applyFill="1" applyBorder="1"/>
    <xf numFmtId="1" fontId="0" fillId="2" borderId="0" xfId="0" applyNumberFormat="1" applyFill="1" applyBorder="1"/>
    <xf numFmtId="1" fontId="0" fillId="2" borderId="7" xfId="0" applyNumberFormat="1" applyFill="1" applyBorder="1"/>
    <xf numFmtId="0" fontId="0" fillId="0" borderId="7" xfId="0" applyBorder="1" applyAlignment="1">
      <alignment wrapText="1"/>
    </xf>
    <xf numFmtId="0" fontId="0" fillId="0" borderId="2" xfId="0" applyFill="1" applyBorder="1"/>
    <xf numFmtId="0" fontId="0" fillId="0" borderId="7" xfId="0" applyFill="1" applyBorder="1"/>
    <xf numFmtId="1" fontId="0" fillId="0" borderId="0" xfId="0" applyNumberFormat="1" applyFill="1" applyBorder="1"/>
    <xf numFmtId="1" fontId="0" fillId="0" borderId="7" xfId="0" applyNumberFormat="1" applyFill="1" applyBorder="1"/>
    <xf numFmtId="0" fontId="1" fillId="0" borderId="1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2" xfId="0" applyBorder="1" applyAlignment="1">
      <alignment vertical="top"/>
    </xf>
    <xf numFmtId="1" fontId="0" fillId="0" borderId="7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4" xfId="0" applyBorder="1" applyAlignment="1">
      <alignment vertical="top"/>
    </xf>
    <xf numFmtId="10" fontId="0" fillId="0" borderId="4" xfId="0" applyNumberFormat="1" applyBorder="1" applyAlignment="1">
      <alignment vertical="top"/>
    </xf>
    <xf numFmtId="164" fontId="1" fillId="0" borderId="8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1" fontId="0" fillId="0" borderId="0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2" borderId="2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1" fontId="0" fillId="2" borderId="0" xfId="0" applyNumberFormat="1" applyFill="1" applyBorder="1" applyAlignment="1">
      <alignment vertical="top"/>
    </xf>
    <xf numFmtId="1" fontId="0" fillId="2" borderId="7" xfId="0" applyNumberFormat="1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7" xfId="0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1" fontId="0" fillId="0" borderId="7" xfId="0" applyNumberFormat="1" applyFill="1" applyBorder="1" applyAlignment="1">
      <alignment vertical="top"/>
    </xf>
    <xf numFmtId="1" fontId="0" fillId="0" borderId="4" xfId="0" applyNumberFormat="1" applyBorder="1" applyAlignment="1">
      <alignment vertical="top"/>
    </xf>
    <xf numFmtId="1" fontId="0" fillId="0" borderId="8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8" sqref="E8"/>
    </sheetView>
  </sheetViews>
  <sheetFormatPr defaultRowHeight="14.4" x14ac:dyDescent="0.3"/>
  <cols>
    <col min="1" max="1" width="11.109375" bestFit="1" customWidth="1"/>
    <col min="2" max="2" width="12.6640625" bestFit="1" customWidth="1"/>
    <col min="3" max="3" width="17.6640625" bestFit="1" customWidth="1"/>
    <col min="4" max="4" width="10.6640625" bestFit="1" customWidth="1"/>
    <col min="5" max="5" width="7.88671875" bestFit="1" customWidth="1"/>
    <col min="6" max="6" width="8.33203125" bestFit="1" customWidth="1"/>
    <col min="7" max="7" width="46" bestFit="1" customWidth="1"/>
  </cols>
  <sheetData>
    <row r="1" spans="1:7" s="1" customFormat="1" x14ac:dyDescent="0.3">
      <c r="A1" s="10" t="s">
        <v>0</v>
      </c>
      <c r="B1" s="12" t="s">
        <v>1</v>
      </c>
      <c r="C1" s="11" t="s">
        <v>2</v>
      </c>
      <c r="D1" s="12" t="s">
        <v>3</v>
      </c>
      <c r="E1" s="11" t="s">
        <v>8</v>
      </c>
      <c r="F1" s="12" t="s">
        <v>9</v>
      </c>
      <c r="G1" s="12" t="s">
        <v>22</v>
      </c>
    </row>
    <row r="2" spans="1:7" x14ac:dyDescent="0.3">
      <c r="A2" s="2" t="s">
        <v>4</v>
      </c>
      <c r="B2" s="15">
        <v>2000</v>
      </c>
      <c r="C2" s="4">
        <v>5000</v>
      </c>
      <c r="D2" s="13">
        <v>30</v>
      </c>
      <c r="E2" s="5">
        <f t="shared" ref="E2:E3" si="0">B2/C2/1000</f>
        <v>4.0000000000000002E-4</v>
      </c>
      <c r="F2" s="17">
        <f t="shared" ref="F2:F6" si="1">D2*E2</f>
        <v>1.2E-2</v>
      </c>
      <c r="G2" s="13" t="s">
        <v>23</v>
      </c>
    </row>
    <row r="3" spans="1:7" x14ac:dyDescent="0.3">
      <c r="A3" s="2" t="s">
        <v>5</v>
      </c>
      <c r="B3" s="15">
        <v>2000</v>
      </c>
      <c r="C3" s="4">
        <v>60000</v>
      </c>
      <c r="D3" s="13">
        <v>30</v>
      </c>
      <c r="E3" s="5">
        <f t="shared" si="0"/>
        <v>3.3333333333333335E-5</v>
      </c>
      <c r="F3" s="17">
        <f t="shared" si="1"/>
        <v>1E-3</v>
      </c>
      <c r="G3" s="13" t="s">
        <v>24</v>
      </c>
    </row>
    <row r="4" spans="1:7" x14ac:dyDescent="0.3">
      <c r="A4" s="2" t="s">
        <v>25</v>
      </c>
      <c r="B4" s="15"/>
      <c r="C4" s="4"/>
      <c r="D4" s="13">
        <v>0.155</v>
      </c>
      <c r="E4" s="5">
        <v>0.1</v>
      </c>
      <c r="F4" s="17">
        <f t="shared" si="1"/>
        <v>1.55E-2</v>
      </c>
      <c r="G4" s="23" t="s">
        <v>28</v>
      </c>
    </row>
    <row r="5" spans="1:7" x14ac:dyDescent="0.3">
      <c r="A5" s="2" t="s">
        <v>26</v>
      </c>
      <c r="B5" s="15"/>
      <c r="C5" s="4"/>
      <c r="D5" s="13">
        <v>5.5E-2</v>
      </c>
      <c r="E5" s="5">
        <f>1-SUM(E2:E4)</f>
        <v>0.89956666666666663</v>
      </c>
      <c r="F5" s="17">
        <f t="shared" ref="F5" si="2">D5*E5</f>
        <v>4.9476166666666661E-2</v>
      </c>
      <c r="G5" s="23" t="s">
        <v>29</v>
      </c>
    </row>
    <row r="6" spans="1:7" ht="28.8" x14ac:dyDescent="0.3">
      <c r="A6" s="2" t="s">
        <v>6</v>
      </c>
      <c r="B6" s="15"/>
      <c r="C6" s="4"/>
      <c r="D6" s="13">
        <v>5.0000000000000001E-3</v>
      </c>
      <c r="E6" s="5">
        <f>1 -SUM(E2:E5)</f>
        <v>0</v>
      </c>
      <c r="F6" s="17">
        <f t="shared" si="1"/>
        <v>0</v>
      </c>
      <c r="G6" s="23" t="s">
        <v>27</v>
      </c>
    </row>
    <row r="7" spans="1:7" x14ac:dyDescent="0.3">
      <c r="A7" s="2"/>
      <c r="B7" s="13"/>
      <c r="C7" s="4"/>
      <c r="D7" s="13"/>
      <c r="E7" s="4"/>
      <c r="F7" s="13"/>
      <c r="G7" s="13"/>
    </row>
    <row r="8" spans="1:7" x14ac:dyDescent="0.3">
      <c r="A8" s="6" t="s">
        <v>7</v>
      </c>
      <c r="B8" s="14"/>
      <c r="C8" s="7"/>
      <c r="D8" s="14"/>
      <c r="E8" s="8">
        <f>SUM(E2:E6)</f>
        <v>1</v>
      </c>
      <c r="F8" s="18">
        <f>SUM(F2:F6)</f>
        <v>7.7976166666666666E-2</v>
      </c>
      <c r="G8" s="14"/>
    </row>
    <row r="10" spans="1:7" s="1" customFormat="1" x14ac:dyDescent="0.3">
      <c r="A10" s="10" t="s">
        <v>10</v>
      </c>
      <c r="B10" s="12" t="s">
        <v>11</v>
      </c>
      <c r="C10" s="11" t="s">
        <v>20</v>
      </c>
      <c r="D10" s="12" t="s">
        <v>21</v>
      </c>
    </row>
    <row r="11" spans="1:7" x14ac:dyDescent="0.3">
      <c r="A11" s="2" t="s">
        <v>12</v>
      </c>
      <c r="B11" s="13">
        <v>18</v>
      </c>
      <c r="C11" s="3">
        <f t="shared" ref="C11:C18" si="3">B11/AVG_CURRENT</f>
        <v>230.83976514191303</v>
      </c>
      <c r="D11" s="15">
        <f>C11/24</f>
        <v>9.6183235475797098</v>
      </c>
    </row>
    <row r="12" spans="1:7" x14ac:dyDescent="0.3">
      <c r="A12" s="2" t="s">
        <v>13</v>
      </c>
      <c r="B12" s="13">
        <v>68</v>
      </c>
      <c r="C12" s="3">
        <f t="shared" si="3"/>
        <v>872.06133498056033</v>
      </c>
      <c r="D12" s="15">
        <f t="shared" ref="D12:D18" si="4">C12/24</f>
        <v>36.335888957523345</v>
      </c>
    </row>
    <row r="13" spans="1:7" x14ac:dyDescent="0.3">
      <c r="A13" s="19" t="s">
        <v>14</v>
      </c>
      <c r="B13" s="20">
        <v>210</v>
      </c>
      <c r="C13" s="21">
        <f t="shared" si="3"/>
        <v>2693.1305933223184</v>
      </c>
      <c r="D13" s="22">
        <f t="shared" si="4"/>
        <v>112.21377472176327</v>
      </c>
    </row>
    <row r="14" spans="1:7" x14ac:dyDescent="0.3">
      <c r="A14" s="2" t="s">
        <v>15</v>
      </c>
      <c r="B14" s="13">
        <v>900</v>
      </c>
      <c r="C14" s="3">
        <f t="shared" si="3"/>
        <v>11541.988257095651</v>
      </c>
      <c r="D14" s="15">
        <f t="shared" si="4"/>
        <v>480.91617737898542</v>
      </c>
    </row>
    <row r="15" spans="1:7" x14ac:dyDescent="0.3">
      <c r="A15" s="2" t="s">
        <v>16</v>
      </c>
      <c r="B15" s="13">
        <v>1250</v>
      </c>
      <c r="C15" s="3">
        <f t="shared" si="3"/>
        <v>16030.539245966182</v>
      </c>
      <c r="D15" s="15">
        <f t="shared" si="4"/>
        <v>667.9391352485909</v>
      </c>
    </row>
    <row r="16" spans="1:7" x14ac:dyDescent="0.3">
      <c r="A16" s="2" t="s">
        <v>17</v>
      </c>
      <c r="B16" s="13">
        <v>2400</v>
      </c>
      <c r="C16" s="3">
        <f t="shared" si="3"/>
        <v>30778.635352255071</v>
      </c>
      <c r="D16" s="15">
        <f t="shared" si="4"/>
        <v>1282.4431396772945</v>
      </c>
    </row>
    <row r="17" spans="1:4" x14ac:dyDescent="0.3">
      <c r="A17" s="24" t="s">
        <v>18</v>
      </c>
      <c r="B17" s="25">
        <v>2890</v>
      </c>
      <c r="C17" s="26">
        <f t="shared" si="3"/>
        <v>37062.606736673813</v>
      </c>
      <c r="D17" s="27">
        <f t="shared" si="4"/>
        <v>1544.2752806947422</v>
      </c>
    </row>
    <row r="18" spans="1:4" x14ac:dyDescent="0.3">
      <c r="A18" s="6" t="s">
        <v>19</v>
      </c>
      <c r="B18" s="14">
        <v>4400</v>
      </c>
      <c r="C18" s="9">
        <f t="shared" si="3"/>
        <v>56427.498145800964</v>
      </c>
      <c r="D18" s="16">
        <f t="shared" si="4"/>
        <v>2351.14575607504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6" sqref="A16"/>
    </sheetView>
  </sheetViews>
  <sheetFormatPr defaultRowHeight="14.4" x14ac:dyDescent="0.3"/>
  <cols>
    <col min="1" max="1" width="12" style="50" bestFit="1" customWidth="1"/>
    <col min="2" max="2" width="12.6640625" style="50" bestFit="1" customWidth="1"/>
    <col min="3" max="3" width="17.6640625" style="50" bestFit="1" customWidth="1"/>
    <col min="4" max="4" width="10.6640625" style="50" bestFit="1" customWidth="1"/>
    <col min="5" max="5" width="7.88671875" style="50" bestFit="1" customWidth="1"/>
    <col min="6" max="6" width="9.5546875" style="50" bestFit="1" customWidth="1"/>
    <col min="7" max="7" width="46" style="32" bestFit="1" customWidth="1"/>
  </cols>
  <sheetData>
    <row r="1" spans="1:7" s="1" customFormat="1" x14ac:dyDescent="0.3">
      <c r="A1" s="33" t="s">
        <v>0</v>
      </c>
      <c r="B1" s="34" t="s">
        <v>31</v>
      </c>
      <c r="C1" s="35" t="s">
        <v>33</v>
      </c>
      <c r="D1" s="34" t="s">
        <v>3</v>
      </c>
      <c r="E1" s="35" t="s">
        <v>8</v>
      </c>
      <c r="F1" s="34" t="s">
        <v>9</v>
      </c>
      <c r="G1" s="28" t="s">
        <v>22</v>
      </c>
    </row>
    <row r="2" spans="1:7" x14ac:dyDescent="0.3">
      <c r="A2" s="36" t="s">
        <v>4</v>
      </c>
      <c r="B2" s="37">
        <v>2</v>
      </c>
      <c r="C2" s="38">
        <v>10</v>
      </c>
      <c r="D2" s="39">
        <v>30</v>
      </c>
      <c r="E2" s="40">
        <f>B2/C2/1000</f>
        <v>2.0000000000000001E-4</v>
      </c>
      <c r="F2" s="41">
        <f t="shared" ref="F2:F5" si="0">D2*E2</f>
        <v>6.0000000000000001E-3</v>
      </c>
      <c r="G2" s="29" t="s">
        <v>23</v>
      </c>
    </row>
    <row r="3" spans="1:7" x14ac:dyDescent="0.3">
      <c r="A3" s="36" t="s">
        <v>5</v>
      </c>
      <c r="B3" s="37">
        <v>2</v>
      </c>
      <c r="C3" s="38">
        <v>60</v>
      </c>
      <c r="D3" s="39">
        <v>30</v>
      </c>
      <c r="E3" s="40">
        <f>B3/C3/1000</f>
        <v>3.3333333333333335E-5</v>
      </c>
      <c r="F3" s="41">
        <f t="shared" si="0"/>
        <v>1E-3</v>
      </c>
      <c r="G3" s="29" t="s">
        <v>24</v>
      </c>
    </row>
    <row r="4" spans="1:7" ht="28.8" x14ac:dyDescent="0.3">
      <c r="A4" s="36" t="s">
        <v>30</v>
      </c>
      <c r="B4" s="37">
        <v>100</v>
      </c>
      <c r="C4" s="38">
        <v>10</v>
      </c>
      <c r="D4" s="42">
        <v>1.5</v>
      </c>
      <c r="E4" s="40">
        <f>B4/C4/1000</f>
        <v>0.01</v>
      </c>
      <c r="F4" s="41">
        <f t="shared" si="0"/>
        <v>1.4999999999999999E-2</v>
      </c>
      <c r="G4" s="29" t="s">
        <v>32</v>
      </c>
    </row>
    <row r="5" spans="1:7" ht="28.8" x14ac:dyDescent="0.3">
      <c r="A5" s="36" t="s">
        <v>6</v>
      </c>
      <c r="B5" s="37"/>
      <c r="C5" s="38"/>
      <c r="D5" s="39">
        <v>5.0000000000000001E-3</v>
      </c>
      <c r="E5" s="40">
        <f>1 -SUM(E2:E4)</f>
        <v>0.98976666666666668</v>
      </c>
      <c r="F5" s="41">
        <f t="shared" si="0"/>
        <v>4.9488333333333337E-3</v>
      </c>
      <c r="G5" s="29" t="s">
        <v>27</v>
      </c>
    </row>
    <row r="6" spans="1:7" x14ac:dyDescent="0.3">
      <c r="A6" s="36"/>
      <c r="B6" s="39"/>
      <c r="C6" s="38"/>
      <c r="D6" s="39"/>
      <c r="E6" s="38"/>
      <c r="F6" s="39"/>
      <c r="G6" s="29"/>
    </row>
    <row r="7" spans="1:7" x14ac:dyDescent="0.3">
      <c r="A7" s="43" t="s">
        <v>7</v>
      </c>
      <c r="B7" s="44"/>
      <c r="C7" s="45"/>
      <c r="D7" s="44"/>
      <c r="E7" s="46">
        <f>SUM(E2:E5)</f>
        <v>1</v>
      </c>
      <c r="F7" s="47">
        <f>SUM(F2:F5)</f>
        <v>2.6948833333333332E-2</v>
      </c>
      <c r="G7" s="30"/>
    </row>
    <row r="9" spans="1:7" s="1" customFormat="1" x14ac:dyDescent="0.3">
      <c r="A9" s="33" t="s">
        <v>10</v>
      </c>
      <c r="B9" s="34" t="s">
        <v>11</v>
      </c>
      <c r="C9" s="35" t="s">
        <v>20</v>
      </c>
      <c r="D9" s="34" t="s">
        <v>21</v>
      </c>
      <c r="E9" s="48"/>
      <c r="F9" s="48"/>
      <c r="G9" s="31"/>
    </row>
    <row r="10" spans="1:7" x14ac:dyDescent="0.3">
      <c r="A10" s="36" t="s">
        <v>12</v>
      </c>
      <c r="B10" s="39">
        <v>18</v>
      </c>
      <c r="C10" s="49">
        <f t="shared" ref="C10:C17" si="1">B10/AVG_CURRENT</f>
        <v>667.93243987061908</v>
      </c>
      <c r="D10" s="37">
        <f>C10/24</f>
        <v>27.83051832794246</v>
      </c>
    </row>
    <row r="11" spans="1:7" x14ac:dyDescent="0.3">
      <c r="A11" s="36" t="s">
        <v>13</v>
      </c>
      <c r="B11" s="39">
        <v>68</v>
      </c>
      <c r="C11" s="49">
        <f t="shared" si="1"/>
        <v>2523.3003284001165</v>
      </c>
      <c r="D11" s="37">
        <f t="shared" ref="D11:D17" si="2">C11/24</f>
        <v>105.13751368333818</v>
      </c>
    </row>
    <row r="12" spans="1:7" x14ac:dyDescent="0.3">
      <c r="A12" s="51" t="s">
        <v>14</v>
      </c>
      <c r="B12" s="52">
        <v>210</v>
      </c>
      <c r="C12" s="53">
        <f t="shared" si="1"/>
        <v>7792.5451318238893</v>
      </c>
      <c r="D12" s="54">
        <f t="shared" si="2"/>
        <v>324.68938049266205</v>
      </c>
    </row>
    <row r="13" spans="1:7" x14ac:dyDescent="0.3">
      <c r="A13" s="36" t="s">
        <v>15</v>
      </c>
      <c r="B13" s="39">
        <v>900</v>
      </c>
      <c r="C13" s="49">
        <f t="shared" si="1"/>
        <v>33396.621993530956</v>
      </c>
      <c r="D13" s="37">
        <f t="shared" si="2"/>
        <v>1391.5259163971232</v>
      </c>
    </row>
    <row r="14" spans="1:7" x14ac:dyDescent="0.3">
      <c r="A14" s="36" t="s">
        <v>16</v>
      </c>
      <c r="B14" s="39">
        <v>1250</v>
      </c>
      <c r="C14" s="49">
        <f t="shared" si="1"/>
        <v>46384.197213237436</v>
      </c>
      <c r="D14" s="37">
        <f t="shared" si="2"/>
        <v>1932.6748838848932</v>
      </c>
    </row>
    <row r="15" spans="1:7" x14ac:dyDescent="0.3">
      <c r="A15" s="36" t="s">
        <v>17</v>
      </c>
      <c r="B15" s="39">
        <v>2400</v>
      </c>
      <c r="C15" s="49">
        <f t="shared" si="1"/>
        <v>89057.658649415869</v>
      </c>
      <c r="D15" s="37">
        <f t="shared" si="2"/>
        <v>3710.7357770589947</v>
      </c>
    </row>
    <row r="16" spans="1:7" x14ac:dyDescent="0.3">
      <c r="A16" s="55" t="s">
        <v>18</v>
      </c>
      <c r="B16" s="56">
        <v>2890</v>
      </c>
      <c r="C16" s="57">
        <f t="shared" si="1"/>
        <v>107240.26395700495</v>
      </c>
      <c r="D16" s="58">
        <f t="shared" si="2"/>
        <v>4468.3443315418726</v>
      </c>
    </row>
    <row r="17" spans="1:4" x14ac:dyDescent="0.3">
      <c r="A17" s="43" t="s">
        <v>19</v>
      </c>
      <c r="B17" s="44">
        <v>4400</v>
      </c>
      <c r="C17" s="59">
        <f t="shared" si="1"/>
        <v>163272.37419059576</v>
      </c>
      <c r="D17" s="60">
        <f t="shared" si="2"/>
        <v>6803.0155912748232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5" sqref="D15"/>
    </sheetView>
  </sheetViews>
  <sheetFormatPr defaultRowHeight="14.4" x14ac:dyDescent="0.3"/>
  <cols>
    <col min="1" max="1" width="12.5546875" style="50" bestFit="1" customWidth="1"/>
    <col min="2" max="2" width="12.6640625" style="50" bestFit="1" customWidth="1"/>
    <col min="3" max="3" width="17.6640625" style="50" bestFit="1" customWidth="1"/>
    <col min="4" max="4" width="10.6640625" style="50" bestFit="1" customWidth="1"/>
    <col min="5" max="5" width="7.88671875" style="50" bestFit="1" customWidth="1"/>
    <col min="6" max="6" width="9.5546875" style="50" bestFit="1" customWidth="1"/>
    <col min="7" max="7" width="46" style="32" bestFit="1" customWidth="1"/>
  </cols>
  <sheetData>
    <row r="1" spans="1:7" s="1" customFormat="1" x14ac:dyDescent="0.3">
      <c r="A1" s="33" t="s">
        <v>0</v>
      </c>
      <c r="B1" s="34" t="s">
        <v>31</v>
      </c>
      <c r="C1" s="35" t="s">
        <v>33</v>
      </c>
      <c r="D1" s="34" t="s">
        <v>3</v>
      </c>
      <c r="E1" s="35" t="s">
        <v>8</v>
      </c>
      <c r="F1" s="34" t="s">
        <v>9</v>
      </c>
      <c r="G1" s="28" t="s">
        <v>22</v>
      </c>
    </row>
    <row r="2" spans="1:7" x14ac:dyDescent="0.3">
      <c r="A2" s="36" t="s">
        <v>4</v>
      </c>
      <c r="B2" s="37">
        <v>2</v>
      </c>
      <c r="C2" s="38">
        <v>10</v>
      </c>
      <c r="D2" s="39">
        <v>30</v>
      </c>
      <c r="E2" s="40">
        <f>B2/C2/1000</f>
        <v>2.0000000000000001E-4</v>
      </c>
      <c r="F2" s="41">
        <f t="shared" ref="F2:F6" si="0">D2*E2</f>
        <v>6.0000000000000001E-3</v>
      </c>
      <c r="G2" s="29" t="s">
        <v>23</v>
      </c>
    </row>
    <row r="3" spans="1:7" x14ac:dyDescent="0.3">
      <c r="A3" s="36" t="s">
        <v>5</v>
      </c>
      <c r="B3" s="37">
        <v>2</v>
      </c>
      <c r="C3" s="38">
        <v>60</v>
      </c>
      <c r="D3" s="39">
        <v>30</v>
      </c>
      <c r="E3" s="40">
        <f>B3/C3/1000</f>
        <v>3.3333333333333335E-5</v>
      </c>
      <c r="F3" s="41">
        <f t="shared" si="0"/>
        <v>1E-3</v>
      </c>
      <c r="G3" s="29" t="s">
        <v>24</v>
      </c>
    </row>
    <row r="4" spans="1:7" ht="28.8" x14ac:dyDescent="0.3">
      <c r="A4" s="36" t="s">
        <v>30</v>
      </c>
      <c r="B4" s="37">
        <v>100</v>
      </c>
      <c r="C4" s="38">
        <v>10</v>
      </c>
      <c r="D4" s="42">
        <v>1.5</v>
      </c>
      <c r="E4" s="40">
        <f>B4/C4/1000</f>
        <v>0.01</v>
      </c>
      <c r="F4" s="41">
        <f t="shared" si="0"/>
        <v>1.4999999999999999E-2</v>
      </c>
      <c r="G4" s="29" t="s">
        <v>32</v>
      </c>
    </row>
    <row r="5" spans="1:7" x14ac:dyDescent="0.3">
      <c r="A5" s="36" t="s">
        <v>25</v>
      </c>
      <c r="B5" s="37">
        <v>0</v>
      </c>
      <c r="C5" s="38">
        <v>86400</v>
      </c>
      <c r="D5" s="39">
        <v>0.15</v>
      </c>
      <c r="E5" s="40">
        <f>B5/C5/1000</f>
        <v>0</v>
      </c>
      <c r="F5" s="41">
        <f t="shared" si="0"/>
        <v>0</v>
      </c>
      <c r="G5" s="29" t="s">
        <v>28</v>
      </c>
    </row>
    <row r="6" spans="1:7" ht="28.8" x14ac:dyDescent="0.3">
      <c r="A6" s="36" t="s">
        <v>34</v>
      </c>
      <c r="B6" s="37"/>
      <c r="C6" s="38"/>
      <c r="D6" s="39">
        <v>5.5E-2</v>
      </c>
      <c r="E6" s="40">
        <f>1 -SUM(E2:E5)</f>
        <v>0.98976666666666668</v>
      </c>
      <c r="F6" s="41">
        <f t="shared" si="0"/>
        <v>5.4437166666666668E-2</v>
      </c>
      <c r="G6" s="29" t="s">
        <v>35</v>
      </c>
    </row>
    <row r="7" spans="1:7" x14ac:dyDescent="0.3">
      <c r="A7" s="36"/>
      <c r="B7" s="39"/>
      <c r="C7" s="38"/>
      <c r="D7" s="39"/>
      <c r="E7" s="38"/>
      <c r="F7" s="39"/>
      <c r="G7" s="29"/>
    </row>
    <row r="8" spans="1:7" x14ac:dyDescent="0.3">
      <c r="A8" s="43" t="s">
        <v>7</v>
      </c>
      <c r="B8" s="44"/>
      <c r="C8" s="45"/>
      <c r="D8" s="44"/>
      <c r="E8" s="46">
        <f>SUM(E2:E6)</f>
        <v>1</v>
      </c>
      <c r="F8" s="47">
        <f>SUM(F2:F6)</f>
        <v>7.6437166666666667E-2</v>
      </c>
      <c r="G8" s="30"/>
    </row>
    <row r="10" spans="1:7" s="1" customFormat="1" x14ac:dyDescent="0.3">
      <c r="A10" s="33" t="s">
        <v>10</v>
      </c>
      <c r="B10" s="34" t="s">
        <v>11</v>
      </c>
      <c r="C10" s="35" t="s">
        <v>20</v>
      </c>
      <c r="D10" s="34" t="s">
        <v>21</v>
      </c>
      <c r="E10" s="48"/>
      <c r="F10" s="48"/>
      <c r="G10" s="31"/>
    </row>
    <row r="11" spans="1:7" x14ac:dyDescent="0.3">
      <c r="A11" s="36" t="s">
        <v>12</v>
      </c>
      <c r="B11" s="39">
        <v>18</v>
      </c>
      <c r="C11" s="49">
        <f t="shared" ref="C11:C18" si="1">B11/AVG_CURRENT</f>
        <v>235.48753551391883</v>
      </c>
      <c r="D11" s="37">
        <f>C11/24</f>
        <v>9.8119806464132839</v>
      </c>
    </row>
    <row r="12" spans="1:7" x14ac:dyDescent="0.3">
      <c r="A12" s="36" t="s">
        <v>13</v>
      </c>
      <c r="B12" s="39">
        <v>68</v>
      </c>
      <c r="C12" s="49">
        <f t="shared" si="1"/>
        <v>889.61957860813789</v>
      </c>
      <c r="D12" s="37">
        <f t="shared" ref="D12:D18" si="2">C12/24</f>
        <v>37.067482442005748</v>
      </c>
    </row>
    <row r="13" spans="1:7" x14ac:dyDescent="0.3">
      <c r="A13" s="51" t="s">
        <v>14</v>
      </c>
      <c r="B13" s="52">
        <v>210</v>
      </c>
      <c r="C13" s="53">
        <f t="shared" si="1"/>
        <v>2747.35458099572</v>
      </c>
      <c r="D13" s="54">
        <f t="shared" si="2"/>
        <v>114.47310754148833</v>
      </c>
    </row>
    <row r="14" spans="1:7" x14ac:dyDescent="0.3">
      <c r="A14" s="36" t="s">
        <v>15</v>
      </c>
      <c r="B14" s="39">
        <v>900</v>
      </c>
      <c r="C14" s="49">
        <f t="shared" si="1"/>
        <v>11774.376775695942</v>
      </c>
      <c r="D14" s="37">
        <f t="shared" si="2"/>
        <v>490.59903232066426</v>
      </c>
    </row>
    <row r="15" spans="1:7" x14ac:dyDescent="0.3">
      <c r="A15" s="36" t="s">
        <v>16</v>
      </c>
      <c r="B15" s="39">
        <v>1250</v>
      </c>
      <c r="C15" s="49">
        <f t="shared" si="1"/>
        <v>16353.301077355474</v>
      </c>
      <c r="D15" s="37">
        <f t="shared" si="2"/>
        <v>681.38754488981147</v>
      </c>
    </row>
    <row r="16" spans="1:7" x14ac:dyDescent="0.3">
      <c r="A16" s="36" t="s">
        <v>17</v>
      </c>
      <c r="B16" s="39">
        <v>2400</v>
      </c>
      <c r="C16" s="49">
        <f t="shared" si="1"/>
        <v>31398.338068522513</v>
      </c>
      <c r="D16" s="37">
        <f t="shared" si="2"/>
        <v>1308.2640861884381</v>
      </c>
    </row>
    <row r="17" spans="1:4" x14ac:dyDescent="0.3">
      <c r="A17" s="55" t="s">
        <v>18</v>
      </c>
      <c r="B17" s="56">
        <v>2890</v>
      </c>
      <c r="C17" s="57">
        <f t="shared" si="1"/>
        <v>37808.832090845855</v>
      </c>
      <c r="D17" s="58">
        <f t="shared" si="2"/>
        <v>1575.3680037852439</v>
      </c>
    </row>
    <row r="18" spans="1:4" x14ac:dyDescent="0.3">
      <c r="A18" s="43" t="s">
        <v>19</v>
      </c>
      <c r="B18" s="44">
        <v>4400</v>
      </c>
      <c r="C18" s="59">
        <f t="shared" si="1"/>
        <v>57563.619792291269</v>
      </c>
      <c r="D18" s="60">
        <f t="shared" si="2"/>
        <v>2398.484158012136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Ideal</vt:lpstr>
      <vt:lpstr>Reality-Inactive</vt:lpstr>
      <vt:lpstr>Reality-Active</vt:lpstr>
      <vt:lpstr>'Reality-Active'!AVG_CURRENT</vt:lpstr>
      <vt:lpstr>'Reality-Inactive'!AVG_CURRENT</vt:lpstr>
      <vt:lpstr>AVG_CURRENT</vt:lpstr>
      <vt:lpstr>'Reality-Active'!PERIOD</vt:lpstr>
      <vt:lpstr>'Reality-Inactive'!PERIOD</vt:lpstr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2016-02-21T22:15:21Z</dcterms:modified>
</cp:coreProperties>
</file>