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marrabajante/Desktop/Asian Pollination Initiative/"/>
    </mc:Choice>
  </mc:AlternateContent>
  <bookViews>
    <workbookView xWindow="640" yWindow="1180" windowWidth="26680" windowHeight="14100" tabRatio="500" firstSheet="1" activeTab="7" xr2:uid="{00000000-000D-0000-FFFF-FFFF00000000}"/>
  </bookViews>
  <sheets>
    <sheet name="Sample Size Table" sheetId="4" r:id="rId1"/>
    <sheet name="INPUT (pollinator abundance)" sheetId="2" r:id="rId2"/>
    <sheet name="INPUT (plant abundance)" sheetId="3" r:id="rId3"/>
    <sheet name="INPUT (number of flowers)" sheetId="9" r:id="rId4"/>
    <sheet name="INPUT (visitation rate)" sheetId="6" r:id="rId5"/>
    <sheet name="INPUT (matching)" sheetId="10" r:id="rId6"/>
    <sheet name="OUTPUT (Shannon Index)" sheetId="5" r:id="rId7"/>
    <sheet name="OUTPUT (P2P)" sheetId="8" r:id="rId8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M8" i="8"/>
  <c r="G25" i="9"/>
  <c r="K24" i="2"/>
  <c r="J24" i="2"/>
  <c r="I24" i="2"/>
  <c r="H24" i="2"/>
  <c r="G24" i="2"/>
  <c r="F24" i="2"/>
  <c r="E24" i="2"/>
  <c r="D24" i="2"/>
  <c r="C24" i="2"/>
  <c r="B24" i="2"/>
  <c r="A24" i="10"/>
  <c r="A47" i="10" s="1"/>
  <c r="A21" i="10"/>
  <c r="A44" i="10"/>
  <c r="A22" i="10"/>
  <c r="A45" i="10" s="1"/>
  <c r="A23" i="10"/>
  <c r="A46" i="10"/>
  <c r="A17" i="10"/>
  <c r="A40" i="10" s="1"/>
  <c r="A18" i="10"/>
  <c r="A41" i="10"/>
  <c r="A19" i="10"/>
  <c r="A42" i="10" s="1"/>
  <c r="A20" i="10"/>
  <c r="A43" i="10"/>
  <c r="A6" i="10"/>
  <c r="A29" i="10" s="1"/>
  <c r="A7" i="10"/>
  <c r="A30" i="10"/>
  <c r="A8" i="10"/>
  <c r="A31" i="10" s="1"/>
  <c r="A9" i="10"/>
  <c r="A32" i="10"/>
  <c r="A10" i="10"/>
  <c r="A33" i="10" s="1"/>
  <c r="A11" i="10"/>
  <c r="A34" i="10"/>
  <c r="A12" i="10"/>
  <c r="A35" i="10" s="1"/>
  <c r="A13" i="10"/>
  <c r="A36" i="10"/>
  <c r="A14" i="10"/>
  <c r="A37" i="10" s="1"/>
  <c r="A15" i="10"/>
  <c r="A38" i="10"/>
  <c r="A16" i="10"/>
  <c r="A39" i="10" s="1"/>
  <c r="A5" i="10"/>
  <c r="A28" i="10"/>
  <c r="B4" i="10" a="1"/>
  <c r="B4" i="10" s="1"/>
  <c r="E4" i="10"/>
  <c r="I4" i="10"/>
  <c r="M4" i="10"/>
  <c r="Q4" i="10"/>
  <c r="U4" i="10"/>
  <c r="A1" i="10"/>
  <c r="A3" i="9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1" i="6"/>
  <c r="K27" i="8"/>
  <c r="J27" i="8"/>
  <c r="I27" i="8"/>
  <c r="H27" i="8"/>
  <c r="G27" i="8"/>
  <c r="F27" i="8"/>
  <c r="E27" i="8"/>
  <c r="D27" i="8"/>
  <c r="C27" i="8"/>
  <c r="B27" i="8"/>
  <c r="A6" i="8"/>
  <c r="A29" i="8"/>
  <c r="A5" i="8"/>
  <c r="A28" i="8" s="1"/>
  <c r="A24" i="8"/>
  <c r="A47" i="8"/>
  <c r="A23" i="8"/>
  <c r="A46" i="8" s="1"/>
  <c r="A22" i="8"/>
  <c r="A45" i="8"/>
  <c r="A21" i="8"/>
  <c r="A44" i="8" s="1"/>
  <c r="A20" i="8"/>
  <c r="A43" i="8"/>
  <c r="A19" i="8"/>
  <c r="A42" i="8" s="1"/>
  <c r="A18" i="8"/>
  <c r="A41" i="8"/>
  <c r="A17" i="8"/>
  <c r="A40" i="8" s="1"/>
  <c r="A16" i="8"/>
  <c r="A39" i="8"/>
  <c r="A15" i="8"/>
  <c r="A38" i="8" s="1"/>
  <c r="A14" i="8"/>
  <c r="A37" i="8"/>
  <c r="A13" i="8"/>
  <c r="A36" i="8" s="1"/>
  <c r="A12" i="8"/>
  <c r="A35" i="8"/>
  <c r="A11" i="8"/>
  <c r="A34" i="8" s="1"/>
  <c r="A10" i="8"/>
  <c r="A33" i="8"/>
  <c r="A9" i="8"/>
  <c r="A32" i="8" s="1"/>
  <c r="A8" i="8"/>
  <c r="A31" i="8"/>
  <c r="A7" i="8"/>
  <c r="A30" i="8" s="1"/>
  <c r="A27" i="8"/>
  <c r="M5" i="9"/>
  <c r="A3" i="3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V24" i="9"/>
  <c r="U24" i="9"/>
  <c r="T24" i="9"/>
  <c r="S24" i="9"/>
  <c r="R24" i="9"/>
  <c r="Q24" i="9"/>
  <c r="P24" i="9"/>
  <c r="O24" i="9"/>
  <c r="N24" i="9"/>
  <c r="M24" i="9"/>
  <c r="V23" i="9"/>
  <c r="U23" i="9"/>
  <c r="T23" i="9"/>
  <c r="S23" i="9"/>
  <c r="R23" i="9"/>
  <c r="Q23" i="9"/>
  <c r="P23" i="9"/>
  <c r="O23" i="9"/>
  <c r="N23" i="9"/>
  <c r="M23" i="9"/>
  <c r="V22" i="9"/>
  <c r="U22" i="9"/>
  <c r="T22" i="9"/>
  <c r="S22" i="9"/>
  <c r="R22" i="9"/>
  <c r="Q22" i="9"/>
  <c r="P22" i="9"/>
  <c r="O22" i="9"/>
  <c r="N22" i="9"/>
  <c r="M22" i="9"/>
  <c r="V21" i="9"/>
  <c r="U21" i="9"/>
  <c r="T21" i="9"/>
  <c r="S21" i="9"/>
  <c r="R21" i="9"/>
  <c r="Q21" i="9"/>
  <c r="P21" i="9"/>
  <c r="O21" i="9"/>
  <c r="N21" i="9"/>
  <c r="M21" i="9"/>
  <c r="V20" i="9"/>
  <c r="U20" i="9"/>
  <c r="T20" i="9"/>
  <c r="S20" i="9"/>
  <c r="R20" i="9"/>
  <c r="Q20" i="9"/>
  <c r="P20" i="9"/>
  <c r="O20" i="9"/>
  <c r="N20" i="9"/>
  <c r="M20" i="9"/>
  <c r="V19" i="9"/>
  <c r="U19" i="9"/>
  <c r="T19" i="9"/>
  <c r="S19" i="9"/>
  <c r="R19" i="9"/>
  <c r="Q19" i="9"/>
  <c r="P19" i="9"/>
  <c r="O19" i="9"/>
  <c r="N19" i="9"/>
  <c r="M19" i="9"/>
  <c r="V18" i="9"/>
  <c r="U18" i="9"/>
  <c r="T18" i="9"/>
  <c r="S18" i="9"/>
  <c r="R18" i="9"/>
  <c r="Q18" i="9"/>
  <c r="P18" i="9"/>
  <c r="O18" i="9"/>
  <c r="N18" i="9"/>
  <c r="M18" i="9"/>
  <c r="V17" i="9"/>
  <c r="U17" i="9"/>
  <c r="T17" i="9"/>
  <c r="S17" i="9"/>
  <c r="R17" i="9"/>
  <c r="Q17" i="9"/>
  <c r="P17" i="9"/>
  <c r="O17" i="9"/>
  <c r="N17" i="9"/>
  <c r="M17" i="9"/>
  <c r="V16" i="9"/>
  <c r="U16" i="9"/>
  <c r="T16" i="9"/>
  <c r="S16" i="9"/>
  <c r="R16" i="9"/>
  <c r="Q16" i="9"/>
  <c r="P16" i="9"/>
  <c r="O16" i="9"/>
  <c r="N16" i="9"/>
  <c r="M16" i="9"/>
  <c r="V15" i="9"/>
  <c r="U15" i="9"/>
  <c r="T15" i="9"/>
  <c r="S15" i="9"/>
  <c r="R15" i="9"/>
  <c r="Q15" i="9"/>
  <c r="P15" i="9"/>
  <c r="O15" i="9"/>
  <c r="N15" i="9"/>
  <c r="M15" i="9"/>
  <c r="V14" i="9"/>
  <c r="U14" i="9"/>
  <c r="T14" i="9"/>
  <c r="S14" i="9"/>
  <c r="R14" i="9"/>
  <c r="Q14" i="9"/>
  <c r="P14" i="9"/>
  <c r="O14" i="9"/>
  <c r="N14" i="9"/>
  <c r="M14" i="9"/>
  <c r="V13" i="9"/>
  <c r="U13" i="9"/>
  <c r="T13" i="9"/>
  <c r="S13" i="9"/>
  <c r="R13" i="9"/>
  <c r="Q13" i="9"/>
  <c r="P13" i="9"/>
  <c r="O13" i="9"/>
  <c r="N13" i="9"/>
  <c r="M13" i="9"/>
  <c r="V12" i="9"/>
  <c r="U12" i="9"/>
  <c r="T12" i="9"/>
  <c r="S12" i="9"/>
  <c r="R12" i="9"/>
  <c r="Q12" i="9"/>
  <c r="P12" i="9"/>
  <c r="O12" i="9"/>
  <c r="N12" i="9"/>
  <c r="M12" i="9"/>
  <c r="V11" i="9"/>
  <c r="U11" i="9"/>
  <c r="T11" i="9"/>
  <c r="S11" i="9"/>
  <c r="R11" i="9"/>
  <c r="Q11" i="9"/>
  <c r="P11" i="9"/>
  <c r="O11" i="9"/>
  <c r="N11" i="9"/>
  <c r="M11" i="9"/>
  <c r="V10" i="9"/>
  <c r="U10" i="9"/>
  <c r="T10" i="9"/>
  <c r="S10" i="9"/>
  <c r="R10" i="9"/>
  <c r="Q10" i="9"/>
  <c r="P10" i="9"/>
  <c r="O10" i="9"/>
  <c r="N10" i="9"/>
  <c r="M10" i="9"/>
  <c r="V9" i="9"/>
  <c r="U9" i="9"/>
  <c r="T9" i="9"/>
  <c r="S9" i="9"/>
  <c r="R9" i="9"/>
  <c r="Q9" i="9"/>
  <c r="P9" i="9"/>
  <c r="O9" i="9"/>
  <c r="N9" i="9"/>
  <c r="M9" i="9"/>
  <c r="V8" i="9"/>
  <c r="U8" i="9"/>
  <c r="T8" i="9"/>
  <c r="S8" i="9"/>
  <c r="R8" i="9"/>
  <c r="Q8" i="9"/>
  <c r="P8" i="9"/>
  <c r="O8" i="9"/>
  <c r="N8" i="9"/>
  <c r="M8" i="9"/>
  <c r="V7" i="9"/>
  <c r="U7" i="9"/>
  <c r="T7" i="9"/>
  <c r="S7" i="9"/>
  <c r="R7" i="9"/>
  <c r="Q7" i="9"/>
  <c r="P7" i="9"/>
  <c r="O7" i="9"/>
  <c r="N7" i="9"/>
  <c r="M7" i="9"/>
  <c r="V6" i="9"/>
  <c r="U6" i="9"/>
  <c r="T6" i="9"/>
  <c r="S6" i="9"/>
  <c r="R6" i="9"/>
  <c r="Q6" i="9"/>
  <c r="P6" i="9"/>
  <c r="O6" i="9"/>
  <c r="N6" i="9"/>
  <c r="M6" i="9"/>
  <c r="V5" i="9"/>
  <c r="U5" i="9"/>
  <c r="T5" i="9"/>
  <c r="S5" i="9"/>
  <c r="R5" i="9"/>
  <c r="Q5" i="9"/>
  <c r="P5" i="9"/>
  <c r="O5" i="9"/>
  <c r="N5" i="9"/>
  <c r="K13" i="5"/>
  <c r="J13" i="5"/>
  <c r="I13" i="5"/>
  <c r="H13" i="5"/>
  <c r="G13" i="5"/>
  <c r="F13" i="5"/>
  <c r="E13" i="5"/>
  <c r="D13" i="5"/>
  <c r="C13" i="5"/>
  <c r="B13" i="5"/>
  <c r="C5" i="5"/>
  <c r="B5" i="5"/>
  <c r="K5" i="5"/>
  <c r="J5" i="5"/>
  <c r="I5" i="5"/>
  <c r="H5" i="5"/>
  <c r="G5" i="5"/>
  <c r="F5" i="5"/>
  <c r="E5" i="5"/>
  <c r="D5" i="5"/>
  <c r="C19" i="4"/>
  <c r="C31" i="4"/>
  <c r="C63" i="4"/>
  <c r="C95" i="4"/>
  <c r="C114" i="4"/>
  <c r="C130" i="4"/>
  <c r="C146" i="4"/>
  <c r="C162" i="4"/>
  <c r="C178" i="4"/>
  <c r="C194" i="4"/>
  <c r="C206" i="4"/>
  <c r="C214" i="4"/>
  <c r="C222" i="4"/>
  <c r="C230" i="4"/>
  <c r="C238" i="4"/>
  <c r="C246" i="4"/>
  <c r="C254" i="4"/>
  <c r="C262" i="4"/>
  <c r="C270" i="4"/>
  <c r="C278" i="4"/>
  <c r="C286" i="4"/>
  <c r="C294" i="4"/>
  <c r="C302" i="4"/>
  <c r="C310" i="4"/>
  <c r="C318" i="4"/>
  <c r="C326" i="4"/>
  <c r="C334" i="4"/>
  <c r="C342" i="4"/>
  <c r="C350" i="4"/>
  <c r="C358" i="4"/>
  <c r="C366" i="4"/>
  <c r="C374" i="4"/>
  <c r="C382" i="4"/>
  <c r="C390" i="4"/>
  <c r="C398" i="4"/>
  <c r="C406" i="4"/>
  <c r="C414" i="4"/>
  <c r="C422" i="4"/>
  <c r="C430" i="4"/>
  <c r="C438" i="4"/>
  <c r="C446" i="4"/>
  <c r="C454" i="4"/>
  <c r="C462" i="4"/>
  <c r="C477" i="4"/>
  <c r="C481" i="4"/>
  <c r="C493" i="4"/>
  <c r="C497" i="4"/>
  <c r="C509" i="4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123" i="4"/>
  <c r="C123" i="4" s="1"/>
  <c r="B124" i="4"/>
  <c r="C124" i="4" s="1"/>
  <c r="B125" i="4"/>
  <c r="C125" i="4" s="1"/>
  <c r="B126" i="4"/>
  <c r="C126" i="4" s="1"/>
  <c r="B127" i="4"/>
  <c r="C127" i="4" s="1"/>
  <c r="B128" i="4"/>
  <c r="C128" i="4" s="1"/>
  <c r="B129" i="4"/>
  <c r="C129" i="4" s="1"/>
  <c r="B130" i="4"/>
  <c r="B131" i="4"/>
  <c r="C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B138" i="4"/>
  <c r="C138" i="4" s="1"/>
  <c r="B139" i="4"/>
  <c r="C139" i="4" s="1"/>
  <c r="B140" i="4"/>
  <c r="C140" i="4" s="1"/>
  <c r="B141" i="4"/>
  <c r="C141" i="4" s="1"/>
  <c r="B142" i="4"/>
  <c r="C142" i="4" s="1"/>
  <c r="B143" i="4"/>
  <c r="C143" i="4" s="1"/>
  <c r="B144" i="4"/>
  <c r="C144" i="4" s="1"/>
  <c r="B145" i="4"/>
  <c r="C145" i="4" s="1"/>
  <c r="B146" i="4"/>
  <c r="B147" i="4"/>
  <c r="C147" i="4" s="1"/>
  <c r="B148" i="4"/>
  <c r="C148" i="4" s="1"/>
  <c r="B149" i="4"/>
  <c r="C149" i="4" s="1"/>
  <c r="B150" i="4"/>
  <c r="C150" i="4" s="1"/>
  <c r="B151" i="4"/>
  <c r="C151" i="4" s="1"/>
  <c r="B152" i="4"/>
  <c r="C152" i="4" s="1"/>
  <c r="B153" i="4"/>
  <c r="C153" i="4" s="1"/>
  <c r="B154" i="4"/>
  <c r="C154" i="4" s="1"/>
  <c r="B155" i="4"/>
  <c r="C155" i="4" s="1"/>
  <c r="B156" i="4"/>
  <c r="C156" i="4" s="1"/>
  <c r="B157" i="4"/>
  <c r="C157" i="4" s="1"/>
  <c r="B158" i="4"/>
  <c r="C158" i="4" s="1"/>
  <c r="B159" i="4"/>
  <c r="C159" i="4" s="1"/>
  <c r="B160" i="4"/>
  <c r="C160" i="4" s="1"/>
  <c r="B161" i="4"/>
  <c r="C161" i="4" s="1"/>
  <c r="B162" i="4"/>
  <c r="B163" i="4"/>
  <c r="C163" i="4" s="1"/>
  <c r="B164" i="4"/>
  <c r="C164" i="4" s="1"/>
  <c r="B165" i="4"/>
  <c r="C165" i="4" s="1"/>
  <c r="B166" i="4"/>
  <c r="C166" i="4" s="1"/>
  <c r="B167" i="4"/>
  <c r="C167" i="4" s="1"/>
  <c r="B168" i="4"/>
  <c r="C168" i="4" s="1"/>
  <c r="B169" i="4"/>
  <c r="C169" i="4" s="1"/>
  <c r="B170" i="4"/>
  <c r="C170" i="4" s="1"/>
  <c r="B171" i="4"/>
  <c r="C171" i="4" s="1"/>
  <c r="B172" i="4"/>
  <c r="C172" i="4" s="1"/>
  <c r="B173" i="4"/>
  <c r="C173" i="4" s="1"/>
  <c r="B174" i="4"/>
  <c r="C174" i="4" s="1"/>
  <c r="B175" i="4"/>
  <c r="C175" i="4" s="1"/>
  <c r="B176" i="4"/>
  <c r="C176" i="4" s="1"/>
  <c r="B177" i="4"/>
  <c r="C177" i="4" s="1"/>
  <c r="B178" i="4"/>
  <c r="B179" i="4"/>
  <c r="C179" i="4" s="1"/>
  <c r="B180" i="4"/>
  <c r="C180" i="4" s="1"/>
  <c r="B181" i="4"/>
  <c r="C181" i="4" s="1"/>
  <c r="B182" i="4"/>
  <c r="C182" i="4" s="1"/>
  <c r="B183" i="4"/>
  <c r="C183" i="4" s="1"/>
  <c r="B184" i="4"/>
  <c r="C184" i="4" s="1"/>
  <c r="B185" i="4"/>
  <c r="C185" i="4" s="1"/>
  <c r="B186" i="4"/>
  <c r="C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B193" i="4"/>
  <c r="C193" i="4" s="1"/>
  <c r="B194" i="4"/>
  <c r="B195" i="4"/>
  <c r="C195" i="4" s="1"/>
  <c r="B196" i="4"/>
  <c r="C196" i="4" s="1"/>
  <c r="B197" i="4"/>
  <c r="C197" i="4" s="1"/>
  <c r="B198" i="4"/>
  <c r="C198" i="4" s="1"/>
  <c r="B199" i="4"/>
  <c r="C199" i="4" s="1"/>
  <c r="B200" i="4"/>
  <c r="C200" i="4" s="1"/>
  <c r="B201" i="4"/>
  <c r="C201" i="4" s="1"/>
  <c r="B202" i="4"/>
  <c r="C202" i="4" s="1"/>
  <c r="B203" i="4"/>
  <c r="C203" i="4" s="1"/>
  <c r="B204" i="4"/>
  <c r="C204" i="4" s="1"/>
  <c r="B205" i="4"/>
  <c r="C205" i="4" s="1"/>
  <c r="B206" i="4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B213" i="4"/>
  <c r="C213" i="4" s="1"/>
  <c r="B214" i="4"/>
  <c r="B215" i="4"/>
  <c r="C215" i="4" s="1"/>
  <c r="B216" i="4"/>
  <c r="C216" i="4" s="1"/>
  <c r="B217" i="4"/>
  <c r="C217" i="4" s="1"/>
  <c r="B218" i="4"/>
  <c r="C218" i="4" s="1"/>
  <c r="B219" i="4"/>
  <c r="C219" i="4" s="1"/>
  <c r="B220" i="4"/>
  <c r="C220" i="4" s="1"/>
  <c r="B221" i="4"/>
  <c r="C221" i="4" s="1"/>
  <c r="B222" i="4"/>
  <c r="B223" i="4"/>
  <c r="C223" i="4" s="1"/>
  <c r="B224" i="4"/>
  <c r="C224" i="4" s="1"/>
  <c r="B225" i="4"/>
  <c r="C225" i="4" s="1"/>
  <c r="B226" i="4"/>
  <c r="C226" i="4" s="1"/>
  <c r="B227" i="4"/>
  <c r="C227" i="4" s="1"/>
  <c r="B228" i="4"/>
  <c r="C228" i="4" s="1"/>
  <c r="B229" i="4"/>
  <c r="C229" i="4" s="1"/>
  <c r="B230" i="4"/>
  <c r="B231" i="4"/>
  <c r="C231" i="4" s="1"/>
  <c r="B232" i="4"/>
  <c r="C232" i="4" s="1"/>
  <c r="B233" i="4"/>
  <c r="C233" i="4" s="1"/>
  <c r="B234" i="4"/>
  <c r="C234" i="4" s="1"/>
  <c r="B235" i="4"/>
  <c r="C235" i="4" s="1"/>
  <c r="B236" i="4"/>
  <c r="C236" i="4" s="1"/>
  <c r="B237" i="4"/>
  <c r="C237" i="4" s="1"/>
  <c r="B238" i="4"/>
  <c r="B239" i="4"/>
  <c r="C239" i="4" s="1"/>
  <c r="B240" i="4"/>
  <c r="C240" i="4" s="1"/>
  <c r="B241" i="4"/>
  <c r="C241" i="4" s="1"/>
  <c r="B242" i="4"/>
  <c r="C242" i="4" s="1"/>
  <c r="B243" i="4"/>
  <c r="C243" i="4" s="1"/>
  <c r="B244" i="4"/>
  <c r="C244" i="4" s="1"/>
  <c r="B245" i="4"/>
  <c r="C245" i="4" s="1"/>
  <c r="B246" i="4"/>
  <c r="B247" i="4"/>
  <c r="C247" i="4" s="1"/>
  <c r="B248" i="4"/>
  <c r="C248" i="4" s="1"/>
  <c r="B249" i="4"/>
  <c r="C249" i="4" s="1"/>
  <c r="B250" i="4"/>
  <c r="C250" i="4" s="1"/>
  <c r="B251" i="4"/>
  <c r="C251" i="4" s="1"/>
  <c r="B252" i="4"/>
  <c r="C252" i="4" s="1"/>
  <c r="B253" i="4"/>
  <c r="C253" i="4" s="1"/>
  <c r="B254" i="4"/>
  <c r="B255" i="4"/>
  <c r="C255" i="4" s="1"/>
  <c r="B256" i="4"/>
  <c r="C256" i="4" s="1"/>
  <c r="B257" i="4"/>
  <c r="C257" i="4" s="1"/>
  <c r="B258" i="4"/>
  <c r="C258" i="4" s="1"/>
  <c r="B259" i="4"/>
  <c r="C259" i="4" s="1"/>
  <c r="B260" i="4"/>
  <c r="C260" i="4" s="1"/>
  <c r="B261" i="4"/>
  <c r="C261" i="4" s="1"/>
  <c r="B262" i="4"/>
  <c r="B263" i="4"/>
  <c r="C263" i="4" s="1"/>
  <c r="B264" i="4"/>
  <c r="C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B271" i="4"/>
  <c r="C271" i="4" s="1"/>
  <c r="B272" i="4"/>
  <c r="C272" i="4" s="1"/>
  <c r="B273" i="4"/>
  <c r="C273" i="4" s="1"/>
  <c r="B274" i="4"/>
  <c r="C274" i="4" s="1"/>
  <c r="B275" i="4"/>
  <c r="C275" i="4" s="1"/>
  <c r="B276" i="4"/>
  <c r="C276" i="4" s="1"/>
  <c r="B277" i="4"/>
  <c r="C277" i="4" s="1"/>
  <c r="B278" i="4"/>
  <c r="B279" i="4"/>
  <c r="C279" i="4" s="1"/>
  <c r="B280" i="4"/>
  <c r="C280" i="4" s="1"/>
  <c r="B281" i="4"/>
  <c r="C281" i="4" s="1"/>
  <c r="B282" i="4"/>
  <c r="C282" i="4" s="1"/>
  <c r="B283" i="4"/>
  <c r="C283" i="4" s="1"/>
  <c r="B284" i="4"/>
  <c r="C284" i="4" s="1"/>
  <c r="B285" i="4"/>
  <c r="C285" i="4" s="1"/>
  <c r="B286" i="4"/>
  <c r="B287" i="4"/>
  <c r="C287" i="4" s="1"/>
  <c r="B288" i="4"/>
  <c r="C288" i="4" s="1"/>
  <c r="B289" i="4"/>
  <c r="C289" i="4" s="1"/>
  <c r="B290" i="4"/>
  <c r="C290" i="4" s="1"/>
  <c r="B291" i="4"/>
  <c r="C291" i="4" s="1"/>
  <c r="B292" i="4"/>
  <c r="C292" i="4" s="1"/>
  <c r="B293" i="4"/>
  <c r="C293" i="4" s="1"/>
  <c r="B294" i="4"/>
  <c r="B295" i="4"/>
  <c r="C295" i="4" s="1"/>
  <c r="B296" i="4"/>
  <c r="C296" i="4" s="1"/>
  <c r="B297" i="4"/>
  <c r="C297" i="4" s="1"/>
  <c r="B298" i="4"/>
  <c r="C298" i="4" s="1"/>
  <c r="B299" i="4"/>
  <c r="C299" i="4" s="1"/>
  <c r="B300" i="4"/>
  <c r="C300" i="4" s="1"/>
  <c r="B301" i="4"/>
  <c r="C301" i="4" s="1"/>
  <c r="B302" i="4"/>
  <c r="B303" i="4"/>
  <c r="C303" i="4" s="1"/>
  <c r="B304" i="4"/>
  <c r="C304" i="4" s="1"/>
  <c r="B305" i="4"/>
  <c r="C305" i="4" s="1"/>
  <c r="B306" i="4"/>
  <c r="C306" i="4" s="1"/>
  <c r="B307" i="4"/>
  <c r="C307" i="4" s="1"/>
  <c r="B308" i="4"/>
  <c r="C308" i="4" s="1"/>
  <c r="B309" i="4"/>
  <c r="C309" i="4" s="1"/>
  <c r="B310" i="4"/>
  <c r="B311" i="4"/>
  <c r="C311" i="4" s="1"/>
  <c r="B312" i="4"/>
  <c r="C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B319" i="4"/>
  <c r="C319" i="4" s="1"/>
  <c r="B320" i="4"/>
  <c r="C320" i="4" s="1"/>
  <c r="B321" i="4"/>
  <c r="C321" i="4" s="1"/>
  <c r="B322" i="4"/>
  <c r="C322" i="4" s="1"/>
  <c r="B323" i="4"/>
  <c r="C323" i="4" s="1"/>
  <c r="B324" i="4"/>
  <c r="C324" i="4" s="1"/>
  <c r="B325" i="4"/>
  <c r="C325" i="4" s="1"/>
  <c r="B326" i="4"/>
  <c r="B327" i="4"/>
  <c r="C327" i="4" s="1"/>
  <c r="B328" i="4"/>
  <c r="C328" i="4" s="1"/>
  <c r="B329" i="4"/>
  <c r="C329" i="4" s="1"/>
  <c r="B330" i="4"/>
  <c r="C330" i="4" s="1"/>
  <c r="B331" i="4"/>
  <c r="C331" i="4" s="1"/>
  <c r="B332" i="4"/>
  <c r="C332" i="4" s="1"/>
  <c r="B333" i="4"/>
  <c r="C333" i="4" s="1"/>
  <c r="B334" i="4"/>
  <c r="B335" i="4"/>
  <c r="C335" i="4" s="1"/>
  <c r="B336" i="4"/>
  <c r="C336" i="4" s="1"/>
  <c r="B337" i="4"/>
  <c r="C337" i="4" s="1"/>
  <c r="B338" i="4"/>
  <c r="C338" i="4" s="1"/>
  <c r="B339" i="4"/>
  <c r="C339" i="4" s="1"/>
  <c r="B340" i="4"/>
  <c r="C340" i="4" s="1"/>
  <c r="B341" i="4"/>
  <c r="C341" i="4" s="1"/>
  <c r="B342" i="4"/>
  <c r="B343" i="4"/>
  <c r="C343" i="4" s="1"/>
  <c r="B344" i="4"/>
  <c r="C344" i="4" s="1"/>
  <c r="B345" i="4"/>
  <c r="C345" i="4" s="1"/>
  <c r="B346" i="4"/>
  <c r="C346" i="4" s="1"/>
  <c r="B347" i="4"/>
  <c r="C347" i="4" s="1"/>
  <c r="B348" i="4"/>
  <c r="C348" i="4" s="1"/>
  <c r="B349" i="4"/>
  <c r="C349" i="4" s="1"/>
  <c r="B350" i="4"/>
  <c r="B351" i="4"/>
  <c r="C351" i="4" s="1"/>
  <c r="B352" i="4"/>
  <c r="C352" i="4" s="1"/>
  <c r="B353" i="4"/>
  <c r="C353" i="4" s="1"/>
  <c r="B354" i="4"/>
  <c r="C354" i="4" s="1"/>
  <c r="B355" i="4"/>
  <c r="C355" i="4" s="1"/>
  <c r="B356" i="4"/>
  <c r="C356" i="4" s="1"/>
  <c r="B357" i="4"/>
  <c r="C357" i="4" s="1"/>
  <c r="B358" i="4"/>
  <c r="B359" i="4"/>
  <c r="C359" i="4" s="1"/>
  <c r="B360" i="4"/>
  <c r="C360" i="4" s="1"/>
  <c r="B361" i="4"/>
  <c r="C361" i="4" s="1"/>
  <c r="B362" i="4"/>
  <c r="C362" i="4" s="1"/>
  <c r="B363" i="4"/>
  <c r="C363" i="4" s="1"/>
  <c r="B364" i="4"/>
  <c r="C364" i="4" s="1"/>
  <c r="B365" i="4"/>
  <c r="C365" i="4" s="1"/>
  <c r="B366" i="4"/>
  <c r="B367" i="4"/>
  <c r="C367" i="4" s="1"/>
  <c r="B368" i="4"/>
  <c r="C368" i="4" s="1"/>
  <c r="B369" i="4"/>
  <c r="C369" i="4" s="1"/>
  <c r="B370" i="4"/>
  <c r="C370" i="4" s="1"/>
  <c r="B371" i="4"/>
  <c r="C371" i="4" s="1"/>
  <c r="B372" i="4"/>
  <c r="C372" i="4" s="1"/>
  <c r="B373" i="4"/>
  <c r="C373" i="4" s="1"/>
  <c r="B374" i="4"/>
  <c r="B375" i="4"/>
  <c r="C375" i="4" s="1"/>
  <c r="B376" i="4"/>
  <c r="C376" i="4" s="1"/>
  <c r="B377" i="4"/>
  <c r="C377" i="4" s="1"/>
  <c r="B378" i="4"/>
  <c r="C378" i="4" s="1"/>
  <c r="B379" i="4"/>
  <c r="C379" i="4" s="1"/>
  <c r="B380" i="4"/>
  <c r="C380" i="4" s="1"/>
  <c r="B381" i="4"/>
  <c r="C381" i="4" s="1"/>
  <c r="B382" i="4"/>
  <c r="B383" i="4"/>
  <c r="C383" i="4" s="1"/>
  <c r="B384" i="4"/>
  <c r="C384" i="4" s="1"/>
  <c r="B385" i="4"/>
  <c r="C385" i="4" s="1"/>
  <c r="B386" i="4"/>
  <c r="C386" i="4" s="1"/>
  <c r="B387" i="4"/>
  <c r="C387" i="4" s="1"/>
  <c r="B388" i="4"/>
  <c r="C388" i="4" s="1"/>
  <c r="B389" i="4"/>
  <c r="C389" i="4" s="1"/>
  <c r="B390" i="4"/>
  <c r="B391" i="4"/>
  <c r="C391" i="4" s="1"/>
  <c r="B392" i="4"/>
  <c r="C392" i="4" s="1"/>
  <c r="B393" i="4"/>
  <c r="C393" i="4" s="1"/>
  <c r="B394" i="4"/>
  <c r="C394" i="4" s="1"/>
  <c r="B395" i="4"/>
  <c r="C395" i="4" s="1"/>
  <c r="B396" i="4"/>
  <c r="C396" i="4" s="1"/>
  <c r="B397" i="4"/>
  <c r="C397" i="4" s="1"/>
  <c r="B398" i="4"/>
  <c r="B399" i="4"/>
  <c r="C399" i="4" s="1"/>
  <c r="B400" i="4"/>
  <c r="C400" i="4" s="1"/>
  <c r="B401" i="4"/>
  <c r="C401" i="4" s="1"/>
  <c r="B402" i="4"/>
  <c r="C402" i="4" s="1"/>
  <c r="B403" i="4"/>
  <c r="C403" i="4" s="1"/>
  <c r="B404" i="4"/>
  <c r="C404" i="4" s="1"/>
  <c r="B405" i="4"/>
  <c r="C405" i="4" s="1"/>
  <c r="B406" i="4"/>
  <c r="B407" i="4"/>
  <c r="C407" i="4" s="1"/>
  <c r="B408" i="4"/>
  <c r="C408" i="4" s="1"/>
  <c r="B409" i="4"/>
  <c r="C409" i="4" s="1"/>
  <c r="B410" i="4"/>
  <c r="C410" i="4" s="1"/>
  <c r="B411" i="4"/>
  <c r="C411" i="4" s="1"/>
  <c r="B412" i="4"/>
  <c r="C412" i="4" s="1"/>
  <c r="B413" i="4"/>
  <c r="C413" i="4" s="1"/>
  <c r="B414" i="4"/>
  <c r="B415" i="4"/>
  <c r="C415" i="4" s="1"/>
  <c r="B416" i="4"/>
  <c r="C416" i="4" s="1"/>
  <c r="B417" i="4"/>
  <c r="C417" i="4" s="1"/>
  <c r="B418" i="4"/>
  <c r="C418" i="4" s="1"/>
  <c r="B419" i="4"/>
  <c r="C419" i="4" s="1"/>
  <c r="B420" i="4"/>
  <c r="C420" i="4" s="1"/>
  <c r="B421" i="4"/>
  <c r="C421" i="4" s="1"/>
  <c r="B422" i="4"/>
  <c r="B423" i="4"/>
  <c r="C423" i="4" s="1"/>
  <c r="B424" i="4"/>
  <c r="C424" i="4" s="1"/>
  <c r="B425" i="4"/>
  <c r="C425" i="4" s="1"/>
  <c r="B426" i="4"/>
  <c r="C426" i="4" s="1"/>
  <c r="B427" i="4"/>
  <c r="C427" i="4" s="1"/>
  <c r="B428" i="4"/>
  <c r="C428" i="4" s="1"/>
  <c r="B429" i="4"/>
  <c r="C429" i="4" s="1"/>
  <c r="B430" i="4"/>
  <c r="B431" i="4"/>
  <c r="C431" i="4" s="1"/>
  <c r="B432" i="4"/>
  <c r="C432" i="4" s="1"/>
  <c r="B433" i="4"/>
  <c r="C433" i="4" s="1"/>
  <c r="B434" i="4"/>
  <c r="C434" i="4" s="1"/>
  <c r="B435" i="4"/>
  <c r="C435" i="4" s="1"/>
  <c r="B436" i="4"/>
  <c r="C436" i="4" s="1"/>
  <c r="B437" i="4"/>
  <c r="C437" i="4" s="1"/>
  <c r="B438" i="4"/>
  <c r="B439" i="4"/>
  <c r="C439" i="4" s="1"/>
  <c r="B440" i="4"/>
  <c r="C440" i="4" s="1"/>
  <c r="B441" i="4"/>
  <c r="C441" i="4" s="1"/>
  <c r="B442" i="4"/>
  <c r="C442" i="4" s="1"/>
  <c r="B443" i="4"/>
  <c r="C443" i="4" s="1"/>
  <c r="B444" i="4"/>
  <c r="C444" i="4" s="1"/>
  <c r="B445" i="4"/>
  <c r="C445" i="4" s="1"/>
  <c r="B446" i="4"/>
  <c r="B447" i="4"/>
  <c r="C447" i="4" s="1"/>
  <c r="B448" i="4"/>
  <c r="C448" i="4" s="1"/>
  <c r="B449" i="4"/>
  <c r="C449" i="4" s="1"/>
  <c r="B450" i="4"/>
  <c r="C450" i="4" s="1"/>
  <c r="B451" i="4"/>
  <c r="C451" i="4" s="1"/>
  <c r="B452" i="4"/>
  <c r="C452" i="4" s="1"/>
  <c r="B453" i="4"/>
  <c r="C453" i="4" s="1"/>
  <c r="B454" i="4"/>
  <c r="B455" i="4"/>
  <c r="C455" i="4" s="1"/>
  <c r="B456" i="4"/>
  <c r="C456" i="4" s="1"/>
  <c r="B457" i="4"/>
  <c r="C457" i="4" s="1"/>
  <c r="B458" i="4"/>
  <c r="C458" i="4" s="1"/>
  <c r="B459" i="4"/>
  <c r="C459" i="4" s="1"/>
  <c r="B460" i="4"/>
  <c r="C460" i="4" s="1"/>
  <c r="B461" i="4"/>
  <c r="C461" i="4" s="1"/>
  <c r="B462" i="4"/>
  <c r="B463" i="4"/>
  <c r="C463" i="4" s="1"/>
  <c r="B464" i="4"/>
  <c r="C464" i="4" s="1"/>
  <c r="B465" i="4"/>
  <c r="C465" i="4" s="1"/>
  <c r="B466" i="4"/>
  <c r="C466" i="4" s="1"/>
  <c r="B467" i="4"/>
  <c r="C467" i="4" s="1"/>
  <c r="B468" i="4"/>
  <c r="C468" i="4" s="1"/>
  <c r="B469" i="4"/>
  <c r="C469" i="4" s="1"/>
  <c r="B470" i="4"/>
  <c r="C470" i="4" s="1"/>
  <c r="B471" i="4"/>
  <c r="C471" i="4" s="1"/>
  <c r="B472" i="4"/>
  <c r="C472" i="4" s="1"/>
  <c r="B473" i="4"/>
  <c r="C473" i="4" s="1"/>
  <c r="B474" i="4"/>
  <c r="C474" i="4" s="1"/>
  <c r="B475" i="4"/>
  <c r="C475" i="4" s="1"/>
  <c r="B476" i="4"/>
  <c r="C476" i="4" s="1"/>
  <c r="B477" i="4"/>
  <c r="B478" i="4"/>
  <c r="C478" i="4" s="1"/>
  <c r="B479" i="4"/>
  <c r="C479" i="4" s="1"/>
  <c r="B480" i="4"/>
  <c r="C480" i="4" s="1"/>
  <c r="B481" i="4"/>
  <c r="B482" i="4"/>
  <c r="C482" i="4" s="1"/>
  <c r="B483" i="4"/>
  <c r="C483" i="4" s="1"/>
  <c r="B484" i="4"/>
  <c r="C484" i="4" s="1"/>
  <c r="B485" i="4"/>
  <c r="C485" i="4" s="1"/>
  <c r="B486" i="4"/>
  <c r="C486" i="4" s="1"/>
  <c r="B487" i="4"/>
  <c r="C487" i="4" s="1"/>
  <c r="B488" i="4"/>
  <c r="C488" i="4" s="1"/>
  <c r="B489" i="4"/>
  <c r="C489" i="4" s="1"/>
  <c r="B490" i="4"/>
  <c r="C490" i="4" s="1"/>
  <c r="B491" i="4"/>
  <c r="C491" i="4" s="1"/>
  <c r="B492" i="4"/>
  <c r="C492" i="4" s="1"/>
  <c r="B493" i="4"/>
  <c r="B494" i="4"/>
  <c r="C494" i="4" s="1"/>
  <c r="B495" i="4"/>
  <c r="C495" i="4" s="1"/>
  <c r="B496" i="4"/>
  <c r="C496" i="4" s="1"/>
  <c r="B497" i="4"/>
  <c r="B498" i="4"/>
  <c r="C498" i="4" s="1"/>
  <c r="B499" i="4"/>
  <c r="C499" i="4" s="1"/>
  <c r="B500" i="4"/>
  <c r="C500" i="4" s="1"/>
  <c r="B501" i="4"/>
  <c r="C501" i="4" s="1"/>
  <c r="B502" i="4"/>
  <c r="C502" i="4" s="1"/>
  <c r="B503" i="4"/>
  <c r="C503" i="4" s="1"/>
  <c r="B504" i="4"/>
  <c r="C504" i="4" s="1"/>
  <c r="B505" i="4"/>
  <c r="C505" i="4" s="1"/>
  <c r="B506" i="4"/>
  <c r="C506" i="4" s="1"/>
  <c r="B507" i="4"/>
  <c r="C507" i="4" s="1"/>
  <c r="B508" i="4"/>
  <c r="C508" i="4" s="1"/>
  <c r="B509" i="4"/>
  <c r="B10" i="4"/>
  <c r="C10" i="4" s="1"/>
  <c r="B6" i="5" a="1"/>
  <c r="B6" i="5" s="1"/>
  <c r="B8" i="5" s="1"/>
  <c r="B9" i="5" s="1"/>
  <c r="B14" i="5" a="1"/>
  <c r="B14" i="5" s="1"/>
  <c r="B16" i="5" s="1"/>
  <c r="C6" i="5" a="1"/>
  <c r="C6" i="5" s="1"/>
  <c r="C7" i="5" s="1"/>
  <c r="D6" i="5" a="1"/>
  <c r="D6" i="5" s="1"/>
  <c r="E6" i="5" a="1"/>
  <c r="E6" i="5" s="1"/>
  <c r="E7" i="5" s="1"/>
  <c r="F6" i="5" a="1"/>
  <c r="F6" i="5" s="1"/>
  <c r="G6" i="5" a="1"/>
  <c r="G6" i="5" s="1"/>
  <c r="H6" i="5" a="1"/>
  <c r="H6" i="5" s="1"/>
  <c r="I6" i="5" a="1"/>
  <c r="I6" i="5" s="1"/>
  <c r="I7" i="5" s="1"/>
  <c r="J6" i="5" a="1"/>
  <c r="J6" i="5" s="1"/>
  <c r="K6" i="5" a="1"/>
  <c r="K6" i="5" s="1"/>
  <c r="H7" i="5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K15" i="5" s="1"/>
  <c r="I15" i="5" l="1"/>
  <c r="E15" i="5"/>
  <c r="V13" i="10"/>
  <c r="J15" i="5"/>
  <c r="F15" i="5"/>
  <c r="K25" i="9"/>
  <c r="V17" i="10"/>
  <c r="V21" i="10"/>
  <c r="H15" i="5"/>
  <c r="D15" i="5"/>
  <c r="V9" i="10"/>
  <c r="C25" i="9"/>
  <c r="C15" i="5"/>
  <c r="V5" i="10"/>
  <c r="E24" i="3"/>
  <c r="I24" i="3"/>
  <c r="G15" i="5"/>
  <c r="V7" i="10"/>
  <c r="V12" i="10"/>
  <c r="V18" i="10"/>
  <c r="V23" i="10"/>
  <c r="F24" i="3"/>
  <c r="K24" i="3"/>
  <c r="B25" i="9"/>
  <c r="D7" i="5"/>
  <c r="V6" i="10"/>
  <c r="V11" i="10"/>
  <c r="V16" i="10"/>
  <c r="V22" i="10"/>
  <c r="D24" i="3"/>
  <c r="J24" i="3"/>
  <c r="F25" i="9"/>
  <c r="K7" i="5"/>
  <c r="G7" i="5"/>
  <c r="V10" i="10"/>
  <c r="B28" i="10" s="1" a="1"/>
  <c r="K29" i="10" s="1"/>
  <c r="V15" i="10"/>
  <c r="V20" i="10"/>
  <c r="C24" i="3"/>
  <c r="H24" i="3"/>
  <c r="D25" i="9"/>
  <c r="E25" i="9"/>
  <c r="J25" i="9"/>
  <c r="V8" i="10"/>
  <c r="V14" i="10"/>
  <c r="V19" i="10"/>
  <c r="V24" i="10"/>
  <c r="B24" i="3"/>
  <c r="G24" i="3"/>
  <c r="H25" i="9"/>
  <c r="I25" i="9"/>
  <c r="B17" i="5"/>
  <c r="C16" i="5"/>
  <c r="J7" i="5"/>
  <c r="F7" i="5"/>
  <c r="C8" i="5"/>
  <c r="T4" i="10"/>
  <c r="P4" i="10"/>
  <c r="L4" i="10"/>
  <c r="H4" i="10"/>
  <c r="D4" i="10"/>
  <c r="S4" i="10"/>
  <c r="O4" i="10"/>
  <c r="K4" i="10"/>
  <c r="G4" i="10"/>
  <c r="C4" i="10"/>
  <c r="R4" i="10"/>
  <c r="N4" i="10"/>
  <c r="J4" i="10"/>
  <c r="F4" i="10"/>
  <c r="G41" i="10" l="1"/>
  <c r="C34" i="10"/>
  <c r="H28" i="10"/>
  <c r="C45" i="10"/>
  <c r="I28" i="10"/>
  <c r="D45" i="10"/>
  <c r="J38" i="10"/>
  <c r="H41" i="10"/>
  <c r="F44" i="10"/>
  <c r="D46" i="10"/>
  <c r="K30" i="10"/>
  <c r="G36" i="10"/>
  <c r="C30" i="10"/>
  <c r="K33" i="10"/>
  <c r="I36" i="10"/>
  <c r="G38" i="10"/>
  <c r="E41" i="10"/>
  <c r="C44" i="10"/>
  <c r="K47" i="10"/>
  <c r="I39" i="10"/>
  <c r="G31" i="10"/>
  <c r="F43" i="10"/>
  <c r="D35" i="10"/>
  <c r="C47" i="10"/>
  <c r="K40" i="10"/>
  <c r="B36" i="10"/>
  <c r="J30" i="10"/>
  <c r="D33" i="10"/>
  <c r="J46" i="10"/>
  <c r="J36" i="10"/>
  <c r="I38" i="10"/>
  <c r="F32" i="10"/>
  <c r="K32" i="10"/>
  <c r="I34" i="10"/>
  <c r="G37" i="10"/>
  <c r="E40" i="10"/>
  <c r="C42" i="10"/>
  <c r="J42" i="10"/>
  <c r="E28" i="10"/>
  <c r="C46" i="10"/>
  <c r="J29" i="10"/>
  <c r="H32" i="10"/>
  <c r="F34" i="10"/>
  <c r="D37" i="10"/>
  <c r="B32" i="10"/>
  <c r="J39" i="10"/>
  <c r="H31" i="10"/>
  <c r="G43" i="10"/>
  <c r="E35" i="10"/>
  <c r="D47" i="10"/>
  <c r="B38" i="10"/>
  <c r="C29" i="10"/>
  <c r="B31" i="10"/>
  <c r="C40" i="10"/>
  <c r="B47" i="10"/>
  <c r="I32" i="10"/>
  <c r="E37" i="10"/>
  <c r="K34" i="10"/>
  <c r="E42" i="10"/>
  <c r="J41" i="10"/>
  <c r="F46" i="10"/>
  <c r="B42" i="10"/>
  <c r="C39" i="10"/>
  <c r="D43" i="10"/>
  <c r="E47" i="10"/>
  <c r="E31" i="10"/>
  <c r="F35" i="10"/>
  <c r="G39" i="10"/>
  <c r="H43" i="10"/>
  <c r="I47" i="10"/>
  <c r="I31" i="10"/>
  <c r="J35" i="10"/>
  <c r="K39" i="10"/>
  <c r="B37" i="10"/>
  <c r="C33" i="10"/>
  <c r="D32" i="10"/>
  <c r="E30" i="10"/>
  <c r="F29" i="10"/>
  <c r="G28" i="10"/>
  <c r="I46" i="10"/>
  <c r="J45" i="10"/>
  <c r="K44" i="10"/>
  <c r="B29" i="10"/>
  <c r="C41" i="10"/>
  <c r="D34" i="10"/>
  <c r="F37" i="10"/>
  <c r="H34" i="10"/>
  <c r="J32" i="10"/>
  <c r="B33" i="10"/>
  <c r="C37" i="10"/>
  <c r="D36" i="10"/>
  <c r="E34" i="10"/>
  <c r="F33" i="10"/>
  <c r="G32" i="10"/>
  <c r="H30" i="10"/>
  <c r="I29" i="10"/>
  <c r="J28" i="10"/>
  <c r="B45" i="10"/>
  <c r="F42" i="10"/>
  <c r="H40" i="10"/>
  <c r="J37" i="10"/>
  <c r="G40" i="10"/>
  <c r="K45" i="10"/>
  <c r="F30" i="10"/>
  <c r="B41" i="10"/>
  <c r="H33" i="10"/>
  <c r="I37" i="10"/>
  <c r="D44" i="10"/>
  <c r="I42" i="10"/>
  <c r="D28" i="10"/>
  <c r="B30" i="10"/>
  <c r="B46" i="10"/>
  <c r="C35" i="10"/>
  <c r="E43" i="10"/>
  <c r="F47" i="10"/>
  <c r="F31" i="10"/>
  <c r="G35" i="10"/>
  <c r="H39" i="10"/>
  <c r="I43" i="10"/>
  <c r="J47" i="10"/>
  <c r="J31" i="10"/>
  <c r="B43" i="10"/>
  <c r="C28" i="10"/>
  <c r="E46" i="10"/>
  <c r="F45" i="10"/>
  <c r="G44" i="10"/>
  <c r="H42" i="10"/>
  <c r="J40" i="10"/>
  <c r="K38" i="10"/>
  <c r="B35" i="10"/>
  <c r="C36" i="10"/>
  <c r="E44" i="10"/>
  <c r="I44" i="10"/>
  <c r="K41" i="10"/>
  <c r="B39" i="10"/>
  <c r="C32" i="10"/>
  <c r="E29" i="10"/>
  <c r="F28" i="10"/>
  <c r="H46" i="10"/>
  <c r="J44" i="10"/>
  <c r="D38" i="10"/>
  <c r="D39" i="10"/>
  <c r="K35" i="10"/>
  <c r="I41" i="10"/>
  <c r="G46" i="10"/>
  <c r="D30" i="10"/>
  <c r="I45" i="10"/>
  <c r="K42" i="10"/>
  <c r="E32" i="10"/>
  <c r="K36" i="10"/>
  <c r="H29" i="10"/>
  <c r="E33" i="10"/>
  <c r="K37" i="10"/>
  <c r="I40" i="10"/>
  <c r="G42" i="10"/>
  <c r="E45" i="10"/>
  <c r="B44" i="10"/>
  <c r="I33" i="10"/>
  <c r="E38" i="10"/>
  <c r="B40" i="10"/>
  <c r="B5" i="8" s="1" a="1"/>
  <c r="J34" i="10"/>
  <c r="H37" i="10"/>
  <c r="F40" i="10"/>
  <c r="D42" i="10"/>
  <c r="K31" i="10"/>
  <c r="J43" i="10"/>
  <c r="H35" i="10"/>
  <c r="G47" i="10"/>
  <c r="E39" i="10"/>
  <c r="C31" i="10"/>
  <c r="B34" i="10"/>
  <c r="G45" i="10"/>
  <c r="F41" i="10"/>
  <c r="F36" i="10"/>
  <c r="G29" i="10"/>
  <c r="K46" i="10"/>
  <c r="G30" i="10"/>
  <c r="D29" i="10"/>
  <c r="J33" i="10"/>
  <c r="H36" i="10"/>
  <c r="F38" i="10"/>
  <c r="D41" i="10"/>
  <c r="B28" i="10"/>
  <c r="H45" i="10"/>
  <c r="D40" i="10"/>
  <c r="K28" i="10"/>
  <c r="I30" i="10"/>
  <c r="G33" i="10"/>
  <c r="G5" i="8" s="1" a="1"/>
  <c r="E36" i="10"/>
  <c r="C38" i="10"/>
  <c r="K43" i="10"/>
  <c r="I35" i="10"/>
  <c r="H47" i="10"/>
  <c r="F39" i="10"/>
  <c r="D31" i="10"/>
  <c r="C43" i="10"/>
  <c r="H44" i="10"/>
  <c r="H38" i="10"/>
  <c r="G34" i="10"/>
  <c r="F48" i="10"/>
  <c r="C17" i="5"/>
  <c r="D16" i="5"/>
  <c r="C9" i="5"/>
  <c r="D8" i="5"/>
  <c r="H5" i="8" l="1" a="1"/>
  <c r="F5" i="8" a="1"/>
  <c r="E48" i="10"/>
  <c r="E5" i="8" a="1"/>
  <c r="E5" i="8" s="1"/>
  <c r="B48" i="10"/>
  <c r="B49" i="10" s="1"/>
  <c r="G48" i="10"/>
  <c r="G49" i="10" s="1"/>
  <c r="K5" i="8" a="1"/>
  <c r="H48" i="10"/>
  <c r="H49" i="10" s="1"/>
  <c r="K48" i="10"/>
  <c r="D48" i="10"/>
  <c r="D49" i="10" s="1"/>
  <c r="J48" i="10"/>
  <c r="V11" i="8" s="1" a="1"/>
  <c r="V11" i="8" s="1"/>
  <c r="C5" i="8" a="1"/>
  <c r="C9" i="8" s="1"/>
  <c r="D5" i="8" a="1"/>
  <c r="D11" i="8" s="1"/>
  <c r="C48" i="10"/>
  <c r="C49" i="10" s="1"/>
  <c r="I48" i="10"/>
  <c r="U11" i="8" s="1" a="1"/>
  <c r="U11" i="8" s="1"/>
  <c r="J5" i="8" a="1"/>
  <c r="J11" i="8" s="1"/>
  <c r="I5" i="8" a="1"/>
  <c r="I9" i="8" s="1"/>
  <c r="E16" i="5"/>
  <c r="D17" i="5"/>
  <c r="J49" i="10"/>
  <c r="E8" i="5"/>
  <c r="D9" i="5"/>
  <c r="E9" i="8"/>
  <c r="E16" i="8"/>
  <c r="E49" i="10"/>
  <c r="Q11" i="8" a="1"/>
  <c r="Q11" i="8" s="1"/>
  <c r="I49" i="10"/>
  <c r="K5" i="8"/>
  <c r="K9" i="8"/>
  <c r="K13" i="8"/>
  <c r="K17" i="8"/>
  <c r="K21" i="8"/>
  <c r="K10" i="8"/>
  <c r="K15" i="8"/>
  <c r="K20" i="8"/>
  <c r="K7" i="8"/>
  <c r="K12" i="8"/>
  <c r="K18" i="8"/>
  <c r="K23" i="8"/>
  <c r="K6" i="8"/>
  <c r="K11" i="8"/>
  <c r="K16" i="8"/>
  <c r="K22" i="8"/>
  <c r="K8" i="8"/>
  <c r="K19" i="8"/>
  <c r="K14" i="8"/>
  <c r="K24" i="8"/>
  <c r="H7" i="8"/>
  <c r="H11" i="8"/>
  <c r="H15" i="8"/>
  <c r="H19" i="8"/>
  <c r="H23" i="8"/>
  <c r="H8" i="8"/>
  <c r="H13" i="8"/>
  <c r="H18" i="8"/>
  <c r="H24" i="8"/>
  <c r="H9" i="8"/>
  <c r="H14" i="8"/>
  <c r="H20" i="8"/>
  <c r="H5" i="8"/>
  <c r="H10" i="8"/>
  <c r="H16" i="8"/>
  <c r="H21" i="8"/>
  <c r="H6" i="8"/>
  <c r="H17" i="8"/>
  <c r="H12" i="8"/>
  <c r="H22" i="8"/>
  <c r="D21" i="8"/>
  <c r="D22" i="8"/>
  <c r="B6" i="8"/>
  <c r="B10" i="8"/>
  <c r="B14" i="8"/>
  <c r="B18" i="8"/>
  <c r="B22" i="8"/>
  <c r="B7" i="8"/>
  <c r="B12" i="8"/>
  <c r="B17" i="8"/>
  <c r="B23" i="8"/>
  <c r="B9" i="8"/>
  <c r="B15" i="8"/>
  <c r="B20" i="8"/>
  <c r="B8" i="8"/>
  <c r="B13" i="8"/>
  <c r="B19" i="8"/>
  <c r="B24" i="8"/>
  <c r="B11" i="8"/>
  <c r="B21" i="8"/>
  <c r="B16" i="8"/>
  <c r="B5" i="8"/>
  <c r="G5" i="8"/>
  <c r="G9" i="8"/>
  <c r="G13" i="8"/>
  <c r="G17" i="8"/>
  <c r="G21" i="8"/>
  <c r="G7" i="8"/>
  <c r="G12" i="8"/>
  <c r="G18" i="8"/>
  <c r="G23" i="8"/>
  <c r="G8" i="8"/>
  <c r="G14" i="8"/>
  <c r="G19" i="8"/>
  <c r="G24" i="8"/>
  <c r="G10" i="8"/>
  <c r="G15" i="8"/>
  <c r="G20" i="8"/>
  <c r="G6" i="8"/>
  <c r="G11" i="8"/>
  <c r="G16" i="8"/>
  <c r="G22" i="8"/>
  <c r="F7" i="8"/>
  <c r="F11" i="8"/>
  <c r="F15" i="8"/>
  <c r="F19" i="8"/>
  <c r="F23" i="8"/>
  <c r="F6" i="8"/>
  <c r="F12" i="8"/>
  <c r="F17" i="8"/>
  <c r="F22" i="8"/>
  <c r="F8" i="8"/>
  <c r="F13" i="8"/>
  <c r="F18" i="8"/>
  <c r="F24" i="8"/>
  <c r="F9" i="8"/>
  <c r="F14" i="8"/>
  <c r="F20" i="8"/>
  <c r="F5" i="8"/>
  <c r="F16" i="8"/>
  <c r="F10" i="8"/>
  <c r="F21" i="8"/>
  <c r="W11" i="8" a="1"/>
  <c r="W11" i="8" s="1"/>
  <c r="K49" i="10"/>
  <c r="N11" i="8" a="1"/>
  <c r="N11" i="8" s="1"/>
  <c r="S11" i="8" a="1"/>
  <c r="S11" i="8" s="1"/>
  <c r="F49" i="10"/>
  <c r="R11" i="8" a="1"/>
  <c r="R11" i="8" s="1"/>
  <c r="E24" i="8" l="1"/>
  <c r="C19" i="8"/>
  <c r="C16" i="8"/>
  <c r="C13" i="8"/>
  <c r="E14" i="8"/>
  <c r="E11" i="8"/>
  <c r="J22" i="8"/>
  <c r="T11" i="8" a="1"/>
  <c r="T11" i="8" s="1"/>
  <c r="T12" i="8" s="1"/>
  <c r="C8" i="8"/>
  <c r="C6" i="8"/>
  <c r="E10" i="8"/>
  <c r="E23" i="8"/>
  <c r="E6" i="8"/>
  <c r="J7" i="8"/>
  <c r="C7" i="8"/>
  <c r="C17" i="8"/>
  <c r="J5" i="8"/>
  <c r="C23" i="8"/>
  <c r="C21" i="8"/>
  <c r="E15" i="8"/>
  <c r="E18" i="8"/>
  <c r="E13" i="8"/>
  <c r="J13" i="8"/>
  <c r="D23" i="8"/>
  <c r="P11" i="8" a="1"/>
  <c r="P11" i="8" s="1"/>
  <c r="D18" i="8"/>
  <c r="D7" i="8"/>
  <c r="C18" i="8"/>
  <c r="C20" i="8"/>
  <c r="E20" i="8"/>
  <c r="E19" i="8"/>
  <c r="E7" i="8"/>
  <c r="E17" i="8"/>
  <c r="J20" i="8"/>
  <c r="D24" i="8"/>
  <c r="D16" i="8"/>
  <c r="J8" i="8"/>
  <c r="J14" i="8"/>
  <c r="O11" i="8" a="1"/>
  <c r="O11" i="8" s="1"/>
  <c r="O12" i="8" s="1"/>
  <c r="J21" i="8"/>
  <c r="J17" i="8"/>
  <c r="J23" i="8"/>
  <c r="D20" i="8"/>
  <c r="D17" i="8"/>
  <c r="D19" i="8"/>
  <c r="C24" i="8"/>
  <c r="C22" i="8"/>
  <c r="C15" i="8"/>
  <c r="C5" i="8"/>
  <c r="E12" i="8"/>
  <c r="E8" i="8"/>
  <c r="E22" i="8"/>
  <c r="E21" i="8"/>
  <c r="J24" i="8"/>
  <c r="J16" i="8"/>
  <c r="J6" i="8"/>
  <c r="J19" i="8"/>
  <c r="I7" i="8"/>
  <c r="I16" i="8"/>
  <c r="I24" i="8"/>
  <c r="I21" i="8"/>
  <c r="I5" i="8"/>
  <c r="D15" i="8"/>
  <c r="I23" i="8"/>
  <c r="I20" i="8"/>
  <c r="I11" i="8"/>
  <c r="I19" i="8"/>
  <c r="I17" i="8"/>
  <c r="D14" i="8"/>
  <c r="D13" i="8"/>
  <c r="D12" i="8"/>
  <c r="D10" i="8"/>
  <c r="J15" i="8"/>
  <c r="I12" i="8"/>
  <c r="I10" i="8"/>
  <c r="I6" i="8"/>
  <c r="I14" i="8"/>
  <c r="I13" i="8"/>
  <c r="D9" i="8"/>
  <c r="D8" i="8"/>
  <c r="D6" i="8"/>
  <c r="D5" i="8"/>
  <c r="C14" i="8"/>
  <c r="C12" i="8"/>
  <c r="C11" i="8"/>
  <c r="C10" i="8"/>
  <c r="J18" i="8"/>
  <c r="J10" i="8"/>
  <c r="J12" i="8"/>
  <c r="J9" i="8"/>
  <c r="I18" i="8"/>
  <c r="I22" i="8"/>
  <c r="I15" i="8"/>
  <c r="I8" i="8"/>
  <c r="R12" i="8"/>
  <c r="U12" i="8"/>
  <c r="N10" i="8"/>
  <c r="N9" i="8"/>
  <c r="B28" i="8" a="1"/>
  <c r="V12" i="8"/>
  <c r="S12" i="8"/>
  <c r="F8" i="5"/>
  <c r="E9" i="5"/>
  <c r="W12" i="8"/>
  <c r="R10" i="8"/>
  <c r="F28" i="8" a="1"/>
  <c r="R9" i="8"/>
  <c r="S9" i="8"/>
  <c r="G28" i="8" a="1"/>
  <c r="S10" i="8"/>
  <c r="H28" i="8" a="1"/>
  <c r="T9" i="8"/>
  <c r="T10" i="8"/>
  <c r="W9" i="8"/>
  <c r="W10" i="8"/>
  <c r="K28" i="8" a="1"/>
  <c r="F16" i="5"/>
  <c r="E17" i="5"/>
  <c r="U10" i="8" l="1"/>
  <c r="P12" i="8"/>
  <c r="Q10" i="8"/>
  <c r="Q12" i="8"/>
  <c r="J28" i="8" a="1"/>
  <c r="J39" i="8" s="1"/>
  <c r="O9" i="8"/>
  <c r="Q9" i="8"/>
  <c r="I28" i="8" a="1"/>
  <c r="I33" i="8" s="1"/>
  <c r="P10" i="8"/>
  <c r="E28" i="8" a="1"/>
  <c r="E41" i="8" s="1"/>
  <c r="V10" i="8"/>
  <c r="O10" i="8"/>
  <c r="U9" i="8"/>
  <c r="V9" i="8"/>
  <c r="C28" i="8" a="1"/>
  <c r="C33" i="8" s="1"/>
  <c r="D28" i="8" a="1"/>
  <c r="D43" i="8" s="1"/>
  <c r="P9" i="8"/>
  <c r="G16" i="5"/>
  <c r="F17" i="5"/>
  <c r="H31" i="8"/>
  <c r="H35" i="8"/>
  <c r="H39" i="8"/>
  <c r="H43" i="8"/>
  <c r="H47" i="8"/>
  <c r="H28" i="8"/>
  <c r="H36" i="8"/>
  <c r="H40" i="8"/>
  <c r="H44" i="8"/>
  <c r="H29" i="8"/>
  <c r="H33" i="8"/>
  <c r="H41" i="8"/>
  <c r="H45" i="8"/>
  <c r="H32" i="8"/>
  <c r="H37" i="8"/>
  <c r="H34" i="8"/>
  <c r="H38" i="8"/>
  <c r="H42" i="8"/>
  <c r="H30" i="8"/>
  <c r="H46" i="8"/>
  <c r="J31" i="8"/>
  <c r="J35" i="8"/>
  <c r="J43" i="8"/>
  <c r="J47" i="8"/>
  <c r="J28" i="8"/>
  <c r="J36" i="8"/>
  <c r="J44" i="8"/>
  <c r="J40" i="8"/>
  <c r="J33" i="8"/>
  <c r="J37" i="8"/>
  <c r="J41" i="8"/>
  <c r="J38" i="8"/>
  <c r="J42" i="8"/>
  <c r="J46" i="8"/>
  <c r="J34" i="8"/>
  <c r="F31" i="8"/>
  <c r="F35" i="8"/>
  <c r="F39" i="8"/>
  <c r="F43" i="8"/>
  <c r="F47" i="8"/>
  <c r="F32" i="8"/>
  <c r="F36" i="8"/>
  <c r="F44" i="8"/>
  <c r="F29" i="8"/>
  <c r="F33" i="8"/>
  <c r="F37" i="8"/>
  <c r="F41" i="8"/>
  <c r="F45" i="8"/>
  <c r="F28" i="8"/>
  <c r="F40" i="8"/>
  <c r="F30" i="8"/>
  <c r="F46" i="8"/>
  <c r="F38" i="8"/>
  <c r="F34" i="8"/>
  <c r="F42" i="8"/>
  <c r="G8" i="5"/>
  <c r="F9" i="5"/>
  <c r="B30" i="8"/>
  <c r="B34" i="8"/>
  <c r="B38" i="8"/>
  <c r="B42" i="8"/>
  <c r="B46" i="8"/>
  <c r="B28" i="8"/>
  <c r="B33" i="8"/>
  <c r="B39" i="8"/>
  <c r="B44" i="8"/>
  <c r="B31" i="8"/>
  <c r="B36" i="8"/>
  <c r="B41" i="8"/>
  <c r="B47" i="8"/>
  <c r="B29" i="8"/>
  <c r="B35" i="8"/>
  <c r="B40" i="8"/>
  <c r="B45" i="8"/>
  <c r="B32" i="8"/>
  <c r="B43" i="8"/>
  <c r="B37" i="8"/>
  <c r="G29" i="8"/>
  <c r="G33" i="8"/>
  <c r="G37" i="8"/>
  <c r="G41" i="8"/>
  <c r="G45" i="8"/>
  <c r="G38" i="8"/>
  <c r="G46" i="8"/>
  <c r="G35" i="8"/>
  <c r="G39" i="8"/>
  <c r="G43" i="8"/>
  <c r="G47" i="8"/>
  <c r="G30" i="8"/>
  <c r="G34" i="8"/>
  <c r="G42" i="8"/>
  <c r="G31" i="8"/>
  <c r="G40" i="8"/>
  <c r="G32" i="8"/>
  <c r="G28" i="8"/>
  <c r="G44" i="8"/>
  <c r="G36" i="8"/>
  <c r="K29" i="8"/>
  <c r="K33" i="8"/>
  <c r="K37" i="8"/>
  <c r="K41" i="8"/>
  <c r="K45" i="8"/>
  <c r="K34" i="8"/>
  <c r="K38" i="8"/>
  <c r="K42" i="8"/>
  <c r="K30" i="8"/>
  <c r="K46" i="8"/>
  <c r="K31" i="8"/>
  <c r="K39" i="8"/>
  <c r="K47" i="8"/>
  <c r="K32" i="8"/>
  <c r="K43" i="8"/>
  <c r="K40" i="8"/>
  <c r="K35" i="8"/>
  <c r="K28" i="8"/>
  <c r="K36" i="8"/>
  <c r="K44" i="8"/>
  <c r="I40" i="8" l="1"/>
  <c r="I28" i="8"/>
  <c r="I48" i="8" s="1"/>
  <c r="I35" i="8"/>
  <c r="I38" i="8"/>
  <c r="I41" i="8"/>
  <c r="J30" i="8"/>
  <c r="J45" i="8"/>
  <c r="J29" i="8"/>
  <c r="J48" i="8" s="1"/>
  <c r="J32" i="8"/>
  <c r="I32" i="8"/>
  <c r="I47" i="8"/>
  <c r="I31" i="8"/>
  <c r="I34" i="8"/>
  <c r="I37" i="8"/>
  <c r="I44" i="8"/>
  <c r="I39" i="8"/>
  <c r="I42" i="8"/>
  <c r="I45" i="8"/>
  <c r="I29" i="8"/>
  <c r="I36" i="8"/>
  <c r="I43" i="8"/>
  <c r="I46" i="8"/>
  <c r="I30" i="8"/>
  <c r="E30" i="8"/>
  <c r="E38" i="8"/>
  <c r="E40" i="8"/>
  <c r="E35" i="8"/>
  <c r="E37" i="8"/>
  <c r="E44" i="8"/>
  <c r="E31" i="8"/>
  <c r="E33" i="8"/>
  <c r="E47" i="8"/>
  <c r="E34" i="8"/>
  <c r="D29" i="8"/>
  <c r="C40" i="8"/>
  <c r="C39" i="8"/>
  <c r="C42" i="8"/>
  <c r="C45" i="8"/>
  <c r="C29" i="8"/>
  <c r="C44" i="8"/>
  <c r="C32" i="8"/>
  <c r="C35" i="8"/>
  <c r="C38" i="8"/>
  <c r="C41" i="8"/>
  <c r="D32" i="8"/>
  <c r="D39" i="8"/>
  <c r="E28" i="8"/>
  <c r="E43" i="8"/>
  <c r="E46" i="8"/>
  <c r="E45" i="8"/>
  <c r="E29" i="8"/>
  <c r="C28" i="8"/>
  <c r="C47" i="8"/>
  <c r="C31" i="8"/>
  <c r="C34" i="8"/>
  <c r="C37" i="8"/>
  <c r="D46" i="8"/>
  <c r="E32" i="8"/>
  <c r="E36" i="8"/>
  <c r="E39" i="8"/>
  <c r="E42" i="8"/>
  <c r="C36" i="8"/>
  <c r="C43" i="8"/>
  <c r="C46" i="8"/>
  <c r="C30" i="8"/>
  <c r="D45" i="8"/>
  <c r="D30" i="8"/>
  <c r="D41" i="8"/>
  <c r="D44" i="8"/>
  <c r="D28" i="8"/>
  <c r="D35" i="8"/>
  <c r="D34" i="8"/>
  <c r="D37" i="8"/>
  <c r="D40" i="8"/>
  <c r="D47" i="8"/>
  <c r="D31" i="8"/>
  <c r="D38" i="8"/>
  <c r="D42" i="8"/>
  <c r="D33" i="8"/>
  <c r="D36" i="8"/>
  <c r="F48" i="8"/>
  <c r="H48" i="8"/>
  <c r="H8" i="5"/>
  <c r="G9" i="5"/>
  <c r="K48" i="8"/>
  <c r="G48" i="8"/>
  <c r="B48" i="8"/>
  <c r="H16" i="5"/>
  <c r="G17" i="5"/>
  <c r="E48" i="8" l="1"/>
  <c r="C48" i="8"/>
  <c r="D48" i="8"/>
  <c r="I8" i="5"/>
  <c r="H9" i="5"/>
  <c r="I16" i="5"/>
  <c r="H17" i="5"/>
  <c r="J16" i="5" l="1"/>
  <c r="I17" i="5"/>
  <c r="J8" i="5"/>
  <c r="I9" i="5"/>
  <c r="K8" i="5" l="1"/>
  <c r="K9" i="5" s="1"/>
  <c r="J9" i="5"/>
  <c r="K16" i="5"/>
  <c r="K17" i="5" s="1"/>
  <c r="J17" i="5"/>
</calcChain>
</file>

<file path=xl/sharedStrings.xml><?xml version="1.0" encoding="utf-8"?>
<sst xmlns="http://schemas.openxmlformats.org/spreadsheetml/2006/main" count="172" uniqueCount="71">
  <si>
    <t>Species 1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</si>
  <si>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</si>
  <si>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</si>
  <si>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</si>
  <si>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</si>
  <si>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</si>
  <si>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</si>
  <si>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</si>
  <si>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</si>
  <si>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</si>
  <si>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</si>
  <si>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</si>
  <si>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</si>
  <si>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</si>
  <si>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</si>
  <si>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</si>
  <si>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</si>
  <si>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</si>
  <si>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</si>
  <si>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</si>
  <si>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</si>
  <si>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</si>
  <si>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</si>
  <si>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</si>
  <si>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</si>
  <si>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</si>
  <si>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</si>
  <si>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</si>
  <si>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</si>
  <si>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</si>
  <si>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Population size</t>
  </si>
  <si>
    <t>Sample size</t>
  </si>
  <si>
    <t>Sampling error=</t>
  </si>
  <si>
    <t>% of Population</t>
  </si>
  <si>
    <t>Modified Shannon Index for Pollinators</t>
  </si>
  <si>
    <t>INPUT POLLINATOR ABUNDANCE</t>
  </si>
  <si>
    <t>INPUT PLANT ABUNDANCE</t>
  </si>
  <si>
    <t>SUM</t>
  </si>
  <si>
    <t>INDEX</t>
  </si>
  <si>
    <t>Modified Shannon Index for Plants</t>
  </si>
  <si>
    <t>GEOMETRIC MEAN</t>
  </si>
  <si>
    <t>Year</t>
  </si>
  <si>
    <t>Cumulative Product</t>
  </si>
  <si>
    <t xml:space="preserve">INDEX INTERPRETATION: low value means there are relatively dominating species, high value means there is no relative dominating species </t>
  </si>
  <si>
    <t>Note: Do not edit the cells highlighted in green.</t>
  </si>
  <si>
    <t>Pollinator</t>
  </si>
  <si>
    <t>Plant</t>
  </si>
  <si>
    <t>How many flowers a pollinator can visit in a day?</t>
  </si>
  <si>
    <t>INPUT TOTAL NUMBER OF FLOWERS</t>
  </si>
  <si>
    <t>Estimated average number of flowers per plant species</t>
  </si>
  <si>
    <t>Pollinator/Plant</t>
  </si>
  <si>
    <t>Visitation rate</t>
  </si>
  <si>
    <t>Pollinator-to-Plant Ratio</t>
  </si>
  <si>
    <t>Possibility of being a pollinator (0=not pollinator to 1=preferred pollinator)</t>
  </si>
  <si>
    <t>Counted more than once</t>
  </si>
  <si>
    <t>Flower assignment</t>
  </si>
  <si>
    <t>INTERPRETATION: less than 1 means there is deficiency in the number of pollinators</t>
  </si>
  <si>
    <t>Values in red are less than 1</t>
  </si>
  <si>
    <t>Note: Do not alter content of this worksheet. Do not edit the cells highlighted in green.</t>
  </si>
  <si>
    <t>Average P2P ratio</t>
  </si>
  <si>
    <t>Standard deviation</t>
  </si>
  <si>
    <t>P2P Index</t>
  </si>
  <si>
    <t>%Change</t>
  </si>
  <si>
    <t>Pollinator deficiency (this is the number of pollinators needed)</t>
  </si>
  <si>
    <t>Location type:</t>
  </si>
  <si>
    <t>Rank Class:</t>
  </si>
  <si>
    <t>Class</t>
  </si>
  <si>
    <t>Location type</t>
  </si>
  <si>
    <t>Hotspot Name:</t>
  </si>
  <si>
    <t>Hotspot name</t>
  </si>
  <si>
    <t>The ratio also means the approximate number of times a flower is visited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</si>
</sst>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2" borderId="0" xfId="0" applyFill="1" applyAlignment="1">
      <alignment horizontal="right"/>
    </xf>
    <xf numFmtId="0" fontId="0" fillId="2" borderId="1" xfId="0" applyFill="1" applyBorder="1"/>
    <xf numFmtId="9" fontId="0" fillId="2" borderId="1" xfId="1" applyFont="1" applyFill="1" applyBorder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0" fillId="0" borderId="0" xfId="0" applyAlignment="1">
      <alignment wrapText="1"/>
    </xf>
    <xf numFmtId="0" fontId="3" fillId="0" borderId="0" xfId="0" applyFont="1" applyFill="1" applyAlignment="1"/>
    <xf numFmtId="0" fontId="0" fillId="2" borderId="2" xfId="0" applyFill="1" applyBorder="1"/>
    <xf numFmtId="0" fontId="0" fillId="0" borderId="0" xfId="0" applyBorder="1"/>
    <xf numFmtId="0" fontId="3" fillId="2" borderId="5" xfId="0" applyFont="1" applyFill="1" applyBorder="1"/>
    <xf numFmtId="1" fontId="0" fillId="2" borderId="1" xfId="0" applyNumberFormat="1" applyFill="1" applyBorder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2" borderId="5" xfId="0" applyFill="1" applyBorder="1"/>
    <xf numFmtId="2" fontId="0" fillId="0" borderId="0" xfId="0" applyNumberFormat="1" applyBorder="1"/>
    <xf numFmtId="2" fontId="0" fillId="2" borderId="1" xfId="0" applyNumberFormat="1" applyFill="1" applyBorder="1"/>
    <xf numFmtId="0" fontId="0" fillId="0" borderId="3" xfId="0" applyFill="1" applyBorder="1"/>
    <xf numFmtId="0" fontId="4" fillId="2" borderId="0" xfId="0" applyFont="1" applyFill="1"/>
    <xf numFmtId="0" fontId="7" fillId="2" borderId="0" xfId="0" applyFont="1" applyFill="1"/>
    <xf numFmtId="1" fontId="7" fillId="2" borderId="1" xfId="0" applyNumberFormat="1" applyFont="1" applyFill="1" applyBorder="1"/>
    <xf numFmtId="0" fontId="8" fillId="2" borderId="1" xfId="0" applyFont="1" applyFill="1" applyBorder="1"/>
    <xf numFmtId="10" fontId="1" fillId="2" borderId="0" xfId="1" applyNumberFormat="1" applyFont="1" applyFill="1"/>
    <xf numFmtId="0" fontId="4" fillId="0" borderId="0" xfId="0" applyFont="1" applyFill="1"/>
    <xf numFmtId="0" fontId="9" fillId="2" borderId="0" xfId="0" applyFont="1" applyFill="1"/>
    <xf numFmtId="0" fontId="7" fillId="2" borderId="1" xfId="0" applyFont="1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2" borderId="6" xfId="0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1">
    <dxf>
      <font>
        <color rgb="FF9C0006"/>
      </font>
    </dxf>
  </dxfs>
  <tableStyles count="0" defaultTableStyle="TableStyleMedium9" defaultPivotStyle="PivotStyleMedium7"/>
  <colors>
    <mruColors>
      <color rgb="FFEDACA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(Shannon Index)'!$A$3</c:f>
              <c:strCache>
                <c:ptCount val="1"/>
                <c:pt idx="0">
                  <c:v>Modified Shannon Index for Pollinators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'OUTPUT (Shannon Index)'!$B$4:$K$4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'OUTPUT (Shannon Index)'!$B$6:$K$6</c:f>
              <c:numCache>
                <c:formatCode>General</c:formatCode>
                <c:ptCount val="10"/>
                <c:pt idx="0">
                  <c:v>2.7735958384180988</c:v>
                </c:pt>
                <c:pt idx="1">
                  <c:v>2.7882351826823131</c:v>
                </c:pt>
                <c:pt idx="2">
                  <c:v>2.8936452161292383</c:v>
                </c:pt>
                <c:pt idx="3">
                  <c:v>2.8507731359708095</c:v>
                </c:pt>
                <c:pt idx="4">
                  <c:v>2.8342459876640533</c:v>
                </c:pt>
                <c:pt idx="5">
                  <c:v>2.8518108854679847</c:v>
                </c:pt>
                <c:pt idx="6">
                  <c:v>2.8549645062752576</c:v>
                </c:pt>
                <c:pt idx="7">
                  <c:v>2.7979999558270694</c:v>
                </c:pt>
                <c:pt idx="8">
                  <c:v>2.7191846582177095</c:v>
                </c:pt>
                <c:pt idx="9">
                  <c:v>2.8060107949077979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D-BB40-9E74-EAF70B681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68930784"/>
        <c:axId val="-1768978400"/>
      </c:lineChart>
      <c:catAx>
        <c:axId val="-176893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978400"/>
        <c:crosses val="autoZero"/>
        <c:auto val="1"/>
        <c:lblAlgn val="ctr"/>
        <c:lblOffset val="100"/>
        <c:noMultiLvlLbl val="0"/>
      </c:catAx>
      <c:valAx>
        <c:axId val="-17689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93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(Shannon Index)'!$A$11</c:f>
              <c:strCache>
                <c:ptCount val="1"/>
                <c:pt idx="0">
                  <c:v>Modified Shannon Index for Plants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'OUTPUT (Shannon Index)'!$B$12:$K$12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'OUTPUT (Shannon Index)'!$B$14:$K$14</c:f>
              <c:numCache>
                <c:formatCode>General</c:formatCode>
                <c:ptCount val="10"/>
                <c:pt idx="0">
                  <c:v>2.7839944764725293</c:v>
                </c:pt>
                <c:pt idx="1">
                  <c:v>2.8641703778907246</c:v>
                </c:pt>
                <c:pt idx="2">
                  <c:v>2.8536418364353455</c:v>
                </c:pt>
                <c:pt idx="3">
                  <c:v>2.8329184567234487</c:v>
                </c:pt>
                <c:pt idx="4">
                  <c:v>2.7654761968280512</c:v>
                </c:pt>
                <c:pt idx="5">
                  <c:v>2.8176501590322909</c:v>
                </c:pt>
                <c:pt idx="6">
                  <c:v>2.8447975555212914</c:v>
                </c:pt>
                <c:pt idx="7">
                  <c:v>2.81978022794743</c:v>
                </c:pt>
                <c:pt idx="8">
                  <c:v>2.7819014253582219</c:v>
                </c:pt>
                <c:pt idx="9">
                  <c:v>2.7718546813661429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1-C344-93E0-9832F6BAC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69010496"/>
        <c:axId val="-1768968672"/>
      </c:lineChart>
      <c:catAx>
        <c:axId val="-176901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968672"/>
        <c:crosses val="autoZero"/>
        <c:auto val="1"/>
        <c:lblAlgn val="ctr"/>
        <c:lblOffset val="100"/>
        <c:noMultiLvlLbl val="0"/>
      </c:catAx>
      <c:valAx>
        <c:axId val="-17689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901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Geometric Mean of Index (Pollinator)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'OUTPUT (Shannon Index)'!$B$4:$K$4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'OUTPUT (Shannon Index)'!$B$9:$K$9</c:f>
              <c:numCache>
                <c:formatCode>General</c:formatCode>
                <c:ptCount val="10"/>
                <c:pt idx="0">
                  <c:v>2.7735958384180988</c:v>
                </c:pt>
                <c:pt idx="1">
                  <c:v>2.780905877446878</c:v>
                </c:pt>
                <c:pt idx="2">
                  <c:v>2.817988960035462</c:v>
                </c:pt>
                <c:pt idx="3">
                  <c:v>2.8261494878021245</c:v>
                </c:pt>
                <c:pt idx="4">
                  <c:v>2.8277669353359056</c:v>
                </c:pt>
                <c:pt idx="5">
                  <c:v>2.8317601363952676</c:v>
                </c:pt>
                <c:pt idx="6">
                  <c:v>2.8350634636061738</c:v>
                </c:pt>
                <c:pt idx="7">
                  <c:v>2.8304038082474419</c:v>
                </c:pt>
                <c:pt idx="8">
                  <c:v>2.8178248120443143</c:v>
                </c:pt>
                <c:pt idx="9">
                  <c:v>2.816641175478058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D-EB41-99C3-0B8563F7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1080800"/>
        <c:axId val="-1741078752"/>
      </c:lineChart>
      <c:catAx>
        <c:axId val="-17410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1078752"/>
        <c:crosses val="autoZero"/>
        <c:auto val="1"/>
        <c:lblAlgn val="ctr"/>
        <c:lblOffset val="100"/>
        <c:noMultiLvlLbl val="0"/>
      </c:catAx>
      <c:valAx>
        <c:axId val="-17410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10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Geometric Mean of Index (Plants)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'OUTPUT (Shannon Index)'!$B$12:$K$12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'OUTPUT (Shannon Index)'!$B$17:$K$17</c:f>
              <c:numCache>
                <c:formatCode>General</c:formatCode>
                <c:ptCount val="10"/>
                <c:pt idx="0">
                  <c:v>2.7839944764725293</c:v>
                </c:pt>
                <c:pt idx="1">
                  <c:v>2.8237978879027468</c:v>
                </c:pt>
                <c:pt idx="2">
                  <c:v>2.8337110292426497</c:v>
                </c:pt>
                <c:pt idx="3">
                  <c:v>2.833512865327152</c:v>
                </c:pt>
                <c:pt idx="4">
                  <c:v>2.8197729239590319</c:v>
                </c:pt>
                <c:pt idx="5">
                  <c:v>2.8194190187779751</c:v>
                </c:pt>
                <c:pt idx="6">
                  <c:v>2.8230306152969953</c:v>
                </c:pt>
                <c:pt idx="7">
                  <c:v>2.8226241120663031</c:v>
                </c:pt>
                <c:pt idx="8">
                  <c:v>2.8180700896287409</c:v>
                </c:pt>
                <c:pt idx="9">
                  <c:v>2.8134140840159914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1-FC43-9328-00109642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1038464"/>
        <c:axId val="-1741036416"/>
      </c:lineChart>
      <c:catAx>
        <c:axId val="-17410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1036416"/>
        <c:crosses val="autoZero"/>
        <c:auto val="1"/>
        <c:lblAlgn val="ctr"/>
        <c:lblOffset val="100"/>
        <c:noMultiLvlLbl val="0"/>
      </c:catAx>
      <c:valAx>
        <c:axId val="-17410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103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(P2P)'!$M$11</c:f>
              <c:strCache>
                <c:ptCount val="1"/>
                <c:pt idx="0">
                  <c:v>P2P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'OUTPUT (Shannon Index)'!$B$4:$K$4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'OUTPUT (P2P)'!$N$11:$W$11</c:f>
              <c:numCache>
                <c:formatCode>General</c:formatCode>
                <c:ptCount val="10"/>
                <c:pt idx="0">
                  <c:v>0.80851906884596336</c:v>
                </c:pt>
                <c:pt idx="1">
                  <c:v>0.97079233557742106</c:v>
                </c:pt>
                <c:pt idx="2">
                  <c:v>1.2673209487089614</c:v>
                </c:pt>
                <c:pt idx="3">
                  <c:v>1.002059909020685</c:v>
                </c:pt>
                <c:pt idx="4">
                  <c:v>0.61737491432488001</c:v>
                </c:pt>
                <c:pt idx="5">
                  <c:v>0.84766391265082541</c:v>
                </c:pt>
                <c:pt idx="6">
                  <c:v>1.1368040154079608</c:v>
                </c:pt>
                <c:pt idx="7">
                  <c:v>0.74403755868544597</c:v>
                </c:pt>
                <c:pt idx="8">
                  <c:v>0.70802771556943711</c:v>
                </c:pt>
                <c:pt idx="9">
                  <c:v>0.76962809917355368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D-C845-AEBD-9D61636F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68566464"/>
        <c:axId val="-1768564416"/>
      </c:lineChart>
      <c:catAx>
        <c:axId val="-17685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564416"/>
        <c:crosses val="autoZero"/>
        <c:auto val="1"/>
        <c:lblAlgn val="ctr"/>
        <c:lblOffset val="100"/>
        <c:noMultiLvlLbl val="0"/>
      </c:catAx>
      <c:valAx>
        <c:axId val="-17685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5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20</xdr:row>
      <xdr:rowOff>19050</xdr:rowOff>
    </xdr:from>
    <xdr:to>
      <xdr:col>5</xdr:col>
      <xdr:colOff>247650</xdr:colOff>
      <xdr:row>33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673100</xdr:colOff>
      <xdr:row>20</xdr:row>
      <xdr:rowOff>25400</xdr:rowOff>
    </xdr:from>
    <xdr:to>
      <xdr:col>11</xdr:col>
      <xdr:colOff>292100</xdr:colOff>
      <xdr:row>33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34</xdr:row>
      <xdr:rowOff>50800</xdr:rowOff>
    </xdr:from>
    <xdr:to>
      <xdr:col>5</xdr:col>
      <xdr:colOff>254000</xdr:colOff>
      <xdr:row>47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673100</xdr:colOff>
      <xdr:row>34</xdr:row>
      <xdr:rowOff>50800</xdr:rowOff>
    </xdr:from>
    <xdr:to>
      <xdr:col>11</xdr:col>
      <xdr:colOff>292100</xdr:colOff>
      <xdr:row>47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13</xdr:row>
      <xdr:rowOff>0</xdr:rowOff>
    </xdr:from>
    <xdr:to>
      <xdr:col>17</xdr:col>
      <xdr:colOff>386521</xdr:colOff>
      <xdr:row>26</xdr:row>
      <xdr:rowOff>159026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workbookViewId="0">
      <selection activeCell="B13" sqref="B13"/>
    </sheetView>
  </sheetViews>
  <sheetFormatPr baseColWidth="10" defaultRowHeight="16"/>
  <cols>
    <col min="1" max="1" width="18.83203125" customWidth="1"/>
    <col min="2" max="2" width="16.5" customWidth="1"/>
    <col min="3" max="3" width="14.5" customWidth="1"/>
  </cols>
  <sheetData>
    <row r="1" spans="1:3">
      <c r="A1" s="3" t="s">
        <v>68</v>
      </c>
      <c r="B1" t="s">
        <v>69</v>
      </c>
    </row>
    <row r="2" spans="1:3">
      <c r="A2" s="3" t="s">
        <v>65</v>
      </c>
      <c r="B2" t="s">
        <v>66</v>
      </c>
    </row>
    <row r="3" spans="1:3">
      <c r="A3" s="3" t="s">
        <v>64</v>
      </c>
      <c r="B3" t="s">
        <v>67</v>
      </c>
    </row>
    <row r="5" spans="1:3">
      <c r="A5" s="36" t="s">
        <v>44</v>
      </c>
      <c r="B5" s="36"/>
      <c r="C5" s="36"/>
    </row>
    <row r="7" spans="1:3">
      <c r="A7" s="3" t="s">
        <v>32</v>
      </c>
      <c r="B7" s="1">
        <v>0.15</v>
      </c>
    </row>
    <row r="9" spans="1:3">
      <c r="A9" s="7" t="s">
        <v>30</v>
      </c>
      <c r="B9" s="7" t="s">
        <v>31</v>
      </c>
      <c r="C9" s="4" t="s">
        <v>33</v>
      </c>
    </row>
    <row r="10" spans="1:3">
      <c r="A10" s="4">
        <v>10</v>
      </c>
      <c r="B10" s="4">
        <f>ROUNDUP(A10/(1+A10*$B$7^2),0)</f>
        <v>9</v>
      </c>
      <c r="C10" s="5">
        <f>B10/A10</f>
        <v>0.9</v>
      </c>
    </row>
    <row r="11" spans="1:3">
      <c r="A11" s="4">
        <v>20</v>
      </c>
      <c r="B11" s="4">
        <f t="shared" ref="B11:B74" si="0">ROUNDUP(A11/(1+A11*$B$7^2),0)</f>
        <v>14</v>
      </c>
      <c r="C11" s="5">
        <f t="shared" ref="C11:C74" si="1">B11/A11</f>
        <v>0.7</v>
      </c>
    </row>
    <row r="12" spans="1:3">
      <c r="A12" s="4">
        <v>30</v>
      </c>
      <c r="B12" s="4">
        <f t="shared" si="0"/>
        <v>18</v>
      </c>
      <c r="C12" s="5">
        <f t="shared" si="1"/>
        <v>0.6</v>
      </c>
    </row>
    <row r="13" spans="1:3">
      <c r="A13" s="4">
        <v>40</v>
      </c>
      <c r="B13" s="4">
        <f t="shared" si="0"/>
        <v>22</v>
      </c>
      <c r="C13" s="5">
        <f t="shared" si="1"/>
        <v>0.55000000000000004</v>
      </c>
    </row>
    <row r="14" spans="1:3">
      <c r="A14" s="4">
        <v>50</v>
      </c>
      <c r="B14" s="4">
        <f t="shared" si="0"/>
        <v>24</v>
      </c>
      <c r="C14" s="5">
        <f t="shared" si="1"/>
        <v>0.48</v>
      </c>
    </row>
    <row r="15" spans="1:3">
      <c r="A15" s="4">
        <v>60</v>
      </c>
      <c r="B15" s="4">
        <f t="shared" si="0"/>
        <v>26</v>
      </c>
      <c r="C15" s="5">
        <f t="shared" si="1"/>
        <v>0.43333333333333335</v>
      </c>
    </row>
    <row r="16" spans="1:3">
      <c r="A16" s="4">
        <v>70</v>
      </c>
      <c r="B16" s="4">
        <f t="shared" si="0"/>
        <v>28</v>
      </c>
      <c r="C16" s="5">
        <f t="shared" si="1"/>
        <v>0.4</v>
      </c>
    </row>
    <row r="17" spans="1:3">
      <c r="A17" s="4">
        <v>80</v>
      </c>
      <c r="B17" s="4">
        <f t="shared" si="0"/>
        <v>29</v>
      </c>
      <c r="C17" s="5">
        <f t="shared" si="1"/>
        <v>0.36249999999999999</v>
      </c>
    </row>
    <row r="18" spans="1:3">
      <c r="A18" s="4">
        <v>90</v>
      </c>
      <c r="B18" s="4">
        <f t="shared" si="0"/>
        <v>30</v>
      </c>
      <c r="C18" s="5">
        <f t="shared" si="1"/>
        <v>0.33333333333333331</v>
      </c>
    </row>
    <row r="19" spans="1:3">
      <c r="A19" s="4">
        <v>100</v>
      </c>
      <c r="B19" s="4">
        <f t="shared" si="0"/>
        <v>31</v>
      </c>
      <c r="C19" s="5">
        <f t="shared" si="1"/>
        <v>0.31</v>
      </c>
    </row>
    <row r="20" spans="1:3">
      <c r="A20" s="4">
        <v>110</v>
      </c>
      <c r="B20" s="4">
        <f t="shared" si="0"/>
        <v>32</v>
      </c>
      <c r="C20" s="5">
        <f t="shared" si="1"/>
        <v>0.29090909090909089</v>
      </c>
    </row>
    <row r="21" spans="1:3">
      <c r="A21" s="4">
        <v>120</v>
      </c>
      <c r="B21" s="4">
        <f t="shared" si="0"/>
        <v>33</v>
      </c>
      <c r="C21" s="5">
        <f t="shared" si="1"/>
        <v>0.27500000000000002</v>
      </c>
    </row>
    <row r="22" spans="1:3">
      <c r="A22" s="4">
        <v>130</v>
      </c>
      <c r="B22" s="4">
        <f t="shared" si="0"/>
        <v>34</v>
      </c>
      <c r="C22" s="5">
        <f t="shared" si="1"/>
        <v>0.26153846153846155</v>
      </c>
    </row>
    <row r="23" spans="1:3">
      <c r="A23" s="4">
        <v>140</v>
      </c>
      <c r="B23" s="4">
        <f t="shared" si="0"/>
        <v>34</v>
      </c>
      <c r="C23" s="5">
        <f t="shared" si="1"/>
        <v>0.24285714285714285</v>
      </c>
    </row>
    <row r="24" spans="1:3">
      <c r="A24" s="4">
        <v>150</v>
      </c>
      <c r="B24" s="4">
        <f t="shared" si="0"/>
        <v>35</v>
      </c>
      <c r="C24" s="5">
        <f t="shared" si="1"/>
        <v>0.23333333333333334</v>
      </c>
    </row>
    <row r="25" spans="1:3">
      <c r="A25" s="4">
        <v>160</v>
      </c>
      <c r="B25" s="4">
        <f t="shared" si="0"/>
        <v>35</v>
      </c>
      <c r="C25" s="5">
        <f t="shared" si="1"/>
        <v>0.21875</v>
      </c>
    </row>
    <row r="26" spans="1:3">
      <c r="A26" s="4">
        <v>170</v>
      </c>
      <c r="B26" s="4">
        <f t="shared" si="0"/>
        <v>36</v>
      </c>
      <c r="C26" s="5">
        <f t="shared" si="1"/>
        <v>0.21176470588235294</v>
      </c>
    </row>
    <row r="27" spans="1:3">
      <c r="A27" s="4">
        <v>180</v>
      </c>
      <c r="B27" s="4">
        <f t="shared" si="0"/>
        <v>36</v>
      </c>
      <c r="C27" s="5">
        <f t="shared" si="1"/>
        <v>0.2</v>
      </c>
    </row>
    <row r="28" spans="1:3">
      <c r="A28" s="4">
        <v>190</v>
      </c>
      <c r="B28" s="4">
        <f t="shared" si="0"/>
        <v>37</v>
      </c>
      <c r="C28" s="5">
        <f t="shared" si="1"/>
        <v>0.19473684210526315</v>
      </c>
    </row>
    <row r="29" spans="1:3">
      <c r="A29" s="4">
        <v>200</v>
      </c>
      <c r="B29" s="4">
        <f t="shared" si="0"/>
        <v>37</v>
      </c>
      <c r="C29" s="5">
        <f t="shared" si="1"/>
        <v>0.185</v>
      </c>
    </row>
    <row r="30" spans="1:3">
      <c r="A30" s="4">
        <v>210</v>
      </c>
      <c r="B30" s="4">
        <f t="shared" si="0"/>
        <v>37</v>
      </c>
      <c r="C30" s="5">
        <f t="shared" si="1"/>
        <v>0.1761904761904762</v>
      </c>
    </row>
    <row r="31" spans="1:3">
      <c r="A31" s="4">
        <v>220</v>
      </c>
      <c r="B31" s="4">
        <f t="shared" si="0"/>
        <v>37</v>
      </c>
      <c r="C31" s="5">
        <f t="shared" si="1"/>
        <v>0.16818181818181818</v>
      </c>
    </row>
    <row r="32" spans="1:3">
      <c r="A32" s="4">
        <v>230</v>
      </c>
      <c r="B32" s="4">
        <f t="shared" si="0"/>
        <v>38</v>
      </c>
      <c r="C32" s="5">
        <f t="shared" si="1"/>
        <v>0.16521739130434782</v>
      </c>
    </row>
    <row r="33" spans="1:3">
      <c r="A33" s="4">
        <v>240</v>
      </c>
      <c r="B33" s="4">
        <f t="shared" si="0"/>
        <v>38</v>
      </c>
      <c r="C33" s="5">
        <f t="shared" si="1"/>
        <v>0.15833333333333333</v>
      </c>
    </row>
    <row r="34" spans="1:3">
      <c r="A34" s="4">
        <v>250</v>
      </c>
      <c r="B34" s="4">
        <f t="shared" si="0"/>
        <v>38</v>
      </c>
      <c r="C34" s="5">
        <f t="shared" si="1"/>
        <v>0.152</v>
      </c>
    </row>
    <row r="35" spans="1:3">
      <c r="A35" s="4">
        <v>260</v>
      </c>
      <c r="B35" s="4">
        <f t="shared" si="0"/>
        <v>38</v>
      </c>
      <c r="C35" s="5">
        <f t="shared" si="1"/>
        <v>0.14615384615384616</v>
      </c>
    </row>
    <row r="36" spans="1:3">
      <c r="A36" s="4">
        <v>270</v>
      </c>
      <c r="B36" s="4">
        <f t="shared" si="0"/>
        <v>39</v>
      </c>
      <c r="C36" s="5">
        <f t="shared" si="1"/>
        <v>0.14444444444444443</v>
      </c>
    </row>
    <row r="37" spans="1:3">
      <c r="A37" s="4">
        <v>280</v>
      </c>
      <c r="B37" s="4">
        <f t="shared" si="0"/>
        <v>39</v>
      </c>
      <c r="C37" s="5">
        <f t="shared" si="1"/>
        <v>0.13928571428571429</v>
      </c>
    </row>
    <row r="38" spans="1:3">
      <c r="A38" s="4">
        <v>290</v>
      </c>
      <c r="B38" s="4">
        <f t="shared" si="0"/>
        <v>39</v>
      </c>
      <c r="C38" s="5">
        <f t="shared" si="1"/>
        <v>0.13448275862068965</v>
      </c>
    </row>
    <row r="39" spans="1:3">
      <c r="A39" s="4">
        <v>300</v>
      </c>
      <c r="B39" s="4">
        <f t="shared" si="0"/>
        <v>39</v>
      </c>
      <c r="C39" s="5">
        <f t="shared" si="1"/>
        <v>0.13</v>
      </c>
    </row>
    <row r="40" spans="1:3">
      <c r="A40" s="4">
        <v>310</v>
      </c>
      <c r="B40" s="4">
        <f t="shared" si="0"/>
        <v>39</v>
      </c>
      <c r="C40" s="5">
        <f t="shared" si="1"/>
        <v>0.12580645161290321</v>
      </c>
    </row>
    <row r="41" spans="1:3">
      <c r="A41" s="4">
        <v>320</v>
      </c>
      <c r="B41" s="4">
        <f t="shared" si="0"/>
        <v>40</v>
      </c>
      <c r="C41" s="5">
        <f t="shared" si="1"/>
        <v>0.125</v>
      </c>
    </row>
    <row r="42" spans="1:3">
      <c r="A42" s="4">
        <v>330</v>
      </c>
      <c r="B42" s="4">
        <f t="shared" si="0"/>
        <v>40</v>
      </c>
      <c r="C42" s="5">
        <f t="shared" si="1"/>
        <v>0.12121212121212122</v>
      </c>
    </row>
    <row r="43" spans="1:3">
      <c r="A43" s="4">
        <v>340</v>
      </c>
      <c r="B43" s="4">
        <f t="shared" si="0"/>
        <v>40</v>
      </c>
      <c r="C43" s="5">
        <f t="shared" si="1"/>
        <v>0.11764705882352941</v>
      </c>
    </row>
    <row r="44" spans="1:3">
      <c r="A44" s="4">
        <v>350</v>
      </c>
      <c r="B44" s="4">
        <f t="shared" si="0"/>
        <v>40</v>
      </c>
      <c r="C44" s="5">
        <f t="shared" si="1"/>
        <v>0.11428571428571428</v>
      </c>
    </row>
    <row r="45" spans="1:3">
      <c r="A45" s="4">
        <v>360</v>
      </c>
      <c r="B45" s="4">
        <f t="shared" si="0"/>
        <v>40</v>
      </c>
      <c r="C45" s="5">
        <f t="shared" si="1"/>
        <v>0.1111111111111111</v>
      </c>
    </row>
    <row r="46" spans="1:3">
      <c r="A46" s="4">
        <v>370</v>
      </c>
      <c r="B46" s="4">
        <f t="shared" si="0"/>
        <v>40</v>
      </c>
      <c r="C46" s="5">
        <f t="shared" si="1"/>
        <v>0.10810810810810811</v>
      </c>
    </row>
    <row r="47" spans="1:3">
      <c r="A47" s="4">
        <v>380</v>
      </c>
      <c r="B47" s="4">
        <f t="shared" si="0"/>
        <v>40</v>
      </c>
      <c r="C47" s="5">
        <f t="shared" si="1"/>
        <v>0.10526315789473684</v>
      </c>
    </row>
    <row r="48" spans="1:3">
      <c r="A48" s="4">
        <v>390</v>
      </c>
      <c r="B48" s="4">
        <f t="shared" si="0"/>
        <v>40</v>
      </c>
      <c r="C48" s="5">
        <f t="shared" si="1"/>
        <v>0.10256410256410256</v>
      </c>
    </row>
    <row r="49" spans="1:3">
      <c r="A49" s="4">
        <v>400</v>
      </c>
      <c r="B49" s="4">
        <f t="shared" si="0"/>
        <v>40</v>
      </c>
      <c r="C49" s="5">
        <f t="shared" si="1"/>
        <v>0.1</v>
      </c>
    </row>
    <row r="50" spans="1:3">
      <c r="A50" s="4">
        <v>410</v>
      </c>
      <c r="B50" s="4">
        <f t="shared" si="0"/>
        <v>41</v>
      </c>
      <c r="C50" s="5">
        <f t="shared" si="1"/>
        <v>0.1</v>
      </c>
    </row>
    <row r="51" spans="1:3">
      <c r="A51" s="4">
        <v>420</v>
      </c>
      <c r="B51" s="4">
        <f t="shared" si="0"/>
        <v>41</v>
      </c>
      <c r="C51" s="5">
        <f t="shared" si="1"/>
        <v>9.7619047619047619E-2</v>
      </c>
    </row>
    <row r="52" spans="1:3">
      <c r="A52" s="4">
        <v>430</v>
      </c>
      <c r="B52" s="4">
        <f t="shared" si="0"/>
        <v>41</v>
      </c>
      <c r="C52" s="5">
        <f t="shared" si="1"/>
        <v>9.5348837209302331E-2</v>
      </c>
    </row>
    <row r="53" spans="1:3">
      <c r="A53" s="4">
        <v>440</v>
      </c>
      <c r="B53" s="4">
        <f t="shared" si="0"/>
        <v>41</v>
      </c>
      <c r="C53" s="5">
        <f t="shared" si="1"/>
        <v>9.3181818181818185E-2</v>
      </c>
    </row>
    <row r="54" spans="1:3">
      <c r="A54" s="4">
        <v>450</v>
      </c>
      <c r="B54" s="4">
        <f t="shared" si="0"/>
        <v>41</v>
      </c>
      <c r="C54" s="5">
        <f t="shared" si="1"/>
        <v>9.1111111111111115E-2</v>
      </c>
    </row>
    <row r="55" spans="1:3">
      <c r="A55" s="4">
        <v>460</v>
      </c>
      <c r="B55" s="4">
        <f t="shared" si="0"/>
        <v>41</v>
      </c>
      <c r="C55" s="5">
        <f t="shared" si="1"/>
        <v>8.9130434782608695E-2</v>
      </c>
    </row>
    <row r="56" spans="1:3">
      <c r="A56" s="4">
        <v>470</v>
      </c>
      <c r="B56" s="4">
        <f t="shared" si="0"/>
        <v>41</v>
      </c>
      <c r="C56" s="5">
        <f t="shared" si="1"/>
        <v>8.723404255319149E-2</v>
      </c>
    </row>
    <row r="57" spans="1:3">
      <c r="A57" s="4">
        <v>480</v>
      </c>
      <c r="B57" s="4">
        <f t="shared" si="0"/>
        <v>41</v>
      </c>
      <c r="C57" s="5">
        <f t="shared" si="1"/>
        <v>8.5416666666666669E-2</v>
      </c>
    </row>
    <row r="58" spans="1:3">
      <c r="A58" s="4">
        <v>490</v>
      </c>
      <c r="B58" s="4">
        <f t="shared" si="0"/>
        <v>41</v>
      </c>
      <c r="C58" s="5">
        <f t="shared" si="1"/>
        <v>8.3673469387755106E-2</v>
      </c>
    </row>
    <row r="59" spans="1:3">
      <c r="A59" s="4">
        <v>500</v>
      </c>
      <c r="B59" s="4">
        <f t="shared" si="0"/>
        <v>41</v>
      </c>
      <c r="C59" s="5">
        <f t="shared" si="1"/>
        <v>8.2000000000000003E-2</v>
      </c>
    </row>
    <row r="60" spans="1:3">
      <c r="A60" s="4">
        <v>510</v>
      </c>
      <c r="B60" s="4">
        <f t="shared" si="0"/>
        <v>41</v>
      </c>
      <c r="C60" s="5">
        <f t="shared" si="1"/>
        <v>8.0392156862745104E-2</v>
      </c>
    </row>
    <row r="61" spans="1:3">
      <c r="A61" s="4">
        <v>520</v>
      </c>
      <c r="B61" s="4">
        <f t="shared" si="0"/>
        <v>41</v>
      </c>
      <c r="C61" s="5">
        <f t="shared" si="1"/>
        <v>7.8846153846153844E-2</v>
      </c>
    </row>
    <row r="62" spans="1:3">
      <c r="A62" s="4">
        <v>530</v>
      </c>
      <c r="B62" s="4">
        <f t="shared" si="0"/>
        <v>42</v>
      </c>
      <c r="C62" s="5">
        <f t="shared" si="1"/>
        <v>7.9245283018867921E-2</v>
      </c>
    </row>
    <row r="63" spans="1:3">
      <c r="A63" s="4">
        <v>540</v>
      </c>
      <c r="B63" s="4">
        <f t="shared" si="0"/>
        <v>42</v>
      </c>
      <c r="C63" s="5">
        <f t="shared" si="1"/>
        <v>7.7777777777777779E-2</v>
      </c>
    </row>
    <row r="64" spans="1:3">
      <c r="A64" s="4">
        <v>550</v>
      </c>
      <c r="B64" s="4">
        <f t="shared" si="0"/>
        <v>42</v>
      </c>
      <c r="C64" s="5">
        <f t="shared" si="1"/>
        <v>7.636363636363637E-2</v>
      </c>
    </row>
    <row r="65" spans="1:3">
      <c r="A65" s="4">
        <v>560</v>
      </c>
      <c r="B65" s="4">
        <f t="shared" si="0"/>
        <v>42</v>
      </c>
      <c r="C65" s="5">
        <f t="shared" si="1"/>
        <v>7.4999999999999997E-2</v>
      </c>
    </row>
    <row r="66" spans="1:3">
      <c r="A66" s="4">
        <v>570</v>
      </c>
      <c r="B66" s="4">
        <f t="shared" si="0"/>
        <v>42</v>
      </c>
      <c r="C66" s="5">
        <f t="shared" si="1"/>
        <v>7.3684210526315783E-2</v>
      </c>
    </row>
    <row r="67" spans="1:3">
      <c r="A67" s="4">
        <v>580</v>
      </c>
      <c r="B67" s="4">
        <f t="shared" si="0"/>
        <v>42</v>
      </c>
      <c r="C67" s="5">
        <f t="shared" si="1"/>
        <v>7.2413793103448282E-2</v>
      </c>
    </row>
    <row r="68" spans="1:3">
      <c r="A68" s="4">
        <v>590</v>
      </c>
      <c r="B68" s="4">
        <f t="shared" si="0"/>
        <v>42</v>
      </c>
      <c r="C68" s="5">
        <f t="shared" si="1"/>
        <v>7.1186440677966104E-2</v>
      </c>
    </row>
    <row r="69" spans="1:3">
      <c r="A69" s="4">
        <v>600</v>
      </c>
      <c r="B69" s="4">
        <f t="shared" si="0"/>
        <v>42</v>
      </c>
      <c r="C69" s="5">
        <f t="shared" si="1"/>
        <v>7.0000000000000007E-2</v>
      </c>
    </row>
    <row r="70" spans="1:3">
      <c r="A70" s="4">
        <v>610</v>
      </c>
      <c r="B70" s="4">
        <f t="shared" si="0"/>
        <v>42</v>
      </c>
      <c r="C70" s="5">
        <f t="shared" si="1"/>
        <v>6.8852459016393447E-2</v>
      </c>
    </row>
    <row r="71" spans="1:3">
      <c r="A71" s="4">
        <v>620</v>
      </c>
      <c r="B71" s="4">
        <f t="shared" si="0"/>
        <v>42</v>
      </c>
      <c r="C71" s="5">
        <f t="shared" si="1"/>
        <v>6.7741935483870974E-2</v>
      </c>
    </row>
    <row r="72" spans="1:3">
      <c r="A72" s="4">
        <v>630</v>
      </c>
      <c r="B72" s="4">
        <f t="shared" si="0"/>
        <v>42</v>
      </c>
      <c r="C72" s="5">
        <f t="shared" si="1"/>
        <v>6.6666666666666666E-2</v>
      </c>
    </row>
    <row r="73" spans="1:3">
      <c r="A73" s="4">
        <v>640</v>
      </c>
      <c r="B73" s="4">
        <f t="shared" si="0"/>
        <v>42</v>
      </c>
      <c r="C73" s="5">
        <f t="shared" si="1"/>
        <v>6.5625000000000003E-2</v>
      </c>
    </row>
    <row r="74" spans="1:3">
      <c r="A74" s="4">
        <v>650</v>
      </c>
      <c r="B74" s="4">
        <f t="shared" si="0"/>
        <v>42</v>
      </c>
      <c r="C74" s="5">
        <f t="shared" si="1"/>
        <v>6.4615384615384616E-2</v>
      </c>
    </row>
    <row r="75" spans="1:3">
      <c r="A75" s="4">
        <v>660</v>
      </c>
      <c r="B75" s="4">
        <f t="shared" ref="B75:B138" si="2">ROUNDUP(A75/(1+A75*$B$7^2),0)</f>
        <v>42</v>
      </c>
      <c r="C75" s="5">
        <f t="shared" ref="C75:C138" si="3">B75/A75</f>
        <v>6.363636363636363E-2</v>
      </c>
    </row>
    <row r="76" spans="1:3">
      <c r="A76" s="4">
        <v>670</v>
      </c>
      <c r="B76" s="4">
        <f t="shared" si="2"/>
        <v>42</v>
      </c>
      <c r="C76" s="5">
        <f t="shared" si="3"/>
        <v>6.2686567164179099E-2</v>
      </c>
    </row>
    <row r="77" spans="1:3">
      <c r="A77" s="4">
        <v>680</v>
      </c>
      <c r="B77" s="4">
        <f t="shared" si="2"/>
        <v>42</v>
      </c>
      <c r="C77" s="5">
        <f t="shared" si="3"/>
        <v>6.1764705882352944E-2</v>
      </c>
    </row>
    <row r="78" spans="1:3">
      <c r="A78" s="4">
        <v>690</v>
      </c>
      <c r="B78" s="4">
        <f t="shared" si="2"/>
        <v>42</v>
      </c>
      <c r="C78" s="5">
        <f t="shared" si="3"/>
        <v>6.0869565217391307E-2</v>
      </c>
    </row>
    <row r="79" spans="1:3">
      <c r="A79" s="4">
        <v>700</v>
      </c>
      <c r="B79" s="4">
        <f t="shared" si="2"/>
        <v>42</v>
      </c>
      <c r="C79" s="5">
        <f t="shared" si="3"/>
        <v>0.06</v>
      </c>
    </row>
    <row r="80" spans="1:3">
      <c r="A80" s="4">
        <v>710</v>
      </c>
      <c r="B80" s="4">
        <f t="shared" si="2"/>
        <v>42</v>
      </c>
      <c r="C80" s="5">
        <f t="shared" si="3"/>
        <v>5.9154929577464786E-2</v>
      </c>
    </row>
    <row r="81" spans="1:3">
      <c r="A81" s="4">
        <v>720</v>
      </c>
      <c r="B81" s="4">
        <f t="shared" si="2"/>
        <v>42</v>
      </c>
      <c r="C81" s="5">
        <f t="shared" si="3"/>
        <v>5.8333333333333334E-2</v>
      </c>
    </row>
    <row r="82" spans="1:3">
      <c r="A82" s="4">
        <v>730</v>
      </c>
      <c r="B82" s="4">
        <f t="shared" si="2"/>
        <v>42</v>
      </c>
      <c r="C82" s="5">
        <f t="shared" si="3"/>
        <v>5.7534246575342465E-2</v>
      </c>
    </row>
    <row r="83" spans="1:3">
      <c r="A83" s="4">
        <v>740</v>
      </c>
      <c r="B83" s="4">
        <f t="shared" si="2"/>
        <v>42</v>
      </c>
      <c r="C83" s="5">
        <f t="shared" si="3"/>
        <v>5.675675675675676E-2</v>
      </c>
    </row>
    <row r="84" spans="1:3">
      <c r="A84" s="4">
        <v>750</v>
      </c>
      <c r="B84" s="4">
        <f t="shared" si="2"/>
        <v>42</v>
      </c>
      <c r="C84" s="5">
        <f t="shared" si="3"/>
        <v>5.6000000000000001E-2</v>
      </c>
    </row>
    <row r="85" spans="1:3">
      <c r="A85" s="4">
        <v>760</v>
      </c>
      <c r="B85" s="4">
        <f t="shared" si="2"/>
        <v>42</v>
      </c>
      <c r="C85" s="5">
        <f t="shared" si="3"/>
        <v>5.526315789473684E-2</v>
      </c>
    </row>
    <row r="86" spans="1:3">
      <c r="A86" s="4">
        <v>770</v>
      </c>
      <c r="B86" s="4">
        <f t="shared" si="2"/>
        <v>43</v>
      </c>
      <c r="C86" s="5">
        <f t="shared" si="3"/>
        <v>5.5844155844155842E-2</v>
      </c>
    </row>
    <row r="87" spans="1:3">
      <c r="A87" s="4">
        <v>780</v>
      </c>
      <c r="B87" s="4">
        <f t="shared" si="2"/>
        <v>43</v>
      </c>
      <c r="C87" s="5">
        <f t="shared" si="3"/>
        <v>5.5128205128205127E-2</v>
      </c>
    </row>
    <row r="88" spans="1:3">
      <c r="A88" s="4">
        <v>790</v>
      </c>
      <c r="B88" s="4">
        <f t="shared" si="2"/>
        <v>43</v>
      </c>
      <c r="C88" s="5">
        <f t="shared" si="3"/>
        <v>5.4430379746835442E-2</v>
      </c>
    </row>
    <row r="89" spans="1:3">
      <c r="A89" s="4">
        <v>800</v>
      </c>
      <c r="B89" s="4">
        <f t="shared" si="2"/>
        <v>43</v>
      </c>
      <c r="C89" s="5">
        <f t="shared" si="3"/>
        <v>5.3749999999999999E-2</v>
      </c>
    </row>
    <row r="90" spans="1:3">
      <c r="A90" s="4">
        <v>810</v>
      </c>
      <c r="B90" s="4">
        <f t="shared" si="2"/>
        <v>43</v>
      </c>
      <c r="C90" s="5">
        <f t="shared" si="3"/>
        <v>5.3086419753086422E-2</v>
      </c>
    </row>
    <row r="91" spans="1:3">
      <c r="A91" s="4">
        <v>820</v>
      </c>
      <c r="B91" s="4">
        <f t="shared" si="2"/>
        <v>43</v>
      </c>
      <c r="C91" s="5">
        <f t="shared" si="3"/>
        <v>5.24390243902439E-2</v>
      </c>
    </row>
    <row r="92" spans="1:3">
      <c r="A92" s="4">
        <v>830</v>
      </c>
      <c r="B92" s="4">
        <f t="shared" si="2"/>
        <v>43</v>
      </c>
      <c r="C92" s="5">
        <f t="shared" si="3"/>
        <v>5.1807228915662654E-2</v>
      </c>
    </row>
    <row r="93" spans="1:3">
      <c r="A93" s="4">
        <v>840</v>
      </c>
      <c r="B93" s="4">
        <f t="shared" si="2"/>
        <v>43</v>
      </c>
      <c r="C93" s="5">
        <f t="shared" si="3"/>
        <v>5.1190476190476189E-2</v>
      </c>
    </row>
    <row r="94" spans="1:3">
      <c r="A94" s="4">
        <v>850</v>
      </c>
      <c r="B94" s="4">
        <f t="shared" si="2"/>
        <v>43</v>
      </c>
      <c r="C94" s="5">
        <f t="shared" si="3"/>
        <v>5.0588235294117649E-2</v>
      </c>
    </row>
    <row r="95" spans="1:3">
      <c r="A95" s="4">
        <v>860</v>
      </c>
      <c r="B95" s="4">
        <f t="shared" si="2"/>
        <v>43</v>
      </c>
      <c r="C95" s="5">
        <f t="shared" si="3"/>
        <v>0.05</v>
      </c>
    </row>
    <row r="96" spans="1:3">
      <c r="A96" s="4">
        <v>870</v>
      </c>
      <c r="B96" s="4">
        <f t="shared" si="2"/>
        <v>43</v>
      </c>
      <c r="C96" s="5">
        <f t="shared" si="3"/>
        <v>4.9425287356321838E-2</v>
      </c>
    </row>
    <row r="97" spans="1:3">
      <c r="A97" s="4">
        <v>880</v>
      </c>
      <c r="B97" s="4">
        <f t="shared" si="2"/>
        <v>43</v>
      </c>
      <c r="C97" s="5">
        <f t="shared" si="3"/>
        <v>4.8863636363636366E-2</v>
      </c>
    </row>
    <row r="98" spans="1:3">
      <c r="A98" s="4">
        <v>890</v>
      </c>
      <c r="B98" s="4">
        <f t="shared" si="2"/>
        <v>43</v>
      </c>
      <c r="C98" s="5">
        <f t="shared" si="3"/>
        <v>4.8314606741573035E-2</v>
      </c>
    </row>
    <row r="99" spans="1:3">
      <c r="A99" s="4">
        <v>900</v>
      </c>
      <c r="B99" s="4">
        <f t="shared" si="2"/>
        <v>43</v>
      </c>
      <c r="C99" s="5">
        <f t="shared" si="3"/>
        <v>4.777777777777778E-2</v>
      </c>
    </row>
    <row r="100" spans="1:3">
      <c r="A100" s="4">
        <v>910</v>
      </c>
      <c r="B100" s="4">
        <f t="shared" si="2"/>
        <v>43</v>
      </c>
      <c r="C100" s="5">
        <f t="shared" si="3"/>
        <v>4.7252747252747251E-2</v>
      </c>
    </row>
    <row r="101" spans="1:3">
      <c r="A101" s="4">
        <v>920</v>
      </c>
      <c r="B101" s="4">
        <f t="shared" si="2"/>
        <v>43</v>
      </c>
      <c r="C101" s="5">
        <f t="shared" si="3"/>
        <v>4.6739130434782609E-2</v>
      </c>
    </row>
    <row r="102" spans="1:3">
      <c r="A102" s="4">
        <v>930</v>
      </c>
      <c r="B102" s="4">
        <f t="shared" si="2"/>
        <v>43</v>
      </c>
      <c r="C102" s="5">
        <f t="shared" si="3"/>
        <v>4.6236559139784944E-2</v>
      </c>
    </row>
    <row r="103" spans="1:3">
      <c r="A103" s="4">
        <v>940</v>
      </c>
      <c r="B103" s="4">
        <f t="shared" si="2"/>
        <v>43</v>
      </c>
      <c r="C103" s="5">
        <f t="shared" si="3"/>
        <v>4.5744680851063826E-2</v>
      </c>
    </row>
    <row r="104" spans="1:3">
      <c r="A104" s="4">
        <v>950</v>
      </c>
      <c r="B104" s="4">
        <f t="shared" si="2"/>
        <v>43</v>
      </c>
      <c r="C104" s="5">
        <f t="shared" si="3"/>
        <v>4.5263157894736845E-2</v>
      </c>
    </row>
    <row r="105" spans="1:3">
      <c r="A105" s="4">
        <v>960</v>
      </c>
      <c r="B105" s="4">
        <f t="shared" si="2"/>
        <v>43</v>
      </c>
      <c r="C105" s="5">
        <f t="shared" si="3"/>
        <v>4.4791666666666667E-2</v>
      </c>
    </row>
    <row r="106" spans="1:3">
      <c r="A106" s="4">
        <v>970</v>
      </c>
      <c r="B106" s="4">
        <f t="shared" si="2"/>
        <v>43</v>
      </c>
      <c r="C106" s="5">
        <f t="shared" si="3"/>
        <v>4.4329896907216497E-2</v>
      </c>
    </row>
    <row r="107" spans="1:3">
      <c r="A107" s="4">
        <v>980</v>
      </c>
      <c r="B107" s="4">
        <f t="shared" si="2"/>
        <v>43</v>
      </c>
      <c r="C107" s="5">
        <f t="shared" si="3"/>
        <v>4.3877551020408162E-2</v>
      </c>
    </row>
    <row r="108" spans="1:3">
      <c r="A108" s="4">
        <v>990</v>
      </c>
      <c r="B108" s="4">
        <f t="shared" si="2"/>
        <v>43</v>
      </c>
      <c r="C108" s="5">
        <f t="shared" si="3"/>
        <v>4.3434343434343436E-2</v>
      </c>
    </row>
    <row r="109" spans="1:3">
      <c r="A109" s="4">
        <v>1000</v>
      </c>
      <c r="B109" s="4">
        <f t="shared" si="2"/>
        <v>43</v>
      </c>
      <c r="C109" s="5">
        <f t="shared" si="3"/>
        <v>4.2999999999999997E-2</v>
      </c>
    </row>
    <row r="110" spans="1:3">
      <c r="A110" s="4">
        <v>1010</v>
      </c>
      <c r="B110" s="4">
        <f t="shared" si="2"/>
        <v>43</v>
      </c>
      <c r="C110" s="5">
        <f t="shared" si="3"/>
        <v>4.2574257425742577E-2</v>
      </c>
    </row>
    <row r="111" spans="1:3">
      <c r="A111" s="4">
        <v>1020</v>
      </c>
      <c r="B111" s="4">
        <f t="shared" si="2"/>
        <v>43</v>
      </c>
      <c r="C111" s="5">
        <f t="shared" si="3"/>
        <v>4.2156862745098042E-2</v>
      </c>
    </row>
    <row r="112" spans="1:3">
      <c r="A112" s="4">
        <v>1030</v>
      </c>
      <c r="B112" s="4">
        <f t="shared" si="2"/>
        <v>43</v>
      </c>
      <c r="C112" s="5">
        <f t="shared" si="3"/>
        <v>4.1747572815533977E-2</v>
      </c>
    </row>
    <row r="113" spans="1:3">
      <c r="A113" s="4">
        <v>1040</v>
      </c>
      <c r="B113" s="4">
        <f t="shared" si="2"/>
        <v>43</v>
      </c>
      <c r="C113" s="5">
        <f t="shared" si="3"/>
        <v>4.1346153846153845E-2</v>
      </c>
    </row>
    <row r="114" spans="1:3">
      <c r="A114" s="4">
        <v>1050</v>
      </c>
      <c r="B114" s="4">
        <f t="shared" si="2"/>
        <v>43</v>
      </c>
      <c r="C114" s="5">
        <f t="shared" si="3"/>
        <v>4.0952380952380955E-2</v>
      </c>
    </row>
    <row r="115" spans="1:3">
      <c r="A115" s="4">
        <v>1060</v>
      </c>
      <c r="B115" s="4">
        <f t="shared" si="2"/>
        <v>43</v>
      </c>
      <c r="C115" s="5">
        <f t="shared" si="3"/>
        <v>4.0566037735849055E-2</v>
      </c>
    </row>
    <row r="116" spans="1:3">
      <c r="A116" s="4">
        <v>1070</v>
      </c>
      <c r="B116" s="4">
        <f t="shared" si="2"/>
        <v>43</v>
      </c>
      <c r="C116" s="5">
        <f t="shared" si="3"/>
        <v>4.018691588785047E-2</v>
      </c>
    </row>
    <row r="117" spans="1:3">
      <c r="A117" s="4">
        <v>1080</v>
      </c>
      <c r="B117" s="4">
        <f t="shared" si="2"/>
        <v>43</v>
      </c>
      <c r="C117" s="5">
        <f t="shared" si="3"/>
        <v>3.9814814814814817E-2</v>
      </c>
    </row>
    <row r="118" spans="1:3">
      <c r="A118" s="4">
        <v>1090</v>
      </c>
      <c r="B118" s="4">
        <f t="shared" si="2"/>
        <v>43</v>
      </c>
      <c r="C118" s="5">
        <f t="shared" si="3"/>
        <v>3.9449541284403672E-2</v>
      </c>
    </row>
    <row r="119" spans="1:3">
      <c r="A119" s="4">
        <v>1100</v>
      </c>
      <c r="B119" s="4">
        <f t="shared" si="2"/>
        <v>43</v>
      </c>
      <c r="C119" s="5">
        <f t="shared" si="3"/>
        <v>3.9090909090909093E-2</v>
      </c>
    </row>
    <row r="120" spans="1:3">
      <c r="A120" s="4">
        <v>1110</v>
      </c>
      <c r="B120" s="4">
        <f t="shared" si="2"/>
        <v>43</v>
      </c>
      <c r="C120" s="5">
        <f t="shared" si="3"/>
        <v>3.8738738738738739E-2</v>
      </c>
    </row>
    <row r="121" spans="1:3">
      <c r="A121" s="4">
        <v>1120</v>
      </c>
      <c r="B121" s="4">
        <f t="shared" si="2"/>
        <v>43</v>
      </c>
      <c r="C121" s="5">
        <f t="shared" si="3"/>
        <v>3.8392857142857145E-2</v>
      </c>
    </row>
    <row r="122" spans="1:3">
      <c r="A122" s="4">
        <v>1130</v>
      </c>
      <c r="B122" s="4">
        <f t="shared" si="2"/>
        <v>43</v>
      </c>
      <c r="C122" s="5">
        <f t="shared" si="3"/>
        <v>3.8053097345132743E-2</v>
      </c>
    </row>
    <row r="123" spans="1:3">
      <c r="A123" s="4">
        <v>1140</v>
      </c>
      <c r="B123" s="4">
        <f t="shared" si="2"/>
        <v>43</v>
      </c>
      <c r="C123" s="5">
        <f t="shared" si="3"/>
        <v>3.7719298245614034E-2</v>
      </c>
    </row>
    <row r="124" spans="1:3">
      <c r="A124" s="4">
        <v>1150</v>
      </c>
      <c r="B124" s="4">
        <f t="shared" si="2"/>
        <v>43</v>
      </c>
      <c r="C124" s="5">
        <f t="shared" si="3"/>
        <v>3.7391304347826088E-2</v>
      </c>
    </row>
    <row r="125" spans="1:3">
      <c r="A125" s="4">
        <v>1160</v>
      </c>
      <c r="B125" s="4">
        <f t="shared" si="2"/>
        <v>43</v>
      </c>
      <c r="C125" s="5">
        <f t="shared" si="3"/>
        <v>3.7068965517241377E-2</v>
      </c>
    </row>
    <row r="126" spans="1:3">
      <c r="A126" s="4">
        <v>1170</v>
      </c>
      <c r="B126" s="4">
        <f t="shared" si="2"/>
        <v>43</v>
      </c>
      <c r="C126" s="5">
        <f t="shared" si="3"/>
        <v>3.6752136752136753E-2</v>
      </c>
    </row>
    <row r="127" spans="1:3">
      <c r="A127" s="4">
        <v>1180</v>
      </c>
      <c r="B127" s="4">
        <f t="shared" si="2"/>
        <v>43</v>
      </c>
      <c r="C127" s="5">
        <f t="shared" si="3"/>
        <v>3.6440677966101696E-2</v>
      </c>
    </row>
    <row r="128" spans="1:3">
      <c r="A128" s="4">
        <v>1190</v>
      </c>
      <c r="B128" s="4">
        <f t="shared" si="2"/>
        <v>43</v>
      </c>
      <c r="C128" s="5">
        <f t="shared" si="3"/>
        <v>3.6134453781512609E-2</v>
      </c>
    </row>
    <row r="129" spans="1:3">
      <c r="A129" s="4">
        <v>1200</v>
      </c>
      <c r="B129" s="4">
        <f t="shared" si="2"/>
        <v>43</v>
      </c>
      <c r="C129" s="5">
        <f t="shared" si="3"/>
        <v>3.5833333333333335E-2</v>
      </c>
    </row>
    <row r="130" spans="1:3">
      <c r="A130" s="4">
        <v>1210</v>
      </c>
      <c r="B130" s="4">
        <f t="shared" si="2"/>
        <v>43</v>
      </c>
      <c r="C130" s="5">
        <f t="shared" si="3"/>
        <v>3.553719008264463E-2</v>
      </c>
    </row>
    <row r="131" spans="1:3">
      <c r="A131" s="4">
        <v>1220</v>
      </c>
      <c r="B131" s="4">
        <f t="shared" si="2"/>
        <v>43</v>
      </c>
      <c r="C131" s="5">
        <f t="shared" si="3"/>
        <v>3.5245901639344261E-2</v>
      </c>
    </row>
    <row r="132" spans="1:3">
      <c r="A132" s="4">
        <v>1230</v>
      </c>
      <c r="B132" s="4">
        <f t="shared" si="2"/>
        <v>43</v>
      </c>
      <c r="C132" s="5">
        <f t="shared" si="3"/>
        <v>3.4959349593495934E-2</v>
      </c>
    </row>
    <row r="133" spans="1:3">
      <c r="A133" s="4">
        <v>1240</v>
      </c>
      <c r="B133" s="4">
        <f t="shared" si="2"/>
        <v>43</v>
      </c>
      <c r="C133" s="5">
        <f t="shared" si="3"/>
        <v>3.4677419354838708E-2</v>
      </c>
    </row>
    <row r="134" spans="1:3">
      <c r="A134" s="4">
        <v>1250</v>
      </c>
      <c r="B134" s="4">
        <f t="shared" si="2"/>
        <v>43</v>
      </c>
      <c r="C134" s="5">
        <f t="shared" si="3"/>
        <v>3.44E-2</v>
      </c>
    </row>
    <row r="135" spans="1:3">
      <c r="A135" s="4">
        <v>1260</v>
      </c>
      <c r="B135" s="4">
        <f t="shared" si="2"/>
        <v>43</v>
      </c>
      <c r="C135" s="5">
        <f t="shared" si="3"/>
        <v>3.4126984126984124E-2</v>
      </c>
    </row>
    <row r="136" spans="1:3">
      <c r="A136" s="4">
        <v>1270</v>
      </c>
      <c r="B136" s="4">
        <f t="shared" si="2"/>
        <v>43</v>
      </c>
      <c r="C136" s="5">
        <f t="shared" si="3"/>
        <v>3.3858267716535433E-2</v>
      </c>
    </row>
    <row r="137" spans="1:3">
      <c r="A137" s="4">
        <v>1280</v>
      </c>
      <c r="B137" s="4">
        <f t="shared" si="2"/>
        <v>43</v>
      </c>
      <c r="C137" s="5">
        <f t="shared" si="3"/>
        <v>3.3593749999999999E-2</v>
      </c>
    </row>
    <row r="138" spans="1:3">
      <c r="A138" s="4">
        <v>1290</v>
      </c>
      <c r="B138" s="4">
        <f t="shared" si="2"/>
        <v>43</v>
      </c>
      <c r="C138" s="5">
        <f t="shared" si="3"/>
        <v>3.3333333333333333E-2</v>
      </c>
    </row>
    <row r="139" spans="1:3">
      <c r="A139" s="4">
        <v>1300</v>
      </c>
      <c r="B139" s="4">
        <f t="shared" ref="B139:B202" si="4">ROUNDUP(A139/(1+A139*$B$7^2),0)</f>
        <v>43</v>
      </c>
      <c r="C139" s="5">
        <f t="shared" ref="C139:C202" si="5">B139/A139</f>
        <v>3.307692307692308E-2</v>
      </c>
    </row>
    <row r="140" spans="1:3">
      <c r="A140" s="4">
        <v>1310</v>
      </c>
      <c r="B140" s="4">
        <f t="shared" si="4"/>
        <v>43</v>
      </c>
      <c r="C140" s="5">
        <f t="shared" si="5"/>
        <v>3.2824427480916032E-2</v>
      </c>
    </row>
    <row r="141" spans="1:3">
      <c r="A141" s="4">
        <v>1320</v>
      </c>
      <c r="B141" s="4">
        <f t="shared" si="4"/>
        <v>43</v>
      </c>
      <c r="C141" s="5">
        <f t="shared" si="5"/>
        <v>3.2575757575757577E-2</v>
      </c>
    </row>
    <row r="142" spans="1:3">
      <c r="A142" s="4">
        <v>1330</v>
      </c>
      <c r="B142" s="4">
        <f t="shared" si="4"/>
        <v>44</v>
      </c>
      <c r="C142" s="5">
        <f t="shared" si="5"/>
        <v>3.308270676691729E-2</v>
      </c>
    </row>
    <row r="143" spans="1:3">
      <c r="A143" s="4">
        <v>1340</v>
      </c>
      <c r="B143" s="4">
        <f t="shared" si="4"/>
        <v>44</v>
      </c>
      <c r="C143" s="5">
        <f t="shared" si="5"/>
        <v>3.2835820895522387E-2</v>
      </c>
    </row>
    <row r="144" spans="1:3">
      <c r="A144" s="4">
        <v>1350</v>
      </c>
      <c r="B144" s="4">
        <f t="shared" si="4"/>
        <v>44</v>
      </c>
      <c r="C144" s="5">
        <f t="shared" si="5"/>
        <v>3.259259259259259E-2</v>
      </c>
    </row>
    <row r="145" spans="1:3">
      <c r="A145" s="4">
        <v>1360</v>
      </c>
      <c r="B145" s="4">
        <f t="shared" si="4"/>
        <v>44</v>
      </c>
      <c r="C145" s="5">
        <f t="shared" si="5"/>
        <v>3.2352941176470591E-2</v>
      </c>
    </row>
    <row r="146" spans="1:3">
      <c r="A146" s="4">
        <v>1370</v>
      </c>
      <c r="B146" s="4">
        <f t="shared" si="4"/>
        <v>44</v>
      </c>
      <c r="C146" s="5">
        <f t="shared" si="5"/>
        <v>3.2116788321167884E-2</v>
      </c>
    </row>
    <row r="147" spans="1:3">
      <c r="A147" s="4">
        <v>1380</v>
      </c>
      <c r="B147" s="4">
        <f t="shared" si="4"/>
        <v>44</v>
      </c>
      <c r="C147" s="5">
        <f t="shared" si="5"/>
        <v>3.1884057971014491E-2</v>
      </c>
    </row>
    <row r="148" spans="1:3">
      <c r="A148" s="4">
        <v>1390</v>
      </c>
      <c r="B148" s="4">
        <f t="shared" si="4"/>
        <v>44</v>
      </c>
      <c r="C148" s="5">
        <f t="shared" si="5"/>
        <v>3.1654676258992806E-2</v>
      </c>
    </row>
    <row r="149" spans="1:3">
      <c r="A149" s="4">
        <v>1400</v>
      </c>
      <c r="B149" s="4">
        <f t="shared" si="4"/>
        <v>44</v>
      </c>
      <c r="C149" s="5">
        <f t="shared" si="5"/>
        <v>3.1428571428571431E-2</v>
      </c>
    </row>
    <row r="150" spans="1:3">
      <c r="A150" s="4">
        <v>1410</v>
      </c>
      <c r="B150" s="4">
        <f t="shared" si="4"/>
        <v>44</v>
      </c>
      <c r="C150" s="5">
        <f t="shared" si="5"/>
        <v>3.1205673758865248E-2</v>
      </c>
    </row>
    <row r="151" spans="1:3">
      <c r="A151" s="4">
        <v>1420</v>
      </c>
      <c r="B151" s="4">
        <f t="shared" si="4"/>
        <v>44</v>
      </c>
      <c r="C151" s="5">
        <f t="shared" si="5"/>
        <v>3.0985915492957747E-2</v>
      </c>
    </row>
    <row r="152" spans="1:3">
      <c r="A152" s="4">
        <v>1430</v>
      </c>
      <c r="B152" s="4">
        <f t="shared" si="4"/>
        <v>44</v>
      </c>
      <c r="C152" s="5">
        <f t="shared" si="5"/>
        <v>3.0769230769230771E-2</v>
      </c>
    </row>
    <row r="153" spans="1:3">
      <c r="A153" s="4">
        <v>1440</v>
      </c>
      <c r="B153" s="4">
        <f t="shared" si="4"/>
        <v>44</v>
      </c>
      <c r="C153" s="5">
        <f t="shared" si="5"/>
        <v>3.0555555555555555E-2</v>
      </c>
    </row>
    <row r="154" spans="1:3">
      <c r="A154" s="4">
        <v>1450</v>
      </c>
      <c r="B154" s="4">
        <f t="shared" si="4"/>
        <v>44</v>
      </c>
      <c r="C154" s="5">
        <f t="shared" si="5"/>
        <v>3.0344827586206897E-2</v>
      </c>
    </row>
    <row r="155" spans="1:3">
      <c r="A155" s="4">
        <v>1460</v>
      </c>
      <c r="B155" s="4">
        <f t="shared" si="4"/>
        <v>44</v>
      </c>
      <c r="C155" s="5">
        <f t="shared" si="5"/>
        <v>3.0136986301369864E-2</v>
      </c>
    </row>
    <row r="156" spans="1:3">
      <c r="A156" s="4">
        <v>1470</v>
      </c>
      <c r="B156" s="4">
        <f t="shared" si="4"/>
        <v>44</v>
      </c>
      <c r="C156" s="5">
        <f t="shared" si="5"/>
        <v>2.9931972789115645E-2</v>
      </c>
    </row>
    <row r="157" spans="1:3">
      <c r="A157" s="4">
        <v>1480</v>
      </c>
      <c r="B157" s="4">
        <f t="shared" si="4"/>
        <v>44</v>
      </c>
      <c r="C157" s="5">
        <f t="shared" si="5"/>
        <v>2.9729729729729731E-2</v>
      </c>
    </row>
    <row r="158" spans="1:3">
      <c r="A158" s="4">
        <v>1490</v>
      </c>
      <c r="B158" s="4">
        <f t="shared" si="4"/>
        <v>44</v>
      </c>
      <c r="C158" s="5">
        <f t="shared" si="5"/>
        <v>2.9530201342281879E-2</v>
      </c>
    </row>
    <row r="159" spans="1:3">
      <c r="A159" s="4">
        <v>1500</v>
      </c>
      <c r="B159" s="4">
        <f t="shared" si="4"/>
        <v>44</v>
      </c>
      <c r="C159" s="5">
        <f t="shared" si="5"/>
        <v>2.9333333333333333E-2</v>
      </c>
    </row>
    <row r="160" spans="1:3">
      <c r="A160" s="4">
        <v>1510</v>
      </c>
      <c r="B160" s="4">
        <f t="shared" si="4"/>
        <v>44</v>
      </c>
      <c r="C160" s="5">
        <f t="shared" si="5"/>
        <v>2.9139072847682121E-2</v>
      </c>
    </row>
    <row r="161" spans="1:3">
      <c r="A161" s="4">
        <v>1520</v>
      </c>
      <c r="B161" s="4">
        <f t="shared" si="4"/>
        <v>44</v>
      </c>
      <c r="C161" s="5">
        <f t="shared" si="5"/>
        <v>2.8947368421052631E-2</v>
      </c>
    </row>
    <row r="162" spans="1:3">
      <c r="A162" s="4">
        <v>1530</v>
      </c>
      <c r="B162" s="4">
        <f t="shared" si="4"/>
        <v>44</v>
      </c>
      <c r="C162" s="5">
        <f t="shared" si="5"/>
        <v>2.8758169934640521E-2</v>
      </c>
    </row>
    <row r="163" spans="1:3">
      <c r="A163" s="4">
        <v>1540</v>
      </c>
      <c r="B163" s="4">
        <f t="shared" si="4"/>
        <v>44</v>
      </c>
      <c r="C163" s="5">
        <f t="shared" si="5"/>
        <v>2.8571428571428571E-2</v>
      </c>
    </row>
    <row r="164" spans="1:3">
      <c r="A164" s="4">
        <v>1550</v>
      </c>
      <c r="B164" s="4">
        <f t="shared" si="4"/>
        <v>44</v>
      </c>
      <c r="C164" s="5">
        <f t="shared" si="5"/>
        <v>2.838709677419355E-2</v>
      </c>
    </row>
    <row r="165" spans="1:3">
      <c r="A165" s="4">
        <v>1560</v>
      </c>
      <c r="B165" s="4">
        <f t="shared" si="4"/>
        <v>44</v>
      </c>
      <c r="C165" s="5">
        <f t="shared" si="5"/>
        <v>2.8205128205128206E-2</v>
      </c>
    </row>
    <row r="166" spans="1:3">
      <c r="A166" s="4">
        <v>1570</v>
      </c>
      <c r="B166" s="4">
        <f t="shared" si="4"/>
        <v>44</v>
      </c>
      <c r="C166" s="5">
        <f t="shared" si="5"/>
        <v>2.802547770700637E-2</v>
      </c>
    </row>
    <row r="167" spans="1:3">
      <c r="A167" s="4">
        <v>1580</v>
      </c>
      <c r="B167" s="4">
        <f t="shared" si="4"/>
        <v>44</v>
      </c>
      <c r="C167" s="5">
        <f t="shared" si="5"/>
        <v>2.7848101265822784E-2</v>
      </c>
    </row>
    <row r="168" spans="1:3">
      <c r="A168" s="4">
        <v>1590</v>
      </c>
      <c r="B168" s="4">
        <f t="shared" si="4"/>
        <v>44</v>
      </c>
      <c r="C168" s="5">
        <f t="shared" si="5"/>
        <v>2.7672955974842768E-2</v>
      </c>
    </row>
    <row r="169" spans="1:3">
      <c r="A169" s="4">
        <v>1600</v>
      </c>
      <c r="B169" s="4">
        <f t="shared" si="4"/>
        <v>44</v>
      </c>
      <c r="C169" s="5">
        <f t="shared" si="5"/>
        <v>2.75E-2</v>
      </c>
    </row>
    <row r="170" spans="1:3">
      <c r="A170" s="4">
        <v>1610</v>
      </c>
      <c r="B170" s="4">
        <f t="shared" si="4"/>
        <v>44</v>
      </c>
      <c r="C170" s="5">
        <f t="shared" si="5"/>
        <v>2.732919254658385E-2</v>
      </c>
    </row>
    <row r="171" spans="1:3">
      <c r="A171" s="4">
        <v>1620</v>
      </c>
      <c r="B171" s="4">
        <f t="shared" si="4"/>
        <v>44</v>
      </c>
      <c r="C171" s="5">
        <f t="shared" si="5"/>
        <v>2.7160493827160494E-2</v>
      </c>
    </row>
    <row r="172" spans="1:3">
      <c r="A172" s="4">
        <v>1630</v>
      </c>
      <c r="B172" s="4">
        <f t="shared" si="4"/>
        <v>44</v>
      </c>
      <c r="C172" s="5">
        <f t="shared" si="5"/>
        <v>2.6993865030674847E-2</v>
      </c>
    </row>
    <row r="173" spans="1:3">
      <c r="A173" s="4">
        <v>1640</v>
      </c>
      <c r="B173" s="4">
        <f t="shared" si="4"/>
        <v>44</v>
      </c>
      <c r="C173" s="5">
        <f t="shared" si="5"/>
        <v>2.6829268292682926E-2</v>
      </c>
    </row>
    <row r="174" spans="1:3">
      <c r="A174" s="4">
        <v>1650</v>
      </c>
      <c r="B174" s="4">
        <f t="shared" si="4"/>
        <v>44</v>
      </c>
      <c r="C174" s="5">
        <f t="shared" si="5"/>
        <v>2.6666666666666668E-2</v>
      </c>
    </row>
    <row r="175" spans="1:3">
      <c r="A175" s="4">
        <v>1660</v>
      </c>
      <c r="B175" s="4">
        <f t="shared" si="4"/>
        <v>44</v>
      </c>
      <c r="C175" s="5">
        <f t="shared" si="5"/>
        <v>2.6506024096385541E-2</v>
      </c>
    </row>
    <row r="176" spans="1:3">
      <c r="A176" s="4">
        <v>1670</v>
      </c>
      <c r="B176" s="4">
        <f t="shared" si="4"/>
        <v>44</v>
      </c>
      <c r="C176" s="5">
        <f t="shared" si="5"/>
        <v>2.6347305389221556E-2</v>
      </c>
    </row>
    <row r="177" spans="1:3">
      <c r="A177" s="4">
        <v>1680</v>
      </c>
      <c r="B177" s="4">
        <f t="shared" si="4"/>
        <v>44</v>
      </c>
      <c r="C177" s="5">
        <f t="shared" si="5"/>
        <v>2.6190476190476191E-2</v>
      </c>
    </row>
    <row r="178" spans="1:3">
      <c r="A178" s="4">
        <v>1690</v>
      </c>
      <c r="B178" s="4">
        <f t="shared" si="4"/>
        <v>44</v>
      </c>
      <c r="C178" s="5">
        <f t="shared" si="5"/>
        <v>2.6035502958579881E-2</v>
      </c>
    </row>
    <row r="179" spans="1:3">
      <c r="A179" s="4">
        <v>1700</v>
      </c>
      <c r="B179" s="4">
        <f t="shared" si="4"/>
        <v>44</v>
      </c>
      <c r="C179" s="5">
        <f t="shared" si="5"/>
        <v>2.5882352941176471E-2</v>
      </c>
    </row>
    <row r="180" spans="1:3">
      <c r="A180" s="4">
        <v>1710</v>
      </c>
      <c r="B180" s="4">
        <f t="shared" si="4"/>
        <v>44</v>
      </c>
      <c r="C180" s="5">
        <f t="shared" si="5"/>
        <v>2.5730994152046785E-2</v>
      </c>
    </row>
    <row r="181" spans="1:3">
      <c r="A181" s="4">
        <v>1720</v>
      </c>
      <c r="B181" s="4">
        <f t="shared" si="4"/>
        <v>44</v>
      </c>
      <c r="C181" s="5">
        <f t="shared" si="5"/>
        <v>2.5581395348837209E-2</v>
      </c>
    </row>
    <row r="182" spans="1:3">
      <c r="A182" s="4">
        <v>1730</v>
      </c>
      <c r="B182" s="4">
        <f t="shared" si="4"/>
        <v>44</v>
      </c>
      <c r="C182" s="5">
        <f t="shared" si="5"/>
        <v>2.5433526011560695E-2</v>
      </c>
    </row>
    <row r="183" spans="1:3">
      <c r="A183" s="4">
        <v>1740</v>
      </c>
      <c r="B183" s="4">
        <f t="shared" si="4"/>
        <v>44</v>
      </c>
      <c r="C183" s="5">
        <f t="shared" si="5"/>
        <v>2.528735632183908E-2</v>
      </c>
    </row>
    <row r="184" spans="1:3">
      <c r="A184" s="4">
        <v>1750</v>
      </c>
      <c r="B184" s="4">
        <f t="shared" si="4"/>
        <v>44</v>
      </c>
      <c r="C184" s="5">
        <f t="shared" si="5"/>
        <v>2.5142857142857144E-2</v>
      </c>
    </row>
    <row r="185" spans="1:3">
      <c r="A185" s="4">
        <v>1760</v>
      </c>
      <c r="B185" s="4">
        <f t="shared" si="4"/>
        <v>44</v>
      </c>
      <c r="C185" s="5">
        <f t="shared" si="5"/>
        <v>2.5000000000000001E-2</v>
      </c>
    </row>
    <row r="186" spans="1:3">
      <c r="A186" s="4">
        <v>1770</v>
      </c>
      <c r="B186" s="4">
        <f t="shared" si="4"/>
        <v>44</v>
      </c>
      <c r="C186" s="5">
        <f t="shared" si="5"/>
        <v>2.4858757062146894E-2</v>
      </c>
    </row>
    <row r="187" spans="1:3">
      <c r="A187" s="4">
        <v>1780</v>
      </c>
      <c r="B187" s="4">
        <f t="shared" si="4"/>
        <v>44</v>
      </c>
      <c r="C187" s="5">
        <f t="shared" si="5"/>
        <v>2.4719101123595506E-2</v>
      </c>
    </row>
    <row r="188" spans="1:3">
      <c r="A188" s="4">
        <v>1790</v>
      </c>
      <c r="B188" s="4">
        <f t="shared" si="4"/>
        <v>44</v>
      </c>
      <c r="C188" s="5">
        <f t="shared" si="5"/>
        <v>2.4581005586592177E-2</v>
      </c>
    </row>
    <row r="189" spans="1:3">
      <c r="A189" s="4">
        <v>1800</v>
      </c>
      <c r="B189" s="4">
        <f t="shared" si="4"/>
        <v>44</v>
      </c>
      <c r="C189" s="5">
        <f t="shared" si="5"/>
        <v>2.4444444444444446E-2</v>
      </c>
    </row>
    <row r="190" spans="1:3">
      <c r="A190" s="4">
        <v>1810</v>
      </c>
      <c r="B190" s="4">
        <f t="shared" si="4"/>
        <v>44</v>
      </c>
      <c r="C190" s="5">
        <f t="shared" si="5"/>
        <v>2.430939226519337E-2</v>
      </c>
    </row>
    <row r="191" spans="1:3">
      <c r="A191" s="4">
        <v>1820</v>
      </c>
      <c r="B191" s="4">
        <f t="shared" si="4"/>
        <v>44</v>
      </c>
      <c r="C191" s="5">
        <f t="shared" si="5"/>
        <v>2.4175824175824177E-2</v>
      </c>
    </row>
    <row r="192" spans="1:3">
      <c r="A192" s="4">
        <v>1830</v>
      </c>
      <c r="B192" s="4">
        <f t="shared" si="4"/>
        <v>44</v>
      </c>
      <c r="C192" s="5">
        <f t="shared" si="5"/>
        <v>2.4043715846994537E-2</v>
      </c>
    </row>
    <row r="193" spans="1:3">
      <c r="A193" s="4">
        <v>1840</v>
      </c>
      <c r="B193" s="4">
        <f t="shared" si="4"/>
        <v>44</v>
      </c>
      <c r="C193" s="5">
        <f t="shared" si="5"/>
        <v>2.391304347826087E-2</v>
      </c>
    </row>
    <row r="194" spans="1:3">
      <c r="A194" s="4">
        <v>1850</v>
      </c>
      <c r="B194" s="4">
        <f t="shared" si="4"/>
        <v>44</v>
      </c>
      <c r="C194" s="5">
        <f t="shared" si="5"/>
        <v>2.3783783783783784E-2</v>
      </c>
    </row>
    <row r="195" spans="1:3">
      <c r="A195" s="4">
        <v>1860</v>
      </c>
      <c r="B195" s="4">
        <f t="shared" si="4"/>
        <v>44</v>
      </c>
      <c r="C195" s="5">
        <f t="shared" si="5"/>
        <v>2.3655913978494623E-2</v>
      </c>
    </row>
    <row r="196" spans="1:3">
      <c r="A196" s="4">
        <v>1870</v>
      </c>
      <c r="B196" s="4">
        <f t="shared" si="4"/>
        <v>44</v>
      </c>
      <c r="C196" s="5">
        <f t="shared" si="5"/>
        <v>2.3529411764705882E-2</v>
      </c>
    </row>
    <row r="197" spans="1:3">
      <c r="A197" s="4">
        <v>1880</v>
      </c>
      <c r="B197" s="4">
        <f t="shared" si="4"/>
        <v>44</v>
      </c>
      <c r="C197" s="5">
        <f t="shared" si="5"/>
        <v>2.3404255319148935E-2</v>
      </c>
    </row>
    <row r="198" spans="1:3">
      <c r="A198" s="4">
        <v>1890</v>
      </c>
      <c r="B198" s="4">
        <f t="shared" si="4"/>
        <v>44</v>
      </c>
      <c r="C198" s="5">
        <f t="shared" si="5"/>
        <v>2.328042328042328E-2</v>
      </c>
    </row>
    <row r="199" spans="1:3">
      <c r="A199" s="4">
        <v>1900</v>
      </c>
      <c r="B199" s="4">
        <f t="shared" si="4"/>
        <v>44</v>
      </c>
      <c r="C199" s="5">
        <f t="shared" si="5"/>
        <v>2.3157894736842106E-2</v>
      </c>
    </row>
    <row r="200" spans="1:3">
      <c r="A200" s="4">
        <v>1910</v>
      </c>
      <c r="B200" s="4">
        <f t="shared" si="4"/>
        <v>44</v>
      </c>
      <c r="C200" s="5">
        <f t="shared" si="5"/>
        <v>2.3036649214659685E-2</v>
      </c>
    </row>
    <row r="201" spans="1:3">
      <c r="A201" s="4">
        <v>1920</v>
      </c>
      <c r="B201" s="4">
        <f t="shared" si="4"/>
        <v>44</v>
      </c>
      <c r="C201" s="5">
        <f t="shared" si="5"/>
        <v>2.2916666666666665E-2</v>
      </c>
    </row>
    <row r="202" spans="1:3">
      <c r="A202" s="4">
        <v>1930</v>
      </c>
      <c r="B202" s="4">
        <f t="shared" si="4"/>
        <v>44</v>
      </c>
      <c r="C202" s="5">
        <f t="shared" si="5"/>
        <v>2.2797927461139896E-2</v>
      </c>
    </row>
    <row r="203" spans="1:3">
      <c r="A203" s="4">
        <v>1940</v>
      </c>
      <c r="B203" s="4">
        <f t="shared" ref="B203:B266" si="6">ROUNDUP(A203/(1+A203*$B$7^2),0)</f>
        <v>44</v>
      </c>
      <c r="C203" s="5">
        <f t="shared" ref="C203:C266" si="7">B203/A203</f>
        <v>2.268041237113402E-2</v>
      </c>
    </row>
    <row r="204" spans="1:3">
      <c r="A204" s="4">
        <v>1950</v>
      </c>
      <c r="B204" s="4">
        <f t="shared" si="6"/>
        <v>44</v>
      </c>
      <c r="C204" s="5">
        <f t="shared" si="7"/>
        <v>2.2564102564102566E-2</v>
      </c>
    </row>
    <row r="205" spans="1:3">
      <c r="A205" s="4">
        <v>1960</v>
      </c>
      <c r="B205" s="4">
        <f t="shared" si="6"/>
        <v>44</v>
      </c>
      <c r="C205" s="5">
        <f t="shared" si="7"/>
        <v>2.2448979591836733E-2</v>
      </c>
    </row>
    <row r="206" spans="1:3">
      <c r="A206" s="4">
        <v>1970</v>
      </c>
      <c r="B206" s="4">
        <f t="shared" si="6"/>
        <v>44</v>
      </c>
      <c r="C206" s="5">
        <f t="shared" si="7"/>
        <v>2.2335025380710659E-2</v>
      </c>
    </row>
    <row r="207" spans="1:3">
      <c r="A207" s="4">
        <v>1980</v>
      </c>
      <c r="B207" s="4">
        <f t="shared" si="6"/>
        <v>44</v>
      </c>
      <c r="C207" s="5">
        <f t="shared" si="7"/>
        <v>2.2222222222222223E-2</v>
      </c>
    </row>
    <row r="208" spans="1:3">
      <c r="A208" s="4">
        <v>1990</v>
      </c>
      <c r="B208" s="4">
        <f t="shared" si="6"/>
        <v>44</v>
      </c>
      <c r="C208" s="5">
        <f t="shared" si="7"/>
        <v>2.2110552763819097E-2</v>
      </c>
    </row>
    <row r="209" spans="1:3">
      <c r="A209" s="4">
        <v>2000</v>
      </c>
      <c r="B209" s="4">
        <f t="shared" si="6"/>
        <v>44</v>
      </c>
      <c r="C209" s="5">
        <f t="shared" si="7"/>
        <v>2.1999999999999999E-2</v>
      </c>
    </row>
    <row r="210" spans="1:3">
      <c r="A210" s="4">
        <v>2010</v>
      </c>
      <c r="B210" s="4">
        <f t="shared" si="6"/>
        <v>44</v>
      </c>
      <c r="C210" s="5">
        <f t="shared" si="7"/>
        <v>2.1890547263681594E-2</v>
      </c>
    </row>
    <row r="211" spans="1:3">
      <c r="A211" s="4">
        <v>2020</v>
      </c>
      <c r="B211" s="4">
        <f t="shared" si="6"/>
        <v>44</v>
      </c>
      <c r="C211" s="5">
        <f t="shared" si="7"/>
        <v>2.1782178217821781E-2</v>
      </c>
    </row>
    <row r="212" spans="1:3">
      <c r="A212" s="4">
        <v>2030</v>
      </c>
      <c r="B212" s="4">
        <f t="shared" si="6"/>
        <v>44</v>
      </c>
      <c r="C212" s="5">
        <f t="shared" si="7"/>
        <v>2.167487684729064E-2</v>
      </c>
    </row>
    <row r="213" spans="1:3">
      <c r="A213" s="4">
        <v>2040</v>
      </c>
      <c r="B213" s="4">
        <f t="shared" si="6"/>
        <v>44</v>
      </c>
      <c r="C213" s="5">
        <f t="shared" si="7"/>
        <v>2.1568627450980392E-2</v>
      </c>
    </row>
    <row r="214" spans="1:3">
      <c r="A214" s="4">
        <v>2050</v>
      </c>
      <c r="B214" s="4">
        <f t="shared" si="6"/>
        <v>44</v>
      </c>
      <c r="C214" s="5">
        <f t="shared" si="7"/>
        <v>2.1463414634146343E-2</v>
      </c>
    </row>
    <row r="215" spans="1:3">
      <c r="A215" s="4">
        <v>2060</v>
      </c>
      <c r="B215" s="4">
        <f t="shared" si="6"/>
        <v>44</v>
      </c>
      <c r="C215" s="5">
        <f t="shared" si="7"/>
        <v>2.1359223300970873E-2</v>
      </c>
    </row>
    <row r="216" spans="1:3">
      <c r="A216" s="4">
        <v>2070</v>
      </c>
      <c r="B216" s="4">
        <f t="shared" si="6"/>
        <v>44</v>
      </c>
      <c r="C216" s="5">
        <f t="shared" si="7"/>
        <v>2.1256038647342997E-2</v>
      </c>
    </row>
    <row r="217" spans="1:3">
      <c r="A217" s="4">
        <v>2080</v>
      </c>
      <c r="B217" s="4">
        <f t="shared" si="6"/>
        <v>44</v>
      </c>
      <c r="C217" s="5">
        <f t="shared" si="7"/>
        <v>2.1153846153846155E-2</v>
      </c>
    </row>
    <row r="218" spans="1:3">
      <c r="A218" s="4">
        <v>2090</v>
      </c>
      <c r="B218" s="4">
        <f t="shared" si="6"/>
        <v>44</v>
      </c>
      <c r="C218" s="5">
        <f t="shared" si="7"/>
        <v>2.1052631578947368E-2</v>
      </c>
    </row>
    <row r="219" spans="1:3">
      <c r="A219" s="4">
        <v>2100</v>
      </c>
      <c r="B219" s="4">
        <f t="shared" si="6"/>
        <v>44</v>
      </c>
      <c r="C219" s="5">
        <f t="shared" si="7"/>
        <v>2.0952380952380951E-2</v>
      </c>
    </row>
    <row r="220" spans="1:3">
      <c r="A220" s="4">
        <v>2110</v>
      </c>
      <c r="B220" s="4">
        <f t="shared" si="6"/>
        <v>44</v>
      </c>
      <c r="C220" s="5">
        <f t="shared" si="7"/>
        <v>2.0853080568720379E-2</v>
      </c>
    </row>
    <row r="221" spans="1:3">
      <c r="A221" s="4">
        <v>2120</v>
      </c>
      <c r="B221" s="4">
        <f t="shared" si="6"/>
        <v>44</v>
      </c>
      <c r="C221" s="5">
        <f t="shared" si="7"/>
        <v>2.0754716981132074E-2</v>
      </c>
    </row>
    <row r="222" spans="1:3">
      <c r="A222" s="4">
        <v>2130</v>
      </c>
      <c r="B222" s="4">
        <f t="shared" si="6"/>
        <v>44</v>
      </c>
      <c r="C222" s="5">
        <f t="shared" si="7"/>
        <v>2.0657276995305163E-2</v>
      </c>
    </row>
    <row r="223" spans="1:3">
      <c r="A223" s="4">
        <v>2140</v>
      </c>
      <c r="B223" s="4">
        <f t="shared" si="6"/>
        <v>44</v>
      </c>
      <c r="C223" s="5">
        <f t="shared" si="7"/>
        <v>2.0560747663551402E-2</v>
      </c>
    </row>
    <row r="224" spans="1:3">
      <c r="A224" s="4">
        <v>2150</v>
      </c>
      <c r="B224" s="4">
        <f t="shared" si="6"/>
        <v>44</v>
      </c>
      <c r="C224" s="5">
        <f t="shared" si="7"/>
        <v>2.0465116279069766E-2</v>
      </c>
    </row>
    <row r="225" spans="1:3">
      <c r="A225" s="4">
        <v>2160</v>
      </c>
      <c r="B225" s="4">
        <f t="shared" si="6"/>
        <v>44</v>
      </c>
      <c r="C225" s="5">
        <f t="shared" si="7"/>
        <v>2.0370370370370372E-2</v>
      </c>
    </row>
    <row r="226" spans="1:3">
      <c r="A226" s="4">
        <v>2170</v>
      </c>
      <c r="B226" s="4">
        <f t="shared" si="6"/>
        <v>44</v>
      </c>
      <c r="C226" s="5">
        <f t="shared" si="7"/>
        <v>2.0276497695852536E-2</v>
      </c>
    </row>
    <row r="227" spans="1:3">
      <c r="A227" s="4">
        <v>2180</v>
      </c>
      <c r="B227" s="4">
        <f t="shared" si="6"/>
        <v>44</v>
      </c>
      <c r="C227" s="5">
        <f t="shared" si="7"/>
        <v>2.0183486238532111E-2</v>
      </c>
    </row>
    <row r="228" spans="1:3">
      <c r="A228" s="4">
        <v>2190</v>
      </c>
      <c r="B228" s="4">
        <f t="shared" si="6"/>
        <v>44</v>
      </c>
      <c r="C228" s="5">
        <f t="shared" si="7"/>
        <v>2.0091324200913242E-2</v>
      </c>
    </row>
    <row r="229" spans="1:3">
      <c r="A229" s="4">
        <v>2200</v>
      </c>
      <c r="B229" s="4">
        <f t="shared" si="6"/>
        <v>44</v>
      </c>
      <c r="C229" s="5">
        <f t="shared" si="7"/>
        <v>0.02</v>
      </c>
    </row>
    <row r="230" spans="1:3">
      <c r="A230" s="4">
        <v>2210</v>
      </c>
      <c r="B230" s="4">
        <f t="shared" si="6"/>
        <v>44</v>
      </c>
      <c r="C230" s="5">
        <f t="shared" si="7"/>
        <v>1.9909502262443438E-2</v>
      </c>
    </row>
    <row r="231" spans="1:3">
      <c r="A231" s="4">
        <v>2220</v>
      </c>
      <c r="B231" s="4">
        <f t="shared" si="6"/>
        <v>44</v>
      </c>
      <c r="C231" s="5">
        <f t="shared" si="7"/>
        <v>1.9819819819819819E-2</v>
      </c>
    </row>
    <row r="232" spans="1:3">
      <c r="A232" s="4">
        <v>2230</v>
      </c>
      <c r="B232" s="4">
        <f t="shared" si="6"/>
        <v>44</v>
      </c>
      <c r="C232" s="5">
        <f t="shared" si="7"/>
        <v>1.9730941704035873E-2</v>
      </c>
    </row>
    <row r="233" spans="1:3">
      <c r="A233" s="4">
        <v>2240</v>
      </c>
      <c r="B233" s="4">
        <f t="shared" si="6"/>
        <v>44</v>
      </c>
      <c r="C233" s="5">
        <f t="shared" si="7"/>
        <v>1.9642857142857142E-2</v>
      </c>
    </row>
    <row r="234" spans="1:3">
      <c r="A234" s="4">
        <v>2250</v>
      </c>
      <c r="B234" s="4">
        <f t="shared" si="6"/>
        <v>44</v>
      </c>
      <c r="C234" s="5">
        <f t="shared" si="7"/>
        <v>1.9555555555555555E-2</v>
      </c>
    </row>
    <row r="235" spans="1:3">
      <c r="A235" s="4">
        <v>2260</v>
      </c>
      <c r="B235" s="4">
        <f t="shared" si="6"/>
        <v>44</v>
      </c>
      <c r="C235" s="5">
        <f t="shared" si="7"/>
        <v>1.9469026548672566E-2</v>
      </c>
    </row>
    <row r="236" spans="1:3">
      <c r="A236" s="4">
        <v>2270</v>
      </c>
      <c r="B236" s="4">
        <f t="shared" si="6"/>
        <v>44</v>
      </c>
      <c r="C236" s="5">
        <f t="shared" si="7"/>
        <v>1.9383259911894272E-2</v>
      </c>
    </row>
    <row r="237" spans="1:3">
      <c r="A237" s="4">
        <v>2280</v>
      </c>
      <c r="B237" s="4">
        <f t="shared" si="6"/>
        <v>44</v>
      </c>
      <c r="C237" s="5">
        <f t="shared" si="7"/>
        <v>1.9298245614035089E-2</v>
      </c>
    </row>
    <row r="238" spans="1:3">
      <c r="A238" s="4">
        <v>2290</v>
      </c>
      <c r="B238" s="4">
        <f t="shared" si="6"/>
        <v>44</v>
      </c>
      <c r="C238" s="5">
        <f t="shared" si="7"/>
        <v>1.9213973799126639E-2</v>
      </c>
    </row>
    <row r="239" spans="1:3">
      <c r="A239" s="4">
        <v>2300</v>
      </c>
      <c r="B239" s="4">
        <f t="shared" si="6"/>
        <v>44</v>
      </c>
      <c r="C239" s="5">
        <f t="shared" si="7"/>
        <v>1.9130434782608695E-2</v>
      </c>
    </row>
    <row r="240" spans="1:3">
      <c r="A240" s="4">
        <v>2310</v>
      </c>
      <c r="B240" s="4">
        <f t="shared" si="6"/>
        <v>44</v>
      </c>
      <c r="C240" s="5">
        <f t="shared" si="7"/>
        <v>1.9047619047619049E-2</v>
      </c>
    </row>
    <row r="241" spans="1:3">
      <c r="A241" s="4">
        <v>2320</v>
      </c>
      <c r="B241" s="4">
        <f t="shared" si="6"/>
        <v>44</v>
      </c>
      <c r="C241" s="5">
        <f t="shared" si="7"/>
        <v>1.896551724137931E-2</v>
      </c>
    </row>
    <row r="242" spans="1:3">
      <c r="A242" s="4">
        <v>2330</v>
      </c>
      <c r="B242" s="4">
        <f t="shared" si="6"/>
        <v>44</v>
      </c>
      <c r="C242" s="5">
        <f t="shared" si="7"/>
        <v>1.8884120171673818E-2</v>
      </c>
    </row>
    <row r="243" spans="1:3">
      <c r="A243" s="4">
        <v>2340</v>
      </c>
      <c r="B243" s="4">
        <f t="shared" si="6"/>
        <v>44</v>
      </c>
      <c r="C243" s="5">
        <f t="shared" si="7"/>
        <v>1.8803418803418803E-2</v>
      </c>
    </row>
    <row r="244" spans="1:3">
      <c r="A244" s="4">
        <v>2350</v>
      </c>
      <c r="B244" s="4">
        <f t="shared" si="6"/>
        <v>44</v>
      </c>
      <c r="C244" s="5">
        <f t="shared" si="7"/>
        <v>1.872340425531915E-2</v>
      </c>
    </row>
    <row r="245" spans="1:3">
      <c r="A245" s="4">
        <v>2360</v>
      </c>
      <c r="B245" s="4">
        <f t="shared" si="6"/>
        <v>44</v>
      </c>
      <c r="C245" s="5">
        <f t="shared" si="7"/>
        <v>1.864406779661017E-2</v>
      </c>
    </row>
    <row r="246" spans="1:3">
      <c r="A246" s="4">
        <v>2370</v>
      </c>
      <c r="B246" s="4">
        <f t="shared" si="6"/>
        <v>44</v>
      </c>
      <c r="C246" s="5">
        <f t="shared" si="7"/>
        <v>1.8565400843881856E-2</v>
      </c>
    </row>
    <row r="247" spans="1:3">
      <c r="A247" s="4">
        <v>2380</v>
      </c>
      <c r="B247" s="4">
        <f t="shared" si="6"/>
        <v>44</v>
      </c>
      <c r="C247" s="5">
        <f t="shared" si="7"/>
        <v>1.8487394957983194E-2</v>
      </c>
    </row>
    <row r="248" spans="1:3">
      <c r="A248" s="4">
        <v>2390</v>
      </c>
      <c r="B248" s="4">
        <f t="shared" si="6"/>
        <v>44</v>
      </c>
      <c r="C248" s="5">
        <f t="shared" si="7"/>
        <v>1.8410041841004185E-2</v>
      </c>
    </row>
    <row r="249" spans="1:3">
      <c r="A249" s="4">
        <v>2400</v>
      </c>
      <c r="B249" s="4">
        <f t="shared" si="6"/>
        <v>44</v>
      </c>
      <c r="C249" s="5">
        <f t="shared" si="7"/>
        <v>1.8333333333333333E-2</v>
      </c>
    </row>
    <row r="250" spans="1:3">
      <c r="A250" s="4">
        <v>2410</v>
      </c>
      <c r="B250" s="4">
        <f t="shared" si="6"/>
        <v>44</v>
      </c>
      <c r="C250" s="5">
        <f t="shared" si="7"/>
        <v>1.8257261410788383E-2</v>
      </c>
    </row>
    <row r="251" spans="1:3">
      <c r="A251" s="4">
        <v>2420</v>
      </c>
      <c r="B251" s="4">
        <f t="shared" si="6"/>
        <v>44</v>
      </c>
      <c r="C251" s="5">
        <f t="shared" si="7"/>
        <v>1.8181818181818181E-2</v>
      </c>
    </row>
    <row r="252" spans="1:3">
      <c r="A252" s="4">
        <v>2430</v>
      </c>
      <c r="B252" s="4">
        <f t="shared" si="6"/>
        <v>44</v>
      </c>
      <c r="C252" s="5">
        <f t="shared" si="7"/>
        <v>1.8106995884773661E-2</v>
      </c>
    </row>
    <row r="253" spans="1:3">
      <c r="A253" s="4">
        <v>2440</v>
      </c>
      <c r="B253" s="4">
        <f t="shared" si="6"/>
        <v>44</v>
      </c>
      <c r="C253" s="5">
        <f t="shared" si="7"/>
        <v>1.8032786885245903E-2</v>
      </c>
    </row>
    <row r="254" spans="1:3">
      <c r="A254" s="4">
        <v>2450</v>
      </c>
      <c r="B254" s="4">
        <f t="shared" si="6"/>
        <v>44</v>
      </c>
      <c r="C254" s="5">
        <f t="shared" si="7"/>
        <v>1.7959183673469388E-2</v>
      </c>
    </row>
    <row r="255" spans="1:3">
      <c r="A255" s="4">
        <v>2460</v>
      </c>
      <c r="B255" s="4">
        <f t="shared" si="6"/>
        <v>44</v>
      </c>
      <c r="C255" s="5">
        <f t="shared" si="7"/>
        <v>1.7886178861788619E-2</v>
      </c>
    </row>
    <row r="256" spans="1:3">
      <c r="A256" s="4">
        <v>2470</v>
      </c>
      <c r="B256" s="4">
        <f t="shared" si="6"/>
        <v>44</v>
      </c>
      <c r="C256" s="5">
        <f t="shared" si="7"/>
        <v>1.7813765182186234E-2</v>
      </c>
    </row>
    <row r="257" spans="1:3">
      <c r="A257" s="4">
        <v>2480</v>
      </c>
      <c r="B257" s="4">
        <f t="shared" si="6"/>
        <v>44</v>
      </c>
      <c r="C257" s="5">
        <f t="shared" si="7"/>
        <v>1.7741935483870968E-2</v>
      </c>
    </row>
    <row r="258" spans="1:3">
      <c r="A258" s="4">
        <v>2490</v>
      </c>
      <c r="B258" s="4">
        <f t="shared" si="6"/>
        <v>44</v>
      </c>
      <c r="C258" s="5">
        <f t="shared" si="7"/>
        <v>1.7670682730923693E-2</v>
      </c>
    </row>
    <row r="259" spans="1:3">
      <c r="A259" s="4">
        <v>2500</v>
      </c>
      <c r="B259" s="4">
        <f t="shared" si="6"/>
        <v>44</v>
      </c>
      <c r="C259" s="5">
        <f t="shared" si="7"/>
        <v>1.7600000000000001E-2</v>
      </c>
    </row>
    <row r="260" spans="1:3">
      <c r="A260" s="4">
        <v>2510</v>
      </c>
      <c r="B260" s="4">
        <f t="shared" si="6"/>
        <v>44</v>
      </c>
      <c r="C260" s="5">
        <f t="shared" si="7"/>
        <v>1.752988047808765E-2</v>
      </c>
    </row>
    <row r="261" spans="1:3">
      <c r="A261" s="4">
        <v>2520</v>
      </c>
      <c r="B261" s="4">
        <f t="shared" si="6"/>
        <v>44</v>
      </c>
      <c r="C261" s="5">
        <f t="shared" si="7"/>
        <v>1.7460317460317461E-2</v>
      </c>
    </row>
    <row r="262" spans="1:3">
      <c r="A262" s="4">
        <v>2530</v>
      </c>
      <c r="B262" s="4">
        <f t="shared" si="6"/>
        <v>44</v>
      </c>
      <c r="C262" s="5">
        <f t="shared" si="7"/>
        <v>1.7391304347826087E-2</v>
      </c>
    </row>
    <row r="263" spans="1:3">
      <c r="A263" s="4">
        <v>2540</v>
      </c>
      <c r="B263" s="4">
        <f t="shared" si="6"/>
        <v>44</v>
      </c>
      <c r="C263" s="5">
        <f t="shared" si="7"/>
        <v>1.7322834645669291E-2</v>
      </c>
    </row>
    <row r="264" spans="1:3">
      <c r="A264" s="4">
        <v>2550</v>
      </c>
      <c r="B264" s="4">
        <f t="shared" si="6"/>
        <v>44</v>
      </c>
      <c r="C264" s="5">
        <f t="shared" si="7"/>
        <v>1.7254901960784313E-2</v>
      </c>
    </row>
    <row r="265" spans="1:3">
      <c r="A265" s="4">
        <v>2560</v>
      </c>
      <c r="B265" s="4">
        <f t="shared" si="6"/>
        <v>44</v>
      </c>
      <c r="C265" s="5">
        <f t="shared" si="7"/>
        <v>1.7187500000000001E-2</v>
      </c>
    </row>
    <row r="266" spans="1:3">
      <c r="A266" s="4">
        <v>2570</v>
      </c>
      <c r="B266" s="4">
        <f t="shared" si="6"/>
        <v>44</v>
      </c>
      <c r="C266" s="5">
        <f t="shared" si="7"/>
        <v>1.7120622568093387E-2</v>
      </c>
    </row>
    <row r="267" spans="1:3">
      <c r="A267" s="4">
        <v>2580</v>
      </c>
      <c r="B267" s="4">
        <f t="shared" ref="B267:B330" si="8">ROUNDUP(A267/(1+A267*$B$7^2),0)</f>
        <v>44</v>
      </c>
      <c r="C267" s="5">
        <f t="shared" ref="C267:C330" si="9">B267/A267</f>
        <v>1.7054263565891473E-2</v>
      </c>
    </row>
    <row r="268" spans="1:3">
      <c r="A268" s="4">
        <v>2590</v>
      </c>
      <c r="B268" s="4">
        <f t="shared" si="8"/>
        <v>44</v>
      </c>
      <c r="C268" s="5">
        <f t="shared" si="9"/>
        <v>1.698841698841699E-2</v>
      </c>
    </row>
    <row r="269" spans="1:3">
      <c r="A269" s="4">
        <v>2600</v>
      </c>
      <c r="B269" s="4">
        <f t="shared" si="8"/>
        <v>44</v>
      </c>
      <c r="C269" s="5">
        <f t="shared" si="9"/>
        <v>1.6923076923076923E-2</v>
      </c>
    </row>
    <row r="270" spans="1:3">
      <c r="A270" s="4">
        <v>2610</v>
      </c>
      <c r="B270" s="4">
        <f t="shared" si="8"/>
        <v>44</v>
      </c>
      <c r="C270" s="5">
        <f t="shared" si="9"/>
        <v>1.6858237547892719E-2</v>
      </c>
    </row>
    <row r="271" spans="1:3">
      <c r="A271" s="4">
        <v>2620</v>
      </c>
      <c r="B271" s="4">
        <f t="shared" si="8"/>
        <v>44</v>
      </c>
      <c r="C271" s="5">
        <f t="shared" si="9"/>
        <v>1.6793893129770993E-2</v>
      </c>
    </row>
    <row r="272" spans="1:3">
      <c r="A272" s="4">
        <v>2630</v>
      </c>
      <c r="B272" s="4">
        <f t="shared" si="8"/>
        <v>44</v>
      </c>
      <c r="C272" s="5">
        <f t="shared" si="9"/>
        <v>1.6730038022813688E-2</v>
      </c>
    </row>
    <row r="273" spans="1:3">
      <c r="A273" s="4">
        <v>2640</v>
      </c>
      <c r="B273" s="4">
        <f t="shared" si="8"/>
        <v>44</v>
      </c>
      <c r="C273" s="5">
        <f t="shared" si="9"/>
        <v>1.6666666666666666E-2</v>
      </c>
    </row>
    <row r="274" spans="1:3">
      <c r="A274" s="4">
        <v>2650</v>
      </c>
      <c r="B274" s="4">
        <f t="shared" si="8"/>
        <v>44</v>
      </c>
      <c r="C274" s="5">
        <f t="shared" si="9"/>
        <v>1.6603773584905661E-2</v>
      </c>
    </row>
    <row r="275" spans="1:3">
      <c r="A275" s="4">
        <v>2660</v>
      </c>
      <c r="B275" s="4">
        <f t="shared" si="8"/>
        <v>44</v>
      </c>
      <c r="C275" s="5">
        <f t="shared" si="9"/>
        <v>1.6541353383458645E-2</v>
      </c>
    </row>
    <row r="276" spans="1:3">
      <c r="A276" s="4">
        <v>2670</v>
      </c>
      <c r="B276" s="4">
        <f t="shared" si="8"/>
        <v>44</v>
      </c>
      <c r="C276" s="5">
        <f t="shared" si="9"/>
        <v>1.647940074906367E-2</v>
      </c>
    </row>
    <row r="277" spans="1:3">
      <c r="A277" s="4">
        <v>2680</v>
      </c>
      <c r="B277" s="4">
        <f t="shared" si="8"/>
        <v>44</v>
      </c>
      <c r="C277" s="5">
        <f t="shared" si="9"/>
        <v>1.6417910447761194E-2</v>
      </c>
    </row>
    <row r="278" spans="1:3">
      <c r="A278" s="4">
        <v>2690</v>
      </c>
      <c r="B278" s="4">
        <f t="shared" si="8"/>
        <v>44</v>
      </c>
      <c r="C278" s="5">
        <f t="shared" si="9"/>
        <v>1.6356877323420074E-2</v>
      </c>
    </row>
    <row r="279" spans="1:3">
      <c r="A279" s="4">
        <v>2700</v>
      </c>
      <c r="B279" s="4">
        <f t="shared" si="8"/>
        <v>44</v>
      </c>
      <c r="C279" s="5">
        <f t="shared" si="9"/>
        <v>1.6296296296296295E-2</v>
      </c>
    </row>
    <row r="280" spans="1:3">
      <c r="A280" s="4">
        <v>2710</v>
      </c>
      <c r="B280" s="4">
        <f t="shared" si="8"/>
        <v>44</v>
      </c>
      <c r="C280" s="5">
        <f t="shared" si="9"/>
        <v>1.6236162361623615E-2</v>
      </c>
    </row>
    <row r="281" spans="1:3">
      <c r="A281" s="4">
        <v>2720</v>
      </c>
      <c r="B281" s="4">
        <f t="shared" si="8"/>
        <v>44</v>
      </c>
      <c r="C281" s="5">
        <f t="shared" si="9"/>
        <v>1.6176470588235296E-2</v>
      </c>
    </row>
    <row r="282" spans="1:3">
      <c r="A282" s="4">
        <v>2730</v>
      </c>
      <c r="B282" s="4">
        <f t="shared" si="8"/>
        <v>44</v>
      </c>
      <c r="C282" s="5">
        <f t="shared" si="9"/>
        <v>1.6117216117216119E-2</v>
      </c>
    </row>
    <row r="283" spans="1:3">
      <c r="A283" s="4">
        <v>2740</v>
      </c>
      <c r="B283" s="4">
        <f t="shared" si="8"/>
        <v>44</v>
      </c>
      <c r="C283" s="5">
        <f t="shared" si="9"/>
        <v>1.6058394160583942E-2</v>
      </c>
    </row>
    <row r="284" spans="1:3">
      <c r="A284" s="4">
        <v>2750</v>
      </c>
      <c r="B284" s="4">
        <f t="shared" si="8"/>
        <v>44</v>
      </c>
      <c r="C284" s="5">
        <f t="shared" si="9"/>
        <v>1.6E-2</v>
      </c>
    </row>
    <row r="285" spans="1:3">
      <c r="A285" s="4">
        <v>2760</v>
      </c>
      <c r="B285" s="4">
        <f t="shared" si="8"/>
        <v>44</v>
      </c>
      <c r="C285" s="5">
        <f t="shared" si="9"/>
        <v>1.5942028985507246E-2</v>
      </c>
    </row>
    <row r="286" spans="1:3">
      <c r="A286" s="4">
        <v>2770</v>
      </c>
      <c r="B286" s="4">
        <f t="shared" si="8"/>
        <v>44</v>
      </c>
      <c r="C286" s="5">
        <f t="shared" si="9"/>
        <v>1.5884476534296029E-2</v>
      </c>
    </row>
    <row r="287" spans="1:3">
      <c r="A287" s="4">
        <v>2780</v>
      </c>
      <c r="B287" s="4">
        <f t="shared" si="8"/>
        <v>44</v>
      </c>
      <c r="C287" s="5">
        <f t="shared" si="9"/>
        <v>1.5827338129496403E-2</v>
      </c>
    </row>
    <row r="288" spans="1:3">
      <c r="A288" s="4">
        <v>2790</v>
      </c>
      <c r="B288" s="4">
        <f t="shared" si="8"/>
        <v>44</v>
      </c>
      <c r="C288" s="5">
        <f t="shared" si="9"/>
        <v>1.5770609318996417E-2</v>
      </c>
    </row>
    <row r="289" spans="1:3">
      <c r="A289" s="4">
        <v>2800</v>
      </c>
      <c r="B289" s="4">
        <f t="shared" si="8"/>
        <v>44</v>
      </c>
      <c r="C289" s="5">
        <f t="shared" si="9"/>
        <v>1.5714285714285715E-2</v>
      </c>
    </row>
    <row r="290" spans="1:3">
      <c r="A290" s="4">
        <v>2810</v>
      </c>
      <c r="B290" s="4">
        <f t="shared" si="8"/>
        <v>44</v>
      </c>
      <c r="C290" s="5">
        <f t="shared" si="9"/>
        <v>1.5658362989323844E-2</v>
      </c>
    </row>
    <row r="291" spans="1:3">
      <c r="A291" s="4">
        <v>2820</v>
      </c>
      <c r="B291" s="4">
        <f t="shared" si="8"/>
        <v>44</v>
      </c>
      <c r="C291" s="5">
        <f t="shared" si="9"/>
        <v>1.5602836879432624E-2</v>
      </c>
    </row>
    <row r="292" spans="1:3">
      <c r="A292" s="4">
        <v>2830</v>
      </c>
      <c r="B292" s="4">
        <f t="shared" si="8"/>
        <v>44</v>
      </c>
      <c r="C292" s="5">
        <f t="shared" si="9"/>
        <v>1.5547703180212015E-2</v>
      </c>
    </row>
    <row r="293" spans="1:3">
      <c r="A293" s="4">
        <v>2840</v>
      </c>
      <c r="B293" s="4">
        <f t="shared" si="8"/>
        <v>44</v>
      </c>
      <c r="C293" s="5">
        <f t="shared" si="9"/>
        <v>1.5492957746478873E-2</v>
      </c>
    </row>
    <row r="294" spans="1:3">
      <c r="A294" s="4">
        <v>2850</v>
      </c>
      <c r="B294" s="4">
        <f t="shared" si="8"/>
        <v>44</v>
      </c>
      <c r="C294" s="5">
        <f t="shared" si="9"/>
        <v>1.5438596491228071E-2</v>
      </c>
    </row>
    <row r="295" spans="1:3">
      <c r="A295" s="4">
        <v>2860</v>
      </c>
      <c r="B295" s="4">
        <f t="shared" si="8"/>
        <v>44</v>
      </c>
      <c r="C295" s="5">
        <f t="shared" si="9"/>
        <v>1.5384615384615385E-2</v>
      </c>
    </row>
    <row r="296" spans="1:3">
      <c r="A296" s="4">
        <v>2870</v>
      </c>
      <c r="B296" s="4">
        <f t="shared" si="8"/>
        <v>44</v>
      </c>
      <c r="C296" s="5">
        <f t="shared" si="9"/>
        <v>1.5331010452961672E-2</v>
      </c>
    </row>
    <row r="297" spans="1:3">
      <c r="A297" s="4">
        <v>2880</v>
      </c>
      <c r="B297" s="4">
        <f t="shared" si="8"/>
        <v>44</v>
      </c>
      <c r="C297" s="5">
        <f t="shared" si="9"/>
        <v>1.5277777777777777E-2</v>
      </c>
    </row>
    <row r="298" spans="1:3">
      <c r="A298" s="4">
        <v>2890</v>
      </c>
      <c r="B298" s="4">
        <f t="shared" si="8"/>
        <v>44</v>
      </c>
      <c r="C298" s="5">
        <f t="shared" si="9"/>
        <v>1.5224913494809689E-2</v>
      </c>
    </row>
    <row r="299" spans="1:3">
      <c r="A299" s="4">
        <v>2900</v>
      </c>
      <c r="B299" s="4">
        <f t="shared" si="8"/>
        <v>44</v>
      </c>
      <c r="C299" s="5">
        <f t="shared" si="9"/>
        <v>1.5172413793103448E-2</v>
      </c>
    </row>
    <row r="300" spans="1:3">
      <c r="A300" s="4">
        <v>2910</v>
      </c>
      <c r="B300" s="4">
        <f t="shared" si="8"/>
        <v>44</v>
      </c>
      <c r="C300" s="5">
        <f t="shared" si="9"/>
        <v>1.5120274914089347E-2</v>
      </c>
    </row>
    <row r="301" spans="1:3">
      <c r="A301" s="4">
        <v>2920</v>
      </c>
      <c r="B301" s="4">
        <f t="shared" si="8"/>
        <v>44</v>
      </c>
      <c r="C301" s="5">
        <f t="shared" si="9"/>
        <v>1.5068493150684932E-2</v>
      </c>
    </row>
    <row r="302" spans="1:3">
      <c r="A302" s="4">
        <v>2930</v>
      </c>
      <c r="B302" s="4">
        <f t="shared" si="8"/>
        <v>44</v>
      </c>
      <c r="C302" s="5">
        <f t="shared" si="9"/>
        <v>1.5017064846416382E-2</v>
      </c>
    </row>
    <row r="303" spans="1:3">
      <c r="A303" s="4">
        <v>2940</v>
      </c>
      <c r="B303" s="4">
        <f t="shared" si="8"/>
        <v>44</v>
      </c>
      <c r="C303" s="5">
        <f t="shared" si="9"/>
        <v>1.4965986394557823E-2</v>
      </c>
    </row>
    <row r="304" spans="1:3">
      <c r="A304" s="4">
        <v>2950</v>
      </c>
      <c r="B304" s="4">
        <f t="shared" si="8"/>
        <v>44</v>
      </c>
      <c r="C304" s="5">
        <f t="shared" si="9"/>
        <v>1.4915254237288136E-2</v>
      </c>
    </row>
    <row r="305" spans="1:3">
      <c r="A305" s="4">
        <v>2960</v>
      </c>
      <c r="B305" s="4">
        <f t="shared" si="8"/>
        <v>44</v>
      </c>
      <c r="C305" s="5">
        <f t="shared" si="9"/>
        <v>1.4864864864864866E-2</v>
      </c>
    </row>
    <row r="306" spans="1:3">
      <c r="A306" s="4">
        <v>2970</v>
      </c>
      <c r="B306" s="4">
        <f t="shared" si="8"/>
        <v>44</v>
      </c>
      <c r="C306" s="5">
        <f t="shared" si="9"/>
        <v>1.4814814814814815E-2</v>
      </c>
    </row>
    <row r="307" spans="1:3">
      <c r="A307" s="4">
        <v>2980</v>
      </c>
      <c r="B307" s="4">
        <f t="shared" si="8"/>
        <v>44</v>
      </c>
      <c r="C307" s="5">
        <f t="shared" si="9"/>
        <v>1.4765100671140939E-2</v>
      </c>
    </row>
    <row r="308" spans="1:3">
      <c r="A308" s="4">
        <v>2990</v>
      </c>
      <c r="B308" s="4">
        <f t="shared" si="8"/>
        <v>44</v>
      </c>
      <c r="C308" s="5">
        <f t="shared" si="9"/>
        <v>1.471571906354515E-2</v>
      </c>
    </row>
    <row r="309" spans="1:3">
      <c r="A309" s="4">
        <v>3000</v>
      </c>
      <c r="B309" s="4">
        <f t="shared" si="8"/>
        <v>44</v>
      </c>
      <c r="C309" s="5">
        <f t="shared" si="9"/>
        <v>1.4666666666666666E-2</v>
      </c>
    </row>
    <row r="310" spans="1:3">
      <c r="A310" s="4">
        <v>3010</v>
      </c>
      <c r="B310" s="4">
        <f t="shared" si="8"/>
        <v>44</v>
      </c>
      <c r="C310" s="5">
        <f t="shared" si="9"/>
        <v>1.4617940199335547E-2</v>
      </c>
    </row>
    <row r="311" spans="1:3">
      <c r="A311" s="4">
        <v>3020</v>
      </c>
      <c r="B311" s="4">
        <f t="shared" si="8"/>
        <v>44</v>
      </c>
      <c r="C311" s="5">
        <f t="shared" si="9"/>
        <v>1.456953642384106E-2</v>
      </c>
    </row>
    <row r="312" spans="1:3">
      <c r="A312" s="4">
        <v>3030</v>
      </c>
      <c r="B312" s="4">
        <f t="shared" si="8"/>
        <v>44</v>
      </c>
      <c r="C312" s="5">
        <f t="shared" si="9"/>
        <v>1.4521452145214522E-2</v>
      </c>
    </row>
    <row r="313" spans="1:3">
      <c r="A313" s="4">
        <v>3040</v>
      </c>
      <c r="B313" s="4">
        <f t="shared" si="8"/>
        <v>44</v>
      </c>
      <c r="C313" s="5">
        <f t="shared" si="9"/>
        <v>1.4473684210526316E-2</v>
      </c>
    </row>
    <row r="314" spans="1:3">
      <c r="A314" s="4">
        <v>3050</v>
      </c>
      <c r="B314" s="4">
        <f t="shared" si="8"/>
        <v>44</v>
      </c>
      <c r="C314" s="5">
        <f t="shared" si="9"/>
        <v>1.4426229508196721E-2</v>
      </c>
    </row>
    <row r="315" spans="1:3">
      <c r="A315" s="4">
        <v>3060</v>
      </c>
      <c r="B315" s="4">
        <f t="shared" si="8"/>
        <v>44</v>
      </c>
      <c r="C315" s="5">
        <f t="shared" si="9"/>
        <v>1.4379084967320261E-2</v>
      </c>
    </row>
    <row r="316" spans="1:3">
      <c r="A316" s="4">
        <v>3070</v>
      </c>
      <c r="B316" s="4">
        <f t="shared" si="8"/>
        <v>44</v>
      </c>
      <c r="C316" s="5">
        <f t="shared" si="9"/>
        <v>1.4332247557003257E-2</v>
      </c>
    </row>
    <row r="317" spans="1:3">
      <c r="A317" s="4">
        <v>3080</v>
      </c>
      <c r="B317" s="4">
        <f t="shared" si="8"/>
        <v>44</v>
      </c>
      <c r="C317" s="5">
        <f t="shared" si="9"/>
        <v>1.4285714285714285E-2</v>
      </c>
    </row>
    <row r="318" spans="1:3">
      <c r="A318" s="4">
        <v>3090</v>
      </c>
      <c r="B318" s="4">
        <f t="shared" si="8"/>
        <v>44</v>
      </c>
      <c r="C318" s="5">
        <f t="shared" si="9"/>
        <v>1.423948220064725E-2</v>
      </c>
    </row>
    <row r="319" spans="1:3">
      <c r="A319" s="4">
        <v>3100</v>
      </c>
      <c r="B319" s="4">
        <f t="shared" si="8"/>
        <v>44</v>
      </c>
      <c r="C319" s="5">
        <f t="shared" si="9"/>
        <v>1.4193548387096775E-2</v>
      </c>
    </row>
    <row r="320" spans="1:3">
      <c r="A320" s="4">
        <v>3110</v>
      </c>
      <c r="B320" s="4">
        <f t="shared" si="8"/>
        <v>44</v>
      </c>
      <c r="C320" s="5">
        <f t="shared" si="9"/>
        <v>1.414790996784566E-2</v>
      </c>
    </row>
    <row r="321" spans="1:3">
      <c r="A321" s="4">
        <v>3120</v>
      </c>
      <c r="B321" s="4">
        <f t="shared" si="8"/>
        <v>44</v>
      </c>
      <c r="C321" s="5">
        <f t="shared" si="9"/>
        <v>1.4102564102564103E-2</v>
      </c>
    </row>
    <row r="322" spans="1:3">
      <c r="A322" s="4">
        <v>3130</v>
      </c>
      <c r="B322" s="4">
        <f t="shared" si="8"/>
        <v>44</v>
      </c>
      <c r="C322" s="5">
        <f t="shared" si="9"/>
        <v>1.4057507987220448E-2</v>
      </c>
    </row>
    <row r="323" spans="1:3">
      <c r="A323" s="4">
        <v>3140</v>
      </c>
      <c r="B323" s="4">
        <f t="shared" si="8"/>
        <v>44</v>
      </c>
      <c r="C323" s="5">
        <f t="shared" si="9"/>
        <v>1.4012738853503185E-2</v>
      </c>
    </row>
    <row r="324" spans="1:3">
      <c r="A324" s="4">
        <v>3150</v>
      </c>
      <c r="B324" s="4">
        <f t="shared" si="8"/>
        <v>44</v>
      </c>
      <c r="C324" s="5">
        <f t="shared" si="9"/>
        <v>1.3968253968253968E-2</v>
      </c>
    </row>
    <row r="325" spans="1:3">
      <c r="A325" s="4">
        <v>3160</v>
      </c>
      <c r="B325" s="4">
        <f t="shared" si="8"/>
        <v>44</v>
      </c>
      <c r="C325" s="5">
        <f t="shared" si="9"/>
        <v>1.3924050632911392E-2</v>
      </c>
    </row>
    <row r="326" spans="1:3">
      <c r="A326" s="4">
        <v>3170</v>
      </c>
      <c r="B326" s="4">
        <f t="shared" si="8"/>
        <v>44</v>
      </c>
      <c r="C326" s="5">
        <f t="shared" si="9"/>
        <v>1.38801261829653E-2</v>
      </c>
    </row>
    <row r="327" spans="1:3">
      <c r="A327" s="4">
        <v>3180</v>
      </c>
      <c r="B327" s="4">
        <f t="shared" si="8"/>
        <v>44</v>
      </c>
      <c r="C327" s="5">
        <f t="shared" si="9"/>
        <v>1.3836477987421384E-2</v>
      </c>
    </row>
    <row r="328" spans="1:3">
      <c r="A328" s="4">
        <v>3190</v>
      </c>
      <c r="B328" s="4">
        <f t="shared" si="8"/>
        <v>44</v>
      </c>
      <c r="C328" s="5">
        <f t="shared" si="9"/>
        <v>1.3793103448275862E-2</v>
      </c>
    </row>
    <row r="329" spans="1:3">
      <c r="A329" s="4">
        <v>3200</v>
      </c>
      <c r="B329" s="4">
        <f t="shared" si="8"/>
        <v>44</v>
      </c>
      <c r="C329" s="5">
        <f t="shared" si="9"/>
        <v>1.375E-2</v>
      </c>
    </row>
    <row r="330" spans="1:3">
      <c r="A330" s="4">
        <v>3210</v>
      </c>
      <c r="B330" s="4">
        <f t="shared" si="8"/>
        <v>44</v>
      </c>
      <c r="C330" s="5">
        <f t="shared" si="9"/>
        <v>1.3707165109034268E-2</v>
      </c>
    </row>
    <row r="331" spans="1:3">
      <c r="A331" s="4">
        <v>3220</v>
      </c>
      <c r="B331" s="4">
        <f t="shared" ref="B331:B394" si="10">ROUNDUP(A331/(1+A331*$B$7^2),0)</f>
        <v>44</v>
      </c>
      <c r="C331" s="5">
        <f t="shared" ref="C331:C394" si="11">B331/A331</f>
        <v>1.3664596273291925E-2</v>
      </c>
    </row>
    <row r="332" spans="1:3">
      <c r="A332" s="4">
        <v>3230</v>
      </c>
      <c r="B332" s="4">
        <f t="shared" si="10"/>
        <v>44</v>
      </c>
      <c r="C332" s="5">
        <f t="shared" si="11"/>
        <v>1.3622291021671827E-2</v>
      </c>
    </row>
    <row r="333" spans="1:3">
      <c r="A333" s="4">
        <v>3240</v>
      </c>
      <c r="B333" s="4">
        <f t="shared" si="10"/>
        <v>44</v>
      </c>
      <c r="C333" s="5">
        <f t="shared" si="11"/>
        <v>1.3580246913580247E-2</v>
      </c>
    </row>
    <row r="334" spans="1:3">
      <c r="A334" s="4">
        <v>3250</v>
      </c>
      <c r="B334" s="4">
        <f t="shared" si="10"/>
        <v>44</v>
      </c>
      <c r="C334" s="5">
        <f t="shared" si="11"/>
        <v>1.3538461538461539E-2</v>
      </c>
    </row>
    <row r="335" spans="1:3">
      <c r="A335" s="4">
        <v>3260</v>
      </c>
      <c r="B335" s="4">
        <f t="shared" si="10"/>
        <v>44</v>
      </c>
      <c r="C335" s="5">
        <f t="shared" si="11"/>
        <v>1.3496932515337423E-2</v>
      </c>
    </row>
    <row r="336" spans="1:3">
      <c r="A336" s="4">
        <v>3270</v>
      </c>
      <c r="B336" s="4">
        <f t="shared" si="10"/>
        <v>44</v>
      </c>
      <c r="C336" s="5">
        <f t="shared" si="11"/>
        <v>1.345565749235474E-2</v>
      </c>
    </row>
    <row r="337" spans="1:3">
      <c r="A337" s="4">
        <v>3280</v>
      </c>
      <c r="B337" s="4">
        <f t="shared" si="10"/>
        <v>44</v>
      </c>
      <c r="C337" s="5">
        <f t="shared" si="11"/>
        <v>1.3414634146341463E-2</v>
      </c>
    </row>
    <row r="338" spans="1:3">
      <c r="A338" s="4">
        <v>3290</v>
      </c>
      <c r="B338" s="4">
        <f t="shared" si="10"/>
        <v>44</v>
      </c>
      <c r="C338" s="5">
        <f t="shared" si="11"/>
        <v>1.3373860182370821E-2</v>
      </c>
    </row>
    <row r="339" spans="1:3">
      <c r="A339" s="4">
        <v>3300</v>
      </c>
      <c r="B339" s="4">
        <f t="shared" si="10"/>
        <v>44</v>
      </c>
      <c r="C339" s="5">
        <f t="shared" si="11"/>
        <v>1.3333333333333334E-2</v>
      </c>
    </row>
    <row r="340" spans="1:3">
      <c r="A340" s="4">
        <v>3310</v>
      </c>
      <c r="B340" s="4">
        <f t="shared" si="10"/>
        <v>44</v>
      </c>
      <c r="C340" s="5">
        <f t="shared" si="11"/>
        <v>1.3293051359516616E-2</v>
      </c>
    </row>
    <row r="341" spans="1:3">
      <c r="A341" s="4">
        <v>3320</v>
      </c>
      <c r="B341" s="4">
        <f t="shared" si="10"/>
        <v>44</v>
      </c>
      <c r="C341" s="5">
        <f t="shared" si="11"/>
        <v>1.3253012048192771E-2</v>
      </c>
    </row>
    <row r="342" spans="1:3">
      <c r="A342" s="4">
        <v>3330</v>
      </c>
      <c r="B342" s="4">
        <f t="shared" si="10"/>
        <v>44</v>
      </c>
      <c r="C342" s="5">
        <f t="shared" si="11"/>
        <v>1.3213213213213212E-2</v>
      </c>
    </row>
    <row r="343" spans="1:3">
      <c r="A343" s="4">
        <v>3340</v>
      </c>
      <c r="B343" s="4">
        <f t="shared" si="10"/>
        <v>44</v>
      </c>
      <c r="C343" s="5">
        <f t="shared" si="11"/>
        <v>1.3173652694610778E-2</v>
      </c>
    </row>
    <row r="344" spans="1:3">
      <c r="A344" s="4">
        <v>3350</v>
      </c>
      <c r="B344" s="4">
        <f t="shared" si="10"/>
        <v>44</v>
      </c>
      <c r="C344" s="5">
        <f t="shared" si="11"/>
        <v>1.3134328358208954E-2</v>
      </c>
    </row>
    <row r="345" spans="1:3">
      <c r="A345" s="4">
        <v>3360</v>
      </c>
      <c r="B345" s="4">
        <f t="shared" si="10"/>
        <v>44</v>
      </c>
      <c r="C345" s="5">
        <f t="shared" si="11"/>
        <v>1.3095238095238096E-2</v>
      </c>
    </row>
    <row r="346" spans="1:3">
      <c r="A346" s="4">
        <v>3370</v>
      </c>
      <c r="B346" s="4">
        <f t="shared" si="10"/>
        <v>44</v>
      </c>
      <c r="C346" s="5">
        <f t="shared" si="11"/>
        <v>1.3056379821958458E-2</v>
      </c>
    </row>
    <row r="347" spans="1:3">
      <c r="A347" s="4">
        <v>3380</v>
      </c>
      <c r="B347" s="4">
        <f t="shared" si="10"/>
        <v>44</v>
      </c>
      <c r="C347" s="5">
        <f t="shared" si="11"/>
        <v>1.301775147928994E-2</v>
      </c>
    </row>
    <row r="348" spans="1:3">
      <c r="A348" s="4">
        <v>3390</v>
      </c>
      <c r="B348" s="4">
        <f t="shared" si="10"/>
        <v>44</v>
      </c>
      <c r="C348" s="5">
        <f t="shared" si="11"/>
        <v>1.2979351032448377E-2</v>
      </c>
    </row>
    <row r="349" spans="1:3">
      <c r="A349" s="4">
        <v>3400</v>
      </c>
      <c r="B349" s="4">
        <f t="shared" si="10"/>
        <v>44</v>
      </c>
      <c r="C349" s="5">
        <f t="shared" si="11"/>
        <v>1.2941176470588235E-2</v>
      </c>
    </row>
    <row r="350" spans="1:3">
      <c r="A350" s="4">
        <v>3410</v>
      </c>
      <c r="B350" s="4">
        <f t="shared" si="10"/>
        <v>44</v>
      </c>
      <c r="C350" s="5">
        <f t="shared" si="11"/>
        <v>1.2903225806451613E-2</v>
      </c>
    </row>
    <row r="351" spans="1:3">
      <c r="A351" s="4">
        <v>3420</v>
      </c>
      <c r="B351" s="4">
        <f t="shared" si="10"/>
        <v>44</v>
      </c>
      <c r="C351" s="5">
        <f t="shared" si="11"/>
        <v>1.2865497076023392E-2</v>
      </c>
    </row>
    <row r="352" spans="1:3">
      <c r="A352" s="4">
        <v>3430</v>
      </c>
      <c r="B352" s="4">
        <f t="shared" si="10"/>
        <v>44</v>
      </c>
      <c r="C352" s="5">
        <f t="shared" si="11"/>
        <v>1.282798833819242E-2</v>
      </c>
    </row>
    <row r="353" spans="1:3">
      <c r="A353" s="4">
        <v>3440</v>
      </c>
      <c r="B353" s="4">
        <f t="shared" si="10"/>
        <v>44</v>
      </c>
      <c r="C353" s="5">
        <f t="shared" si="11"/>
        <v>1.2790697674418604E-2</v>
      </c>
    </row>
    <row r="354" spans="1:3">
      <c r="A354" s="4">
        <v>3450</v>
      </c>
      <c r="B354" s="4">
        <f t="shared" si="10"/>
        <v>44</v>
      </c>
      <c r="C354" s="5">
        <f t="shared" si="11"/>
        <v>1.2753623188405797E-2</v>
      </c>
    </row>
    <row r="355" spans="1:3">
      <c r="A355" s="4">
        <v>3460</v>
      </c>
      <c r="B355" s="4">
        <f t="shared" si="10"/>
        <v>44</v>
      </c>
      <c r="C355" s="5">
        <f t="shared" si="11"/>
        <v>1.2716763005780347E-2</v>
      </c>
    </row>
    <row r="356" spans="1:3">
      <c r="A356" s="4">
        <v>3470</v>
      </c>
      <c r="B356" s="4">
        <f t="shared" si="10"/>
        <v>44</v>
      </c>
      <c r="C356" s="5">
        <f t="shared" si="11"/>
        <v>1.2680115273775217E-2</v>
      </c>
    </row>
    <row r="357" spans="1:3">
      <c r="A357" s="4">
        <v>3480</v>
      </c>
      <c r="B357" s="4">
        <f t="shared" si="10"/>
        <v>44</v>
      </c>
      <c r="C357" s="5">
        <f t="shared" si="11"/>
        <v>1.264367816091954E-2</v>
      </c>
    </row>
    <row r="358" spans="1:3">
      <c r="A358" s="4">
        <v>3490</v>
      </c>
      <c r="B358" s="4">
        <f t="shared" si="10"/>
        <v>44</v>
      </c>
      <c r="C358" s="5">
        <f t="shared" si="11"/>
        <v>1.2607449856733524E-2</v>
      </c>
    </row>
    <row r="359" spans="1:3">
      <c r="A359" s="4">
        <v>3500</v>
      </c>
      <c r="B359" s="4">
        <f t="shared" si="10"/>
        <v>44</v>
      </c>
      <c r="C359" s="5">
        <f t="shared" si="11"/>
        <v>1.2571428571428572E-2</v>
      </c>
    </row>
    <row r="360" spans="1:3">
      <c r="A360" s="4">
        <v>3510</v>
      </c>
      <c r="B360" s="4">
        <f t="shared" si="10"/>
        <v>44</v>
      </c>
      <c r="C360" s="5">
        <f t="shared" si="11"/>
        <v>1.2535612535612535E-2</v>
      </c>
    </row>
    <row r="361" spans="1:3">
      <c r="A361" s="4">
        <v>3520</v>
      </c>
      <c r="B361" s="4">
        <f t="shared" si="10"/>
        <v>44</v>
      </c>
      <c r="C361" s="5">
        <f t="shared" si="11"/>
        <v>1.2500000000000001E-2</v>
      </c>
    </row>
    <row r="362" spans="1:3">
      <c r="A362" s="4">
        <v>3530</v>
      </c>
      <c r="B362" s="4">
        <f t="shared" si="10"/>
        <v>44</v>
      </c>
      <c r="C362" s="5">
        <f t="shared" si="11"/>
        <v>1.2464589235127478E-2</v>
      </c>
    </row>
    <row r="363" spans="1:3">
      <c r="A363" s="4">
        <v>3540</v>
      </c>
      <c r="B363" s="4">
        <f t="shared" si="10"/>
        <v>44</v>
      </c>
      <c r="C363" s="5">
        <f t="shared" si="11"/>
        <v>1.2429378531073447E-2</v>
      </c>
    </row>
    <row r="364" spans="1:3">
      <c r="A364" s="4">
        <v>3550</v>
      </c>
      <c r="B364" s="4">
        <f t="shared" si="10"/>
        <v>44</v>
      </c>
      <c r="C364" s="5">
        <f t="shared" si="11"/>
        <v>1.2394366197183098E-2</v>
      </c>
    </row>
    <row r="365" spans="1:3">
      <c r="A365" s="4">
        <v>3560</v>
      </c>
      <c r="B365" s="4">
        <f t="shared" si="10"/>
        <v>44</v>
      </c>
      <c r="C365" s="5">
        <f t="shared" si="11"/>
        <v>1.2359550561797753E-2</v>
      </c>
    </row>
    <row r="366" spans="1:3">
      <c r="A366" s="4">
        <v>3570</v>
      </c>
      <c r="B366" s="4">
        <f t="shared" si="10"/>
        <v>44</v>
      </c>
      <c r="C366" s="5">
        <f t="shared" si="11"/>
        <v>1.2324929971988795E-2</v>
      </c>
    </row>
    <row r="367" spans="1:3">
      <c r="A367" s="4">
        <v>3580</v>
      </c>
      <c r="B367" s="4">
        <f t="shared" si="10"/>
        <v>44</v>
      </c>
      <c r="C367" s="5">
        <f t="shared" si="11"/>
        <v>1.2290502793296089E-2</v>
      </c>
    </row>
    <row r="368" spans="1:3">
      <c r="A368" s="4">
        <v>3590</v>
      </c>
      <c r="B368" s="4">
        <f t="shared" si="10"/>
        <v>44</v>
      </c>
      <c r="C368" s="5">
        <f t="shared" si="11"/>
        <v>1.2256267409470752E-2</v>
      </c>
    </row>
    <row r="369" spans="1:3">
      <c r="A369" s="4">
        <v>3600</v>
      </c>
      <c r="B369" s="4">
        <f t="shared" si="10"/>
        <v>44</v>
      </c>
      <c r="C369" s="5">
        <f t="shared" si="11"/>
        <v>1.2222222222222223E-2</v>
      </c>
    </row>
    <row r="370" spans="1:3">
      <c r="A370" s="4">
        <v>3610</v>
      </c>
      <c r="B370" s="4">
        <f t="shared" si="10"/>
        <v>44</v>
      </c>
      <c r="C370" s="5">
        <f t="shared" si="11"/>
        <v>1.218836565096953E-2</v>
      </c>
    </row>
    <row r="371" spans="1:3">
      <c r="A371" s="4">
        <v>3620</v>
      </c>
      <c r="B371" s="4">
        <f t="shared" si="10"/>
        <v>44</v>
      </c>
      <c r="C371" s="5">
        <f t="shared" si="11"/>
        <v>1.2154696132596685E-2</v>
      </c>
    </row>
    <row r="372" spans="1:3">
      <c r="A372" s="4">
        <v>3630</v>
      </c>
      <c r="B372" s="4">
        <f t="shared" si="10"/>
        <v>44</v>
      </c>
      <c r="C372" s="5">
        <f t="shared" si="11"/>
        <v>1.2121212121212121E-2</v>
      </c>
    </row>
    <row r="373" spans="1:3">
      <c r="A373" s="4">
        <v>3640</v>
      </c>
      <c r="B373" s="4">
        <f t="shared" si="10"/>
        <v>44</v>
      </c>
      <c r="C373" s="5">
        <f t="shared" si="11"/>
        <v>1.2087912087912088E-2</v>
      </c>
    </row>
    <row r="374" spans="1:3">
      <c r="A374" s="4">
        <v>3650</v>
      </c>
      <c r="B374" s="4">
        <f t="shared" si="10"/>
        <v>44</v>
      </c>
      <c r="C374" s="5">
        <f t="shared" si="11"/>
        <v>1.2054794520547946E-2</v>
      </c>
    </row>
    <row r="375" spans="1:3">
      <c r="A375" s="4">
        <v>3660</v>
      </c>
      <c r="B375" s="4">
        <f t="shared" si="10"/>
        <v>44</v>
      </c>
      <c r="C375" s="5">
        <f t="shared" si="11"/>
        <v>1.2021857923497269E-2</v>
      </c>
    </row>
    <row r="376" spans="1:3">
      <c r="A376" s="4">
        <v>3670</v>
      </c>
      <c r="B376" s="4">
        <f t="shared" si="10"/>
        <v>44</v>
      </c>
      <c r="C376" s="5">
        <f t="shared" si="11"/>
        <v>1.1989100817438692E-2</v>
      </c>
    </row>
    <row r="377" spans="1:3">
      <c r="A377" s="4">
        <v>3680</v>
      </c>
      <c r="B377" s="4">
        <f t="shared" si="10"/>
        <v>44</v>
      </c>
      <c r="C377" s="5">
        <f t="shared" si="11"/>
        <v>1.1956521739130435E-2</v>
      </c>
    </row>
    <row r="378" spans="1:3">
      <c r="A378" s="4">
        <v>3690</v>
      </c>
      <c r="B378" s="4">
        <f t="shared" si="10"/>
        <v>44</v>
      </c>
      <c r="C378" s="5">
        <f t="shared" si="11"/>
        <v>1.1924119241192412E-2</v>
      </c>
    </row>
    <row r="379" spans="1:3">
      <c r="A379" s="4">
        <v>3700</v>
      </c>
      <c r="B379" s="4">
        <f t="shared" si="10"/>
        <v>44</v>
      </c>
      <c r="C379" s="5">
        <f t="shared" si="11"/>
        <v>1.1891891891891892E-2</v>
      </c>
    </row>
    <row r="380" spans="1:3">
      <c r="A380" s="4">
        <v>3710</v>
      </c>
      <c r="B380" s="4">
        <f t="shared" si="10"/>
        <v>44</v>
      </c>
      <c r="C380" s="5">
        <f t="shared" si="11"/>
        <v>1.1859838274932614E-2</v>
      </c>
    </row>
    <row r="381" spans="1:3">
      <c r="A381" s="4">
        <v>3720</v>
      </c>
      <c r="B381" s="4">
        <f t="shared" si="10"/>
        <v>44</v>
      </c>
      <c r="C381" s="5">
        <f t="shared" si="11"/>
        <v>1.1827956989247311E-2</v>
      </c>
    </row>
    <row r="382" spans="1:3">
      <c r="A382" s="4">
        <v>3730</v>
      </c>
      <c r="B382" s="4">
        <f t="shared" si="10"/>
        <v>44</v>
      </c>
      <c r="C382" s="5">
        <f t="shared" si="11"/>
        <v>1.1796246648793566E-2</v>
      </c>
    </row>
    <row r="383" spans="1:3">
      <c r="A383" s="4">
        <v>3740</v>
      </c>
      <c r="B383" s="4">
        <f t="shared" si="10"/>
        <v>44</v>
      </c>
      <c r="C383" s="5">
        <f t="shared" si="11"/>
        <v>1.1764705882352941E-2</v>
      </c>
    </row>
    <row r="384" spans="1:3">
      <c r="A384" s="4">
        <v>3750</v>
      </c>
      <c r="B384" s="4">
        <f t="shared" si="10"/>
        <v>44</v>
      </c>
      <c r="C384" s="5">
        <f t="shared" si="11"/>
        <v>1.1733333333333333E-2</v>
      </c>
    </row>
    <row r="385" spans="1:3">
      <c r="A385" s="4">
        <v>3760</v>
      </c>
      <c r="B385" s="4">
        <f t="shared" si="10"/>
        <v>44</v>
      </c>
      <c r="C385" s="5">
        <f t="shared" si="11"/>
        <v>1.1702127659574468E-2</v>
      </c>
    </row>
    <row r="386" spans="1:3">
      <c r="A386" s="4">
        <v>3770</v>
      </c>
      <c r="B386" s="4">
        <f t="shared" si="10"/>
        <v>44</v>
      </c>
      <c r="C386" s="5">
        <f t="shared" si="11"/>
        <v>1.1671087533156498E-2</v>
      </c>
    </row>
    <row r="387" spans="1:3">
      <c r="A387" s="4">
        <v>3780</v>
      </c>
      <c r="B387" s="4">
        <f t="shared" si="10"/>
        <v>44</v>
      </c>
      <c r="C387" s="5">
        <f t="shared" si="11"/>
        <v>1.164021164021164E-2</v>
      </c>
    </row>
    <row r="388" spans="1:3">
      <c r="A388" s="4">
        <v>3790</v>
      </c>
      <c r="B388" s="4">
        <f t="shared" si="10"/>
        <v>44</v>
      </c>
      <c r="C388" s="5">
        <f t="shared" si="11"/>
        <v>1.1609498680738786E-2</v>
      </c>
    </row>
    <row r="389" spans="1:3">
      <c r="A389" s="4">
        <v>3800</v>
      </c>
      <c r="B389" s="4">
        <f t="shared" si="10"/>
        <v>44</v>
      </c>
      <c r="C389" s="5">
        <f t="shared" si="11"/>
        <v>1.1578947368421053E-2</v>
      </c>
    </row>
    <row r="390" spans="1:3">
      <c r="A390" s="4">
        <v>3810</v>
      </c>
      <c r="B390" s="4">
        <f t="shared" si="10"/>
        <v>44</v>
      </c>
      <c r="C390" s="5">
        <f t="shared" si="11"/>
        <v>1.1548556430446194E-2</v>
      </c>
    </row>
    <row r="391" spans="1:3">
      <c r="A391" s="4">
        <v>3820</v>
      </c>
      <c r="B391" s="4">
        <f t="shared" si="10"/>
        <v>44</v>
      </c>
      <c r="C391" s="5">
        <f t="shared" si="11"/>
        <v>1.1518324607329843E-2</v>
      </c>
    </row>
    <row r="392" spans="1:3">
      <c r="A392" s="4">
        <v>3830</v>
      </c>
      <c r="B392" s="4">
        <f t="shared" si="10"/>
        <v>44</v>
      </c>
      <c r="C392" s="5">
        <f t="shared" si="11"/>
        <v>1.1488250652741514E-2</v>
      </c>
    </row>
    <row r="393" spans="1:3">
      <c r="A393" s="4">
        <v>3840</v>
      </c>
      <c r="B393" s="4">
        <f t="shared" si="10"/>
        <v>44</v>
      </c>
      <c r="C393" s="5">
        <f t="shared" si="11"/>
        <v>1.1458333333333333E-2</v>
      </c>
    </row>
    <row r="394" spans="1:3">
      <c r="A394" s="4">
        <v>3850</v>
      </c>
      <c r="B394" s="4">
        <f t="shared" si="10"/>
        <v>44</v>
      </c>
      <c r="C394" s="5">
        <f t="shared" si="11"/>
        <v>1.1428571428571429E-2</v>
      </c>
    </row>
    <row r="395" spans="1:3">
      <c r="A395" s="4">
        <v>3860</v>
      </c>
      <c r="B395" s="4">
        <f t="shared" ref="B395:B458" si="12">ROUNDUP(A395/(1+A395*$B$7^2),0)</f>
        <v>44</v>
      </c>
      <c r="C395" s="5">
        <f t="shared" ref="C395:C458" si="13">B395/A395</f>
        <v>1.1398963730569948E-2</v>
      </c>
    </row>
    <row r="396" spans="1:3">
      <c r="A396" s="4">
        <v>3870</v>
      </c>
      <c r="B396" s="4">
        <f t="shared" si="12"/>
        <v>44</v>
      </c>
      <c r="C396" s="5">
        <f t="shared" si="13"/>
        <v>1.1369509043927648E-2</v>
      </c>
    </row>
    <row r="397" spans="1:3">
      <c r="A397" s="4">
        <v>3880</v>
      </c>
      <c r="B397" s="4">
        <f t="shared" si="12"/>
        <v>44</v>
      </c>
      <c r="C397" s="5">
        <f t="shared" si="13"/>
        <v>1.134020618556701E-2</v>
      </c>
    </row>
    <row r="398" spans="1:3">
      <c r="A398" s="4">
        <v>3890</v>
      </c>
      <c r="B398" s="4">
        <f t="shared" si="12"/>
        <v>44</v>
      </c>
      <c r="C398" s="5">
        <f t="shared" si="13"/>
        <v>1.1311053984575836E-2</v>
      </c>
    </row>
    <row r="399" spans="1:3">
      <c r="A399" s="4">
        <v>3900</v>
      </c>
      <c r="B399" s="4">
        <f t="shared" si="12"/>
        <v>44</v>
      </c>
      <c r="C399" s="5">
        <f t="shared" si="13"/>
        <v>1.1282051282051283E-2</v>
      </c>
    </row>
    <row r="400" spans="1:3">
      <c r="A400" s="4">
        <v>3910</v>
      </c>
      <c r="B400" s="4">
        <f t="shared" si="12"/>
        <v>44</v>
      </c>
      <c r="C400" s="5">
        <f t="shared" si="13"/>
        <v>1.1253196930946292E-2</v>
      </c>
    </row>
    <row r="401" spans="1:3">
      <c r="A401" s="4">
        <v>3920</v>
      </c>
      <c r="B401" s="4">
        <f t="shared" si="12"/>
        <v>44</v>
      </c>
      <c r="C401" s="5">
        <f t="shared" si="13"/>
        <v>1.1224489795918367E-2</v>
      </c>
    </row>
    <row r="402" spans="1:3">
      <c r="A402" s="4">
        <v>3930</v>
      </c>
      <c r="B402" s="4">
        <f t="shared" si="12"/>
        <v>44</v>
      </c>
      <c r="C402" s="5">
        <f t="shared" si="13"/>
        <v>1.1195928753180661E-2</v>
      </c>
    </row>
    <row r="403" spans="1:3">
      <c r="A403" s="4">
        <v>3940</v>
      </c>
      <c r="B403" s="4">
        <f t="shared" si="12"/>
        <v>44</v>
      </c>
      <c r="C403" s="5">
        <f t="shared" si="13"/>
        <v>1.1167512690355329E-2</v>
      </c>
    </row>
    <row r="404" spans="1:3">
      <c r="A404" s="4">
        <v>3950</v>
      </c>
      <c r="B404" s="4">
        <f t="shared" si="12"/>
        <v>44</v>
      </c>
      <c r="C404" s="5">
        <f t="shared" si="13"/>
        <v>1.1139240506329114E-2</v>
      </c>
    </row>
    <row r="405" spans="1:3">
      <c r="A405" s="4">
        <v>3960</v>
      </c>
      <c r="B405" s="4">
        <f t="shared" si="12"/>
        <v>44</v>
      </c>
      <c r="C405" s="5">
        <f t="shared" si="13"/>
        <v>1.1111111111111112E-2</v>
      </c>
    </row>
    <row r="406" spans="1:3">
      <c r="A406" s="4">
        <v>3970</v>
      </c>
      <c r="B406" s="4">
        <f t="shared" si="12"/>
        <v>44</v>
      </c>
      <c r="C406" s="5">
        <f t="shared" si="13"/>
        <v>1.1083123425692695E-2</v>
      </c>
    </row>
    <row r="407" spans="1:3">
      <c r="A407" s="4">
        <v>3980</v>
      </c>
      <c r="B407" s="4">
        <f t="shared" si="12"/>
        <v>44</v>
      </c>
      <c r="C407" s="5">
        <f t="shared" si="13"/>
        <v>1.1055276381909548E-2</v>
      </c>
    </row>
    <row r="408" spans="1:3">
      <c r="A408" s="4">
        <v>3990</v>
      </c>
      <c r="B408" s="4">
        <f t="shared" si="12"/>
        <v>44</v>
      </c>
      <c r="C408" s="5">
        <f t="shared" si="13"/>
        <v>1.1027568922305764E-2</v>
      </c>
    </row>
    <row r="409" spans="1:3">
      <c r="A409" s="4">
        <v>4000</v>
      </c>
      <c r="B409" s="4">
        <f t="shared" si="12"/>
        <v>44</v>
      </c>
      <c r="C409" s="5">
        <f t="shared" si="13"/>
        <v>1.0999999999999999E-2</v>
      </c>
    </row>
    <row r="410" spans="1:3">
      <c r="A410" s="4">
        <v>4010</v>
      </c>
      <c r="B410" s="4">
        <f t="shared" si="12"/>
        <v>44</v>
      </c>
      <c r="C410" s="5">
        <f t="shared" si="13"/>
        <v>1.0972568578553617E-2</v>
      </c>
    </row>
    <row r="411" spans="1:3">
      <c r="A411" s="4">
        <v>4020</v>
      </c>
      <c r="B411" s="4">
        <f t="shared" si="12"/>
        <v>44</v>
      </c>
      <c r="C411" s="5">
        <f t="shared" si="13"/>
        <v>1.0945273631840797E-2</v>
      </c>
    </row>
    <row r="412" spans="1:3">
      <c r="A412" s="4">
        <v>4030</v>
      </c>
      <c r="B412" s="4">
        <f t="shared" si="12"/>
        <v>44</v>
      </c>
      <c r="C412" s="5">
        <f t="shared" si="13"/>
        <v>1.0918114143920596E-2</v>
      </c>
    </row>
    <row r="413" spans="1:3">
      <c r="A413" s="4">
        <v>4040</v>
      </c>
      <c r="B413" s="4">
        <f t="shared" si="12"/>
        <v>44</v>
      </c>
      <c r="C413" s="5">
        <f t="shared" si="13"/>
        <v>1.089108910891089E-2</v>
      </c>
    </row>
    <row r="414" spans="1:3">
      <c r="A414" s="4">
        <v>4050</v>
      </c>
      <c r="B414" s="4">
        <f t="shared" si="12"/>
        <v>44</v>
      </c>
      <c r="C414" s="5">
        <f t="shared" si="13"/>
        <v>1.0864197530864197E-2</v>
      </c>
    </row>
    <row r="415" spans="1:3">
      <c r="A415" s="4">
        <v>4060</v>
      </c>
      <c r="B415" s="4">
        <f t="shared" si="12"/>
        <v>44</v>
      </c>
      <c r="C415" s="5">
        <f t="shared" si="13"/>
        <v>1.083743842364532E-2</v>
      </c>
    </row>
    <row r="416" spans="1:3">
      <c r="A416" s="4">
        <v>4070</v>
      </c>
      <c r="B416" s="4">
        <f t="shared" si="12"/>
        <v>44</v>
      </c>
      <c r="C416" s="5">
        <f t="shared" si="13"/>
        <v>1.0810810810810811E-2</v>
      </c>
    </row>
    <row r="417" spans="1:3">
      <c r="A417" s="4">
        <v>4080</v>
      </c>
      <c r="B417" s="4">
        <f t="shared" si="12"/>
        <v>44</v>
      </c>
      <c r="C417" s="5">
        <f t="shared" si="13"/>
        <v>1.0784313725490196E-2</v>
      </c>
    </row>
    <row r="418" spans="1:3">
      <c r="A418" s="4">
        <v>4090</v>
      </c>
      <c r="B418" s="4">
        <f t="shared" si="12"/>
        <v>44</v>
      </c>
      <c r="C418" s="5">
        <f t="shared" si="13"/>
        <v>1.0757946210268949E-2</v>
      </c>
    </row>
    <row r="419" spans="1:3">
      <c r="A419" s="4">
        <v>4100</v>
      </c>
      <c r="B419" s="4">
        <f t="shared" si="12"/>
        <v>44</v>
      </c>
      <c r="C419" s="5">
        <f t="shared" si="13"/>
        <v>1.0731707317073172E-2</v>
      </c>
    </row>
    <row r="420" spans="1:3">
      <c r="A420" s="4">
        <v>4110</v>
      </c>
      <c r="B420" s="4">
        <f t="shared" si="12"/>
        <v>44</v>
      </c>
      <c r="C420" s="5">
        <f t="shared" si="13"/>
        <v>1.0705596107055961E-2</v>
      </c>
    </row>
    <row r="421" spans="1:3">
      <c r="A421" s="4">
        <v>4120</v>
      </c>
      <c r="B421" s="4">
        <f t="shared" si="12"/>
        <v>44</v>
      </c>
      <c r="C421" s="5">
        <f t="shared" si="13"/>
        <v>1.0679611650485437E-2</v>
      </c>
    </row>
    <row r="422" spans="1:3">
      <c r="A422" s="4">
        <v>4130</v>
      </c>
      <c r="B422" s="4">
        <f t="shared" si="12"/>
        <v>44</v>
      </c>
      <c r="C422" s="5">
        <f t="shared" si="13"/>
        <v>1.0653753026634382E-2</v>
      </c>
    </row>
    <row r="423" spans="1:3">
      <c r="A423" s="4">
        <v>4140</v>
      </c>
      <c r="B423" s="4">
        <f t="shared" si="12"/>
        <v>44</v>
      </c>
      <c r="C423" s="5">
        <f t="shared" si="13"/>
        <v>1.0628019323671498E-2</v>
      </c>
    </row>
    <row r="424" spans="1:3">
      <c r="A424" s="4">
        <v>4150</v>
      </c>
      <c r="B424" s="4">
        <f t="shared" si="12"/>
        <v>44</v>
      </c>
      <c r="C424" s="5">
        <f t="shared" si="13"/>
        <v>1.0602409638554217E-2</v>
      </c>
    </row>
    <row r="425" spans="1:3">
      <c r="A425" s="4">
        <v>4160</v>
      </c>
      <c r="B425" s="4">
        <f t="shared" si="12"/>
        <v>44</v>
      </c>
      <c r="C425" s="5">
        <f t="shared" si="13"/>
        <v>1.0576923076923078E-2</v>
      </c>
    </row>
    <row r="426" spans="1:3">
      <c r="A426" s="4">
        <v>4170</v>
      </c>
      <c r="B426" s="4">
        <f t="shared" si="12"/>
        <v>44</v>
      </c>
      <c r="C426" s="5">
        <f t="shared" si="13"/>
        <v>1.0551558752997603E-2</v>
      </c>
    </row>
    <row r="427" spans="1:3">
      <c r="A427" s="4">
        <v>4180</v>
      </c>
      <c r="B427" s="4">
        <f t="shared" si="12"/>
        <v>44</v>
      </c>
      <c r="C427" s="5">
        <f t="shared" si="13"/>
        <v>1.0526315789473684E-2</v>
      </c>
    </row>
    <row r="428" spans="1:3">
      <c r="A428" s="4">
        <v>4190</v>
      </c>
      <c r="B428" s="4">
        <f t="shared" si="12"/>
        <v>44</v>
      </c>
      <c r="C428" s="5">
        <f t="shared" si="13"/>
        <v>1.0501193317422435E-2</v>
      </c>
    </row>
    <row r="429" spans="1:3">
      <c r="A429" s="4">
        <v>4200</v>
      </c>
      <c r="B429" s="4">
        <f t="shared" si="12"/>
        <v>44</v>
      </c>
      <c r="C429" s="5">
        <f t="shared" si="13"/>
        <v>1.0476190476190476E-2</v>
      </c>
    </row>
    <row r="430" spans="1:3">
      <c r="A430" s="4">
        <v>4210</v>
      </c>
      <c r="B430" s="4">
        <f t="shared" si="12"/>
        <v>44</v>
      </c>
      <c r="C430" s="5">
        <f t="shared" si="13"/>
        <v>1.0451306413301662E-2</v>
      </c>
    </row>
    <row r="431" spans="1:3">
      <c r="A431" s="4">
        <v>4220</v>
      </c>
      <c r="B431" s="4">
        <f t="shared" si="12"/>
        <v>44</v>
      </c>
      <c r="C431" s="5">
        <f t="shared" si="13"/>
        <v>1.042654028436019E-2</v>
      </c>
    </row>
    <row r="432" spans="1:3">
      <c r="A432" s="4">
        <v>4230</v>
      </c>
      <c r="B432" s="4">
        <f t="shared" si="12"/>
        <v>44</v>
      </c>
      <c r="C432" s="5">
        <f t="shared" si="13"/>
        <v>1.0401891252955082E-2</v>
      </c>
    </row>
    <row r="433" spans="1:3">
      <c r="A433" s="4">
        <v>4240</v>
      </c>
      <c r="B433" s="4">
        <f t="shared" si="12"/>
        <v>44</v>
      </c>
      <c r="C433" s="5">
        <f t="shared" si="13"/>
        <v>1.0377358490566037E-2</v>
      </c>
    </row>
    <row r="434" spans="1:3">
      <c r="A434" s="4">
        <v>4250</v>
      </c>
      <c r="B434" s="4">
        <f t="shared" si="12"/>
        <v>44</v>
      </c>
      <c r="C434" s="5">
        <f t="shared" si="13"/>
        <v>1.0352941176470589E-2</v>
      </c>
    </row>
    <row r="435" spans="1:3">
      <c r="A435" s="4">
        <v>4260</v>
      </c>
      <c r="B435" s="4">
        <f t="shared" si="12"/>
        <v>44</v>
      </c>
      <c r="C435" s="5">
        <f t="shared" si="13"/>
        <v>1.0328638497652582E-2</v>
      </c>
    </row>
    <row r="436" spans="1:3">
      <c r="A436" s="4">
        <v>4270</v>
      </c>
      <c r="B436" s="4">
        <f t="shared" si="12"/>
        <v>44</v>
      </c>
      <c r="C436" s="5">
        <f t="shared" si="13"/>
        <v>1.0304449648711944E-2</v>
      </c>
    </row>
    <row r="437" spans="1:3">
      <c r="A437" s="4">
        <v>4280</v>
      </c>
      <c r="B437" s="4">
        <f t="shared" si="12"/>
        <v>44</v>
      </c>
      <c r="C437" s="5">
        <f t="shared" si="13"/>
        <v>1.0280373831775701E-2</v>
      </c>
    </row>
    <row r="438" spans="1:3">
      <c r="A438" s="4">
        <v>4290</v>
      </c>
      <c r="B438" s="4">
        <f t="shared" si="12"/>
        <v>44</v>
      </c>
      <c r="C438" s="5">
        <f t="shared" si="13"/>
        <v>1.0256410256410256E-2</v>
      </c>
    </row>
    <row r="439" spans="1:3">
      <c r="A439" s="4">
        <v>4300</v>
      </c>
      <c r="B439" s="4">
        <f t="shared" si="12"/>
        <v>44</v>
      </c>
      <c r="C439" s="5">
        <f t="shared" si="13"/>
        <v>1.0232558139534883E-2</v>
      </c>
    </row>
    <row r="440" spans="1:3">
      <c r="A440" s="4">
        <v>4310</v>
      </c>
      <c r="B440" s="4">
        <f t="shared" si="12"/>
        <v>44</v>
      </c>
      <c r="C440" s="5">
        <f t="shared" si="13"/>
        <v>1.0208816705336427E-2</v>
      </c>
    </row>
    <row r="441" spans="1:3">
      <c r="A441" s="4">
        <v>4320</v>
      </c>
      <c r="B441" s="4">
        <f t="shared" si="12"/>
        <v>44</v>
      </c>
      <c r="C441" s="5">
        <f t="shared" si="13"/>
        <v>1.0185185185185186E-2</v>
      </c>
    </row>
    <row r="442" spans="1:3">
      <c r="A442" s="4">
        <v>4330</v>
      </c>
      <c r="B442" s="4">
        <f t="shared" si="12"/>
        <v>44</v>
      </c>
      <c r="C442" s="5">
        <f t="shared" si="13"/>
        <v>1.0161662817551964E-2</v>
      </c>
    </row>
    <row r="443" spans="1:3">
      <c r="A443" s="4">
        <v>4340</v>
      </c>
      <c r="B443" s="4">
        <f t="shared" si="12"/>
        <v>44</v>
      </c>
      <c r="C443" s="5">
        <f t="shared" si="13"/>
        <v>1.0138248847926268E-2</v>
      </c>
    </row>
    <row r="444" spans="1:3">
      <c r="A444" s="4">
        <v>4350</v>
      </c>
      <c r="B444" s="4">
        <f t="shared" si="12"/>
        <v>44</v>
      </c>
      <c r="C444" s="5">
        <f t="shared" si="13"/>
        <v>1.0114942528735632E-2</v>
      </c>
    </row>
    <row r="445" spans="1:3">
      <c r="A445" s="4">
        <v>4360</v>
      </c>
      <c r="B445" s="4">
        <f t="shared" si="12"/>
        <v>44</v>
      </c>
      <c r="C445" s="5">
        <f t="shared" si="13"/>
        <v>1.0091743119266056E-2</v>
      </c>
    </row>
    <row r="446" spans="1:3">
      <c r="A446" s="4">
        <v>4370</v>
      </c>
      <c r="B446" s="4">
        <f t="shared" si="12"/>
        <v>44</v>
      </c>
      <c r="C446" s="5">
        <f t="shared" si="13"/>
        <v>1.0068649885583524E-2</v>
      </c>
    </row>
    <row r="447" spans="1:3">
      <c r="A447" s="4">
        <v>4380</v>
      </c>
      <c r="B447" s="4">
        <f t="shared" si="12"/>
        <v>44</v>
      </c>
      <c r="C447" s="5">
        <f t="shared" si="13"/>
        <v>1.0045662100456621E-2</v>
      </c>
    </row>
    <row r="448" spans="1:3">
      <c r="A448" s="4">
        <v>4390</v>
      </c>
      <c r="B448" s="4">
        <f t="shared" si="12"/>
        <v>44</v>
      </c>
      <c r="C448" s="5">
        <f t="shared" si="13"/>
        <v>1.0022779043280182E-2</v>
      </c>
    </row>
    <row r="449" spans="1:3">
      <c r="A449" s="4">
        <v>4400</v>
      </c>
      <c r="B449" s="4">
        <f t="shared" si="12"/>
        <v>44</v>
      </c>
      <c r="C449" s="5">
        <f t="shared" si="13"/>
        <v>0.01</v>
      </c>
    </row>
    <row r="450" spans="1:3">
      <c r="A450" s="4">
        <v>4410</v>
      </c>
      <c r="B450" s="4">
        <f t="shared" si="12"/>
        <v>45</v>
      </c>
      <c r="C450" s="5">
        <f t="shared" si="13"/>
        <v>1.020408163265306E-2</v>
      </c>
    </row>
    <row r="451" spans="1:3">
      <c r="A451" s="4">
        <v>4420</v>
      </c>
      <c r="B451" s="4">
        <f t="shared" si="12"/>
        <v>45</v>
      </c>
      <c r="C451" s="5">
        <f t="shared" si="13"/>
        <v>1.0180995475113122E-2</v>
      </c>
    </row>
    <row r="452" spans="1:3">
      <c r="A452" s="4">
        <v>4430</v>
      </c>
      <c r="B452" s="4">
        <f t="shared" si="12"/>
        <v>45</v>
      </c>
      <c r="C452" s="5">
        <f t="shared" si="13"/>
        <v>1.0158013544018058E-2</v>
      </c>
    </row>
    <row r="453" spans="1:3">
      <c r="A453" s="4">
        <v>4440</v>
      </c>
      <c r="B453" s="4">
        <f t="shared" si="12"/>
        <v>45</v>
      </c>
      <c r="C453" s="5">
        <f t="shared" si="13"/>
        <v>1.0135135135135136E-2</v>
      </c>
    </row>
    <row r="454" spans="1:3">
      <c r="A454" s="4">
        <v>4450</v>
      </c>
      <c r="B454" s="4">
        <f t="shared" si="12"/>
        <v>45</v>
      </c>
      <c r="C454" s="5">
        <f t="shared" si="13"/>
        <v>1.0112359550561797E-2</v>
      </c>
    </row>
    <row r="455" spans="1:3">
      <c r="A455" s="4">
        <v>4460</v>
      </c>
      <c r="B455" s="4">
        <f t="shared" si="12"/>
        <v>45</v>
      </c>
      <c r="C455" s="5">
        <f t="shared" si="13"/>
        <v>1.0089686098654708E-2</v>
      </c>
    </row>
    <row r="456" spans="1:3">
      <c r="A456" s="4">
        <v>4470</v>
      </c>
      <c r="B456" s="4">
        <f t="shared" si="12"/>
        <v>45</v>
      </c>
      <c r="C456" s="5">
        <f t="shared" si="13"/>
        <v>1.0067114093959731E-2</v>
      </c>
    </row>
    <row r="457" spans="1:3">
      <c r="A457" s="4">
        <v>4480</v>
      </c>
      <c r="B457" s="4">
        <f t="shared" si="12"/>
        <v>45</v>
      </c>
      <c r="C457" s="5">
        <f t="shared" si="13"/>
        <v>1.0044642857142858E-2</v>
      </c>
    </row>
    <row r="458" spans="1:3">
      <c r="A458" s="4">
        <v>4490</v>
      </c>
      <c r="B458" s="4">
        <f t="shared" si="12"/>
        <v>45</v>
      </c>
      <c r="C458" s="5">
        <f t="shared" si="13"/>
        <v>1.002227171492205E-2</v>
      </c>
    </row>
    <row r="459" spans="1:3">
      <c r="A459" s="4">
        <v>4500</v>
      </c>
      <c r="B459" s="4">
        <f t="shared" ref="B459:B509" si="14">ROUNDUP(A459/(1+A459*$B$7^2),0)</f>
        <v>45</v>
      </c>
      <c r="C459" s="5">
        <f t="shared" ref="C459:C509" si="15">B459/A459</f>
        <v>0.01</v>
      </c>
    </row>
    <row r="460" spans="1:3">
      <c r="A460" s="4">
        <v>4510</v>
      </c>
      <c r="B460" s="4">
        <f t="shared" si="14"/>
        <v>45</v>
      </c>
      <c r="C460" s="5">
        <f t="shared" si="15"/>
        <v>9.9778270509977823E-3</v>
      </c>
    </row>
    <row r="461" spans="1:3">
      <c r="A461" s="4">
        <v>4520</v>
      </c>
      <c r="B461" s="4">
        <f t="shared" si="14"/>
        <v>45</v>
      </c>
      <c r="C461" s="5">
        <f t="shared" si="15"/>
        <v>9.9557522123893804E-3</v>
      </c>
    </row>
    <row r="462" spans="1:3">
      <c r="A462" s="4">
        <v>4530</v>
      </c>
      <c r="B462" s="4">
        <f t="shared" si="14"/>
        <v>45</v>
      </c>
      <c r="C462" s="5">
        <f t="shared" si="15"/>
        <v>9.9337748344370865E-3</v>
      </c>
    </row>
    <row r="463" spans="1:3">
      <c r="A463" s="4">
        <v>4540</v>
      </c>
      <c r="B463" s="4">
        <f t="shared" si="14"/>
        <v>45</v>
      </c>
      <c r="C463" s="5">
        <f t="shared" si="15"/>
        <v>9.911894273127754E-3</v>
      </c>
    </row>
    <row r="464" spans="1:3">
      <c r="A464" s="4">
        <v>4550</v>
      </c>
      <c r="B464" s="4">
        <f t="shared" si="14"/>
        <v>45</v>
      </c>
      <c r="C464" s="5">
        <f t="shared" si="15"/>
        <v>9.8901098901098897E-3</v>
      </c>
    </row>
    <row r="465" spans="1:3">
      <c r="A465" s="4">
        <v>4560</v>
      </c>
      <c r="B465" s="4">
        <f t="shared" si="14"/>
        <v>45</v>
      </c>
      <c r="C465" s="5">
        <f t="shared" si="15"/>
        <v>9.8684210526315784E-3</v>
      </c>
    </row>
    <row r="466" spans="1:3">
      <c r="A466" s="4">
        <v>4570</v>
      </c>
      <c r="B466" s="4">
        <f t="shared" si="14"/>
        <v>45</v>
      </c>
      <c r="C466" s="5">
        <f t="shared" si="15"/>
        <v>9.8468271334792128E-3</v>
      </c>
    </row>
    <row r="467" spans="1:3">
      <c r="A467" s="4">
        <v>4580</v>
      </c>
      <c r="B467" s="4">
        <f t="shared" si="14"/>
        <v>45</v>
      </c>
      <c r="C467" s="5">
        <f t="shared" si="15"/>
        <v>9.8253275109170309E-3</v>
      </c>
    </row>
    <row r="468" spans="1:3">
      <c r="A468" s="4">
        <v>4590</v>
      </c>
      <c r="B468" s="4">
        <f t="shared" si="14"/>
        <v>45</v>
      </c>
      <c r="C468" s="5">
        <f t="shared" si="15"/>
        <v>9.8039215686274508E-3</v>
      </c>
    </row>
    <row r="469" spans="1:3">
      <c r="A469" s="4">
        <v>4600</v>
      </c>
      <c r="B469" s="4">
        <f t="shared" si="14"/>
        <v>45</v>
      </c>
      <c r="C469" s="5">
        <f t="shared" si="15"/>
        <v>9.7826086956521747E-3</v>
      </c>
    </row>
    <row r="470" spans="1:3">
      <c r="A470" s="4">
        <v>4610</v>
      </c>
      <c r="B470" s="4">
        <f t="shared" si="14"/>
        <v>45</v>
      </c>
      <c r="C470" s="5">
        <f t="shared" si="15"/>
        <v>9.7613882863340565E-3</v>
      </c>
    </row>
    <row r="471" spans="1:3">
      <c r="A471" s="4">
        <v>4620</v>
      </c>
      <c r="B471" s="4">
        <f t="shared" si="14"/>
        <v>45</v>
      </c>
      <c r="C471" s="5">
        <f t="shared" si="15"/>
        <v>9.74025974025974E-3</v>
      </c>
    </row>
    <row r="472" spans="1:3">
      <c r="A472" s="4">
        <v>4630</v>
      </c>
      <c r="B472" s="4">
        <f t="shared" si="14"/>
        <v>45</v>
      </c>
      <c r="C472" s="5">
        <f t="shared" si="15"/>
        <v>9.7192224622030237E-3</v>
      </c>
    </row>
    <row r="473" spans="1:3">
      <c r="A473" s="4">
        <v>4640</v>
      </c>
      <c r="B473" s="4">
        <f t="shared" si="14"/>
        <v>45</v>
      </c>
      <c r="C473" s="5">
        <f t="shared" si="15"/>
        <v>9.6982758620689658E-3</v>
      </c>
    </row>
    <row r="474" spans="1:3">
      <c r="A474" s="4">
        <v>4650</v>
      </c>
      <c r="B474" s="4">
        <f t="shared" si="14"/>
        <v>45</v>
      </c>
      <c r="C474" s="5">
        <f t="shared" si="15"/>
        <v>9.6774193548387101E-3</v>
      </c>
    </row>
    <row r="475" spans="1:3">
      <c r="A475" s="4">
        <v>4660</v>
      </c>
      <c r="B475" s="4">
        <f t="shared" si="14"/>
        <v>45</v>
      </c>
      <c r="C475" s="5">
        <f t="shared" si="15"/>
        <v>9.6566523605150223E-3</v>
      </c>
    </row>
    <row r="476" spans="1:3">
      <c r="A476" s="4">
        <v>4670</v>
      </c>
      <c r="B476" s="4">
        <f t="shared" si="14"/>
        <v>45</v>
      </c>
      <c r="C476" s="5">
        <f t="shared" si="15"/>
        <v>9.6359743040685224E-3</v>
      </c>
    </row>
    <row r="477" spans="1:3">
      <c r="A477" s="4">
        <v>4680</v>
      </c>
      <c r="B477" s="4">
        <f t="shared" si="14"/>
        <v>45</v>
      </c>
      <c r="C477" s="5">
        <f t="shared" si="15"/>
        <v>9.6153846153846159E-3</v>
      </c>
    </row>
    <row r="478" spans="1:3">
      <c r="A478" s="4">
        <v>4690</v>
      </c>
      <c r="B478" s="4">
        <f t="shared" si="14"/>
        <v>45</v>
      </c>
      <c r="C478" s="5">
        <f t="shared" si="15"/>
        <v>9.5948827292110881E-3</v>
      </c>
    </row>
    <row r="479" spans="1:3">
      <c r="A479" s="4">
        <v>4700</v>
      </c>
      <c r="B479" s="4">
        <f t="shared" si="14"/>
        <v>45</v>
      </c>
      <c r="C479" s="5">
        <f t="shared" si="15"/>
        <v>9.5744680851063829E-3</v>
      </c>
    </row>
    <row r="480" spans="1:3">
      <c r="A480" s="4">
        <v>4710</v>
      </c>
      <c r="B480" s="4">
        <f t="shared" si="14"/>
        <v>45</v>
      </c>
      <c r="C480" s="5">
        <f t="shared" si="15"/>
        <v>9.5541401273885346E-3</v>
      </c>
    </row>
    <row r="481" spans="1:3">
      <c r="A481" s="4">
        <v>4720</v>
      </c>
      <c r="B481" s="4">
        <f t="shared" si="14"/>
        <v>45</v>
      </c>
      <c r="C481" s="5">
        <f t="shared" si="15"/>
        <v>9.5338983050847464E-3</v>
      </c>
    </row>
    <row r="482" spans="1:3">
      <c r="A482" s="4">
        <v>4730</v>
      </c>
      <c r="B482" s="4">
        <f t="shared" si="14"/>
        <v>45</v>
      </c>
      <c r="C482" s="5">
        <f t="shared" si="15"/>
        <v>9.5137420718816069E-3</v>
      </c>
    </row>
    <row r="483" spans="1:3">
      <c r="A483" s="4">
        <v>4740</v>
      </c>
      <c r="B483" s="4">
        <f t="shared" si="14"/>
        <v>45</v>
      </c>
      <c r="C483" s="5">
        <f t="shared" si="15"/>
        <v>9.4936708860759497E-3</v>
      </c>
    </row>
    <row r="484" spans="1:3">
      <c r="A484" s="4">
        <v>4750</v>
      </c>
      <c r="B484" s="4">
        <f t="shared" si="14"/>
        <v>45</v>
      </c>
      <c r="C484" s="5">
        <f t="shared" si="15"/>
        <v>9.4736842105263164E-3</v>
      </c>
    </row>
    <row r="485" spans="1:3">
      <c r="A485" s="4">
        <v>4760</v>
      </c>
      <c r="B485" s="4">
        <f t="shared" si="14"/>
        <v>45</v>
      </c>
      <c r="C485" s="5">
        <f t="shared" si="15"/>
        <v>9.4537815126050414E-3</v>
      </c>
    </row>
    <row r="486" spans="1:3">
      <c r="A486" s="4">
        <v>4770</v>
      </c>
      <c r="B486" s="4">
        <f t="shared" si="14"/>
        <v>45</v>
      </c>
      <c r="C486" s="5">
        <f t="shared" si="15"/>
        <v>9.433962264150943E-3</v>
      </c>
    </row>
    <row r="487" spans="1:3">
      <c r="A487" s="4">
        <v>4780</v>
      </c>
      <c r="B487" s="4">
        <f t="shared" si="14"/>
        <v>45</v>
      </c>
      <c r="C487" s="5">
        <f t="shared" si="15"/>
        <v>9.4142259414225944E-3</v>
      </c>
    </row>
    <row r="488" spans="1:3">
      <c r="A488" s="4">
        <v>4790</v>
      </c>
      <c r="B488" s="4">
        <f t="shared" si="14"/>
        <v>45</v>
      </c>
      <c r="C488" s="5">
        <f t="shared" si="15"/>
        <v>9.3945720250521916E-3</v>
      </c>
    </row>
    <row r="489" spans="1:3">
      <c r="A489" s="4">
        <v>4800</v>
      </c>
      <c r="B489" s="4">
        <f t="shared" si="14"/>
        <v>45</v>
      </c>
      <c r="C489" s="5">
        <f t="shared" si="15"/>
        <v>9.3749999999999997E-3</v>
      </c>
    </row>
    <row r="490" spans="1:3">
      <c r="A490" s="4">
        <v>4810</v>
      </c>
      <c r="B490" s="4">
        <f t="shared" si="14"/>
        <v>45</v>
      </c>
      <c r="C490" s="5">
        <f t="shared" si="15"/>
        <v>9.355509355509356E-3</v>
      </c>
    </row>
    <row r="491" spans="1:3">
      <c r="A491" s="4">
        <v>4820</v>
      </c>
      <c r="B491" s="4">
        <f t="shared" si="14"/>
        <v>45</v>
      </c>
      <c r="C491" s="5">
        <f t="shared" si="15"/>
        <v>9.3360995850622405E-3</v>
      </c>
    </row>
    <row r="492" spans="1:3">
      <c r="A492" s="4">
        <v>4830</v>
      </c>
      <c r="B492" s="4">
        <f t="shared" si="14"/>
        <v>45</v>
      </c>
      <c r="C492" s="5">
        <f t="shared" si="15"/>
        <v>9.316770186335404E-3</v>
      </c>
    </row>
    <row r="493" spans="1:3">
      <c r="A493" s="4">
        <v>4840</v>
      </c>
      <c r="B493" s="4">
        <f t="shared" si="14"/>
        <v>45</v>
      </c>
      <c r="C493" s="5">
        <f t="shared" si="15"/>
        <v>9.2975206611570251E-3</v>
      </c>
    </row>
    <row r="494" spans="1:3">
      <c r="A494" s="4">
        <v>4850</v>
      </c>
      <c r="B494" s="4">
        <f t="shared" si="14"/>
        <v>45</v>
      </c>
      <c r="C494" s="5">
        <f t="shared" si="15"/>
        <v>9.2783505154639175E-3</v>
      </c>
    </row>
    <row r="495" spans="1:3">
      <c r="A495" s="4">
        <v>4860</v>
      </c>
      <c r="B495" s="4">
        <f t="shared" si="14"/>
        <v>45</v>
      </c>
      <c r="C495" s="5">
        <f t="shared" si="15"/>
        <v>9.2592592592592587E-3</v>
      </c>
    </row>
    <row r="496" spans="1:3">
      <c r="A496" s="4">
        <v>4870</v>
      </c>
      <c r="B496" s="4">
        <f t="shared" si="14"/>
        <v>45</v>
      </c>
      <c r="C496" s="5">
        <f t="shared" si="15"/>
        <v>9.2402464065708418E-3</v>
      </c>
    </row>
    <row r="497" spans="1:3">
      <c r="A497" s="4">
        <v>4880</v>
      </c>
      <c r="B497" s="4">
        <f t="shared" si="14"/>
        <v>45</v>
      </c>
      <c r="C497" s="5">
        <f t="shared" si="15"/>
        <v>9.2213114754098359E-3</v>
      </c>
    </row>
    <row r="498" spans="1:3">
      <c r="A498" s="4">
        <v>4890</v>
      </c>
      <c r="B498" s="4">
        <f t="shared" si="14"/>
        <v>45</v>
      </c>
      <c r="C498" s="5">
        <f t="shared" si="15"/>
        <v>9.202453987730062E-3</v>
      </c>
    </row>
    <row r="499" spans="1:3">
      <c r="A499" s="4">
        <v>4900</v>
      </c>
      <c r="B499" s="4">
        <f t="shared" si="14"/>
        <v>45</v>
      </c>
      <c r="C499" s="5">
        <f t="shared" si="15"/>
        <v>9.1836734693877559E-3</v>
      </c>
    </row>
    <row r="500" spans="1:3">
      <c r="A500" s="4">
        <v>4910</v>
      </c>
      <c r="B500" s="4">
        <f t="shared" si="14"/>
        <v>45</v>
      </c>
      <c r="C500" s="5">
        <f t="shared" si="15"/>
        <v>9.1649694501018328E-3</v>
      </c>
    </row>
    <row r="501" spans="1:3">
      <c r="A501" s="4">
        <v>4920</v>
      </c>
      <c r="B501" s="4">
        <f t="shared" si="14"/>
        <v>45</v>
      </c>
      <c r="C501" s="5">
        <f t="shared" si="15"/>
        <v>9.1463414634146336E-3</v>
      </c>
    </row>
    <row r="502" spans="1:3">
      <c r="A502" s="4">
        <v>4930</v>
      </c>
      <c r="B502" s="4">
        <f t="shared" si="14"/>
        <v>45</v>
      </c>
      <c r="C502" s="5">
        <f t="shared" si="15"/>
        <v>9.1277890466531439E-3</v>
      </c>
    </row>
    <row r="503" spans="1:3">
      <c r="A503" s="4">
        <v>4940</v>
      </c>
      <c r="B503" s="4">
        <f t="shared" si="14"/>
        <v>45</v>
      </c>
      <c r="C503" s="5">
        <f t="shared" si="15"/>
        <v>9.1093117408906875E-3</v>
      </c>
    </row>
    <row r="504" spans="1:3">
      <c r="A504" s="4">
        <v>4950</v>
      </c>
      <c r="B504" s="4">
        <f t="shared" si="14"/>
        <v>45</v>
      </c>
      <c r="C504" s="5">
        <f t="shared" si="15"/>
        <v>9.0909090909090905E-3</v>
      </c>
    </row>
    <row r="505" spans="1:3">
      <c r="A505" s="4">
        <v>4960</v>
      </c>
      <c r="B505" s="4">
        <f t="shared" si="14"/>
        <v>45</v>
      </c>
      <c r="C505" s="5">
        <f t="shared" si="15"/>
        <v>9.0725806451612909E-3</v>
      </c>
    </row>
    <row r="506" spans="1:3">
      <c r="A506" s="4">
        <v>4970</v>
      </c>
      <c r="B506" s="4">
        <f t="shared" si="14"/>
        <v>45</v>
      </c>
      <c r="C506" s="5">
        <f t="shared" si="15"/>
        <v>9.0543259557344068E-3</v>
      </c>
    </row>
    <row r="507" spans="1:3">
      <c r="A507" s="4">
        <v>4980</v>
      </c>
      <c r="B507" s="4">
        <f t="shared" si="14"/>
        <v>45</v>
      </c>
      <c r="C507" s="5">
        <f t="shared" si="15"/>
        <v>9.0361445783132526E-3</v>
      </c>
    </row>
    <row r="508" spans="1:3">
      <c r="A508" s="4">
        <v>4990</v>
      </c>
      <c r="B508" s="4">
        <f t="shared" si="14"/>
        <v>45</v>
      </c>
      <c r="C508" s="5">
        <f t="shared" si="15"/>
        <v>9.0180360721442889E-3</v>
      </c>
    </row>
    <row r="509" spans="1:3">
      <c r="A509" s="4">
        <v>5000</v>
      </c>
      <c r="B509" s="4">
        <f t="shared" si="14"/>
        <v>45</v>
      </c>
      <c r="C509" s="5">
        <f t="shared" si="15"/>
        <v>8.9999999999999993E-3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B11" sqref="B11"/>
    </sheetView>
  </sheetViews>
  <sheetFormatPr baseColWidth="10" defaultRowHeight="16"/>
  <cols>
    <col min="1" max="1" width="12.83203125" customWidth="1"/>
  </cols>
  <sheetData>
    <row r="1" spans="1:11">
      <c r="A1" s="37" t="s">
        <v>35</v>
      </c>
      <c r="B1" s="37"/>
      <c r="C1" s="37"/>
      <c r="E1" s="38" t="s">
        <v>44</v>
      </c>
      <c r="F1" s="38"/>
      <c r="G1" s="38"/>
      <c r="H1" s="38"/>
      <c r="I1" s="38"/>
      <c r="J1" s="38"/>
      <c r="K1" s="38"/>
    </row>
    <row r="3" spans="1:11">
      <c r="A3" s="7" t="str">
        <f>'Sample Size Table'!B1</f>
        <v>Hotspot name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spans="1:11">
      <c r="A4" s="2" t="s">
        <v>0</v>
      </c>
      <c r="B4">
        <v>66</v>
      </c>
      <c r="C4">
        <v>65</v>
      </c>
      <c r="D4">
        <v>91</v>
      </c>
      <c r="E4">
        <v>70</v>
      </c>
      <c r="F4">
        <v>66</v>
      </c>
      <c r="G4">
        <v>95</v>
      </c>
      <c r="H4">
        <v>86</v>
      </c>
      <c r="I4">
        <v>80</v>
      </c>
      <c r="J4">
        <v>67</v>
      </c>
      <c r="K4">
        <v>34</v>
      </c>
    </row>
    <row r="5" spans="1:11">
      <c r="A5" s="2" t="s">
        <v>1</v>
      </c>
      <c r="B5">
        <v>93</v>
      </c>
      <c r="C5">
        <v>5</v>
      </c>
      <c r="D5">
        <v>80</v>
      </c>
      <c r="E5">
        <v>71</v>
      </c>
      <c r="F5">
        <v>17</v>
      </c>
      <c r="G5">
        <v>41</v>
      </c>
      <c r="H5">
        <v>86</v>
      </c>
      <c r="I5">
        <v>25</v>
      </c>
      <c r="J5">
        <v>99</v>
      </c>
      <c r="K5">
        <v>96</v>
      </c>
    </row>
    <row r="6" spans="1:11">
      <c r="A6" s="2" t="s">
        <v>2</v>
      </c>
      <c r="B6">
        <v>26</v>
      </c>
      <c r="C6">
        <v>76</v>
      </c>
      <c r="D6">
        <v>81</v>
      </c>
      <c r="E6">
        <v>10</v>
      </c>
      <c r="F6">
        <v>33</v>
      </c>
      <c r="G6">
        <v>62</v>
      </c>
      <c r="H6">
        <v>39</v>
      </c>
      <c r="I6">
        <v>19</v>
      </c>
      <c r="J6">
        <v>53</v>
      </c>
      <c r="K6">
        <v>38</v>
      </c>
    </row>
    <row r="7" spans="1:11">
      <c r="A7" s="2" t="s">
        <v>3</v>
      </c>
      <c r="B7">
        <v>94</v>
      </c>
      <c r="C7">
        <v>10</v>
      </c>
      <c r="D7">
        <v>54</v>
      </c>
      <c r="E7">
        <v>21</v>
      </c>
      <c r="F7">
        <v>64</v>
      </c>
      <c r="G7">
        <v>85</v>
      </c>
      <c r="H7">
        <v>50</v>
      </c>
      <c r="I7">
        <v>73</v>
      </c>
      <c r="J7">
        <v>74</v>
      </c>
      <c r="K7">
        <v>55</v>
      </c>
    </row>
    <row r="8" spans="1:11">
      <c r="A8" s="2" t="s">
        <v>4</v>
      </c>
      <c r="B8">
        <v>35</v>
      </c>
      <c r="C8">
        <v>26</v>
      </c>
      <c r="D8">
        <v>53</v>
      </c>
      <c r="E8">
        <v>98</v>
      </c>
      <c r="F8">
        <v>79</v>
      </c>
      <c r="G8">
        <v>96</v>
      </c>
      <c r="H8">
        <v>30</v>
      </c>
      <c r="I8">
        <v>89</v>
      </c>
      <c r="J8">
        <v>4</v>
      </c>
      <c r="K8">
        <v>25</v>
      </c>
    </row>
    <row r="9" spans="1:11">
      <c r="A9" s="2" t="s">
        <v>5</v>
      </c>
      <c r="B9">
        <v>30</v>
      </c>
      <c r="C9">
        <v>68</v>
      </c>
      <c r="D9">
        <v>96</v>
      </c>
      <c r="E9">
        <v>79</v>
      </c>
      <c r="F9">
        <v>15</v>
      </c>
      <c r="G9">
        <v>81</v>
      </c>
      <c r="H9">
        <v>98</v>
      </c>
      <c r="I9">
        <v>36</v>
      </c>
      <c r="J9">
        <v>10</v>
      </c>
      <c r="K9">
        <v>28</v>
      </c>
    </row>
    <row r="10" spans="1:11">
      <c r="A10" s="2" t="s">
        <v>6</v>
      </c>
      <c r="B10">
        <v>32</v>
      </c>
      <c r="C10">
        <v>8</v>
      </c>
      <c r="D10">
        <v>92</v>
      </c>
      <c r="E10">
        <v>91</v>
      </c>
      <c r="F10">
        <v>5</v>
      </c>
      <c r="G10">
        <v>47</v>
      </c>
      <c r="H10">
        <v>20</v>
      </c>
      <c r="I10">
        <v>32</v>
      </c>
      <c r="J10">
        <v>50</v>
      </c>
      <c r="K10">
        <v>80</v>
      </c>
    </row>
    <row r="11" spans="1:11">
      <c r="A11" s="2" t="s">
        <v>7</v>
      </c>
      <c r="B11">
        <v>11</v>
      </c>
      <c r="C11">
        <v>74</v>
      </c>
      <c r="D11">
        <v>58</v>
      </c>
      <c r="E11">
        <v>45</v>
      </c>
      <c r="F11">
        <v>36</v>
      </c>
      <c r="G11">
        <v>48</v>
      </c>
      <c r="H11">
        <v>53</v>
      </c>
      <c r="I11">
        <v>49</v>
      </c>
      <c r="J11">
        <v>13</v>
      </c>
      <c r="K11">
        <v>11</v>
      </c>
    </row>
    <row r="12" spans="1:11">
      <c r="A12" s="2" t="s">
        <v>8</v>
      </c>
      <c r="B12">
        <v>11</v>
      </c>
      <c r="C12">
        <v>12</v>
      </c>
      <c r="D12">
        <v>98</v>
      </c>
      <c r="E12">
        <v>89</v>
      </c>
      <c r="F12">
        <v>61</v>
      </c>
      <c r="G12">
        <v>20</v>
      </c>
      <c r="H12">
        <v>27</v>
      </c>
      <c r="I12">
        <v>7</v>
      </c>
      <c r="J12">
        <v>60</v>
      </c>
      <c r="K12">
        <v>72</v>
      </c>
    </row>
    <row r="13" spans="1:11">
      <c r="A13" s="2" t="s">
        <v>9</v>
      </c>
      <c r="B13">
        <v>72</v>
      </c>
      <c r="C13">
        <v>44</v>
      </c>
      <c r="D13">
        <v>38</v>
      </c>
      <c r="E13">
        <v>84</v>
      </c>
      <c r="F13">
        <v>36</v>
      </c>
      <c r="G13">
        <v>87</v>
      </c>
      <c r="H13">
        <v>16</v>
      </c>
      <c r="I13">
        <v>79</v>
      </c>
      <c r="J13">
        <v>13</v>
      </c>
      <c r="K13">
        <v>99</v>
      </c>
    </row>
    <row r="14" spans="1:11">
      <c r="A14" s="2" t="s">
        <v>10</v>
      </c>
      <c r="B14">
        <v>74</v>
      </c>
      <c r="C14">
        <v>60</v>
      </c>
      <c r="D14">
        <v>50</v>
      </c>
      <c r="E14">
        <v>5</v>
      </c>
      <c r="F14">
        <v>95</v>
      </c>
      <c r="G14">
        <v>2</v>
      </c>
      <c r="H14">
        <v>20</v>
      </c>
      <c r="I14">
        <v>82</v>
      </c>
      <c r="J14">
        <v>13</v>
      </c>
      <c r="K14">
        <v>82</v>
      </c>
    </row>
    <row r="15" spans="1:11">
      <c r="A15" s="2" t="s">
        <v>11</v>
      </c>
      <c r="B15">
        <v>85</v>
      </c>
      <c r="C15">
        <v>82</v>
      </c>
      <c r="D15">
        <v>38</v>
      </c>
      <c r="E15">
        <v>70</v>
      </c>
      <c r="F15">
        <v>27</v>
      </c>
      <c r="G15">
        <v>74</v>
      </c>
      <c r="H15">
        <v>28</v>
      </c>
      <c r="I15">
        <v>40</v>
      </c>
      <c r="J15">
        <v>55</v>
      </c>
      <c r="K15">
        <v>94</v>
      </c>
    </row>
    <row r="16" spans="1:11">
      <c r="A16" s="2" t="s">
        <v>12</v>
      </c>
      <c r="B16">
        <v>14</v>
      </c>
      <c r="C16">
        <v>79</v>
      </c>
      <c r="D16">
        <v>11</v>
      </c>
      <c r="E16">
        <v>13</v>
      </c>
      <c r="F16">
        <v>85</v>
      </c>
      <c r="G16">
        <v>45</v>
      </c>
      <c r="H16">
        <v>91</v>
      </c>
      <c r="I16">
        <v>16</v>
      </c>
      <c r="J16">
        <v>93</v>
      </c>
      <c r="K16">
        <v>86</v>
      </c>
    </row>
    <row r="17" spans="1:11">
      <c r="A17" s="2" t="s">
        <v>13</v>
      </c>
      <c r="B17">
        <v>73</v>
      </c>
      <c r="C17">
        <v>6</v>
      </c>
      <c r="D17">
        <v>80</v>
      </c>
      <c r="E17">
        <v>75</v>
      </c>
      <c r="F17">
        <v>26</v>
      </c>
      <c r="G17">
        <v>89</v>
      </c>
      <c r="H17">
        <v>89</v>
      </c>
      <c r="I17">
        <v>6</v>
      </c>
      <c r="J17">
        <v>33</v>
      </c>
      <c r="K17">
        <v>57</v>
      </c>
    </row>
    <row r="18" spans="1:11">
      <c r="A18" s="2" t="s">
        <v>14</v>
      </c>
      <c r="B18">
        <v>1</v>
      </c>
      <c r="C18">
        <v>31</v>
      </c>
      <c r="D18">
        <v>90</v>
      </c>
      <c r="E18">
        <v>98</v>
      </c>
      <c r="F18">
        <v>32</v>
      </c>
      <c r="G18">
        <v>38</v>
      </c>
      <c r="H18">
        <v>80</v>
      </c>
      <c r="I18">
        <v>36</v>
      </c>
      <c r="J18">
        <v>87</v>
      </c>
      <c r="K18">
        <v>63</v>
      </c>
    </row>
    <row r="19" spans="1:11">
      <c r="A19" s="2" t="s">
        <v>15</v>
      </c>
      <c r="B19">
        <v>91</v>
      </c>
      <c r="C19">
        <v>89</v>
      </c>
      <c r="D19">
        <v>84</v>
      </c>
      <c r="E19">
        <v>40</v>
      </c>
      <c r="F19">
        <v>65</v>
      </c>
      <c r="G19">
        <v>34</v>
      </c>
      <c r="H19">
        <v>81</v>
      </c>
      <c r="I19">
        <v>24</v>
      </c>
      <c r="J19">
        <v>99</v>
      </c>
      <c r="K19">
        <v>68</v>
      </c>
    </row>
    <row r="20" spans="1:11">
      <c r="A20" s="2" t="s">
        <v>16</v>
      </c>
      <c r="B20">
        <v>63</v>
      </c>
      <c r="C20">
        <v>70</v>
      </c>
      <c r="D20">
        <v>93</v>
      </c>
      <c r="E20">
        <v>74</v>
      </c>
      <c r="F20">
        <v>57</v>
      </c>
      <c r="G20">
        <v>80</v>
      </c>
      <c r="H20">
        <v>91</v>
      </c>
      <c r="I20">
        <v>48</v>
      </c>
      <c r="J20">
        <v>3</v>
      </c>
      <c r="K20">
        <v>35</v>
      </c>
    </row>
    <row r="21" spans="1:11">
      <c r="A21" s="2" t="s">
        <v>17</v>
      </c>
      <c r="B21">
        <v>68</v>
      </c>
      <c r="C21">
        <v>72</v>
      </c>
      <c r="D21">
        <v>30</v>
      </c>
      <c r="E21">
        <v>85</v>
      </c>
      <c r="F21">
        <v>47</v>
      </c>
      <c r="G21">
        <v>70</v>
      </c>
      <c r="H21">
        <v>23</v>
      </c>
      <c r="I21">
        <v>16</v>
      </c>
      <c r="J21">
        <v>100</v>
      </c>
      <c r="K21">
        <v>82</v>
      </c>
    </row>
    <row r="22" spans="1:11">
      <c r="A22" s="2" t="s">
        <v>18</v>
      </c>
      <c r="B22">
        <v>11</v>
      </c>
      <c r="C22">
        <v>65</v>
      </c>
      <c r="D22">
        <v>18</v>
      </c>
      <c r="E22">
        <v>54</v>
      </c>
      <c r="F22">
        <v>21</v>
      </c>
      <c r="G22">
        <v>20</v>
      </c>
      <c r="H22">
        <v>92</v>
      </c>
      <c r="I22">
        <v>41</v>
      </c>
      <c r="J22">
        <v>39</v>
      </c>
      <c r="K22">
        <v>5</v>
      </c>
    </row>
    <row r="23" spans="1:11">
      <c r="A23" s="27" t="s">
        <v>19</v>
      </c>
      <c r="B23">
        <v>52</v>
      </c>
      <c r="C23">
        <v>86</v>
      </c>
      <c r="D23">
        <v>47</v>
      </c>
      <c r="E23">
        <v>100</v>
      </c>
      <c r="F23">
        <v>24</v>
      </c>
      <c r="G23">
        <v>22</v>
      </c>
      <c r="H23">
        <v>63</v>
      </c>
      <c r="I23">
        <v>24</v>
      </c>
      <c r="J23">
        <v>14</v>
      </c>
      <c r="K23">
        <v>1</v>
      </c>
    </row>
    <row r="24" spans="1:11">
      <c r="A24" s="4" t="s">
        <v>37</v>
      </c>
      <c r="B24" s="4">
        <f>SUM(B4:B23)</f>
        <v>1002</v>
      </c>
      <c r="C24" s="4">
        <f t="shared" ref="C24:K24" si="0">SUM(C4:C23)</f>
        <v>1028</v>
      </c>
      <c r="D24" s="4">
        <f t="shared" si="0"/>
        <v>1282</v>
      </c>
      <c r="E24" s="4">
        <f t="shared" si="0"/>
        <v>1272</v>
      </c>
      <c r="F24" s="4">
        <f t="shared" si="0"/>
        <v>891</v>
      </c>
      <c r="G24" s="4">
        <f t="shared" si="0"/>
        <v>1136</v>
      </c>
      <c r="H24" s="4">
        <f t="shared" si="0"/>
        <v>1163</v>
      </c>
      <c r="I24" s="4">
        <f t="shared" si="0"/>
        <v>822</v>
      </c>
      <c r="J24" s="4">
        <f t="shared" si="0"/>
        <v>979</v>
      </c>
      <c r="K24" s="4">
        <f t="shared" si="0"/>
        <v>1111</v>
      </c>
    </row>
  </sheetData>
  <mergeCells count="2">
    <mergeCell ref="A1:C1"/>
    <mergeCell ref="E1:K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B5" sqref="B5"/>
    </sheetView>
  </sheetViews>
  <sheetFormatPr baseColWidth="10" defaultRowHeight="16"/>
  <cols>
    <col min="1" max="1" width="12.6640625" customWidth="1"/>
  </cols>
  <sheetData>
    <row r="1" spans="1:11">
      <c r="A1" s="37" t="s">
        <v>36</v>
      </c>
      <c r="B1" s="37"/>
      <c r="C1" s="37"/>
      <c r="E1" s="38" t="s">
        <v>44</v>
      </c>
      <c r="F1" s="38"/>
      <c r="G1" s="38"/>
      <c r="H1" s="38"/>
      <c r="I1" s="38"/>
      <c r="J1" s="38"/>
      <c r="K1" s="38"/>
    </row>
    <row r="3" spans="1:11">
      <c r="A3" s="7" t="str">
        <f>'INPUT (pollinator abundance)'!A3</f>
        <v>Hotspot name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spans="1:11">
      <c r="A4" s="2" t="s">
        <v>0</v>
      </c>
      <c r="B4">
        <v>65</v>
      </c>
      <c r="C4">
        <v>98</v>
      </c>
      <c r="D4">
        <v>43</v>
      </c>
      <c r="E4">
        <v>95</v>
      </c>
      <c r="F4">
        <v>94</v>
      </c>
      <c r="G4">
        <v>90</v>
      </c>
      <c r="H4">
        <v>44</v>
      </c>
      <c r="I4">
        <v>32</v>
      </c>
      <c r="J4">
        <v>78</v>
      </c>
      <c r="K4">
        <v>73</v>
      </c>
    </row>
    <row r="5" spans="1:11">
      <c r="A5" s="2" t="s">
        <v>1</v>
      </c>
      <c r="B5">
        <v>4</v>
      </c>
      <c r="C5">
        <v>82</v>
      </c>
      <c r="D5">
        <v>65</v>
      </c>
      <c r="E5">
        <v>28</v>
      </c>
      <c r="F5">
        <v>73</v>
      </c>
      <c r="G5">
        <v>68</v>
      </c>
      <c r="H5">
        <v>39</v>
      </c>
      <c r="I5">
        <v>20</v>
      </c>
      <c r="J5">
        <v>8</v>
      </c>
      <c r="K5">
        <v>15</v>
      </c>
    </row>
    <row r="6" spans="1:11">
      <c r="A6" s="2" t="s">
        <v>2</v>
      </c>
      <c r="B6">
        <v>94</v>
      </c>
      <c r="C6">
        <v>74</v>
      </c>
      <c r="D6">
        <v>60</v>
      </c>
      <c r="E6">
        <v>50</v>
      </c>
      <c r="F6">
        <v>83</v>
      </c>
      <c r="G6">
        <v>7</v>
      </c>
      <c r="H6">
        <v>39</v>
      </c>
      <c r="I6">
        <v>8</v>
      </c>
      <c r="J6">
        <v>29</v>
      </c>
      <c r="K6">
        <v>85</v>
      </c>
    </row>
    <row r="7" spans="1:11">
      <c r="A7" s="2" t="s">
        <v>3</v>
      </c>
      <c r="B7">
        <v>81</v>
      </c>
      <c r="C7">
        <v>13</v>
      </c>
      <c r="D7">
        <v>20</v>
      </c>
      <c r="E7">
        <v>4</v>
      </c>
      <c r="F7">
        <v>43</v>
      </c>
      <c r="G7">
        <v>30</v>
      </c>
      <c r="H7">
        <v>61</v>
      </c>
      <c r="I7">
        <v>42</v>
      </c>
      <c r="J7">
        <v>4</v>
      </c>
      <c r="K7">
        <v>45</v>
      </c>
    </row>
    <row r="8" spans="1:11">
      <c r="A8" s="2" t="s">
        <v>4</v>
      </c>
      <c r="B8">
        <v>20</v>
      </c>
      <c r="C8">
        <v>53</v>
      </c>
      <c r="D8">
        <v>78</v>
      </c>
      <c r="E8">
        <v>12</v>
      </c>
      <c r="F8">
        <v>97</v>
      </c>
      <c r="G8">
        <v>80</v>
      </c>
      <c r="H8">
        <v>21</v>
      </c>
      <c r="I8">
        <v>97</v>
      </c>
      <c r="J8">
        <v>51</v>
      </c>
      <c r="K8">
        <v>32</v>
      </c>
    </row>
    <row r="9" spans="1:11">
      <c r="A9" s="2" t="s">
        <v>5</v>
      </c>
      <c r="B9">
        <v>75</v>
      </c>
      <c r="C9">
        <v>31</v>
      </c>
      <c r="D9">
        <v>58</v>
      </c>
      <c r="E9">
        <v>95</v>
      </c>
      <c r="F9">
        <v>8</v>
      </c>
      <c r="G9">
        <v>62</v>
      </c>
      <c r="H9">
        <v>61</v>
      </c>
      <c r="I9">
        <v>92</v>
      </c>
      <c r="J9">
        <v>26</v>
      </c>
      <c r="K9">
        <v>92</v>
      </c>
    </row>
    <row r="10" spans="1:11">
      <c r="A10" s="2" t="s">
        <v>6</v>
      </c>
      <c r="B10">
        <v>37</v>
      </c>
      <c r="C10">
        <v>98</v>
      </c>
      <c r="D10">
        <v>60</v>
      </c>
      <c r="E10">
        <v>83</v>
      </c>
      <c r="F10">
        <v>67</v>
      </c>
      <c r="G10">
        <v>48</v>
      </c>
      <c r="H10">
        <v>74</v>
      </c>
      <c r="I10">
        <v>43</v>
      </c>
      <c r="J10">
        <v>34</v>
      </c>
      <c r="K10">
        <v>46</v>
      </c>
    </row>
    <row r="11" spans="1:11">
      <c r="A11" s="2" t="s">
        <v>7</v>
      </c>
      <c r="B11">
        <v>60</v>
      </c>
      <c r="C11">
        <v>94</v>
      </c>
      <c r="D11">
        <v>29</v>
      </c>
      <c r="E11">
        <v>52</v>
      </c>
      <c r="F11">
        <v>14</v>
      </c>
      <c r="G11">
        <v>17</v>
      </c>
      <c r="H11">
        <v>78</v>
      </c>
      <c r="I11">
        <v>6</v>
      </c>
      <c r="J11">
        <v>52</v>
      </c>
      <c r="K11">
        <v>29</v>
      </c>
    </row>
    <row r="12" spans="1:11">
      <c r="A12" s="2" t="s">
        <v>8</v>
      </c>
      <c r="B12">
        <v>77</v>
      </c>
      <c r="C12">
        <v>88</v>
      </c>
      <c r="D12">
        <v>18</v>
      </c>
      <c r="E12">
        <v>47</v>
      </c>
      <c r="F12">
        <v>49</v>
      </c>
      <c r="G12">
        <v>63</v>
      </c>
      <c r="H12">
        <v>20</v>
      </c>
      <c r="I12">
        <v>82</v>
      </c>
      <c r="J12">
        <v>8</v>
      </c>
      <c r="K12">
        <v>79</v>
      </c>
    </row>
    <row r="13" spans="1:11">
      <c r="A13" s="2" t="s">
        <v>9</v>
      </c>
      <c r="B13">
        <v>95</v>
      </c>
      <c r="C13">
        <v>37</v>
      </c>
      <c r="D13">
        <v>56</v>
      </c>
      <c r="E13">
        <v>77</v>
      </c>
      <c r="F13">
        <v>6</v>
      </c>
      <c r="G13">
        <v>75</v>
      </c>
      <c r="H13">
        <v>50</v>
      </c>
      <c r="I13">
        <v>33</v>
      </c>
      <c r="J13">
        <v>1</v>
      </c>
      <c r="K13">
        <v>26</v>
      </c>
    </row>
    <row r="14" spans="1:11">
      <c r="A14" s="2" t="s">
        <v>10</v>
      </c>
      <c r="B14">
        <v>96</v>
      </c>
      <c r="C14">
        <v>74</v>
      </c>
      <c r="D14">
        <v>43</v>
      </c>
      <c r="E14">
        <v>22</v>
      </c>
      <c r="F14">
        <v>32</v>
      </c>
      <c r="G14">
        <v>23</v>
      </c>
      <c r="H14">
        <v>98</v>
      </c>
      <c r="I14">
        <v>51</v>
      </c>
      <c r="J14">
        <v>13</v>
      </c>
      <c r="K14">
        <v>39</v>
      </c>
    </row>
    <row r="15" spans="1:11">
      <c r="A15" s="2" t="s">
        <v>11</v>
      </c>
      <c r="B15">
        <v>9</v>
      </c>
      <c r="C15">
        <v>54</v>
      </c>
      <c r="D15">
        <v>67</v>
      </c>
      <c r="E15">
        <v>96</v>
      </c>
      <c r="F15">
        <v>88</v>
      </c>
      <c r="G15">
        <v>92</v>
      </c>
      <c r="H15">
        <v>32</v>
      </c>
      <c r="I15">
        <v>21</v>
      </c>
      <c r="J15">
        <v>73</v>
      </c>
      <c r="K15">
        <v>4</v>
      </c>
    </row>
    <row r="16" spans="1:11">
      <c r="A16" s="2" t="s">
        <v>12</v>
      </c>
      <c r="B16">
        <v>22</v>
      </c>
      <c r="C16">
        <v>63</v>
      </c>
      <c r="D16">
        <v>53</v>
      </c>
      <c r="E16">
        <v>21</v>
      </c>
      <c r="F16">
        <v>86</v>
      </c>
      <c r="G16">
        <v>86</v>
      </c>
      <c r="H16">
        <v>51</v>
      </c>
      <c r="I16">
        <v>75</v>
      </c>
      <c r="J16">
        <v>45</v>
      </c>
      <c r="K16">
        <v>9</v>
      </c>
    </row>
    <row r="17" spans="1:11">
      <c r="A17" s="2" t="s">
        <v>13</v>
      </c>
      <c r="B17">
        <v>88</v>
      </c>
      <c r="C17">
        <v>37</v>
      </c>
      <c r="D17">
        <v>98</v>
      </c>
      <c r="E17">
        <v>77</v>
      </c>
      <c r="F17">
        <v>91</v>
      </c>
      <c r="G17">
        <v>25</v>
      </c>
      <c r="H17">
        <v>21</v>
      </c>
      <c r="I17">
        <v>16</v>
      </c>
      <c r="J17">
        <v>31</v>
      </c>
      <c r="K17">
        <v>37</v>
      </c>
    </row>
    <row r="18" spans="1:11">
      <c r="A18" s="2" t="s">
        <v>14</v>
      </c>
      <c r="B18">
        <v>68</v>
      </c>
      <c r="C18">
        <v>92</v>
      </c>
      <c r="D18">
        <v>1</v>
      </c>
      <c r="E18">
        <v>69</v>
      </c>
      <c r="F18">
        <v>37</v>
      </c>
      <c r="G18">
        <v>46</v>
      </c>
      <c r="H18">
        <v>21</v>
      </c>
      <c r="I18">
        <v>60</v>
      </c>
      <c r="J18">
        <v>64</v>
      </c>
      <c r="K18">
        <v>18</v>
      </c>
    </row>
    <row r="19" spans="1:11">
      <c r="A19" s="2" t="s">
        <v>15</v>
      </c>
      <c r="B19">
        <v>50</v>
      </c>
      <c r="C19">
        <v>7</v>
      </c>
      <c r="D19">
        <v>77</v>
      </c>
      <c r="E19">
        <v>16</v>
      </c>
      <c r="F19">
        <v>37</v>
      </c>
      <c r="G19">
        <v>39</v>
      </c>
      <c r="H19">
        <v>42</v>
      </c>
      <c r="I19">
        <v>50</v>
      </c>
      <c r="J19">
        <v>39</v>
      </c>
      <c r="K19">
        <v>27</v>
      </c>
    </row>
    <row r="20" spans="1:11">
      <c r="A20" s="2" t="s">
        <v>16</v>
      </c>
      <c r="B20">
        <v>13</v>
      </c>
      <c r="C20">
        <v>56</v>
      </c>
      <c r="D20">
        <v>52</v>
      </c>
      <c r="E20">
        <v>68</v>
      </c>
      <c r="F20">
        <v>98</v>
      </c>
      <c r="G20">
        <v>89</v>
      </c>
      <c r="H20">
        <v>80</v>
      </c>
      <c r="I20">
        <v>56</v>
      </c>
      <c r="J20">
        <v>31</v>
      </c>
      <c r="K20">
        <v>77</v>
      </c>
    </row>
    <row r="21" spans="1:11">
      <c r="A21" s="2" t="s">
        <v>17</v>
      </c>
      <c r="B21">
        <v>26</v>
      </c>
      <c r="C21">
        <v>30</v>
      </c>
      <c r="D21">
        <v>11</v>
      </c>
      <c r="E21">
        <v>52</v>
      </c>
      <c r="F21">
        <v>33</v>
      </c>
      <c r="G21">
        <v>69</v>
      </c>
      <c r="H21">
        <v>35</v>
      </c>
      <c r="I21">
        <v>84</v>
      </c>
      <c r="J21">
        <v>53</v>
      </c>
      <c r="K21">
        <v>15</v>
      </c>
    </row>
    <row r="22" spans="1:11">
      <c r="A22" s="2" t="s">
        <v>18</v>
      </c>
      <c r="B22">
        <v>71</v>
      </c>
      <c r="C22">
        <v>91</v>
      </c>
      <c r="D22">
        <v>82</v>
      </c>
      <c r="E22">
        <v>85</v>
      </c>
      <c r="F22">
        <v>2</v>
      </c>
      <c r="G22">
        <v>34</v>
      </c>
      <c r="H22">
        <v>4</v>
      </c>
      <c r="I22">
        <v>99</v>
      </c>
      <c r="J22">
        <v>36</v>
      </c>
      <c r="K22">
        <v>98</v>
      </c>
    </row>
    <row r="23" spans="1:11">
      <c r="A23" s="27" t="s">
        <v>19</v>
      </c>
      <c r="B23">
        <v>9</v>
      </c>
      <c r="C23">
        <v>30</v>
      </c>
      <c r="D23">
        <v>58</v>
      </c>
      <c r="E23">
        <v>64</v>
      </c>
      <c r="F23">
        <v>19</v>
      </c>
      <c r="G23">
        <v>1</v>
      </c>
      <c r="H23">
        <v>97</v>
      </c>
      <c r="I23">
        <v>67</v>
      </c>
      <c r="J23">
        <v>57</v>
      </c>
      <c r="K23">
        <v>98</v>
      </c>
    </row>
    <row r="24" spans="1:11">
      <c r="A24" s="4" t="s">
        <v>37</v>
      </c>
      <c r="B24" s="4">
        <f>SUM(B4:B23)</f>
        <v>1060</v>
      </c>
      <c r="C24" s="4">
        <f t="shared" ref="C24:K24" si="0">SUM(C4:C23)</f>
        <v>1202</v>
      </c>
      <c r="D24" s="4">
        <f t="shared" si="0"/>
        <v>1029</v>
      </c>
      <c r="E24" s="4">
        <f t="shared" si="0"/>
        <v>1113</v>
      </c>
      <c r="F24" s="4">
        <f t="shared" si="0"/>
        <v>1057</v>
      </c>
      <c r="G24" s="4">
        <f t="shared" si="0"/>
        <v>1044</v>
      </c>
      <c r="H24" s="4">
        <f t="shared" si="0"/>
        <v>968</v>
      </c>
      <c r="I24" s="4">
        <f t="shared" si="0"/>
        <v>1034</v>
      </c>
      <c r="J24" s="4">
        <f t="shared" si="0"/>
        <v>733</v>
      </c>
      <c r="K24" s="4">
        <f t="shared" si="0"/>
        <v>944</v>
      </c>
    </row>
  </sheetData>
  <mergeCells count="2">
    <mergeCell ref="A1:C1"/>
    <mergeCell ref="E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>
      <selection activeCell="B12" sqref="B12"/>
    </sheetView>
  </sheetViews>
  <sheetFormatPr baseColWidth="10" defaultRowHeight="16"/>
  <cols>
    <col min="1" max="1" width="12.6640625" customWidth="1"/>
  </cols>
  <sheetData>
    <row r="1" spans="1:22">
      <c r="A1" s="37" t="s">
        <v>48</v>
      </c>
      <c r="B1" s="37"/>
      <c r="C1" s="37"/>
      <c r="D1" s="10"/>
      <c r="E1" s="38" t="s">
        <v>44</v>
      </c>
      <c r="F1" s="38"/>
      <c r="G1" s="38"/>
      <c r="H1" s="38"/>
      <c r="I1" s="38"/>
      <c r="J1" s="38"/>
      <c r="K1" s="38"/>
    </row>
    <row r="2" spans="1:22" s="22" customFormat="1">
      <c r="A2" s="20"/>
      <c r="B2" s="20"/>
      <c r="C2" s="20"/>
      <c r="D2" s="10"/>
      <c r="E2" s="21"/>
      <c r="F2" s="21"/>
      <c r="G2" s="21"/>
      <c r="H2" s="21"/>
      <c r="I2" s="21"/>
      <c r="J2" s="21"/>
      <c r="K2" s="21"/>
    </row>
    <row r="3" spans="1:22">
      <c r="A3" s="8" t="str">
        <f>'INPUT (pollinator abundance)'!A3</f>
        <v>Hotspot name</v>
      </c>
      <c r="M3" s="8" t="s">
        <v>49</v>
      </c>
      <c r="N3" s="6"/>
      <c r="O3" s="6"/>
      <c r="P3" s="6"/>
      <c r="Q3" s="6"/>
      <c r="R3" s="6"/>
      <c r="S3" s="6"/>
      <c r="T3" s="6"/>
      <c r="U3" s="6"/>
      <c r="V3" s="6"/>
    </row>
    <row r="4" spans="1:22">
      <c r="A4" s="7" t="s">
        <v>46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</row>
    <row r="5" spans="1:22">
      <c r="A5" s="4" t="str">
        <f>'INPUT (plant abundance)'!A4</f>
        <v>Species 1</v>
      </c>
      <c r="B5">
        <v>537</v>
      </c>
      <c r="C5">
        <v>985</v>
      </c>
      <c r="D5">
        <v>923</v>
      </c>
      <c r="E5">
        <v>290</v>
      </c>
      <c r="F5">
        <v>166</v>
      </c>
      <c r="G5">
        <v>947</v>
      </c>
      <c r="H5">
        <v>890</v>
      </c>
      <c r="I5">
        <v>622</v>
      </c>
      <c r="J5">
        <v>950</v>
      </c>
      <c r="K5">
        <v>329</v>
      </c>
      <c r="M5" s="14">
        <f>B5/'INPUT (plant abundance)'!B4</f>
        <v>8.2615384615384624</v>
      </c>
      <c r="N5" s="14">
        <f>C5/'INPUT (plant abundance)'!C4</f>
        <v>10.051020408163266</v>
      </c>
      <c r="O5" s="14">
        <f>D5/'INPUT (plant abundance)'!D4</f>
        <v>21.465116279069768</v>
      </c>
      <c r="P5" s="14">
        <f>E5/'INPUT (plant abundance)'!E4</f>
        <v>3.0526315789473686</v>
      </c>
      <c r="Q5" s="14">
        <f>F5/'INPUT (plant abundance)'!F4</f>
        <v>1.7659574468085106</v>
      </c>
      <c r="R5" s="14">
        <f>G5/'INPUT (plant abundance)'!G4</f>
        <v>10.522222222222222</v>
      </c>
      <c r="S5" s="14">
        <f>H5/'INPUT (plant abundance)'!H4</f>
        <v>20.227272727272727</v>
      </c>
      <c r="T5" s="14">
        <f>I5/'INPUT (plant abundance)'!I4</f>
        <v>19.4375</v>
      </c>
      <c r="U5" s="14">
        <f>J5/'INPUT (plant abundance)'!J4</f>
        <v>12.179487179487179</v>
      </c>
      <c r="V5" s="14">
        <f>K5/'INPUT (plant abundance)'!K4</f>
        <v>4.506849315068493</v>
      </c>
    </row>
    <row r="6" spans="1:22">
      <c r="A6" s="4" t="str">
        <f>'INPUT (plant abundance)'!A5</f>
        <v>Species 2</v>
      </c>
      <c r="B6">
        <v>253</v>
      </c>
      <c r="C6">
        <v>872</v>
      </c>
      <c r="D6">
        <v>883</v>
      </c>
      <c r="E6">
        <v>801</v>
      </c>
      <c r="F6">
        <v>863</v>
      </c>
      <c r="G6">
        <v>985</v>
      </c>
      <c r="H6">
        <v>53</v>
      </c>
      <c r="I6">
        <v>520</v>
      </c>
      <c r="J6">
        <v>102</v>
      </c>
      <c r="K6">
        <v>442</v>
      </c>
      <c r="M6" s="14">
        <f>B6/'INPUT (plant abundance)'!B5</f>
        <v>63.25</v>
      </c>
      <c r="N6" s="14">
        <f>C6/'INPUT (plant abundance)'!C5</f>
        <v>10.634146341463415</v>
      </c>
      <c r="O6" s="14">
        <f>D6/'INPUT (plant abundance)'!D5</f>
        <v>13.584615384615384</v>
      </c>
      <c r="P6" s="14">
        <f>E6/'INPUT (plant abundance)'!E5</f>
        <v>28.607142857142858</v>
      </c>
      <c r="Q6" s="14">
        <f>F6/'INPUT (plant abundance)'!F5</f>
        <v>11.821917808219178</v>
      </c>
      <c r="R6" s="14">
        <f>G6/'INPUT (plant abundance)'!G5</f>
        <v>14.485294117647058</v>
      </c>
      <c r="S6" s="14">
        <f>H6/'INPUT (plant abundance)'!H5</f>
        <v>1.358974358974359</v>
      </c>
      <c r="T6" s="14">
        <f>I6/'INPUT (plant abundance)'!I5</f>
        <v>26</v>
      </c>
      <c r="U6" s="14">
        <f>J6/'INPUT (plant abundance)'!J5</f>
        <v>12.75</v>
      </c>
      <c r="V6" s="14">
        <f>K6/'INPUT (plant abundance)'!K5</f>
        <v>29.466666666666665</v>
      </c>
    </row>
    <row r="7" spans="1:22">
      <c r="A7" s="4" t="str">
        <f>'INPUT (plant abundance)'!A6</f>
        <v>Species 3</v>
      </c>
      <c r="B7">
        <v>904</v>
      </c>
      <c r="C7">
        <v>753</v>
      </c>
      <c r="D7">
        <v>603</v>
      </c>
      <c r="E7">
        <v>536</v>
      </c>
      <c r="F7">
        <v>484</v>
      </c>
      <c r="G7">
        <v>319</v>
      </c>
      <c r="H7">
        <v>780</v>
      </c>
      <c r="I7">
        <v>858</v>
      </c>
      <c r="J7">
        <v>718</v>
      </c>
      <c r="K7">
        <v>842</v>
      </c>
      <c r="M7" s="14">
        <f>B7/'INPUT (plant abundance)'!B6</f>
        <v>9.6170212765957448</v>
      </c>
      <c r="N7" s="14">
        <f>C7/'INPUT (plant abundance)'!C6</f>
        <v>10.175675675675675</v>
      </c>
      <c r="O7" s="14">
        <f>D7/'INPUT (plant abundance)'!D6</f>
        <v>10.050000000000001</v>
      </c>
      <c r="P7" s="14">
        <f>E7/'INPUT (plant abundance)'!E6</f>
        <v>10.72</v>
      </c>
      <c r="Q7" s="14">
        <f>F7/'INPUT (plant abundance)'!F6</f>
        <v>5.831325301204819</v>
      </c>
      <c r="R7" s="14">
        <f>G7/'INPUT (plant abundance)'!G6</f>
        <v>45.571428571428569</v>
      </c>
      <c r="S7" s="14">
        <f>H7/'INPUT (plant abundance)'!H6</f>
        <v>20</v>
      </c>
      <c r="T7" s="14">
        <f>I7/'INPUT (plant abundance)'!I6</f>
        <v>107.25</v>
      </c>
      <c r="U7" s="14">
        <f>J7/'INPUT (plant abundance)'!J6</f>
        <v>24.758620689655171</v>
      </c>
      <c r="V7" s="14">
        <f>K7/'INPUT (plant abundance)'!K6</f>
        <v>9.9058823529411768</v>
      </c>
    </row>
    <row r="8" spans="1:22">
      <c r="A8" s="4" t="str">
        <f>'INPUT (plant abundance)'!A7</f>
        <v>Species 4</v>
      </c>
      <c r="B8">
        <v>365</v>
      </c>
      <c r="C8">
        <v>234</v>
      </c>
      <c r="D8">
        <v>679</v>
      </c>
      <c r="E8">
        <v>491</v>
      </c>
      <c r="F8">
        <v>751</v>
      </c>
      <c r="G8">
        <v>95</v>
      </c>
      <c r="H8">
        <v>479</v>
      </c>
      <c r="I8">
        <v>823</v>
      </c>
      <c r="J8">
        <v>618</v>
      </c>
      <c r="K8">
        <v>230</v>
      </c>
      <c r="M8" s="14">
        <f>B8/'INPUT (plant abundance)'!B7</f>
        <v>4.5061728395061724</v>
      </c>
      <c r="N8" s="14">
        <f>C8/'INPUT (plant abundance)'!C7</f>
        <v>18</v>
      </c>
      <c r="O8" s="14">
        <f>D8/'INPUT (plant abundance)'!D7</f>
        <v>33.950000000000003</v>
      </c>
      <c r="P8" s="14">
        <f>E8/'INPUT (plant abundance)'!E7</f>
        <v>122.75</v>
      </c>
      <c r="Q8" s="14">
        <f>F8/'INPUT (plant abundance)'!F7</f>
        <v>17.465116279069768</v>
      </c>
      <c r="R8" s="14">
        <f>G8/'INPUT (plant abundance)'!G7</f>
        <v>3.1666666666666665</v>
      </c>
      <c r="S8" s="14">
        <f>H8/'INPUT (plant abundance)'!H7</f>
        <v>7.8524590163934427</v>
      </c>
      <c r="T8" s="14">
        <f>I8/'INPUT (plant abundance)'!I7</f>
        <v>19.595238095238095</v>
      </c>
      <c r="U8" s="14">
        <f>J8/'INPUT (plant abundance)'!J7</f>
        <v>154.5</v>
      </c>
      <c r="V8" s="14">
        <f>K8/'INPUT (plant abundance)'!K7</f>
        <v>5.1111111111111107</v>
      </c>
    </row>
    <row r="9" spans="1:22">
      <c r="A9" s="4" t="str">
        <f>'INPUT (plant abundance)'!A8</f>
        <v>Species 5</v>
      </c>
      <c r="B9">
        <v>22</v>
      </c>
      <c r="C9">
        <v>660</v>
      </c>
      <c r="D9">
        <v>2</v>
      </c>
      <c r="E9">
        <v>171</v>
      </c>
      <c r="F9">
        <v>703</v>
      </c>
      <c r="G9">
        <v>696</v>
      </c>
      <c r="H9">
        <v>533</v>
      </c>
      <c r="I9">
        <v>540</v>
      </c>
      <c r="J9">
        <v>987</v>
      </c>
      <c r="K9">
        <v>215</v>
      </c>
      <c r="M9" s="14">
        <f>B9/'INPUT (plant abundance)'!B8</f>
        <v>1.1000000000000001</v>
      </c>
      <c r="N9" s="14">
        <f>C9/'INPUT (plant abundance)'!C8</f>
        <v>12.452830188679245</v>
      </c>
      <c r="O9" s="14">
        <f>D9/'INPUT (plant abundance)'!D8</f>
        <v>2.564102564102564E-2</v>
      </c>
      <c r="P9" s="14">
        <f>E9/'INPUT (plant abundance)'!E8</f>
        <v>14.25</v>
      </c>
      <c r="Q9" s="14">
        <f>F9/'INPUT (plant abundance)'!F8</f>
        <v>7.2474226804123711</v>
      </c>
      <c r="R9" s="14">
        <f>G9/'INPUT (plant abundance)'!G8</f>
        <v>8.6999999999999993</v>
      </c>
      <c r="S9" s="14">
        <f>H9/'INPUT (plant abundance)'!H8</f>
        <v>25.38095238095238</v>
      </c>
      <c r="T9" s="14">
        <f>I9/'INPUT (plant abundance)'!I8</f>
        <v>5.5670103092783503</v>
      </c>
      <c r="U9" s="14">
        <f>J9/'INPUT (plant abundance)'!J8</f>
        <v>19.352941176470587</v>
      </c>
      <c r="V9" s="14">
        <f>K9/'INPUT (plant abundance)'!K8</f>
        <v>6.71875</v>
      </c>
    </row>
    <row r="10" spans="1:22">
      <c r="A10" s="4" t="str">
        <f>'INPUT (plant abundance)'!A9</f>
        <v>Species 6</v>
      </c>
      <c r="B10">
        <v>522</v>
      </c>
      <c r="C10">
        <v>363</v>
      </c>
      <c r="D10">
        <v>296</v>
      </c>
      <c r="E10">
        <v>979</v>
      </c>
      <c r="F10">
        <v>226</v>
      </c>
      <c r="G10">
        <v>832</v>
      </c>
      <c r="H10">
        <v>265</v>
      </c>
      <c r="I10">
        <v>293</v>
      </c>
      <c r="J10">
        <v>279</v>
      </c>
      <c r="K10">
        <v>634</v>
      </c>
      <c r="M10" s="14">
        <f>B10/'INPUT (plant abundance)'!B9</f>
        <v>6.96</v>
      </c>
      <c r="N10" s="14">
        <f>C10/'INPUT (plant abundance)'!C9</f>
        <v>11.709677419354838</v>
      </c>
      <c r="O10" s="14">
        <f>D10/'INPUT (plant abundance)'!D9</f>
        <v>5.1034482758620694</v>
      </c>
      <c r="P10" s="14">
        <f>E10/'INPUT (plant abundance)'!E9</f>
        <v>10.305263157894737</v>
      </c>
      <c r="Q10" s="14">
        <f>F10/'INPUT (plant abundance)'!F9</f>
        <v>28.25</v>
      </c>
      <c r="R10" s="14">
        <f>G10/'INPUT (plant abundance)'!G9</f>
        <v>13.419354838709678</v>
      </c>
      <c r="S10" s="14">
        <f>H10/'INPUT (plant abundance)'!H9</f>
        <v>4.3442622950819674</v>
      </c>
      <c r="T10" s="14">
        <f>I10/'INPUT (plant abundance)'!I9</f>
        <v>3.1847826086956523</v>
      </c>
      <c r="U10" s="14">
        <f>J10/'INPUT (plant abundance)'!J9</f>
        <v>10.73076923076923</v>
      </c>
      <c r="V10" s="14">
        <f>K10/'INPUT (plant abundance)'!K9</f>
        <v>6.8913043478260869</v>
      </c>
    </row>
    <row r="11" spans="1:22">
      <c r="A11" s="4" t="str">
        <f>'INPUT (plant abundance)'!A10</f>
        <v>Species 7</v>
      </c>
      <c r="B11">
        <v>793</v>
      </c>
      <c r="C11">
        <v>869</v>
      </c>
      <c r="D11">
        <v>316</v>
      </c>
      <c r="E11">
        <v>853</v>
      </c>
      <c r="F11">
        <v>849</v>
      </c>
      <c r="G11">
        <v>707</v>
      </c>
      <c r="H11">
        <v>85</v>
      </c>
      <c r="I11">
        <v>867</v>
      </c>
      <c r="J11">
        <v>283</v>
      </c>
      <c r="K11">
        <v>1000</v>
      </c>
      <c r="M11" s="14">
        <f>B11/'INPUT (plant abundance)'!B10</f>
        <v>21.432432432432432</v>
      </c>
      <c r="N11" s="14">
        <f>C11/'INPUT (plant abundance)'!C10</f>
        <v>8.8673469387755102</v>
      </c>
      <c r="O11" s="14">
        <f>D11/'INPUT (plant abundance)'!D10</f>
        <v>5.2666666666666666</v>
      </c>
      <c r="P11" s="14">
        <f>E11/'INPUT (plant abundance)'!E10</f>
        <v>10.27710843373494</v>
      </c>
      <c r="Q11" s="14">
        <f>F11/'INPUT (plant abundance)'!F10</f>
        <v>12.671641791044776</v>
      </c>
      <c r="R11" s="14">
        <f>G11/'INPUT (plant abundance)'!G10</f>
        <v>14.729166666666666</v>
      </c>
      <c r="S11" s="14">
        <f>H11/'INPUT (plant abundance)'!H10</f>
        <v>1.1486486486486487</v>
      </c>
      <c r="T11" s="14">
        <f>I11/'INPUT (plant abundance)'!I10</f>
        <v>20.162790697674417</v>
      </c>
      <c r="U11" s="14">
        <f>J11/'INPUT (plant abundance)'!J10</f>
        <v>8.3235294117647065</v>
      </c>
      <c r="V11" s="14">
        <f>K11/'INPUT (plant abundance)'!K10</f>
        <v>21.739130434782609</v>
      </c>
    </row>
    <row r="12" spans="1:22">
      <c r="A12" s="4" t="str">
        <f>'INPUT (plant abundance)'!A11</f>
        <v>Species 8</v>
      </c>
      <c r="B12">
        <v>832</v>
      </c>
      <c r="C12">
        <v>267</v>
      </c>
      <c r="D12">
        <v>446</v>
      </c>
      <c r="E12">
        <v>502</v>
      </c>
      <c r="F12">
        <v>579</v>
      </c>
      <c r="G12">
        <v>662</v>
      </c>
      <c r="H12">
        <v>121</v>
      </c>
      <c r="I12">
        <v>201</v>
      </c>
      <c r="J12">
        <v>669</v>
      </c>
      <c r="K12">
        <v>259</v>
      </c>
      <c r="M12" s="14">
        <f>B12/'INPUT (plant abundance)'!B11</f>
        <v>13.866666666666667</v>
      </c>
      <c r="N12" s="14">
        <f>C12/'INPUT (plant abundance)'!C11</f>
        <v>2.8404255319148937</v>
      </c>
      <c r="O12" s="14">
        <f>D12/'INPUT (plant abundance)'!D11</f>
        <v>15.379310344827585</v>
      </c>
      <c r="P12" s="14">
        <f>E12/'INPUT (plant abundance)'!E11</f>
        <v>9.6538461538461533</v>
      </c>
      <c r="Q12" s="14">
        <f>F12/'INPUT (plant abundance)'!F11</f>
        <v>41.357142857142854</v>
      </c>
      <c r="R12" s="14">
        <f>G12/'INPUT (plant abundance)'!G11</f>
        <v>38.941176470588232</v>
      </c>
      <c r="S12" s="14">
        <f>H12/'INPUT (plant abundance)'!H11</f>
        <v>1.5512820512820513</v>
      </c>
      <c r="T12" s="14">
        <f>I12/'INPUT (plant abundance)'!I11</f>
        <v>33.5</v>
      </c>
      <c r="U12" s="14">
        <f>J12/'INPUT (plant abundance)'!J11</f>
        <v>12.865384615384615</v>
      </c>
      <c r="V12" s="14">
        <f>K12/'INPUT (plant abundance)'!K11</f>
        <v>8.931034482758621</v>
      </c>
    </row>
    <row r="13" spans="1:22">
      <c r="A13" s="4" t="str">
        <f>'INPUT (plant abundance)'!A12</f>
        <v>Species 9</v>
      </c>
      <c r="B13">
        <v>23</v>
      </c>
      <c r="C13">
        <v>116</v>
      </c>
      <c r="D13">
        <v>155</v>
      </c>
      <c r="E13">
        <v>271</v>
      </c>
      <c r="F13">
        <v>233</v>
      </c>
      <c r="G13">
        <v>863</v>
      </c>
      <c r="H13">
        <v>365</v>
      </c>
      <c r="I13">
        <v>828</v>
      </c>
      <c r="J13">
        <v>639</v>
      </c>
      <c r="K13">
        <v>32</v>
      </c>
      <c r="M13" s="14">
        <f>B13/'INPUT (plant abundance)'!B12</f>
        <v>0.29870129870129869</v>
      </c>
      <c r="N13" s="14">
        <f>C13/'INPUT (plant abundance)'!C12</f>
        <v>1.3181818181818181</v>
      </c>
      <c r="O13" s="14">
        <f>D13/'INPUT (plant abundance)'!D12</f>
        <v>8.6111111111111107</v>
      </c>
      <c r="P13" s="14">
        <f>E13/'INPUT (plant abundance)'!E12</f>
        <v>5.7659574468085104</v>
      </c>
      <c r="Q13" s="14">
        <f>F13/'INPUT (plant abundance)'!F12</f>
        <v>4.7551020408163263</v>
      </c>
      <c r="R13" s="14">
        <f>G13/'INPUT (plant abundance)'!G12</f>
        <v>13.698412698412698</v>
      </c>
      <c r="S13" s="14">
        <f>H13/'INPUT (plant abundance)'!H12</f>
        <v>18.25</v>
      </c>
      <c r="T13" s="14">
        <f>I13/'INPUT (plant abundance)'!I12</f>
        <v>10.097560975609756</v>
      </c>
      <c r="U13" s="14">
        <f>J13/'INPUT (plant abundance)'!J12</f>
        <v>79.875</v>
      </c>
      <c r="V13" s="14">
        <f>K13/'INPUT (plant abundance)'!K12</f>
        <v>0.4050632911392405</v>
      </c>
    </row>
    <row r="14" spans="1:22">
      <c r="A14" s="4" t="str">
        <f>'INPUT (plant abundance)'!A13</f>
        <v>Species 10</v>
      </c>
      <c r="B14">
        <v>841</v>
      </c>
      <c r="C14">
        <v>144</v>
      </c>
      <c r="D14">
        <v>409</v>
      </c>
      <c r="E14">
        <v>247</v>
      </c>
      <c r="F14">
        <v>655</v>
      </c>
      <c r="G14">
        <v>490</v>
      </c>
      <c r="H14">
        <v>346</v>
      </c>
      <c r="I14">
        <v>641</v>
      </c>
      <c r="J14">
        <v>942</v>
      </c>
      <c r="K14">
        <v>566</v>
      </c>
      <c r="M14" s="14">
        <f>B14/'INPUT (plant abundance)'!B13</f>
        <v>8.8526315789473689</v>
      </c>
      <c r="N14" s="14">
        <f>C14/'INPUT (plant abundance)'!C13</f>
        <v>3.8918918918918921</v>
      </c>
      <c r="O14" s="14">
        <f>D14/'INPUT (plant abundance)'!D13</f>
        <v>7.3035714285714288</v>
      </c>
      <c r="P14" s="14">
        <f>E14/'INPUT (plant abundance)'!E13</f>
        <v>3.2077922077922079</v>
      </c>
      <c r="Q14" s="14">
        <f>F14/'INPUT (plant abundance)'!F13</f>
        <v>109.16666666666667</v>
      </c>
      <c r="R14" s="14">
        <f>G14/'INPUT (plant abundance)'!G13</f>
        <v>6.5333333333333332</v>
      </c>
      <c r="S14" s="14">
        <f>H14/'INPUT (plant abundance)'!H13</f>
        <v>6.92</v>
      </c>
      <c r="T14" s="14">
        <f>I14/'INPUT (plant abundance)'!I13</f>
        <v>19.424242424242426</v>
      </c>
      <c r="U14" s="14">
        <f>J14/'INPUT (plant abundance)'!J13</f>
        <v>942</v>
      </c>
      <c r="V14" s="14">
        <f>K14/'INPUT (plant abundance)'!K13</f>
        <v>21.76923076923077</v>
      </c>
    </row>
    <row r="15" spans="1:22">
      <c r="A15" s="4" t="str">
        <f>'INPUT (plant abundance)'!A14</f>
        <v>Species 11</v>
      </c>
      <c r="B15">
        <v>949</v>
      </c>
      <c r="C15">
        <v>927</v>
      </c>
      <c r="D15">
        <v>537</v>
      </c>
      <c r="E15">
        <v>772</v>
      </c>
      <c r="F15">
        <v>348</v>
      </c>
      <c r="G15">
        <v>456</v>
      </c>
      <c r="H15">
        <v>190</v>
      </c>
      <c r="I15">
        <v>416</v>
      </c>
      <c r="J15">
        <v>167</v>
      </c>
      <c r="K15">
        <v>474</v>
      </c>
      <c r="M15" s="14">
        <f>B15/'INPUT (plant abundance)'!B14</f>
        <v>9.8854166666666661</v>
      </c>
      <c r="N15" s="14">
        <f>C15/'INPUT (plant abundance)'!C14</f>
        <v>12.527027027027026</v>
      </c>
      <c r="O15" s="14">
        <f>D15/'INPUT (plant abundance)'!D14</f>
        <v>12.488372093023257</v>
      </c>
      <c r="P15" s="14">
        <f>E15/'INPUT (plant abundance)'!E14</f>
        <v>35.090909090909093</v>
      </c>
      <c r="Q15" s="14">
        <f>F15/'INPUT (plant abundance)'!F14</f>
        <v>10.875</v>
      </c>
      <c r="R15" s="14">
        <f>G15/'INPUT (plant abundance)'!G14</f>
        <v>19.826086956521738</v>
      </c>
      <c r="S15" s="14">
        <f>H15/'INPUT (plant abundance)'!H14</f>
        <v>1.9387755102040816</v>
      </c>
      <c r="T15" s="14">
        <f>I15/'INPUT (plant abundance)'!I14</f>
        <v>8.1568627450980387</v>
      </c>
      <c r="U15" s="14">
        <f>J15/'INPUT (plant abundance)'!J14</f>
        <v>12.846153846153847</v>
      </c>
      <c r="V15" s="14">
        <f>K15/'INPUT (plant abundance)'!K14</f>
        <v>12.153846153846153</v>
      </c>
    </row>
    <row r="16" spans="1:22">
      <c r="A16" s="4" t="str">
        <f>'INPUT (plant abundance)'!A15</f>
        <v>Species 12</v>
      </c>
      <c r="B16">
        <v>577</v>
      </c>
      <c r="C16">
        <v>909</v>
      </c>
      <c r="D16">
        <v>157</v>
      </c>
      <c r="E16">
        <v>470</v>
      </c>
      <c r="F16">
        <v>585</v>
      </c>
      <c r="G16">
        <v>304</v>
      </c>
      <c r="H16">
        <v>281</v>
      </c>
      <c r="I16">
        <v>249</v>
      </c>
      <c r="J16">
        <v>167</v>
      </c>
      <c r="K16">
        <v>518</v>
      </c>
      <c r="M16" s="14">
        <f>B16/'INPUT (plant abundance)'!B15</f>
        <v>64.111111111111114</v>
      </c>
      <c r="N16" s="14">
        <f>C16/'INPUT (plant abundance)'!C15</f>
        <v>16.833333333333332</v>
      </c>
      <c r="O16" s="14">
        <f>D16/'INPUT (plant abundance)'!D15</f>
        <v>2.3432835820895521</v>
      </c>
      <c r="P16" s="14">
        <f>E16/'INPUT (plant abundance)'!E15</f>
        <v>4.895833333333333</v>
      </c>
      <c r="Q16" s="14">
        <f>F16/'INPUT (plant abundance)'!F15</f>
        <v>6.6477272727272725</v>
      </c>
      <c r="R16" s="14">
        <f>G16/'INPUT (plant abundance)'!G15</f>
        <v>3.3043478260869565</v>
      </c>
      <c r="S16" s="14">
        <f>H16/'INPUT (plant abundance)'!H15</f>
        <v>8.78125</v>
      </c>
      <c r="T16" s="14">
        <f>I16/'INPUT (plant abundance)'!I15</f>
        <v>11.857142857142858</v>
      </c>
      <c r="U16" s="14">
        <f>J16/'INPUT (plant abundance)'!J15</f>
        <v>2.2876712328767121</v>
      </c>
      <c r="V16" s="14">
        <f>K16/'INPUT (plant abundance)'!K15</f>
        <v>129.5</v>
      </c>
    </row>
    <row r="17" spans="1:22">
      <c r="A17" s="4" t="str">
        <f>'INPUT (plant abundance)'!A16</f>
        <v>Species 13</v>
      </c>
      <c r="B17">
        <v>714</v>
      </c>
      <c r="C17">
        <v>237</v>
      </c>
      <c r="D17">
        <v>303</v>
      </c>
      <c r="E17">
        <v>744</v>
      </c>
      <c r="F17">
        <v>443</v>
      </c>
      <c r="G17">
        <v>904</v>
      </c>
      <c r="H17">
        <v>619</v>
      </c>
      <c r="I17">
        <v>542</v>
      </c>
      <c r="J17">
        <v>217</v>
      </c>
      <c r="K17">
        <v>140</v>
      </c>
      <c r="M17" s="14">
        <f>B17/'INPUT (plant abundance)'!B16</f>
        <v>32.454545454545453</v>
      </c>
      <c r="N17" s="14">
        <f>C17/'INPUT (plant abundance)'!C16</f>
        <v>3.7619047619047619</v>
      </c>
      <c r="O17" s="14">
        <f>D17/'INPUT (plant abundance)'!D16</f>
        <v>5.716981132075472</v>
      </c>
      <c r="P17" s="14">
        <f>E17/'INPUT (plant abundance)'!E16</f>
        <v>35.428571428571431</v>
      </c>
      <c r="Q17" s="14">
        <f>F17/'INPUT (plant abundance)'!F16</f>
        <v>5.1511627906976747</v>
      </c>
      <c r="R17" s="14">
        <f>G17/'INPUT (plant abundance)'!G16</f>
        <v>10.511627906976743</v>
      </c>
      <c r="S17" s="14">
        <f>H17/'INPUT (plant abundance)'!H16</f>
        <v>12.137254901960784</v>
      </c>
      <c r="T17" s="14">
        <f>I17/'INPUT (plant abundance)'!I16</f>
        <v>7.2266666666666666</v>
      </c>
      <c r="U17" s="14">
        <f>J17/'INPUT (plant abundance)'!J16</f>
        <v>4.822222222222222</v>
      </c>
      <c r="V17" s="14">
        <f>K17/'INPUT (plant abundance)'!K16</f>
        <v>15.555555555555555</v>
      </c>
    </row>
    <row r="18" spans="1:22">
      <c r="A18" s="4" t="str">
        <f>'INPUT (plant abundance)'!A17</f>
        <v>Species 14</v>
      </c>
      <c r="B18">
        <v>264</v>
      </c>
      <c r="C18">
        <v>373</v>
      </c>
      <c r="D18">
        <v>36</v>
      </c>
      <c r="E18">
        <v>786</v>
      </c>
      <c r="F18">
        <v>162</v>
      </c>
      <c r="G18">
        <v>553</v>
      </c>
      <c r="H18">
        <v>47</v>
      </c>
      <c r="I18">
        <v>558</v>
      </c>
      <c r="J18">
        <v>171</v>
      </c>
      <c r="K18">
        <v>327</v>
      </c>
      <c r="M18" s="14">
        <f>B18/'INPUT (plant abundance)'!B17</f>
        <v>3</v>
      </c>
      <c r="N18" s="14">
        <f>C18/'INPUT (plant abundance)'!C17</f>
        <v>10.081081081081081</v>
      </c>
      <c r="O18" s="14">
        <f>D18/'INPUT (plant abundance)'!D17</f>
        <v>0.36734693877551022</v>
      </c>
      <c r="P18" s="14">
        <f>E18/'INPUT (plant abundance)'!E17</f>
        <v>10.207792207792208</v>
      </c>
      <c r="Q18" s="14">
        <f>F18/'INPUT (plant abundance)'!F17</f>
        <v>1.7802197802197801</v>
      </c>
      <c r="R18" s="14">
        <f>G18/'INPUT (plant abundance)'!G17</f>
        <v>22.12</v>
      </c>
      <c r="S18" s="14">
        <f>H18/'INPUT (plant abundance)'!H17</f>
        <v>2.2380952380952381</v>
      </c>
      <c r="T18" s="14">
        <f>I18/'INPUT (plant abundance)'!I17</f>
        <v>34.875</v>
      </c>
      <c r="U18" s="14">
        <f>J18/'INPUT (plant abundance)'!J17</f>
        <v>5.5161290322580649</v>
      </c>
      <c r="V18" s="14">
        <f>K18/'INPUT (plant abundance)'!K17</f>
        <v>8.8378378378378386</v>
      </c>
    </row>
    <row r="19" spans="1:22">
      <c r="A19" s="4" t="str">
        <f>'INPUT (plant abundance)'!A18</f>
        <v>Species 15</v>
      </c>
      <c r="B19">
        <v>724</v>
      </c>
      <c r="C19">
        <v>829</v>
      </c>
      <c r="D19">
        <v>770</v>
      </c>
      <c r="E19">
        <v>496</v>
      </c>
      <c r="F19">
        <v>641</v>
      </c>
      <c r="G19">
        <v>969</v>
      </c>
      <c r="H19">
        <v>942</v>
      </c>
      <c r="I19">
        <v>537</v>
      </c>
      <c r="J19">
        <v>760</v>
      </c>
      <c r="K19">
        <v>856</v>
      </c>
      <c r="M19" s="14">
        <f>B19/'INPUT (plant abundance)'!B18</f>
        <v>10.647058823529411</v>
      </c>
      <c r="N19" s="14">
        <f>C19/'INPUT (plant abundance)'!C18</f>
        <v>9.0108695652173907</v>
      </c>
      <c r="O19" s="14">
        <f>D19/'INPUT (plant abundance)'!D18</f>
        <v>770</v>
      </c>
      <c r="P19" s="14">
        <f>E19/'INPUT (plant abundance)'!E18</f>
        <v>7.1884057971014492</v>
      </c>
      <c r="Q19" s="14">
        <f>F19/'INPUT (plant abundance)'!F18</f>
        <v>17.324324324324323</v>
      </c>
      <c r="R19" s="14">
        <f>G19/'INPUT (plant abundance)'!G18</f>
        <v>21.065217391304348</v>
      </c>
      <c r="S19" s="14">
        <f>H19/'INPUT (plant abundance)'!H18</f>
        <v>44.857142857142854</v>
      </c>
      <c r="T19" s="14">
        <f>I19/'INPUT (plant abundance)'!I18</f>
        <v>8.9499999999999993</v>
      </c>
      <c r="U19" s="14">
        <f>J19/'INPUT (plant abundance)'!J18</f>
        <v>11.875</v>
      </c>
      <c r="V19" s="14">
        <f>K19/'INPUT (plant abundance)'!K18</f>
        <v>47.555555555555557</v>
      </c>
    </row>
    <row r="20" spans="1:22">
      <c r="A20" s="4" t="str">
        <f>'INPUT (plant abundance)'!A19</f>
        <v>Species 16</v>
      </c>
      <c r="B20">
        <v>130</v>
      </c>
      <c r="C20">
        <v>560</v>
      </c>
      <c r="D20">
        <v>18</v>
      </c>
      <c r="E20">
        <v>97</v>
      </c>
      <c r="F20">
        <v>859</v>
      </c>
      <c r="G20">
        <v>536</v>
      </c>
      <c r="H20">
        <v>293</v>
      </c>
      <c r="I20">
        <v>800</v>
      </c>
      <c r="J20">
        <v>347</v>
      </c>
      <c r="K20">
        <v>800</v>
      </c>
      <c r="M20" s="14">
        <f>B20/'INPUT (plant abundance)'!B19</f>
        <v>2.6</v>
      </c>
      <c r="N20" s="14">
        <f>C20/'INPUT (plant abundance)'!C19</f>
        <v>80</v>
      </c>
      <c r="O20" s="14">
        <f>D20/'INPUT (plant abundance)'!D19</f>
        <v>0.23376623376623376</v>
      </c>
      <c r="P20" s="14">
        <f>E20/'INPUT (plant abundance)'!E19</f>
        <v>6.0625</v>
      </c>
      <c r="Q20" s="14">
        <f>F20/'INPUT (plant abundance)'!F19</f>
        <v>23.216216216216218</v>
      </c>
      <c r="R20" s="14">
        <f>G20/'INPUT (plant abundance)'!G19</f>
        <v>13.743589743589743</v>
      </c>
      <c r="S20" s="14">
        <f>H20/'INPUT (plant abundance)'!H19</f>
        <v>6.9761904761904763</v>
      </c>
      <c r="T20" s="14">
        <f>I20/'INPUT (plant abundance)'!I19</f>
        <v>16</v>
      </c>
      <c r="U20" s="14">
        <f>J20/'INPUT (plant abundance)'!J19</f>
        <v>8.8974358974358978</v>
      </c>
      <c r="V20" s="14">
        <f>K20/'INPUT (plant abundance)'!K19</f>
        <v>29.62962962962963</v>
      </c>
    </row>
    <row r="21" spans="1:22">
      <c r="A21" s="4" t="str">
        <f>'INPUT (plant abundance)'!A20</f>
        <v>Species 17</v>
      </c>
      <c r="B21">
        <v>700</v>
      </c>
      <c r="C21">
        <v>105</v>
      </c>
      <c r="D21">
        <v>220</v>
      </c>
      <c r="E21">
        <v>939</v>
      </c>
      <c r="F21">
        <v>918</v>
      </c>
      <c r="G21">
        <v>531</v>
      </c>
      <c r="H21">
        <v>323</v>
      </c>
      <c r="I21">
        <v>349</v>
      </c>
      <c r="J21">
        <v>556</v>
      </c>
      <c r="K21">
        <v>660</v>
      </c>
      <c r="M21" s="14">
        <f>B21/'INPUT (plant abundance)'!B20</f>
        <v>53.846153846153847</v>
      </c>
      <c r="N21" s="14">
        <f>C21/'INPUT (plant abundance)'!C20</f>
        <v>1.875</v>
      </c>
      <c r="O21" s="14">
        <f>D21/'INPUT (plant abundance)'!D20</f>
        <v>4.2307692307692308</v>
      </c>
      <c r="P21" s="14">
        <f>E21/'INPUT (plant abundance)'!E20</f>
        <v>13.808823529411764</v>
      </c>
      <c r="Q21" s="14">
        <f>F21/'INPUT (plant abundance)'!F20</f>
        <v>9.3673469387755102</v>
      </c>
      <c r="R21" s="14">
        <f>G21/'INPUT (plant abundance)'!G20</f>
        <v>5.9662921348314608</v>
      </c>
      <c r="S21" s="14">
        <f>H21/'INPUT (plant abundance)'!H20</f>
        <v>4.0374999999999996</v>
      </c>
      <c r="T21" s="14">
        <f>I21/'INPUT (plant abundance)'!I20</f>
        <v>6.2321428571428568</v>
      </c>
      <c r="U21" s="14">
        <f>J21/'INPUT (plant abundance)'!J20</f>
        <v>17.93548387096774</v>
      </c>
      <c r="V21" s="14">
        <f>K21/'INPUT (plant abundance)'!K20</f>
        <v>8.5714285714285712</v>
      </c>
    </row>
    <row r="22" spans="1:22">
      <c r="A22" s="4" t="str">
        <f>'INPUT (plant abundance)'!A21</f>
        <v>Species 18</v>
      </c>
      <c r="B22">
        <v>249</v>
      </c>
      <c r="C22">
        <v>146</v>
      </c>
      <c r="D22">
        <v>472</v>
      </c>
      <c r="E22">
        <v>965</v>
      </c>
      <c r="F22">
        <v>714</v>
      </c>
      <c r="G22">
        <v>17</v>
      </c>
      <c r="H22">
        <v>479</v>
      </c>
      <c r="I22">
        <v>440</v>
      </c>
      <c r="J22">
        <v>687</v>
      </c>
      <c r="K22">
        <v>965</v>
      </c>
      <c r="M22" s="14">
        <f>B22/'INPUT (plant abundance)'!B21</f>
        <v>9.5769230769230766</v>
      </c>
      <c r="N22" s="14">
        <f>C22/'INPUT (plant abundance)'!C21</f>
        <v>4.8666666666666663</v>
      </c>
      <c r="O22" s="14">
        <f>D22/'INPUT (plant abundance)'!D21</f>
        <v>42.909090909090907</v>
      </c>
      <c r="P22" s="14">
        <f>E22/'INPUT (plant abundance)'!E21</f>
        <v>18.557692307692307</v>
      </c>
      <c r="Q22" s="14">
        <f>F22/'INPUT (plant abundance)'!F21</f>
        <v>21.636363636363637</v>
      </c>
      <c r="R22" s="14">
        <f>G22/'INPUT (plant abundance)'!G21</f>
        <v>0.24637681159420291</v>
      </c>
      <c r="S22" s="14">
        <f>H22/'INPUT (plant abundance)'!H21</f>
        <v>13.685714285714285</v>
      </c>
      <c r="T22" s="14">
        <f>I22/'INPUT (plant abundance)'!I21</f>
        <v>5.2380952380952381</v>
      </c>
      <c r="U22" s="14">
        <f>J22/'INPUT (plant abundance)'!J21</f>
        <v>12.962264150943396</v>
      </c>
      <c r="V22" s="14">
        <f>K22/'INPUT (plant abundance)'!K21</f>
        <v>64.333333333333329</v>
      </c>
    </row>
    <row r="23" spans="1:22">
      <c r="A23" s="4" t="str">
        <f>'INPUT (plant abundance)'!A22</f>
        <v>Species 19</v>
      </c>
      <c r="B23">
        <v>165</v>
      </c>
      <c r="C23">
        <v>145</v>
      </c>
      <c r="D23">
        <v>359</v>
      </c>
      <c r="E23">
        <v>339</v>
      </c>
      <c r="F23">
        <v>919</v>
      </c>
      <c r="G23">
        <v>675</v>
      </c>
      <c r="H23">
        <v>691</v>
      </c>
      <c r="I23">
        <v>134</v>
      </c>
      <c r="J23">
        <v>618</v>
      </c>
      <c r="K23">
        <v>511</v>
      </c>
      <c r="M23" s="14">
        <f>B23/'INPUT (plant abundance)'!B22</f>
        <v>2.323943661971831</v>
      </c>
      <c r="N23" s="14">
        <f>C23/'INPUT (plant abundance)'!C22</f>
        <v>1.5934065934065933</v>
      </c>
      <c r="O23" s="14">
        <f>D23/'INPUT (plant abundance)'!D22</f>
        <v>4.3780487804878048</v>
      </c>
      <c r="P23" s="14">
        <f>E23/'INPUT (plant abundance)'!E22</f>
        <v>3.9882352941176471</v>
      </c>
      <c r="Q23" s="14">
        <f>F23/'INPUT (plant abundance)'!F22</f>
        <v>459.5</v>
      </c>
      <c r="R23" s="14">
        <f>G23/'INPUT (plant abundance)'!G22</f>
        <v>19.852941176470587</v>
      </c>
      <c r="S23" s="14">
        <f>H23/'INPUT (plant abundance)'!H22</f>
        <v>172.75</v>
      </c>
      <c r="T23" s="14">
        <f>I23/'INPUT (plant abundance)'!I22</f>
        <v>1.3535353535353536</v>
      </c>
      <c r="U23" s="14">
        <f>J23/'INPUT (plant abundance)'!J22</f>
        <v>17.166666666666668</v>
      </c>
      <c r="V23" s="14">
        <f>K23/'INPUT (plant abundance)'!K22</f>
        <v>5.2142857142857144</v>
      </c>
    </row>
    <row r="24" spans="1:22">
      <c r="A24" s="23" t="str">
        <f>'INPUT (plant abundance)'!A23</f>
        <v>Species 20</v>
      </c>
      <c r="B24">
        <v>531</v>
      </c>
      <c r="C24">
        <v>161</v>
      </c>
      <c r="D24">
        <v>975</v>
      </c>
      <c r="E24">
        <v>902</v>
      </c>
      <c r="F24">
        <v>574</v>
      </c>
      <c r="G24">
        <v>650</v>
      </c>
      <c r="H24">
        <v>785</v>
      </c>
      <c r="I24">
        <v>432</v>
      </c>
      <c r="J24">
        <v>316</v>
      </c>
      <c r="K24">
        <v>848</v>
      </c>
      <c r="M24" s="14">
        <f>B24/'INPUT (plant abundance)'!B23</f>
        <v>59</v>
      </c>
      <c r="N24" s="14">
        <f>C24/'INPUT (plant abundance)'!C23</f>
        <v>5.3666666666666663</v>
      </c>
      <c r="O24" s="14">
        <f>D24/'INPUT (plant abundance)'!D23</f>
        <v>16.810344827586206</v>
      </c>
      <c r="P24" s="14">
        <f>E24/'INPUT (plant abundance)'!E23</f>
        <v>14.09375</v>
      </c>
      <c r="Q24" s="14">
        <f>F24/'INPUT (plant abundance)'!F23</f>
        <v>30.210526315789473</v>
      </c>
      <c r="R24" s="14">
        <f>G24/'INPUT (plant abundance)'!G23</f>
        <v>650</v>
      </c>
      <c r="S24" s="14">
        <f>H24/'INPUT (plant abundance)'!H23</f>
        <v>8.0927835051546388</v>
      </c>
      <c r="T24" s="14">
        <f>I24/'INPUT (plant abundance)'!I23</f>
        <v>6.4477611940298507</v>
      </c>
      <c r="U24" s="14">
        <f>J24/'INPUT (plant abundance)'!J23</f>
        <v>5.5438596491228074</v>
      </c>
      <c r="V24" s="14">
        <f>K24/'INPUT (plant abundance)'!K23</f>
        <v>8.6530612244897966</v>
      </c>
    </row>
    <row r="25" spans="1:22">
      <c r="A25" s="4" t="s">
        <v>37</v>
      </c>
      <c r="B25" s="4">
        <f>SUM(B5:B24)</f>
        <v>10095</v>
      </c>
      <c r="C25" s="4">
        <f t="shared" ref="C25:K25" si="0">SUM(C5:C24)</f>
        <v>9655</v>
      </c>
      <c r="D25" s="4">
        <f t="shared" si="0"/>
        <v>8559</v>
      </c>
      <c r="E25" s="4">
        <f t="shared" si="0"/>
        <v>11651</v>
      </c>
      <c r="F25" s="4">
        <f t="shared" si="0"/>
        <v>11672</v>
      </c>
      <c r="G25" s="4">
        <f t="shared" si="0"/>
        <v>12191</v>
      </c>
      <c r="H25" s="4">
        <f t="shared" si="0"/>
        <v>8567</v>
      </c>
      <c r="I25" s="4">
        <f t="shared" si="0"/>
        <v>10650</v>
      </c>
      <c r="J25" s="4">
        <f t="shared" si="0"/>
        <v>10193</v>
      </c>
      <c r="K25" s="4">
        <f t="shared" si="0"/>
        <v>10648</v>
      </c>
    </row>
  </sheetData>
  <mergeCells count="2">
    <mergeCell ref="A1:C1"/>
    <mergeCell ref="E1:K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B16" sqref="B16"/>
    </sheetView>
  </sheetViews>
  <sheetFormatPr baseColWidth="10" defaultRowHeight="16"/>
  <cols>
    <col min="1" max="1" width="16.33203125" customWidth="1"/>
    <col min="2" max="2" width="14.1640625" customWidth="1"/>
    <col min="3" max="3" width="10.83203125" customWidth="1"/>
  </cols>
  <sheetData>
    <row r="1" spans="1:12">
      <c r="A1" s="8" t="str">
        <f>'INPUT (pollinator abundance)'!A3</f>
        <v>Hotspot name</v>
      </c>
      <c r="C1" s="39" t="s">
        <v>44</v>
      </c>
      <c r="D1" s="39"/>
      <c r="E1" s="39"/>
      <c r="F1" s="39"/>
      <c r="G1" s="39"/>
      <c r="H1" s="39"/>
    </row>
    <row r="2" spans="1:12">
      <c r="A2" s="15"/>
      <c r="B2" s="16"/>
      <c r="C2" s="17"/>
      <c r="D2" s="17"/>
      <c r="E2" s="17"/>
      <c r="F2" s="17"/>
      <c r="G2" s="17"/>
      <c r="H2" s="17"/>
    </row>
    <row r="3" spans="1:12">
      <c r="A3" s="40" t="s">
        <v>47</v>
      </c>
      <c r="B3" s="40"/>
      <c r="C3" s="40"/>
      <c r="D3" s="40"/>
      <c r="E3" s="19"/>
      <c r="F3" s="19"/>
      <c r="G3" s="19"/>
      <c r="H3" s="19"/>
      <c r="I3" s="19"/>
      <c r="J3" s="19"/>
      <c r="K3" s="19"/>
      <c r="L3" s="19"/>
    </row>
    <row r="4" spans="1:12">
      <c r="A4" s="7" t="s">
        <v>45</v>
      </c>
      <c r="B4" s="13" t="s">
        <v>51</v>
      </c>
    </row>
    <row r="5" spans="1:12">
      <c r="A5" s="4" t="str">
        <f>'INPUT (pollinator abundance)'!A4</f>
        <v>Species 1</v>
      </c>
      <c r="B5" s="12">
        <v>11</v>
      </c>
    </row>
    <row r="6" spans="1:12">
      <c r="A6" s="4" t="str">
        <f>'INPUT (pollinator abundance)'!A5</f>
        <v>Species 2</v>
      </c>
      <c r="B6" s="12">
        <v>4</v>
      </c>
    </row>
    <row r="7" spans="1:12">
      <c r="A7" s="4" t="str">
        <f>'INPUT (pollinator abundance)'!A6</f>
        <v>Species 3</v>
      </c>
      <c r="B7" s="12">
        <v>10</v>
      </c>
    </row>
    <row r="8" spans="1:12">
      <c r="A8" s="4" t="str">
        <f>'INPUT (pollinator abundance)'!A7</f>
        <v>Species 4</v>
      </c>
      <c r="B8" s="12">
        <v>11</v>
      </c>
    </row>
    <row r="9" spans="1:12">
      <c r="A9" s="4" t="str">
        <f>'INPUT (pollinator abundance)'!A8</f>
        <v>Species 5</v>
      </c>
      <c r="B9" s="12">
        <v>11</v>
      </c>
    </row>
    <row r="10" spans="1:12">
      <c r="A10" s="4" t="str">
        <f>'INPUT (pollinator abundance)'!A9</f>
        <v>Species 6</v>
      </c>
      <c r="B10" s="12">
        <v>9</v>
      </c>
    </row>
    <row r="11" spans="1:12">
      <c r="A11" s="4" t="str">
        <f>'INPUT (pollinator abundance)'!A10</f>
        <v>Species 7</v>
      </c>
      <c r="B11" s="12">
        <v>11</v>
      </c>
    </row>
    <row r="12" spans="1:12">
      <c r="A12" s="4" t="str">
        <f>'INPUT (pollinator abundance)'!A11</f>
        <v>Species 8</v>
      </c>
      <c r="B12" s="12">
        <v>14</v>
      </c>
    </row>
    <row r="13" spans="1:12">
      <c r="A13" s="4" t="str">
        <f>'INPUT (pollinator abundance)'!A12</f>
        <v>Species 9</v>
      </c>
      <c r="B13" s="12">
        <v>4</v>
      </c>
    </row>
    <row r="14" spans="1:12">
      <c r="A14" s="4" t="str">
        <f>'INPUT (pollinator abundance)'!A13</f>
        <v>Species 10</v>
      </c>
      <c r="B14" s="12">
        <v>15</v>
      </c>
    </row>
    <row r="15" spans="1:12">
      <c r="A15" s="4" t="str">
        <f>'INPUT (pollinator abundance)'!A14</f>
        <v>Species 11</v>
      </c>
      <c r="B15" s="12">
        <v>3</v>
      </c>
    </row>
    <row r="16" spans="1:12">
      <c r="A16" s="4" t="str">
        <f>'INPUT (pollinator abundance)'!A15</f>
        <v>Species 12</v>
      </c>
      <c r="B16" s="12">
        <v>4</v>
      </c>
    </row>
    <row r="17" spans="1:2">
      <c r="A17" s="4" t="str">
        <f>'INPUT (pollinator abundance)'!A16</f>
        <v>Species 13</v>
      </c>
      <c r="B17" s="12">
        <v>4</v>
      </c>
    </row>
    <row r="18" spans="1:2">
      <c r="A18" s="4" t="str">
        <f>'INPUT (pollinator abundance)'!A17</f>
        <v>Species 14</v>
      </c>
      <c r="B18" s="12">
        <v>2</v>
      </c>
    </row>
    <row r="19" spans="1:2">
      <c r="A19" s="4" t="str">
        <f>'INPUT (pollinator abundance)'!A18</f>
        <v>Species 15</v>
      </c>
      <c r="B19" s="12">
        <v>8</v>
      </c>
    </row>
    <row r="20" spans="1:2">
      <c r="A20" s="4" t="str">
        <f>'INPUT (pollinator abundance)'!A19</f>
        <v>Species 16</v>
      </c>
      <c r="B20" s="12">
        <v>5</v>
      </c>
    </row>
    <row r="21" spans="1:2">
      <c r="A21" s="4" t="str">
        <f>'INPUT (pollinator abundance)'!A20</f>
        <v>Species 17</v>
      </c>
      <c r="B21" s="12">
        <v>11</v>
      </c>
    </row>
    <row r="22" spans="1:2">
      <c r="A22" s="4" t="str">
        <f>'INPUT (pollinator abundance)'!A21</f>
        <v>Species 18</v>
      </c>
      <c r="B22" s="12">
        <v>9</v>
      </c>
    </row>
    <row r="23" spans="1:2">
      <c r="A23" s="4" t="str">
        <f>'INPUT (pollinator abundance)'!A22</f>
        <v>Species 19</v>
      </c>
      <c r="B23" s="12">
        <v>11</v>
      </c>
    </row>
    <row r="24" spans="1:2">
      <c r="A24" s="4" t="str">
        <f>'INPUT (pollinator abundance)'!A23</f>
        <v>Species 20</v>
      </c>
      <c r="B24" s="12">
        <v>16</v>
      </c>
    </row>
    <row r="25" spans="1:2">
      <c r="B25" s="9"/>
    </row>
    <row r="26" spans="1:2">
      <c r="B26" s="9"/>
    </row>
  </sheetData>
  <mergeCells count="2">
    <mergeCell ref="C1:H1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workbookViewId="0">
      <selection activeCell="H11" sqref="H11"/>
    </sheetView>
  </sheetViews>
  <sheetFormatPr baseColWidth="10" defaultRowHeight="16"/>
  <cols>
    <col min="1" max="1" width="21.1640625" customWidth="1"/>
    <col min="2" max="2" width="14.1640625" customWidth="1"/>
    <col min="3" max="3" width="10.83203125" customWidth="1"/>
  </cols>
  <sheetData>
    <row r="1" spans="1:22">
      <c r="A1" s="8" t="str">
        <f>'INPUT (pollinator abundance)'!A3</f>
        <v>Hotspot name</v>
      </c>
      <c r="C1" s="39" t="s">
        <v>44</v>
      </c>
      <c r="D1" s="39"/>
      <c r="E1" s="39"/>
      <c r="F1" s="39"/>
      <c r="G1" s="39"/>
      <c r="H1" s="39"/>
    </row>
    <row r="2" spans="1:22">
      <c r="A2" s="15"/>
      <c r="B2" s="16"/>
      <c r="C2" s="17"/>
      <c r="D2" s="17"/>
      <c r="E2" s="17"/>
      <c r="F2" s="17"/>
      <c r="G2" s="17"/>
      <c r="H2" s="17"/>
    </row>
    <row r="3" spans="1:22">
      <c r="A3" s="41" t="s">
        <v>53</v>
      </c>
      <c r="B3" s="41"/>
      <c r="C3" s="41"/>
      <c r="D3" s="41"/>
      <c r="E3" s="41"/>
      <c r="F3" s="41"/>
      <c r="G3" s="19"/>
      <c r="H3" s="19"/>
      <c r="I3" s="19"/>
      <c r="J3" s="19"/>
      <c r="K3" s="19"/>
      <c r="L3" s="19"/>
    </row>
    <row r="4" spans="1:22">
      <c r="A4" s="7" t="s">
        <v>50</v>
      </c>
      <c r="B4" s="4" t="str">
        <f t="array" ref="B4:U4">TRANSPOSE('INPUT (plant abundance)'!A4:A23)</f>
        <v>Species 1</v>
      </c>
      <c r="C4" s="4" t="str">
        <v>Species 2</v>
      </c>
      <c r="D4" s="4" t="str">
        <v>Species 3</v>
      </c>
      <c r="E4" s="4" t="str">
        <v>Species 4</v>
      </c>
      <c r="F4" s="4" t="str">
        <v>Species 5</v>
      </c>
      <c r="G4" s="4" t="str">
        <v>Species 6</v>
      </c>
      <c r="H4" s="4" t="str">
        <v>Species 7</v>
      </c>
      <c r="I4" s="4" t="str">
        <v>Species 8</v>
      </c>
      <c r="J4" s="4" t="str">
        <v>Species 9</v>
      </c>
      <c r="K4" s="4" t="str">
        <v>Species 10</v>
      </c>
      <c r="L4" s="4" t="str">
        <v>Species 11</v>
      </c>
      <c r="M4" s="4" t="str">
        <v>Species 12</v>
      </c>
      <c r="N4" s="4" t="str">
        <v>Species 13</v>
      </c>
      <c r="O4" s="4" t="str">
        <v>Species 14</v>
      </c>
      <c r="P4" s="4" t="str">
        <v>Species 15</v>
      </c>
      <c r="Q4" s="4" t="str">
        <v>Species 16</v>
      </c>
      <c r="R4" s="4" t="str">
        <v>Species 17</v>
      </c>
      <c r="S4" s="4" t="str">
        <v>Species 18</v>
      </c>
      <c r="T4" s="4" t="str">
        <v>Species 19</v>
      </c>
      <c r="U4" s="11" t="str">
        <v>Species 20</v>
      </c>
      <c r="V4" s="4" t="s">
        <v>37</v>
      </c>
    </row>
    <row r="5" spans="1:22">
      <c r="A5" s="4" t="str">
        <f>'INPUT (pollinator abundance)'!A4</f>
        <v>Species 1</v>
      </c>
      <c r="B5" s="25">
        <v>0.22754541964753638</v>
      </c>
      <c r="C5" s="25">
        <v>0.4287970204289433</v>
      </c>
      <c r="D5" s="25">
        <v>0.33819125783451465</v>
      </c>
      <c r="E5" s="25">
        <v>0.60413504059694845</v>
      </c>
      <c r="F5" s="25">
        <v>0.44014525444924024</v>
      </c>
      <c r="G5" s="25">
        <v>0.50928507443235327</v>
      </c>
      <c r="H5" s="25">
        <v>0.51206374206482064</v>
      </c>
      <c r="I5" s="25">
        <v>0.68177216253108541</v>
      </c>
      <c r="J5" s="25">
        <v>0.2252587669417323</v>
      </c>
      <c r="K5" s="25">
        <v>0.42657029085395037</v>
      </c>
      <c r="L5" s="25">
        <v>4.5094917862656292E-2</v>
      </c>
      <c r="M5" s="25">
        <v>0.16933825415080628</v>
      </c>
      <c r="N5" s="25">
        <v>0.45433120967216245</v>
      </c>
      <c r="O5" s="25">
        <v>0.24357535794515128</v>
      </c>
      <c r="P5" s="25">
        <v>0.12597005382306503</v>
      </c>
      <c r="Q5" s="25">
        <v>3.6639475210217154E-2</v>
      </c>
      <c r="R5" s="25">
        <v>0.25126238607051532</v>
      </c>
      <c r="S5" s="25">
        <v>0.7877614469510793</v>
      </c>
      <c r="T5" s="25">
        <v>0.37676906139692157</v>
      </c>
      <c r="U5" s="25">
        <v>0.46812074261515324</v>
      </c>
      <c r="V5" s="26">
        <f>SUM(B5:U5)</f>
        <v>7.3526269354788534</v>
      </c>
    </row>
    <row r="6" spans="1:22">
      <c r="A6" s="4" t="str">
        <f>'INPUT (pollinator abundance)'!A5</f>
        <v>Species 2</v>
      </c>
      <c r="B6" s="25">
        <v>0.56776529206958803</v>
      </c>
      <c r="C6" s="25">
        <v>0.76789491962527656</v>
      </c>
      <c r="D6" s="25">
        <v>0.89743902876821424</v>
      </c>
      <c r="E6" s="25">
        <v>0.5125432710335055</v>
      </c>
      <c r="F6" s="25">
        <v>0.94510687342084743</v>
      </c>
      <c r="G6" s="25">
        <v>6.9052168975379247E-2</v>
      </c>
      <c r="H6" s="25">
        <v>0.23653543294172297</v>
      </c>
      <c r="I6" s="25">
        <v>0.66171317665557972</v>
      </c>
      <c r="J6" s="25">
        <v>0.81801070220201433</v>
      </c>
      <c r="K6" s="25">
        <v>0.16317346699056057</v>
      </c>
      <c r="L6" s="25">
        <v>0.6350468202906987</v>
      </c>
      <c r="M6" s="25">
        <v>0.15716398903397577</v>
      </c>
      <c r="N6" s="25">
        <v>0.18228628647512102</v>
      </c>
      <c r="O6" s="25">
        <v>0.82178081343786369</v>
      </c>
      <c r="P6" s="25">
        <v>0.50189226404696718</v>
      </c>
      <c r="Q6" s="25">
        <v>0.44613248580785558</v>
      </c>
      <c r="R6" s="25">
        <v>0.79951665813215378</v>
      </c>
      <c r="S6" s="25">
        <v>0.4108457290227111</v>
      </c>
      <c r="T6" s="25">
        <v>0.42735534808844045</v>
      </c>
      <c r="U6" s="25">
        <v>0.89255975341150218</v>
      </c>
      <c r="V6" s="26">
        <f t="shared" ref="V6:V24" si="0">SUM(B6:U6)</f>
        <v>10.913814480429977</v>
      </c>
    </row>
    <row r="7" spans="1:22">
      <c r="A7" s="4" t="str">
        <f>'INPUT (pollinator abundance)'!A6</f>
        <v>Species 3</v>
      </c>
      <c r="B7" s="25">
        <v>0.11190548506445064</v>
      </c>
      <c r="C7" s="25">
        <v>2.1836225513281793E-2</v>
      </c>
      <c r="D7" s="25">
        <v>0.8061767627232731</v>
      </c>
      <c r="E7" s="25">
        <v>5.6779239751945765E-2</v>
      </c>
      <c r="F7" s="25">
        <v>1.054858414817772E-2</v>
      </c>
      <c r="G7" s="25">
        <v>0.78401560741063825</v>
      </c>
      <c r="H7" s="25">
        <v>0.74210124859823723</v>
      </c>
      <c r="I7" s="25">
        <v>1.2356903164503996E-2</v>
      </c>
      <c r="J7" s="25">
        <v>0.87440086212741797</v>
      </c>
      <c r="K7" s="25">
        <v>0.42086989175579792</v>
      </c>
      <c r="L7" s="25">
        <v>0.185537157615006</v>
      </c>
      <c r="M7" s="25">
        <v>0.84756211391780734</v>
      </c>
      <c r="N7" s="25">
        <v>0.96135627952861136</v>
      </c>
      <c r="O7" s="25">
        <v>0.34872022377129197</v>
      </c>
      <c r="P7" s="25">
        <v>0.39239004903461083</v>
      </c>
      <c r="Q7" s="25">
        <v>0.54897306058517292</v>
      </c>
      <c r="R7" s="25">
        <v>0.32657981235274891</v>
      </c>
      <c r="S7" s="25">
        <v>0.55084946322225969</v>
      </c>
      <c r="T7" s="25">
        <v>0.83164079721189532</v>
      </c>
      <c r="U7" s="25">
        <v>0.24408935339713123</v>
      </c>
      <c r="V7" s="26">
        <f t="shared" si="0"/>
        <v>9.0786891208942588</v>
      </c>
    </row>
    <row r="8" spans="1:22">
      <c r="A8" s="4" t="str">
        <f>'INPUT (pollinator abundance)'!A7</f>
        <v>Species 4</v>
      </c>
      <c r="B8" s="25">
        <v>0.48004061115933105</v>
      </c>
      <c r="C8" s="25">
        <v>0.21429325264399435</v>
      </c>
      <c r="D8" s="25">
        <v>1.5202167194425908E-2</v>
      </c>
      <c r="E8" s="25">
        <v>0.95420204514552198</v>
      </c>
      <c r="F8" s="25">
        <v>0.85401281287122544</v>
      </c>
      <c r="G8" s="25">
        <v>0.37000620788293404</v>
      </c>
      <c r="H8" s="25">
        <v>0.48041100752023491</v>
      </c>
      <c r="I8" s="25">
        <v>0.80096877279062095</v>
      </c>
      <c r="J8" s="25">
        <v>0.4496553995312651</v>
      </c>
      <c r="K8" s="25">
        <v>0.13538650473464076</v>
      </c>
      <c r="L8" s="25">
        <v>1.1522755954567865E-2</v>
      </c>
      <c r="M8" s="25">
        <v>4.1770626043292292E-2</v>
      </c>
      <c r="N8" s="25">
        <v>0.92522420823338958</v>
      </c>
      <c r="O8" s="25">
        <v>9.6484115018124705E-2</v>
      </c>
      <c r="P8" s="25">
        <v>0.83097716620808737</v>
      </c>
      <c r="Q8" s="25">
        <v>0.10658235084902812</v>
      </c>
      <c r="R8" s="25">
        <v>0.74459838746097184</v>
      </c>
      <c r="S8" s="25">
        <v>0.60735848239989521</v>
      </c>
      <c r="T8" s="25">
        <v>0.8561383691820883</v>
      </c>
      <c r="U8" s="25">
        <v>0.46082162981689134</v>
      </c>
      <c r="V8" s="26">
        <f t="shared" si="0"/>
        <v>9.4356568726405303</v>
      </c>
    </row>
    <row r="9" spans="1:22">
      <c r="A9" s="4" t="str">
        <f>'INPUT (pollinator abundance)'!A8</f>
        <v>Species 5</v>
      </c>
      <c r="B9" s="25">
        <v>0.9054773224123065</v>
      </c>
      <c r="C9" s="25">
        <v>0.48140274656121018</v>
      </c>
      <c r="D9" s="25">
        <v>0.53026107425554436</v>
      </c>
      <c r="E9" s="25">
        <v>0.6018447583791765</v>
      </c>
      <c r="F9" s="25">
        <v>0.49519814649537142</v>
      </c>
      <c r="G9" s="25">
        <v>0.56615707214010835</v>
      </c>
      <c r="H9" s="25">
        <v>0.9729785912642841</v>
      </c>
      <c r="I9" s="25">
        <v>0.73679436885953176</v>
      </c>
      <c r="J9" s="25">
        <v>0.48935297007381773</v>
      </c>
      <c r="K9" s="25">
        <v>0.84149388771577671</v>
      </c>
      <c r="L9" s="25">
        <v>0.14102468986548278</v>
      </c>
      <c r="M9" s="25">
        <v>0.29762076188658493</v>
      </c>
      <c r="N9" s="25">
        <v>0.28359766737504155</v>
      </c>
      <c r="O9" s="25">
        <v>0.99204015423984471</v>
      </c>
      <c r="P9" s="25">
        <v>0.38833322062923947</v>
      </c>
      <c r="Q9" s="25">
        <v>0.57086722167359238</v>
      </c>
      <c r="R9" s="25">
        <v>0.4442354637809709</v>
      </c>
      <c r="S9" s="25">
        <v>0.64680073678113281</v>
      </c>
      <c r="T9" s="25">
        <v>0.21163738579408198</v>
      </c>
      <c r="U9" s="25">
        <v>0.21126903815486653</v>
      </c>
      <c r="V9" s="26">
        <f t="shared" si="0"/>
        <v>10.808387278337968</v>
      </c>
    </row>
    <row r="10" spans="1:22">
      <c r="A10" s="4" t="str">
        <f>'INPUT (pollinator abundance)'!A9</f>
        <v>Species 6</v>
      </c>
      <c r="B10" s="25">
        <v>0.30071236988378458</v>
      </c>
      <c r="C10" s="25">
        <v>0.42918503505535366</v>
      </c>
      <c r="D10" s="25">
        <v>0.15673257345457525</v>
      </c>
      <c r="E10" s="25">
        <v>0.46962569526384568</v>
      </c>
      <c r="F10" s="25">
        <v>0.4995075591003979</v>
      </c>
      <c r="G10" s="25">
        <v>0.17317714229483239</v>
      </c>
      <c r="H10" s="25">
        <v>0.2740255038590873</v>
      </c>
      <c r="I10" s="25">
        <v>0.48380560093112712</v>
      </c>
      <c r="J10" s="25">
        <v>0.79280392526784493</v>
      </c>
      <c r="K10" s="25">
        <v>0.19998475803199012</v>
      </c>
      <c r="L10" s="25">
        <v>0.66740532130792585</v>
      </c>
      <c r="M10" s="25">
        <v>0.82014703330349126</v>
      </c>
      <c r="N10" s="25">
        <v>5.7701100524500393E-2</v>
      </c>
      <c r="O10" s="25">
        <v>0.92396474451919364</v>
      </c>
      <c r="P10" s="25">
        <v>0.27604456907362329</v>
      </c>
      <c r="Q10" s="25">
        <v>0.40270295390469413</v>
      </c>
      <c r="R10" s="25">
        <v>0.44754928995612164</v>
      </c>
      <c r="S10" s="25">
        <v>0.55562182816973438</v>
      </c>
      <c r="T10" s="25">
        <v>3.494954166924058E-2</v>
      </c>
      <c r="U10" s="25">
        <v>0.8845712057829126</v>
      </c>
      <c r="V10" s="26">
        <f t="shared" si="0"/>
        <v>8.8502177513542755</v>
      </c>
    </row>
    <row r="11" spans="1:22">
      <c r="A11" s="4" t="str">
        <f>'INPUT (pollinator abundance)'!A10</f>
        <v>Species 7</v>
      </c>
      <c r="B11" s="25">
        <v>6.8531606312539739E-2</v>
      </c>
      <c r="C11" s="25">
        <v>0.22610228813124478</v>
      </c>
      <c r="D11" s="25">
        <v>0.99238493448673104</v>
      </c>
      <c r="E11" s="25">
        <v>0.53756855219056154</v>
      </c>
      <c r="F11" s="25">
        <v>0.35280268874211995</v>
      </c>
      <c r="G11" s="25">
        <v>0.7747791564250196</v>
      </c>
      <c r="H11" s="25">
        <v>0.72777498158847809</v>
      </c>
      <c r="I11" s="25">
        <v>0.436358687269922</v>
      </c>
      <c r="J11" s="25">
        <v>0.36589054554094647</v>
      </c>
      <c r="K11" s="25">
        <v>0.70796894807130006</v>
      </c>
      <c r="L11" s="25">
        <v>0.67764232091260534</v>
      </c>
      <c r="M11" s="25">
        <v>0.63050792518338394</v>
      </c>
      <c r="N11" s="25">
        <v>5.1739041231604443E-2</v>
      </c>
      <c r="O11" s="25">
        <v>0.66567043894196398</v>
      </c>
      <c r="P11" s="25">
        <v>0.54071613388659967</v>
      </c>
      <c r="Q11" s="25">
        <v>0.33109739605400534</v>
      </c>
      <c r="R11" s="25">
        <v>0.35777618271682421</v>
      </c>
      <c r="S11" s="25">
        <v>0.5736292806087312</v>
      </c>
      <c r="T11" s="25">
        <v>0.57297592253313046</v>
      </c>
      <c r="U11" s="25">
        <v>0.78231472278986713</v>
      </c>
      <c r="V11" s="26">
        <f t="shared" si="0"/>
        <v>10.374231753617579</v>
      </c>
    </row>
    <row r="12" spans="1:22">
      <c r="A12" s="4" t="str">
        <f>'INPUT (pollinator abundance)'!A11</f>
        <v>Species 8</v>
      </c>
      <c r="B12" s="25">
        <v>0.11789161015392624</v>
      </c>
      <c r="C12" s="25">
        <v>2.6892785298178179E-3</v>
      </c>
      <c r="D12" s="25">
        <v>0.92367340923647767</v>
      </c>
      <c r="E12" s="25">
        <v>0.11629586376556489</v>
      </c>
      <c r="F12" s="25">
        <v>0.50566226322079166</v>
      </c>
      <c r="G12" s="25">
        <v>0.10182004665329791</v>
      </c>
      <c r="H12" s="25">
        <v>0.20307839025431029</v>
      </c>
      <c r="I12" s="25">
        <v>0.36404355490457418</v>
      </c>
      <c r="J12" s="25">
        <v>0.43581535768305379</v>
      </c>
      <c r="K12" s="25">
        <v>0.64638589764274568</v>
      </c>
      <c r="L12" s="25">
        <v>0.86482608593556654</v>
      </c>
      <c r="M12" s="25">
        <v>0.34906492673504519</v>
      </c>
      <c r="N12" s="25">
        <v>0.78280417860968643</v>
      </c>
      <c r="O12" s="25">
        <v>0.66095452604598126</v>
      </c>
      <c r="P12" s="25">
        <v>0.63196966546363542</v>
      </c>
      <c r="Q12" s="25">
        <v>0.41839151205937475</v>
      </c>
      <c r="R12" s="25">
        <v>0.169542870115865</v>
      </c>
      <c r="S12" s="25">
        <v>0.15119957851605426</v>
      </c>
      <c r="T12" s="25">
        <v>0.5403070971542222</v>
      </c>
      <c r="U12" s="25">
        <v>0.91779642602243461</v>
      </c>
      <c r="V12" s="26">
        <f t="shared" si="0"/>
        <v>8.904212538702426</v>
      </c>
    </row>
    <row r="13" spans="1:22">
      <c r="A13" s="4" t="str">
        <f>'INPUT (pollinator abundance)'!A12</f>
        <v>Species 9</v>
      </c>
      <c r="B13" s="25">
        <v>0.57092613659771119</v>
      </c>
      <c r="C13" s="25">
        <v>0.29638159903709393</v>
      </c>
      <c r="D13" s="25">
        <v>0.19987325877879769</v>
      </c>
      <c r="E13" s="25">
        <v>0.90814436811128485</v>
      </c>
      <c r="F13" s="25">
        <v>0.24348664148439914</v>
      </c>
      <c r="G13" s="25">
        <v>9.7201881013113445E-2</v>
      </c>
      <c r="H13" s="25">
        <v>0.94868081049567965</v>
      </c>
      <c r="I13" s="25">
        <v>0.83734762752111647</v>
      </c>
      <c r="J13" s="25">
        <v>0.67694764146226372</v>
      </c>
      <c r="K13" s="25">
        <v>0.98339827497891985</v>
      </c>
      <c r="L13" s="25">
        <v>0.90333036062195482</v>
      </c>
      <c r="M13" s="25">
        <v>0.84706501315965166</v>
      </c>
      <c r="N13" s="25">
        <v>0.49346359736969203</v>
      </c>
      <c r="O13" s="25">
        <v>0.3151008942915513</v>
      </c>
      <c r="P13" s="25">
        <v>0.42658826328122723</v>
      </c>
      <c r="Q13" s="25">
        <v>0.36404410960339018</v>
      </c>
      <c r="R13" s="25">
        <v>0.99936225020052949</v>
      </c>
      <c r="S13" s="25">
        <v>5.220683570069351E-2</v>
      </c>
      <c r="T13" s="25">
        <v>0.52679767652882337</v>
      </c>
      <c r="U13" s="25">
        <v>0.97601165123095601</v>
      </c>
      <c r="V13" s="26">
        <f t="shared" si="0"/>
        <v>11.66635889146885</v>
      </c>
    </row>
    <row r="14" spans="1:22">
      <c r="A14" s="4" t="str">
        <f>'INPUT (pollinator abundance)'!A13</f>
        <v>Species 10</v>
      </c>
      <c r="B14" s="25">
        <v>0.93724346373430312</v>
      </c>
      <c r="C14" s="25">
        <v>9.8958684042512512E-2</v>
      </c>
      <c r="D14" s="25">
        <v>0.44372807228762801</v>
      </c>
      <c r="E14" s="25">
        <v>0.38162823724319794</v>
      </c>
      <c r="F14" s="25">
        <v>0.58957966297330122</v>
      </c>
      <c r="G14" s="25">
        <v>0.52194290924206943</v>
      </c>
      <c r="H14" s="25">
        <v>0.53846916256386435</v>
      </c>
      <c r="I14" s="25">
        <v>6.879404307346404E-2</v>
      </c>
      <c r="J14" s="25">
        <v>0.45378547594418805</v>
      </c>
      <c r="K14" s="25">
        <v>0.6148982498323724</v>
      </c>
      <c r="L14" s="25">
        <v>3.3672436988158916E-2</v>
      </c>
      <c r="M14" s="25">
        <v>0.28577552704248288</v>
      </c>
      <c r="N14" s="25">
        <v>0.52808403606866172</v>
      </c>
      <c r="O14" s="25">
        <v>0.87384366776580424</v>
      </c>
      <c r="P14" s="25">
        <v>0.64072107678538259</v>
      </c>
      <c r="Q14" s="25">
        <v>0.61988971388100622</v>
      </c>
      <c r="R14" s="25">
        <v>0.86617870542240438</v>
      </c>
      <c r="S14" s="25">
        <v>0.94747884668191584</v>
      </c>
      <c r="T14" s="25">
        <v>0.91642317559083952</v>
      </c>
      <c r="U14" s="25">
        <v>3.3422165598492537E-2</v>
      </c>
      <c r="V14" s="26">
        <f t="shared" si="0"/>
        <v>10.39451731276205</v>
      </c>
    </row>
    <row r="15" spans="1:22">
      <c r="A15" s="4" t="str">
        <f>'INPUT (pollinator abundance)'!A14</f>
        <v>Species 11</v>
      </c>
      <c r="B15" s="25">
        <v>0.46170535546881231</v>
      </c>
      <c r="C15" s="25">
        <v>0.91379729928695641</v>
      </c>
      <c r="D15" s="25">
        <v>0.22932250709984392</v>
      </c>
      <c r="E15" s="25">
        <v>0.55551871151743826</v>
      </c>
      <c r="F15" s="25">
        <v>9.4089316781534871E-2</v>
      </c>
      <c r="G15" s="25">
        <v>0.11984586265683062</v>
      </c>
      <c r="H15" s="25">
        <v>0.1941947199765125</v>
      </c>
      <c r="I15" s="25">
        <v>0.32920799205085483</v>
      </c>
      <c r="J15" s="25">
        <v>0.12243368809585342</v>
      </c>
      <c r="K15" s="25">
        <v>0.25587068055420836</v>
      </c>
      <c r="L15" s="25">
        <v>0.72113745814672914</v>
      </c>
      <c r="M15" s="25">
        <v>0.53562266042439233</v>
      </c>
      <c r="N15" s="25">
        <v>0.16636693877062747</v>
      </c>
      <c r="O15" s="25">
        <v>0.34678222723140539</v>
      </c>
      <c r="P15" s="25">
        <v>3.7540434578767434E-2</v>
      </c>
      <c r="Q15" s="25">
        <v>0.20859390516946541</v>
      </c>
      <c r="R15" s="25">
        <v>0.16575146055553225</v>
      </c>
      <c r="S15" s="25">
        <v>0.86522611391561888</v>
      </c>
      <c r="T15" s="25">
        <v>0.30043862954018297</v>
      </c>
      <c r="U15" s="25">
        <v>0.15512566105901915</v>
      </c>
      <c r="V15" s="26">
        <f t="shared" si="0"/>
        <v>6.7785716228805866</v>
      </c>
    </row>
    <row r="16" spans="1:22">
      <c r="A16" s="4" t="str">
        <f>'INPUT (pollinator abundance)'!A15</f>
        <v>Species 12</v>
      </c>
      <c r="B16" s="25">
        <v>0.31259053057237329</v>
      </c>
      <c r="C16" s="25">
        <v>0.28113952229400729</v>
      </c>
      <c r="D16" s="25">
        <v>0.3676428243122849</v>
      </c>
      <c r="E16" s="25">
        <v>0.5503781639265779</v>
      </c>
      <c r="F16" s="25">
        <v>0.60273333571132026</v>
      </c>
      <c r="G16" s="25">
        <v>0.46723638262881451</v>
      </c>
      <c r="H16" s="25">
        <v>8.3322050615584065E-3</v>
      </c>
      <c r="I16" s="25">
        <v>0.52637699239197644</v>
      </c>
      <c r="J16" s="25">
        <v>0.82390966520235664</v>
      </c>
      <c r="K16" s="25">
        <v>5.1059071941283007E-2</v>
      </c>
      <c r="L16" s="25">
        <v>0.89271256725368686</v>
      </c>
      <c r="M16" s="25">
        <v>0.21674541190919316</v>
      </c>
      <c r="N16" s="25">
        <v>0.57876622655972798</v>
      </c>
      <c r="O16" s="25">
        <v>0.6331286966722337</v>
      </c>
      <c r="P16" s="25">
        <v>0.11597190992660122</v>
      </c>
      <c r="Q16" s="25">
        <v>0.35213044637145563</v>
      </c>
      <c r="R16" s="25">
        <v>0.90401672138374989</v>
      </c>
      <c r="S16" s="25">
        <v>0.45670844662607202</v>
      </c>
      <c r="T16" s="25">
        <v>0.34503320387136094</v>
      </c>
      <c r="U16" s="25">
        <v>0.66955735706204866</v>
      </c>
      <c r="V16" s="26">
        <f t="shared" si="0"/>
        <v>9.1561696816786835</v>
      </c>
    </row>
    <row r="17" spans="1:22">
      <c r="A17" s="4" t="str">
        <f>'INPUT (pollinator abundance)'!A16</f>
        <v>Species 13</v>
      </c>
      <c r="B17" s="25">
        <v>0.76064002850329193</v>
      </c>
      <c r="C17" s="25">
        <v>3.7899203088210154E-2</v>
      </c>
      <c r="D17" s="25">
        <v>0.14494188956123155</v>
      </c>
      <c r="E17" s="25">
        <v>0.15429247577613425</v>
      </c>
      <c r="F17" s="25">
        <v>4.2184241725224392E-2</v>
      </c>
      <c r="G17" s="25">
        <v>3.5159949099658472E-2</v>
      </c>
      <c r="H17" s="25">
        <v>0.28080324178317329</v>
      </c>
      <c r="I17" s="25">
        <v>0.1953161098642594</v>
      </c>
      <c r="J17" s="25">
        <v>0.63303294988276881</v>
      </c>
      <c r="K17" s="25">
        <v>0.66405133633082947</v>
      </c>
      <c r="L17" s="25">
        <v>0.1184186029146701</v>
      </c>
      <c r="M17" s="25">
        <v>0.22880287169817948</v>
      </c>
      <c r="N17" s="25">
        <v>0.6605822261947748</v>
      </c>
      <c r="O17" s="25">
        <v>2.9241810667179013E-2</v>
      </c>
      <c r="P17" s="25">
        <v>0.74860986615734149</v>
      </c>
      <c r="Q17" s="25">
        <v>0.86390965471743408</v>
      </c>
      <c r="R17" s="25">
        <v>0.95668499836686494</v>
      </c>
      <c r="S17" s="25">
        <v>0.30022381037899293</v>
      </c>
      <c r="T17" s="25">
        <v>0.41816709003696462</v>
      </c>
      <c r="U17" s="25">
        <v>0.34752230212041324</v>
      </c>
      <c r="V17" s="26">
        <f t="shared" si="0"/>
        <v>7.6204846588675963</v>
      </c>
    </row>
    <row r="18" spans="1:22">
      <c r="A18" s="4" t="str">
        <f>'INPUT (pollinator abundance)'!A17</f>
        <v>Species 14</v>
      </c>
      <c r="B18" s="25">
        <v>0.63882128252823511</v>
      </c>
      <c r="C18" s="25">
        <v>0.76356072302056632</v>
      </c>
      <c r="D18" s="25">
        <v>0.79495188782655968</v>
      </c>
      <c r="E18" s="25">
        <v>9.8270939235962862E-2</v>
      </c>
      <c r="F18" s="25">
        <v>0.67652519558081348</v>
      </c>
      <c r="G18" s="25">
        <v>0.51794932461950849</v>
      </c>
      <c r="H18" s="25">
        <v>0.63979140845645532</v>
      </c>
      <c r="I18" s="25">
        <v>0.70220462105543058</v>
      </c>
      <c r="J18" s="25">
        <v>0.37596897383977534</v>
      </c>
      <c r="K18" s="25">
        <v>0.64561780956569104</v>
      </c>
      <c r="L18" s="25">
        <v>0.19459434959180322</v>
      </c>
      <c r="M18" s="25">
        <v>0.83455519715477722</v>
      </c>
      <c r="N18" s="25">
        <v>0.13595123012528876</v>
      </c>
      <c r="O18" s="25">
        <v>0.45660281493314125</v>
      </c>
      <c r="P18" s="25">
        <v>0.81051912020293693</v>
      </c>
      <c r="Q18" s="25">
        <v>0.7154485595032295</v>
      </c>
      <c r="R18" s="25">
        <v>0.11697867689052355</v>
      </c>
      <c r="S18" s="25">
        <v>0.28464773598672188</v>
      </c>
      <c r="T18" s="25">
        <v>0.8518674801189825</v>
      </c>
      <c r="U18" s="25">
        <v>0.10590331695184441</v>
      </c>
      <c r="V18" s="26">
        <f t="shared" si="0"/>
        <v>10.360730647188248</v>
      </c>
    </row>
    <row r="19" spans="1:22">
      <c r="A19" s="4" t="str">
        <f>'INPUT (pollinator abundance)'!A18</f>
        <v>Species 15</v>
      </c>
      <c r="B19" s="25">
        <v>0.68555379150172702</v>
      </c>
      <c r="C19" s="25">
        <v>0.35013718079270062</v>
      </c>
      <c r="D19" s="25">
        <v>4.6350670050698928E-2</v>
      </c>
      <c r="E19" s="25">
        <v>0.90586095462508032</v>
      </c>
      <c r="F19" s="25">
        <v>0.6830205881462551</v>
      </c>
      <c r="G19" s="25">
        <v>0.22418017315211147</v>
      </c>
      <c r="H19" s="25">
        <v>0.10795191662872305</v>
      </c>
      <c r="I19" s="25">
        <v>0.86273331633664085</v>
      </c>
      <c r="J19" s="25">
        <v>0.48964548870480296</v>
      </c>
      <c r="K19" s="25">
        <v>0.43492714636868712</v>
      </c>
      <c r="L19" s="25">
        <v>0.15692053179060172</v>
      </c>
      <c r="M19" s="25">
        <v>0.6046183174287173</v>
      </c>
      <c r="N19" s="25">
        <v>0.81965289240837258</v>
      </c>
      <c r="O19" s="25">
        <v>0.6139613691425192</v>
      </c>
      <c r="P19" s="25">
        <v>0.97834624147962956</v>
      </c>
      <c r="Q19" s="25">
        <v>0.47035837095013644</v>
      </c>
      <c r="R19" s="25">
        <v>0.48626410922815333</v>
      </c>
      <c r="S19" s="25">
        <v>0.82972099046007641</v>
      </c>
      <c r="T19" s="25">
        <v>0.49603424221573233</v>
      </c>
      <c r="U19" s="25">
        <v>0.80704079123507844</v>
      </c>
      <c r="V19" s="26">
        <f t="shared" si="0"/>
        <v>11.053279082646444</v>
      </c>
    </row>
    <row r="20" spans="1:22">
      <c r="A20" s="4" t="str">
        <f>'INPUT (pollinator abundance)'!A19</f>
        <v>Species 16</v>
      </c>
      <c r="B20" s="25">
        <v>0.50986665397757203</v>
      </c>
      <c r="C20" s="25">
        <v>0.81041062073294767</v>
      </c>
      <c r="D20" s="25">
        <v>0.86806734041202815</v>
      </c>
      <c r="E20" s="25">
        <v>0.26371427012636239</v>
      </c>
      <c r="F20" s="25">
        <v>0.25754895726356364</v>
      </c>
      <c r="G20" s="25">
        <v>0.50507768349477555</v>
      </c>
      <c r="H20" s="25">
        <v>0.58174877153352289</v>
      </c>
      <c r="I20" s="25">
        <v>0.4019921485269955</v>
      </c>
      <c r="J20" s="25">
        <v>0.44025138063004776</v>
      </c>
      <c r="K20" s="25">
        <v>0.56960617118819057</v>
      </c>
      <c r="L20" s="25">
        <v>0.13861848438002788</v>
      </c>
      <c r="M20" s="25">
        <v>0.26290198791500696</v>
      </c>
      <c r="N20" s="25">
        <v>0.37798529786761659</v>
      </c>
      <c r="O20" s="25">
        <v>0.70650794897542546</v>
      </c>
      <c r="P20" s="25">
        <v>7.4286787545762345E-2</v>
      </c>
      <c r="Q20" s="25">
        <v>0.69539680356599798</v>
      </c>
      <c r="R20" s="25">
        <v>0.56291024837215153</v>
      </c>
      <c r="S20" s="25">
        <v>0.24058605480654582</v>
      </c>
      <c r="T20" s="25">
        <v>0.12243616663339674</v>
      </c>
      <c r="U20" s="25">
        <v>0.38287745893507175</v>
      </c>
      <c r="V20" s="26">
        <f t="shared" si="0"/>
        <v>8.7727912368830108</v>
      </c>
    </row>
    <row r="21" spans="1:22">
      <c r="A21" s="4" t="str">
        <f>'INPUT (pollinator abundance)'!A20</f>
        <v>Species 17</v>
      </c>
      <c r="B21" s="25">
        <v>0.57394542375787649</v>
      </c>
      <c r="C21" s="25">
        <v>0.80790113162609656</v>
      </c>
      <c r="D21" s="25">
        <v>0.25934887443279997</v>
      </c>
      <c r="E21" s="25">
        <v>0.3591806449224878</v>
      </c>
      <c r="F21" s="25">
        <v>0.93412261926523588</v>
      </c>
      <c r="G21" s="25">
        <v>0.91281199872564134</v>
      </c>
      <c r="H21" s="25">
        <v>0.29324377710371519</v>
      </c>
      <c r="I21" s="25">
        <v>0.65188638568657031</v>
      </c>
      <c r="J21" s="25">
        <v>0.40926498505657294</v>
      </c>
      <c r="K21" s="25">
        <v>0.24331573417824659</v>
      </c>
      <c r="L21" s="25">
        <v>0.12245667874362898</v>
      </c>
      <c r="M21" s="25">
        <v>0.86584826716860674</v>
      </c>
      <c r="N21" s="25">
        <v>0.65816665770682947</v>
      </c>
      <c r="O21" s="25">
        <v>2.2218025817751785E-2</v>
      </c>
      <c r="P21" s="25">
        <v>9.017540270140012E-3</v>
      </c>
      <c r="Q21" s="25">
        <v>0.5189768578222006</v>
      </c>
      <c r="R21" s="25">
        <v>6.288167360780117E-2</v>
      </c>
      <c r="S21" s="25">
        <v>0.13659511759767662</v>
      </c>
      <c r="T21" s="25">
        <v>0.94685751064980561</v>
      </c>
      <c r="U21" s="25">
        <v>0.37700660400371178</v>
      </c>
      <c r="V21" s="26">
        <f t="shared" si="0"/>
        <v>9.1650465081433961</v>
      </c>
    </row>
    <row r="22" spans="1:22">
      <c r="A22" s="4" t="str">
        <f>'INPUT (pollinator abundance)'!A21</f>
        <v>Species 18</v>
      </c>
      <c r="B22" s="25">
        <v>7.1474028703598091E-2</v>
      </c>
      <c r="C22" s="25">
        <v>0.36708743940746147</v>
      </c>
      <c r="D22" s="25">
        <v>0.32084020150994241</v>
      </c>
      <c r="E22" s="25">
        <v>0.46899069379242897</v>
      </c>
      <c r="F22" s="25">
        <v>0.21458522280113279</v>
      </c>
      <c r="G22" s="25">
        <v>0.77010389646680399</v>
      </c>
      <c r="H22" s="25">
        <v>0.12350745720777212</v>
      </c>
      <c r="I22" s="25">
        <v>0.50024942273975059</v>
      </c>
      <c r="J22" s="25">
        <v>0.85973726469702616</v>
      </c>
      <c r="K22" s="25">
        <v>0.91537155835304684</v>
      </c>
      <c r="L22" s="25">
        <v>0.64123859804769701</v>
      </c>
      <c r="M22" s="25">
        <v>0.97355127181466861</v>
      </c>
      <c r="N22" s="25">
        <v>0.39687388736972951</v>
      </c>
      <c r="O22" s="25">
        <v>0.53198420451206163</v>
      </c>
      <c r="P22" s="25">
        <v>0.85257134296055681</v>
      </c>
      <c r="Q22" s="25">
        <v>0.76240946622683992</v>
      </c>
      <c r="R22" s="25">
        <v>0.34180558818515772</v>
      </c>
      <c r="S22" s="25">
        <v>0.17105470048186378</v>
      </c>
      <c r="T22" s="25">
        <v>0.5670672049379154</v>
      </c>
      <c r="U22" s="25">
        <v>0.2391305381135751</v>
      </c>
      <c r="V22" s="26">
        <f t="shared" si="0"/>
        <v>10.089633988329028</v>
      </c>
    </row>
    <row r="23" spans="1:22">
      <c r="A23" s="4" t="str">
        <f>'INPUT (pollinator abundance)'!A22</f>
        <v>Species 19</v>
      </c>
      <c r="B23" s="25">
        <v>0.73904928611723064</v>
      </c>
      <c r="C23" s="25">
        <v>0.97608331198533094</v>
      </c>
      <c r="D23" s="25">
        <v>0.11576574991510036</v>
      </c>
      <c r="E23" s="25">
        <v>0.70545414539239626</v>
      </c>
      <c r="F23" s="25">
        <v>0.75086093052676062</v>
      </c>
      <c r="G23" s="25">
        <v>0.67684196234493454</v>
      </c>
      <c r="H23" s="25">
        <v>0.28576312078908861</v>
      </c>
      <c r="I23" s="25">
        <v>0.67900664400906419</v>
      </c>
      <c r="J23" s="25">
        <v>0.88805260002333297</v>
      </c>
      <c r="K23" s="25">
        <v>0.80625934101416263</v>
      </c>
      <c r="L23" s="25">
        <v>7.0910130679353589E-3</v>
      </c>
      <c r="M23" s="25">
        <v>0.935090581900058</v>
      </c>
      <c r="N23" s="25">
        <v>0.61134373098614747</v>
      </c>
      <c r="O23" s="25">
        <v>0.16732736303755946</v>
      </c>
      <c r="P23" s="25">
        <v>0.27593898532717176</v>
      </c>
      <c r="Q23" s="25">
        <v>0.45481139173439622</v>
      </c>
      <c r="R23" s="25">
        <v>0.48664941663536621</v>
      </c>
      <c r="S23" s="25">
        <v>0.18408041500670413</v>
      </c>
      <c r="T23" s="25">
        <v>0.10493448752936441</v>
      </c>
      <c r="U23" s="25">
        <v>0.15650525710997931</v>
      </c>
      <c r="V23" s="26">
        <f t="shared" si="0"/>
        <v>10.006909734452082</v>
      </c>
    </row>
    <row r="24" spans="1:22">
      <c r="A24" s="4" t="str">
        <f>'INPUT (pollinator abundance)'!A23</f>
        <v>Species 20</v>
      </c>
      <c r="B24" s="25">
        <v>0.24674748763366039</v>
      </c>
      <c r="C24" s="25">
        <v>0.49744343510446087</v>
      </c>
      <c r="D24" s="25">
        <v>0.44501314604191333</v>
      </c>
      <c r="E24" s="25">
        <v>0.13690414766352865</v>
      </c>
      <c r="F24" s="25">
        <v>0.15120667238314467</v>
      </c>
      <c r="G24" s="25">
        <v>0.99079407807372399</v>
      </c>
      <c r="H24" s="25">
        <v>0.33555707744340679</v>
      </c>
      <c r="I24" s="25">
        <v>0.36596337142507729</v>
      </c>
      <c r="J24" s="25">
        <v>0.19437284376055997</v>
      </c>
      <c r="K24" s="25">
        <v>0.29599471171995195</v>
      </c>
      <c r="L24" s="25">
        <v>0.25566656366047402</v>
      </c>
      <c r="M24" s="25">
        <v>0.81100859413924342</v>
      </c>
      <c r="N24" s="25">
        <v>0.82237950119716097</v>
      </c>
      <c r="O24" s="25">
        <v>0.87114173777559589</v>
      </c>
      <c r="P24" s="25">
        <v>0.7542720853741739</v>
      </c>
      <c r="Q24" s="25">
        <v>0.57390759752857867</v>
      </c>
      <c r="R24" s="25">
        <v>0.58087489464775988</v>
      </c>
      <c r="S24" s="25">
        <v>0.41112205243777522</v>
      </c>
      <c r="T24" s="25">
        <v>0.35726018990159703</v>
      </c>
      <c r="U24" s="25">
        <v>0.15574016624349407</v>
      </c>
      <c r="V24" s="26">
        <f t="shared" si="0"/>
        <v>9.2533703541552796</v>
      </c>
    </row>
    <row r="25" spans="1:22">
      <c r="B25" s="9"/>
    </row>
    <row r="26" spans="1:22">
      <c r="A26" s="41" t="s">
        <v>55</v>
      </c>
      <c r="B26" s="41"/>
      <c r="C26" s="18"/>
      <c r="D26" s="18"/>
      <c r="E26" s="18"/>
      <c r="F26" s="18"/>
    </row>
    <row r="27" spans="1:22">
      <c r="A27" s="7" t="s">
        <v>45</v>
      </c>
      <c r="B27" s="2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</row>
    <row r="28" spans="1:22">
      <c r="A28" s="4" t="str">
        <f>A5</f>
        <v>Species 1</v>
      </c>
      <c r="B28" s="4">
        <f t="array" ref="B28:K47">MMULT(B5:U24,'INPUT (number of flowers)'!B5:K24)/V5:V24</f>
        <v>500.17628688614553</v>
      </c>
      <c r="C28" s="4">
        <v>404.564443980796</v>
      </c>
      <c r="D28" s="4">
        <v>454.71521162504592</v>
      </c>
      <c r="E28" s="4">
        <v>634.1492963532387</v>
      </c>
      <c r="F28" s="4">
        <v>610.2429158807347</v>
      </c>
      <c r="G28" s="4">
        <v>573.20207310575915</v>
      </c>
      <c r="H28" s="4">
        <v>417.31344908909921</v>
      </c>
      <c r="I28" s="4">
        <v>517.74485791177301</v>
      </c>
      <c r="J28" s="4">
        <v>536.61793449464437</v>
      </c>
      <c r="K28" s="4">
        <v>536.93933324508168</v>
      </c>
    </row>
    <row r="29" spans="1:22">
      <c r="A29" s="4" t="str">
        <f t="shared" ref="A29:A46" si="1">A6</f>
        <v>Species 2</v>
      </c>
      <c r="B29" s="4">
        <v>468.83398711653871</v>
      </c>
      <c r="C29" s="4">
        <v>482.9466473007721</v>
      </c>
      <c r="D29" s="4">
        <v>450.39047423365054</v>
      </c>
      <c r="E29" s="4">
        <v>574.74118313477538</v>
      </c>
      <c r="F29" s="4">
        <v>577.4143125458063</v>
      </c>
      <c r="G29" s="4">
        <v>615.51911406030274</v>
      </c>
      <c r="H29" s="4">
        <v>443.43312717446895</v>
      </c>
      <c r="I29" s="4">
        <v>548.35108016819913</v>
      </c>
      <c r="J29" s="4">
        <v>534.96492148068194</v>
      </c>
      <c r="K29" s="4">
        <v>507.22589906577639</v>
      </c>
    </row>
    <row r="30" spans="1:22">
      <c r="A30" s="4" t="str">
        <f t="shared" si="1"/>
        <v>Species 3</v>
      </c>
      <c r="B30" s="4">
        <v>509.88521522397292</v>
      </c>
      <c r="C30" s="4">
        <v>447.09590909155418</v>
      </c>
      <c r="D30" s="4">
        <v>346.30360392592917</v>
      </c>
      <c r="E30" s="4">
        <v>592.43704715595788</v>
      </c>
      <c r="F30" s="4">
        <v>565.58879347987067</v>
      </c>
      <c r="G30" s="4">
        <v>608.54733602573299</v>
      </c>
      <c r="H30" s="4">
        <v>446.15350723534118</v>
      </c>
      <c r="I30" s="4">
        <v>542.08980019447256</v>
      </c>
      <c r="J30" s="4">
        <v>463.2472923070078</v>
      </c>
      <c r="K30" s="4">
        <v>570.445067329837</v>
      </c>
    </row>
    <row r="31" spans="1:22">
      <c r="A31" s="4" t="str">
        <f t="shared" si="1"/>
        <v>Species 4</v>
      </c>
      <c r="B31" s="4">
        <v>471.88470533966989</v>
      </c>
      <c r="C31" s="4">
        <v>393.51366927970565</v>
      </c>
      <c r="D31" s="4">
        <v>443.0197753005138</v>
      </c>
      <c r="E31" s="4">
        <v>579.64947880736395</v>
      </c>
      <c r="F31" s="4">
        <v>634.22343246049297</v>
      </c>
      <c r="G31" s="4">
        <v>640.21916301464705</v>
      </c>
      <c r="H31" s="4">
        <v>498.04967631847182</v>
      </c>
      <c r="I31" s="4">
        <v>504.20033991959951</v>
      </c>
      <c r="J31" s="4">
        <v>584.16531658890426</v>
      </c>
      <c r="K31" s="4">
        <v>484.60392324877813</v>
      </c>
    </row>
    <row r="32" spans="1:22">
      <c r="A32" s="4" t="str">
        <f t="shared" si="1"/>
        <v>Species 5</v>
      </c>
      <c r="B32" s="4">
        <v>505.2988353324082</v>
      </c>
      <c r="C32" s="4">
        <v>489.45590774965888</v>
      </c>
      <c r="D32" s="4">
        <v>411.92812132877873</v>
      </c>
      <c r="E32" s="4">
        <v>573.46571596958972</v>
      </c>
      <c r="F32" s="4">
        <v>564.61156821702241</v>
      </c>
      <c r="G32" s="4">
        <v>606.2971270750387</v>
      </c>
      <c r="H32" s="4">
        <v>390.43205798400919</v>
      </c>
      <c r="I32" s="4">
        <v>573.43324260835539</v>
      </c>
      <c r="J32" s="4">
        <v>542.99516884085813</v>
      </c>
      <c r="K32" s="4">
        <v>536.21621964329574</v>
      </c>
    </row>
    <row r="33" spans="1:11">
      <c r="A33" s="4" t="str">
        <f t="shared" si="1"/>
        <v>Species 6</v>
      </c>
      <c r="B33" s="4">
        <v>458.9533984358664</v>
      </c>
      <c r="C33" s="4">
        <v>478.11623548399854</v>
      </c>
      <c r="D33" s="4">
        <v>409.32865270766968</v>
      </c>
      <c r="E33" s="4">
        <v>604.88933617421696</v>
      </c>
      <c r="F33" s="4">
        <v>545.20791408314926</v>
      </c>
      <c r="G33" s="4">
        <v>569.00753305433011</v>
      </c>
      <c r="H33" s="4">
        <v>376.69023617966008</v>
      </c>
      <c r="I33" s="4">
        <v>526.28285453654689</v>
      </c>
      <c r="J33" s="4">
        <v>459.86374290173535</v>
      </c>
      <c r="K33" s="4">
        <v>507.68109033469131</v>
      </c>
    </row>
    <row r="34" spans="1:11">
      <c r="A34" s="4" t="str">
        <f t="shared" si="1"/>
        <v>Species 7</v>
      </c>
      <c r="B34" s="4">
        <v>549.51887879553817</v>
      </c>
      <c r="C34" s="4">
        <v>479.17124304865115</v>
      </c>
      <c r="D34" s="4">
        <v>430.87339901379346</v>
      </c>
      <c r="E34" s="4">
        <v>616.95607385878304</v>
      </c>
      <c r="F34" s="4">
        <v>579.63007508697342</v>
      </c>
      <c r="G34" s="4">
        <v>551.70109992105597</v>
      </c>
      <c r="H34" s="4">
        <v>420.95044354723598</v>
      </c>
      <c r="I34" s="4">
        <v>533.31058337014531</v>
      </c>
      <c r="J34" s="4">
        <v>497.34406074696591</v>
      </c>
      <c r="K34" s="4">
        <v>602.29218093558018</v>
      </c>
    </row>
    <row r="35" spans="1:11">
      <c r="A35" s="4" t="str">
        <f t="shared" si="1"/>
        <v>Species 8</v>
      </c>
      <c r="B35" s="4">
        <v>564.18038646044818</v>
      </c>
      <c r="C35" s="4">
        <v>472.18748105117265</v>
      </c>
      <c r="D35" s="4">
        <v>427.72697906829927</v>
      </c>
      <c r="E35" s="4">
        <v>562.90329302267583</v>
      </c>
      <c r="F35" s="4">
        <v>545.06401383371019</v>
      </c>
      <c r="G35" s="4">
        <v>606.2531360349185</v>
      </c>
      <c r="H35" s="4">
        <v>487.26473156882588</v>
      </c>
      <c r="I35" s="4">
        <v>538.92661140652422</v>
      </c>
      <c r="J35" s="4">
        <v>504.97421304053393</v>
      </c>
      <c r="K35" s="4">
        <v>538.98476192444593</v>
      </c>
    </row>
    <row r="36" spans="1:11">
      <c r="A36" s="4" t="str">
        <f t="shared" si="1"/>
        <v>Species 9</v>
      </c>
      <c r="B36" s="4">
        <v>574.03172586258063</v>
      </c>
      <c r="C36" s="4">
        <v>462.29946913314524</v>
      </c>
      <c r="D36" s="4">
        <v>448.69685817151554</v>
      </c>
      <c r="E36" s="4">
        <v>578.8994732077399</v>
      </c>
      <c r="F36" s="4">
        <v>606.81327857484951</v>
      </c>
      <c r="G36" s="4">
        <v>595.20645778713583</v>
      </c>
      <c r="H36" s="4">
        <v>407.66708474974592</v>
      </c>
      <c r="I36" s="4">
        <v>530.07569533107517</v>
      </c>
      <c r="J36" s="4">
        <v>502.44373904256958</v>
      </c>
      <c r="K36" s="4">
        <v>519.10654426828683</v>
      </c>
    </row>
    <row r="37" spans="1:11">
      <c r="A37" s="4" t="str">
        <f t="shared" si="1"/>
        <v>Species 10</v>
      </c>
      <c r="B37" s="4">
        <v>454.68790503752194</v>
      </c>
      <c r="C37" s="4">
        <v>445.12870050553414</v>
      </c>
      <c r="D37" s="4">
        <v>376.71536903164019</v>
      </c>
      <c r="E37" s="4">
        <v>562.14580973239174</v>
      </c>
      <c r="F37" s="4">
        <v>587.89494943980537</v>
      </c>
      <c r="G37" s="4">
        <v>602.13856250202718</v>
      </c>
      <c r="H37" s="4">
        <v>470.08299198127025</v>
      </c>
      <c r="I37" s="4">
        <v>539.36961200648807</v>
      </c>
      <c r="J37" s="4">
        <v>575.19858566539949</v>
      </c>
      <c r="K37" s="4">
        <v>552.27841564293158</v>
      </c>
    </row>
    <row r="38" spans="1:11">
      <c r="A38" s="4" t="str">
        <f t="shared" si="1"/>
        <v>Species 11</v>
      </c>
      <c r="B38" s="4">
        <v>489.95376464990261</v>
      </c>
      <c r="C38" s="4">
        <v>538.74774677367441</v>
      </c>
      <c r="D38" s="4">
        <v>499.64120444964323</v>
      </c>
      <c r="E38" s="4">
        <v>634.09366708880702</v>
      </c>
      <c r="F38" s="4">
        <v>600.53482365507625</v>
      </c>
      <c r="G38" s="4">
        <v>531.54082421762268</v>
      </c>
      <c r="H38" s="4">
        <v>365.33182268063507</v>
      </c>
      <c r="I38" s="4">
        <v>509.25884755877917</v>
      </c>
      <c r="J38" s="4">
        <v>455.55457630547136</v>
      </c>
      <c r="K38" s="4">
        <v>528.93894596006896</v>
      </c>
    </row>
    <row r="39" spans="1:11">
      <c r="A39" s="4" t="str">
        <f t="shared" si="1"/>
        <v>Species 12</v>
      </c>
      <c r="B39" s="4">
        <v>478.05987518393204</v>
      </c>
      <c r="C39" s="4">
        <v>413.65040339672612</v>
      </c>
      <c r="D39" s="4">
        <v>399.29392931416697</v>
      </c>
      <c r="E39" s="4">
        <v>619.50954708390566</v>
      </c>
      <c r="F39" s="4">
        <v>544.2222733020601</v>
      </c>
      <c r="G39" s="4">
        <v>594.62373735628785</v>
      </c>
      <c r="H39" s="4">
        <v>412.51982420338857</v>
      </c>
      <c r="I39" s="4">
        <v>511.95905263450118</v>
      </c>
      <c r="J39" s="4">
        <v>486.5290686198087</v>
      </c>
      <c r="K39" s="4">
        <v>466.88955125496619</v>
      </c>
    </row>
    <row r="40" spans="1:11">
      <c r="A40" s="4" t="str">
        <f>A17</f>
        <v>Species 13</v>
      </c>
      <c r="B40" s="4">
        <v>519.51129647410414</v>
      </c>
      <c r="C40" s="4">
        <v>430.92133902942919</v>
      </c>
      <c r="D40" s="4">
        <v>422.22884276249846</v>
      </c>
      <c r="E40" s="4">
        <v>515.84137925207222</v>
      </c>
      <c r="F40" s="4">
        <v>615.09243844531045</v>
      </c>
      <c r="G40" s="4">
        <v>659.18254782826659</v>
      </c>
      <c r="H40" s="4">
        <v>508.63166597192674</v>
      </c>
      <c r="I40" s="4">
        <v>558.4469432532851</v>
      </c>
      <c r="J40" s="4">
        <v>577.25806217370655</v>
      </c>
      <c r="K40" s="4">
        <v>553.97180372156504</v>
      </c>
    </row>
    <row r="41" spans="1:11">
      <c r="A41" s="4" t="str">
        <f t="shared" si="1"/>
        <v>Species 14</v>
      </c>
      <c r="B41" s="4">
        <v>495.36922469966618</v>
      </c>
      <c r="C41" s="4">
        <v>563.64230208382003</v>
      </c>
      <c r="D41" s="4">
        <v>415.18217087683479</v>
      </c>
      <c r="E41" s="4">
        <v>511.19318959635797</v>
      </c>
      <c r="F41" s="4">
        <v>603.71913786771324</v>
      </c>
      <c r="G41" s="4">
        <v>644.48299229475174</v>
      </c>
      <c r="H41" s="4">
        <v>431.44614618074559</v>
      </c>
      <c r="I41" s="4">
        <v>525.65950697228413</v>
      </c>
      <c r="J41" s="4">
        <v>539.72804457562745</v>
      </c>
      <c r="K41" s="4">
        <v>554.84579539062463</v>
      </c>
    </row>
    <row r="42" spans="1:11">
      <c r="A42" s="4" t="str">
        <f t="shared" si="1"/>
        <v>Species 15</v>
      </c>
      <c r="B42" s="4">
        <v>471.68724117129091</v>
      </c>
      <c r="C42" s="4">
        <v>431.5513013435214</v>
      </c>
      <c r="D42" s="4">
        <v>452.38622362407176</v>
      </c>
      <c r="E42" s="4">
        <v>563.85434374147337</v>
      </c>
      <c r="F42" s="4">
        <v>588.02606414941397</v>
      </c>
      <c r="G42" s="4">
        <v>606.84838631129332</v>
      </c>
      <c r="H42" s="4">
        <v>478.69308865645468</v>
      </c>
      <c r="I42" s="4">
        <v>509.68911898678573</v>
      </c>
      <c r="J42" s="4">
        <v>548.78060020111695</v>
      </c>
      <c r="K42" s="4">
        <v>496.3413685248953</v>
      </c>
    </row>
    <row r="43" spans="1:11">
      <c r="A43" s="4" t="str">
        <f t="shared" si="1"/>
        <v>Species 16</v>
      </c>
      <c r="B43" s="4">
        <v>510.1418003618362</v>
      </c>
      <c r="C43" s="4">
        <v>497.99098422023764</v>
      </c>
      <c r="D43" s="4">
        <v>419.83282213739386</v>
      </c>
      <c r="E43" s="4">
        <v>593.57683035965272</v>
      </c>
      <c r="F43" s="4">
        <v>575.58332995368755</v>
      </c>
      <c r="G43" s="4">
        <v>623.94723822587787</v>
      </c>
      <c r="H43" s="4">
        <v>381.91644007676547</v>
      </c>
      <c r="I43" s="4">
        <v>581.89411084464314</v>
      </c>
      <c r="J43" s="4">
        <v>483.58879540222404</v>
      </c>
      <c r="K43" s="4">
        <v>548.52888516875623</v>
      </c>
    </row>
    <row r="44" spans="1:11">
      <c r="A44" s="4" t="str">
        <f>A21</f>
        <v>Species 17</v>
      </c>
      <c r="B44" s="4">
        <v>432.53478338378642</v>
      </c>
      <c r="C44" s="4">
        <v>501.46140316769663</v>
      </c>
      <c r="D44" s="4">
        <v>399.98002374657091</v>
      </c>
      <c r="E44" s="4">
        <v>528.75412897058607</v>
      </c>
      <c r="F44" s="4">
        <v>596.78763045238622</v>
      </c>
      <c r="G44" s="4">
        <v>666.68479741268266</v>
      </c>
      <c r="H44" s="4">
        <v>422.98401390849949</v>
      </c>
      <c r="I44" s="4">
        <v>477.32409094102076</v>
      </c>
      <c r="J44" s="4">
        <v>496.88992339992518</v>
      </c>
      <c r="K44" s="4">
        <v>463.18186431387926</v>
      </c>
    </row>
    <row r="45" spans="1:11">
      <c r="A45" s="4" t="str">
        <f t="shared" si="1"/>
        <v>Species 18</v>
      </c>
      <c r="B45" s="4">
        <v>507.03557981184542</v>
      </c>
      <c r="C45" s="4">
        <v>468.06901167924684</v>
      </c>
      <c r="D45" s="4">
        <v>376.5895254961714</v>
      </c>
      <c r="E45" s="4">
        <v>533.22059478318886</v>
      </c>
      <c r="F45" s="4">
        <v>565.5146117998122</v>
      </c>
      <c r="G45" s="4">
        <v>611.90998727752731</v>
      </c>
      <c r="H45" s="4">
        <v>400.65385783792453</v>
      </c>
      <c r="I45" s="4">
        <v>516.08334819524271</v>
      </c>
      <c r="J45" s="4">
        <v>488.25471535953847</v>
      </c>
      <c r="K45" s="4">
        <v>511.17399823195899</v>
      </c>
    </row>
    <row r="46" spans="1:11">
      <c r="A46" s="4" t="str">
        <f t="shared" si="1"/>
        <v>Species 19</v>
      </c>
      <c r="B46" s="4">
        <v>463.53869474654783</v>
      </c>
      <c r="C46" s="4">
        <v>488.36886478674882</v>
      </c>
      <c r="D46" s="4">
        <v>409.91456312365295</v>
      </c>
      <c r="E46" s="4">
        <v>524.00760456271757</v>
      </c>
      <c r="F46" s="4">
        <v>577.79060006225791</v>
      </c>
      <c r="G46" s="4">
        <v>653.74280707353103</v>
      </c>
      <c r="H46" s="4">
        <v>390.84388710398906</v>
      </c>
      <c r="I46" s="4">
        <v>538.8620965336097</v>
      </c>
      <c r="J46" s="4">
        <v>530.66056031115761</v>
      </c>
      <c r="K46" s="4">
        <v>438.14762992323432</v>
      </c>
    </row>
    <row r="47" spans="1:11">
      <c r="A47" s="4" t="str">
        <f>A24</f>
        <v>Species 20</v>
      </c>
      <c r="B47" s="4">
        <v>524.58600896666042</v>
      </c>
      <c r="C47" s="4">
        <v>496.73855310257306</v>
      </c>
      <c r="D47" s="4">
        <v>376.13781428543371</v>
      </c>
      <c r="E47" s="4">
        <v>635.01151598668719</v>
      </c>
      <c r="F47" s="4">
        <v>555.95380212647456</v>
      </c>
      <c r="G47" s="4">
        <v>635.99611072882851</v>
      </c>
      <c r="H47" s="4">
        <v>400.588485160066</v>
      </c>
      <c r="I47" s="4">
        <v>496.77274476822794</v>
      </c>
      <c r="J47" s="4">
        <v>433.47757438597949</v>
      </c>
      <c r="K47" s="4">
        <v>552.53511435061114</v>
      </c>
    </row>
    <row r="48" spans="1:11">
      <c r="A48" s="4" t="s">
        <v>37</v>
      </c>
      <c r="B48" s="4">
        <f>SUM(B28:B47)</f>
        <v>9949.8695939402623</v>
      </c>
      <c r="C48" s="4">
        <f t="shared" ref="C48:K48" si="2">SUM(C28:C47)</f>
        <v>9385.6216162086621</v>
      </c>
      <c r="D48" s="4">
        <f t="shared" si="2"/>
        <v>8370.8855642232738</v>
      </c>
      <c r="E48" s="4">
        <f t="shared" si="2"/>
        <v>11539.299508842181</v>
      </c>
      <c r="F48" s="4">
        <f t="shared" si="2"/>
        <v>11639.915965416607</v>
      </c>
      <c r="G48" s="4">
        <f t="shared" si="2"/>
        <v>12197.051031307617</v>
      </c>
      <c r="H48" s="4">
        <f t="shared" si="2"/>
        <v>8551.6465376085234</v>
      </c>
      <c r="I48" s="4">
        <f t="shared" si="2"/>
        <v>10579.73453814156</v>
      </c>
      <c r="J48" s="4">
        <f t="shared" si="2"/>
        <v>10242.536895843858</v>
      </c>
      <c r="K48" s="4">
        <f t="shared" si="2"/>
        <v>10470.328392479265</v>
      </c>
    </row>
    <row r="49" spans="1:11">
      <c r="A49" s="4" t="s">
        <v>54</v>
      </c>
      <c r="B49" s="4">
        <f>B48-'INPUT (number of flowers)'!B25</f>
        <v>-145.13040605973765</v>
      </c>
      <c r="C49" s="4">
        <f>C48-'INPUT (number of flowers)'!C25</f>
        <v>-269.37838379133791</v>
      </c>
      <c r="D49" s="4">
        <f>D48-'INPUT (number of flowers)'!D25</f>
        <v>-188.11443577672617</v>
      </c>
      <c r="E49" s="4">
        <f>E48-'INPUT (number of flowers)'!E25</f>
        <v>-111.70049115781876</v>
      </c>
      <c r="F49" s="4">
        <f>F48-'INPUT (number of flowers)'!F25</f>
        <v>-32.084034583393077</v>
      </c>
      <c r="G49" s="4">
        <f>G48-'INPUT (number of flowers)'!G25</f>
        <v>6.0510313076174498</v>
      </c>
      <c r="H49" s="4">
        <f>H48-'INPUT (number of flowers)'!H25</f>
        <v>-15.353462391476569</v>
      </c>
      <c r="I49" s="4">
        <f>I48-'INPUT (number of flowers)'!I25</f>
        <v>-70.265461858440176</v>
      </c>
      <c r="J49" s="4">
        <f>J48-'INPUT (number of flowers)'!J25</f>
        <v>49.536895843857565</v>
      </c>
      <c r="K49" s="4">
        <f>K48-'INPUT (number of flowers)'!K25</f>
        <v>-177.67160752073505</v>
      </c>
    </row>
  </sheetData>
  <mergeCells count="3">
    <mergeCell ref="C1:H1"/>
    <mergeCell ref="A3:F3"/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>
      <selection activeCell="N12" sqref="N12"/>
    </sheetView>
  </sheetViews>
  <sheetFormatPr baseColWidth="10" defaultRowHeight="16"/>
  <cols>
    <col min="1" max="1" width="17.1640625" customWidth="1"/>
  </cols>
  <sheetData>
    <row r="1" spans="1:12">
      <c r="A1" s="28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29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 t="s">
        <v>41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/>
    </row>
    <row r="5" spans="1:12">
      <c r="A5" s="6" t="s">
        <v>37</v>
      </c>
      <c r="B5" s="6">
        <f>SUM('INPUT (pollinator abundance)'!B4:B23)</f>
        <v>1002</v>
      </c>
      <c r="C5" s="6">
        <f>SUM('INPUT (pollinator abundance)'!C4:C23)</f>
        <v>1028</v>
      </c>
      <c r="D5" s="6">
        <f>SUM('INPUT (pollinator abundance)'!D4:D23)</f>
        <v>1282</v>
      </c>
      <c r="E5" s="6">
        <f>SUM('INPUT (pollinator abundance)'!E4:E23)</f>
        <v>1272</v>
      </c>
      <c r="F5" s="6">
        <f>SUM('INPUT (pollinator abundance)'!F4:F23)</f>
        <v>891</v>
      </c>
      <c r="G5" s="6">
        <f>SUM('INPUT (pollinator abundance)'!G4:G23)</f>
        <v>1136</v>
      </c>
      <c r="H5" s="6">
        <f>SUM('INPUT (pollinator abundance)'!H4:H23)</f>
        <v>1163</v>
      </c>
      <c r="I5" s="6">
        <f>SUM('INPUT (pollinator abundance)'!I4:I23)</f>
        <v>822</v>
      </c>
      <c r="J5" s="6">
        <f>SUM('INPUT (pollinator abundance)'!J4:J23)</f>
        <v>979</v>
      </c>
      <c r="K5" s="6">
        <f>SUM('INPUT (pollinator abundance)'!K4:K23)</f>
        <v>1111</v>
      </c>
      <c r="L5" s="6"/>
    </row>
    <row r="6" spans="1:12">
      <c r="A6" s="6" t="s">
        <v>38</v>
      </c>
      <c r="B6" s="29">
        <f t="array" ref="B6">-SUM(('INPUT (pollinator abundance)'!B4:B23/'OUTPUT (Shannon Index)'!B5)*LN('INPUT (pollinator abundance)'!B4:B23/'OUTPUT (Shannon Index)'!B5))</f>
        <v>2.7735958384180988</v>
      </c>
      <c r="C6" s="29">
        <f t="array" ref="C6">-SUM(('INPUT (pollinator abundance)'!C4:C23/'OUTPUT (Shannon Index)'!C5)*LN('INPUT (pollinator abundance)'!C4:C23/'OUTPUT (Shannon Index)'!C5))</f>
        <v>2.7882351826823131</v>
      </c>
      <c r="D6" s="29">
        <f t="array" ref="D6">-SUM(('INPUT (pollinator abundance)'!D4:D23/'OUTPUT (Shannon Index)'!D5)*LN('INPUT (pollinator abundance)'!D4:D23/'OUTPUT (Shannon Index)'!D5))</f>
        <v>2.8936452161292383</v>
      </c>
      <c r="E6" s="29">
        <f t="array" ref="E6">-SUM(('INPUT (pollinator abundance)'!E4:E23/'OUTPUT (Shannon Index)'!E5)*LN('INPUT (pollinator abundance)'!E4:E23/'OUTPUT (Shannon Index)'!E5))</f>
        <v>2.8507731359708095</v>
      </c>
      <c r="F6" s="29">
        <f t="array" ref="F6">-SUM(('INPUT (pollinator abundance)'!F4:F23/'OUTPUT (Shannon Index)'!F5)*LN('INPUT (pollinator abundance)'!F4:F23/'OUTPUT (Shannon Index)'!F5))</f>
        <v>2.8342459876640533</v>
      </c>
      <c r="G6" s="29">
        <f t="array" ref="G6">-SUM(('INPUT (pollinator abundance)'!G4:G23/'OUTPUT (Shannon Index)'!G5)*LN('INPUT (pollinator abundance)'!G4:G23/'OUTPUT (Shannon Index)'!G5))</f>
        <v>2.8518108854679847</v>
      </c>
      <c r="H6" s="29">
        <f t="array" ref="H6">-SUM(('INPUT (pollinator abundance)'!H4:H23/'OUTPUT (Shannon Index)'!H5)*LN('INPUT (pollinator abundance)'!H4:H23/'OUTPUT (Shannon Index)'!H5))</f>
        <v>2.8549645062752576</v>
      </c>
      <c r="I6" s="29">
        <f t="array" ref="I6">-SUM(('INPUT (pollinator abundance)'!I4:I23/'OUTPUT (Shannon Index)'!I5)*LN('INPUT (pollinator abundance)'!I4:I23/'OUTPUT (Shannon Index)'!I5))</f>
        <v>2.7979999558270694</v>
      </c>
      <c r="J6" s="29">
        <f t="array" ref="J6">-SUM(('INPUT (pollinator abundance)'!J4:J23/'OUTPUT (Shannon Index)'!J5)*LN('INPUT (pollinator abundance)'!J4:J23/'OUTPUT (Shannon Index)'!J5))</f>
        <v>2.7191846582177095</v>
      </c>
      <c r="K6" s="29">
        <f t="array" ref="K6">-SUM(('INPUT (pollinator abundance)'!K4:K23/'OUTPUT (Shannon Index)'!K5)*LN('INPUT (pollinator abundance)'!K4:K23/'OUTPUT (Shannon Index)'!K5))</f>
        <v>2.8060107949077979</v>
      </c>
      <c r="L6" s="6"/>
    </row>
    <row r="7" spans="1:12">
      <c r="A7" s="6" t="s">
        <v>62</v>
      </c>
      <c r="B7" s="29"/>
      <c r="C7" s="32">
        <f>(C6-B6)/B6</f>
        <v>5.2781101202415146E-3</v>
      </c>
      <c r="D7" s="32">
        <f t="shared" ref="D7:K7" si="0">(D6-C6)/C6</f>
        <v>3.7805287768271981E-2</v>
      </c>
      <c r="E7" s="32">
        <f t="shared" si="0"/>
        <v>-1.4815942161623319E-2</v>
      </c>
      <c r="F7" s="32">
        <f t="shared" si="0"/>
        <v>-5.7974267044325753E-3</v>
      </c>
      <c r="G7" s="32">
        <f t="shared" si="0"/>
        <v>6.1973794372054778E-3</v>
      </c>
      <c r="H7" s="32">
        <f t="shared" si="0"/>
        <v>1.1058309733449844E-3</v>
      </c>
      <c r="I7" s="32">
        <f t="shared" si="0"/>
        <v>-1.9952805130494324E-2</v>
      </c>
      <c r="J7" s="32">
        <f t="shared" si="0"/>
        <v>-2.8168441334396895E-2</v>
      </c>
      <c r="K7" s="32">
        <f t="shared" si="0"/>
        <v>3.1930945339695559E-2</v>
      </c>
      <c r="L7" s="6"/>
    </row>
    <row r="8" spans="1:12">
      <c r="A8" s="6" t="s">
        <v>42</v>
      </c>
      <c r="B8" s="6">
        <f>B6</f>
        <v>2.7735958384180988</v>
      </c>
      <c r="C8" s="6">
        <f>B8*C6</f>
        <v>7.7334374992185912</v>
      </c>
      <c r="D8" s="6">
        <f t="shared" ref="D8:K8" si="1">C8*D6</f>
        <v>22.377824423848338</v>
      </c>
      <c r="E8" s="6">
        <f t="shared" si="1"/>
        <v>63.794100708978299</v>
      </c>
      <c r="F8" s="6">
        <f t="shared" si="1"/>
        <v>180.8081739710583</v>
      </c>
      <c r="G8" s="6">
        <f t="shared" si="1"/>
        <v>515.63071871225316</v>
      </c>
      <c r="H8" s="6">
        <f t="shared" si="1"/>
        <v>1472.1074002686839</v>
      </c>
      <c r="I8" s="6">
        <f t="shared" si="1"/>
        <v>4118.9564409244795</v>
      </c>
      <c r="J8" s="6">
        <f t="shared" si="1"/>
        <v>11200.203162028864</v>
      </c>
      <c r="K8" s="6">
        <f t="shared" si="1"/>
        <v>31427.890977813444</v>
      </c>
      <c r="L8" s="6"/>
    </row>
    <row r="9" spans="1:12">
      <c r="A9" s="6" t="s">
        <v>40</v>
      </c>
      <c r="B9" s="6">
        <f>B8^(1/B4)</f>
        <v>2.7735958384180988</v>
      </c>
      <c r="C9" s="6">
        <f t="shared" ref="C9:K9" si="2">C8^(1/C4)</f>
        <v>2.780905877446878</v>
      </c>
      <c r="D9" s="6">
        <f t="shared" si="2"/>
        <v>2.817988960035462</v>
      </c>
      <c r="E9" s="6">
        <f t="shared" si="2"/>
        <v>2.8261494878021245</v>
      </c>
      <c r="F9" s="6">
        <f t="shared" si="2"/>
        <v>2.8277669353359056</v>
      </c>
      <c r="G9" s="6">
        <f t="shared" si="2"/>
        <v>2.8317601363952676</v>
      </c>
      <c r="H9" s="6">
        <f t="shared" si="2"/>
        <v>2.8350634636061738</v>
      </c>
      <c r="I9" s="6">
        <f t="shared" si="2"/>
        <v>2.8304038082474419</v>
      </c>
      <c r="J9" s="6">
        <f t="shared" si="2"/>
        <v>2.8178248120443143</v>
      </c>
      <c r="K9" s="6">
        <f t="shared" si="2"/>
        <v>2.816641175478058</v>
      </c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29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 t="s">
        <v>41</v>
      </c>
      <c r="B12" s="6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6">
        <v>7</v>
      </c>
      <c r="I12" s="6">
        <v>8</v>
      </c>
      <c r="J12" s="6">
        <v>9</v>
      </c>
      <c r="K12" s="6">
        <v>10</v>
      </c>
      <c r="L12" s="6"/>
    </row>
    <row r="13" spans="1:12">
      <c r="A13" s="6" t="s">
        <v>37</v>
      </c>
      <c r="B13" s="6">
        <f>SUM('INPUT (plant abundance)'!B4:B23)</f>
        <v>1060</v>
      </c>
      <c r="C13" s="6">
        <f>SUM('INPUT (plant abundance)'!C4:C23)</f>
        <v>1202</v>
      </c>
      <c r="D13" s="6">
        <f>SUM('INPUT (plant abundance)'!D4:D23)</f>
        <v>1029</v>
      </c>
      <c r="E13" s="6">
        <f>SUM('INPUT (plant abundance)'!E4:E23)</f>
        <v>1113</v>
      </c>
      <c r="F13" s="6">
        <f>SUM('INPUT (plant abundance)'!F4:F23)</f>
        <v>1057</v>
      </c>
      <c r="G13" s="6">
        <f>SUM('INPUT (plant abundance)'!G4:G23)</f>
        <v>1044</v>
      </c>
      <c r="H13" s="6">
        <f>SUM('INPUT (plant abundance)'!H4:H23)</f>
        <v>968</v>
      </c>
      <c r="I13" s="6">
        <f>SUM('INPUT (plant abundance)'!I4:I23)</f>
        <v>1034</v>
      </c>
      <c r="J13" s="6">
        <f>SUM('INPUT (plant abundance)'!J4:J23)</f>
        <v>733</v>
      </c>
      <c r="K13" s="6">
        <f>SUM('INPUT (plant abundance)'!K4:K23)</f>
        <v>944</v>
      </c>
      <c r="L13" s="6"/>
    </row>
    <row r="14" spans="1:12">
      <c r="A14" s="6" t="s">
        <v>38</v>
      </c>
      <c r="B14" s="29">
        <f t="array" ref="B14">-SUM(('INPUT (plant abundance)'!B4:B23/'OUTPUT (Shannon Index)'!B13)*LN('INPUT (plant abundance)'!B4:B23/'OUTPUT (Shannon Index)'!B13))</f>
        <v>2.7839944764725293</v>
      </c>
      <c r="C14" s="29">
        <f t="array" ref="C14">-SUM(('INPUT (plant abundance)'!C4:C23/'OUTPUT (Shannon Index)'!C13)*LN('INPUT (plant abundance)'!C4:C23/'OUTPUT (Shannon Index)'!C13))</f>
        <v>2.8641703778907246</v>
      </c>
      <c r="D14" s="29">
        <f t="array" ref="D14">-SUM(('INPUT (plant abundance)'!D4:D23/'OUTPUT (Shannon Index)'!D13)*LN('INPUT (plant abundance)'!D4:D23/'OUTPUT (Shannon Index)'!D13))</f>
        <v>2.8536418364353455</v>
      </c>
      <c r="E14" s="29">
        <f t="array" ref="E14">-SUM(('INPUT (plant abundance)'!E4:E23/'OUTPUT (Shannon Index)'!E13)*LN('INPUT (plant abundance)'!E4:E23/'OUTPUT (Shannon Index)'!E13))</f>
        <v>2.8329184567234487</v>
      </c>
      <c r="F14" s="29">
        <f t="array" ref="F14">-SUM(('INPUT (plant abundance)'!F4:F23/'OUTPUT (Shannon Index)'!F13)*LN('INPUT (plant abundance)'!F4:F23/'OUTPUT (Shannon Index)'!F13))</f>
        <v>2.7654761968280512</v>
      </c>
      <c r="G14" s="29">
        <f t="array" ref="G14">-SUM(('INPUT (plant abundance)'!G4:G23/'OUTPUT (Shannon Index)'!G13)*LN('INPUT (plant abundance)'!G4:G23/'OUTPUT (Shannon Index)'!G13))</f>
        <v>2.8176501590322909</v>
      </c>
      <c r="H14" s="29">
        <f t="array" ref="H14">-SUM(('INPUT (plant abundance)'!H4:H23/'OUTPUT (Shannon Index)'!H13)*LN('INPUT (plant abundance)'!H4:H23/'OUTPUT (Shannon Index)'!H13))</f>
        <v>2.8447975555212914</v>
      </c>
      <c r="I14" s="29">
        <f t="array" ref="I14">-SUM(('INPUT (plant abundance)'!I4:I23/'OUTPUT (Shannon Index)'!I13)*LN('INPUT (plant abundance)'!I4:I23/'OUTPUT (Shannon Index)'!I13))</f>
        <v>2.81978022794743</v>
      </c>
      <c r="J14" s="29">
        <f t="array" ref="J14">-SUM(('INPUT (plant abundance)'!J4:J23/'OUTPUT (Shannon Index)'!J13)*LN('INPUT (plant abundance)'!J4:J23/'OUTPUT (Shannon Index)'!J13))</f>
        <v>2.7819014253582219</v>
      </c>
      <c r="K14" s="29">
        <f t="array" ref="K14">-SUM(('INPUT (plant abundance)'!K4:K23/'OUTPUT (Shannon Index)'!K13)*LN('INPUT (plant abundance)'!K4:K23/'OUTPUT (Shannon Index)'!K13))</f>
        <v>2.7718546813661429</v>
      </c>
      <c r="L14" s="6"/>
    </row>
    <row r="15" spans="1:12">
      <c r="A15" s="6" t="s">
        <v>62</v>
      </c>
      <c r="B15" s="29"/>
      <c r="C15" s="32">
        <f>(C14-B14)/B14</f>
        <v>2.8798872302283618E-2</v>
      </c>
      <c r="D15" s="32">
        <f t="shared" ref="D15:K15" si="3">(D14-C14)/C14</f>
        <v>-3.6759480290179725E-3</v>
      </c>
      <c r="E15" s="32">
        <f t="shared" si="3"/>
        <v>-7.2620815434159998E-3</v>
      </c>
      <c r="F15" s="32">
        <f t="shared" si="3"/>
        <v>-2.3806636486600852E-2</v>
      </c>
      <c r="G15" s="32">
        <f t="shared" si="3"/>
        <v>1.8866176560869405E-2</v>
      </c>
      <c r="H15" s="32">
        <f t="shared" si="3"/>
        <v>9.6347647709125826E-3</v>
      </c>
      <c r="I15" s="32">
        <f t="shared" si="3"/>
        <v>-8.7940625248734677E-3</v>
      </c>
      <c r="J15" s="32">
        <f t="shared" si="3"/>
        <v>-1.3433246397638847E-2</v>
      </c>
      <c r="K15" s="32">
        <f t="shared" si="3"/>
        <v>-3.6114665676140367E-3</v>
      </c>
      <c r="L15" s="6"/>
    </row>
    <row r="16" spans="1:12">
      <c r="A16" s="6" t="s">
        <v>42</v>
      </c>
      <c r="B16" s="6">
        <f>B14</f>
        <v>2.7839944764725293</v>
      </c>
      <c r="C16" s="6">
        <f>B16*C14</f>
        <v>7.9738345117240144</v>
      </c>
      <c r="D16" s="6">
        <f t="shared" ref="D16" si="4">C16*D14</f>
        <v>22.754467759467651</v>
      </c>
      <c r="E16" s="6">
        <f t="shared" ref="E16" si="5">D16*E14</f>
        <v>64.461551688714565</v>
      </c>
      <c r="F16" s="6">
        <f t="shared" ref="F16" si="6">E16*F14</f>
        <v>178.26688680574119</v>
      </c>
      <c r="G16" s="6">
        <f t="shared" ref="G16" si="7">F16*G14</f>
        <v>502.29372195838806</v>
      </c>
      <c r="H16" s="6">
        <f t="shared" ref="H16" si="8">G16*H14</f>
        <v>1428.9239523809135</v>
      </c>
      <c r="I16" s="6">
        <f t="shared" ref="I16" si="9">H16*I14</f>
        <v>4029.251508164195</v>
      </c>
      <c r="J16" s="6">
        <f t="shared" ref="J16" si="10">I16*J14</f>
        <v>11208.980513688739</v>
      </c>
      <c r="K16" s="6">
        <f t="shared" ref="K16" si="11">J16*K14</f>
        <v>31069.665110210004</v>
      </c>
      <c r="L16" s="6"/>
    </row>
    <row r="17" spans="1:12">
      <c r="A17" s="6" t="s">
        <v>40</v>
      </c>
      <c r="B17" s="6">
        <f>B16^(1/B12)</f>
        <v>2.7839944764725293</v>
      </c>
      <c r="C17" s="6">
        <f t="shared" ref="C17" si="12">C16^(1/C12)</f>
        <v>2.8237978879027468</v>
      </c>
      <c r="D17" s="6">
        <f t="shared" ref="D17" si="13">D16^(1/D12)</f>
        <v>2.8337110292426497</v>
      </c>
      <c r="E17" s="6">
        <f t="shared" ref="E17" si="14">E16^(1/E12)</f>
        <v>2.833512865327152</v>
      </c>
      <c r="F17" s="6">
        <f t="shared" ref="F17" si="15">F16^(1/F12)</f>
        <v>2.8197729239590319</v>
      </c>
      <c r="G17" s="6">
        <f t="shared" ref="G17" si="16">G16^(1/G12)</f>
        <v>2.8194190187779751</v>
      </c>
      <c r="H17" s="6">
        <f t="shared" ref="H17" si="17">H16^(1/H12)</f>
        <v>2.8230306152969953</v>
      </c>
      <c r="I17" s="6">
        <f t="shared" ref="I17" si="18">I16^(1/I12)</f>
        <v>2.8226241120663031</v>
      </c>
      <c r="J17" s="6">
        <f t="shared" ref="J17" si="19">J16^(1/J12)</f>
        <v>2.8180700896287409</v>
      </c>
      <c r="K17" s="6">
        <f t="shared" ref="K17" si="20">K16^(1/K12)</f>
        <v>2.8134140840159914</v>
      </c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34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8"/>
  <sheetViews>
    <sheetView tabSelected="1" workbookViewId="0">
      <selection activeCell="L5" sqref="L5"/>
    </sheetView>
  </sheetViews>
  <sheetFormatPr baseColWidth="10" defaultRowHeight="16"/>
  <cols>
    <col min="3" max="12" width="10.83203125" customWidth="1"/>
    <col min="13" max="13" width="16.6640625" customWidth="1"/>
  </cols>
  <sheetData>
    <row r="1" spans="1:23">
      <c r="A1" s="28" t="s">
        <v>58</v>
      </c>
      <c r="B1" s="6"/>
      <c r="C1" s="6"/>
      <c r="D1" s="6"/>
      <c r="E1" s="6"/>
      <c r="F1" s="6"/>
      <c r="G1" s="6"/>
    </row>
    <row r="2" spans="1:23">
      <c r="A2" s="33"/>
      <c r="B2" s="22"/>
      <c r="C2" s="22"/>
      <c r="D2" s="22"/>
      <c r="E2" s="22"/>
      <c r="F2" s="22"/>
      <c r="G2" s="22"/>
    </row>
    <row r="3" spans="1:23">
      <c r="A3" s="42" t="s">
        <v>52</v>
      </c>
      <c r="B3" s="41"/>
    </row>
    <row r="4" spans="1:23">
      <c r="A4" s="7" t="s">
        <v>45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M4" s="43" t="s">
        <v>56</v>
      </c>
      <c r="N4" s="43"/>
      <c r="O4" s="43"/>
      <c r="P4" s="43"/>
      <c r="Q4" s="43"/>
      <c r="R4" s="43"/>
      <c r="S4" s="43"/>
    </row>
    <row r="5" spans="1:23">
      <c r="A5" s="4" t="str">
        <f>'INPUT (pollinator abundance)'!A4</f>
        <v>Species 1</v>
      </c>
      <c r="B5" s="4">
        <f t="array" ref="B5:B24">'INPUT (pollinator abundance)'!B4:B23*'INPUT (visitation rate)'!$B$5:$B$24/'INPUT (matching)'!B28:B47</f>
        <v>1.4514882433146183</v>
      </c>
      <c r="C5" s="4">
        <f t="array" ref="C5:C24">'INPUT (pollinator abundance)'!C4:C23*'INPUT (visitation rate)'!$B$5:$B$24/'INPUT (matching)'!C28:C47</f>
        <v>1.767332771423531</v>
      </c>
      <c r="D5" s="4">
        <f t="array" ref="D5:D24">'INPUT (pollinator abundance)'!D4:D23*'INPUT (visitation rate)'!$B$5:$B$24/'INPUT (matching)'!D28:D47</f>
        <v>2.2013778611510704</v>
      </c>
      <c r="E5" s="4">
        <f t="array" ref="E5:E24">'INPUT (pollinator abundance)'!E4:E23*'INPUT (visitation rate)'!$B$5:$B$24/'INPUT (matching)'!E28:E47</f>
        <v>1.2142251113862133</v>
      </c>
      <c r="F5" s="4">
        <f t="array" ref="F5:F24">'INPUT (pollinator abundance)'!F4:F23*'INPUT (visitation rate)'!$B$5:$B$24/'INPUT (matching)'!F28:F47</f>
        <v>1.1896901727276892</v>
      </c>
      <c r="G5" s="4">
        <f t="array" ref="G5:G24">'INPUT (pollinator abundance)'!G4:G23*'INPUT (visitation rate)'!$B$5:$B$24/'INPUT (matching)'!G28:G47</f>
        <v>1.8230918013570956</v>
      </c>
      <c r="H5" s="4">
        <f t="array" ref="H5:H24">'INPUT (pollinator abundance)'!H4:H23*'INPUT (visitation rate)'!$B$5:$B$24/'INPUT (matching)'!H28:H47</f>
        <v>2.2668811706521894</v>
      </c>
      <c r="I5" s="4">
        <f t="array" ref="I5:I24">'INPUT (pollinator abundance)'!I4:I23*'INPUT (visitation rate)'!$B$5:$B$24/'INPUT (matching)'!I28:I47</f>
        <v>1.6996788795726825</v>
      </c>
      <c r="J5" s="4">
        <f t="array" ref="J5:J24">'INPUT (pollinator abundance)'!J4:J23*'INPUT (visitation rate)'!$B$5:$B$24/'INPUT (matching)'!J28:J47</f>
        <v>1.3734166389613196</v>
      </c>
      <c r="K5" s="4">
        <f t="array" ref="K5:K24">'INPUT (pollinator abundance)'!K4:K23*'INPUT (visitation rate)'!$B$5:$B$24/'INPUT (matching)'!K28:K47</f>
        <v>0.69654051555446517</v>
      </c>
      <c r="M5" s="43" t="s">
        <v>70</v>
      </c>
      <c r="N5" s="43"/>
      <c r="O5" s="43"/>
      <c r="P5" s="43"/>
      <c r="Q5" s="43"/>
      <c r="R5" s="43"/>
      <c r="S5" s="43"/>
    </row>
    <row r="6" spans="1:23">
      <c r="A6" s="4" t="str">
        <f>'INPUT (pollinator abundance)'!A5</f>
        <v>Species 2</v>
      </c>
      <c r="B6" s="4">
        <v>0.79345783416408211</v>
      </c>
      <c r="C6" s="4">
        <v>4.1412441957681283E-2</v>
      </c>
      <c r="D6" s="4">
        <v>0.71049460036757472</v>
      </c>
      <c r="E6" s="4">
        <v>0.49413546189781687</v>
      </c>
      <c r="F6" s="4">
        <v>0.11776639151909758</v>
      </c>
      <c r="G6" s="4">
        <v>0.26644176639481715</v>
      </c>
      <c r="H6" s="4">
        <v>0.77576522573301798</v>
      </c>
      <c r="I6" s="4">
        <v>0.18236491841928418</v>
      </c>
      <c r="J6" s="4">
        <v>0.7402354511468654</v>
      </c>
      <c r="K6" s="4">
        <v>0.75705913421862436</v>
      </c>
      <c r="M6" s="44" t="s">
        <v>57</v>
      </c>
      <c r="N6" s="44"/>
      <c r="O6" s="44"/>
      <c r="P6" s="44"/>
      <c r="Q6" s="44"/>
      <c r="R6" s="44"/>
      <c r="S6" s="44"/>
    </row>
    <row r="7" spans="1:23">
      <c r="A7" s="4" t="str">
        <f>'INPUT (pollinator abundance)'!A6</f>
        <v>Species 3</v>
      </c>
      <c r="B7" s="4">
        <v>0.50991868804391993</v>
      </c>
      <c r="C7" s="4">
        <v>1.6998589889677804</v>
      </c>
      <c r="D7" s="4">
        <v>2.3389880752533281</v>
      </c>
      <c r="E7" s="4">
        <v>0.16879430562294864</v>
      </c>
      <c r="F7" s="4">
        <v>0.58346276270720476</v>
      </c>
      <c r="G7" s="4">
        <v>1.0188196764594541</v>
      </c>
      <c r="H7" s="4">
        <v>0.87413859506943015</v>
      </c>
      <c r="I7" s="4">
        <v>0.35049543439451963</v>
      </c>
      <c r="J7" s="4">
        <v>1.1440973510294221</v>
      </c>
      <c r="K7" s="4">
        <v>0.66614652621806303</v>
      </c>
    </row>
    <row r="8" spans="1:23">
      <c r="A8" s="4" t="str">
        <f>'INPUT (pollinator abundance)'!A7</f>
        <v>Species 4</v>
      </c>
      <c r="B8" s="4">
        <v>2.191213210132994</v>
      </c>
      <c r="C8" s="4">
        <v>0.27953285638424186</v>
      </c>
      <c r="D8" s="4">
        <v>1.3407979352548578</v>
      </c>
      <c r="E8" s="4">
        <v>0.39851670439743236</v>
      </c>
      <c r="F8" s="4">
        <v>1.1100189049603644</v>
      </c>
      <c r="G8" s="4">
        <v>1.4604373845938894</v>
      </c>
      <c r="H8" s="4">
        <v>1.1043075141932412</v>
      </c>
      <c r="I8" s="4">
        <v>1.5926209016996051</v>
      </c>
      <c r="J8" s="4">
        <v>1.393441166197886</v>
      </c>
      <c r="K8" s="4">
        <v>1.2484422246194133</v>
      </c>
      <c r="M8" s="7" t="str">
        <f>'INPUT (pollinator abundance)'!A3</f>
        <v>Hotspot name</v>
      </c>
      <c r="N8" s="4" t="s">
        <v>20</v>
      </c>
      <c r="O8" s="4" t="s">
        <v>21</v>
      </c>
      <c r="P8" s="4" t="s">
        <v>22</v>
      </c>
      <c r="Q8" s="4" t="s">
        <v>23</v>
      </c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29</v>
      </c>
    </row>
    <row r="9" spans="1:23">
      <c r="A9" s="4" t="str">
        <f>'INPUT (pollinator abundance)'!A8</f>
        <v>Species 5</v>
      </c>
      <c r="B9" s="4">
        <v>0.76192536590101134</v>
      </c>
      <c r="C9" s="4">
        <v>0.58432229639422373</v>
      </c>
      <c r="D9" s="4">
        <v>1.4152954600899437</v>
      </c>
      <c r="E9" s="4">
        <v>1.8797985127626446</v>
      </c>
      <c r="F9" s="4">
        <v>1.5391112207357012</v>
      </c>
      <c r="G9" s="4">
        <v>1.7417202768128961</v>
      </c>
      <c r="H9" s="4">
        <v>0.84521747958902416</v>
      </c>
      <c r="I9" s="4">
        <v>1.7072606316767711</v>
      </c>
      <c r="J9" s="4">
        <v>8.1032028505755624E-2</v>
      </c>
      <c r="K9" s="4">
        <v>0.5128528193028864</v>
      </c>
      <c r="M9" s="31" t="s">
        <v>59</v>
      </c>
      <c r="N9" s="4">
        <f>AVERAGE(B5:B24)</f>
        <v>0.83968395454421807</v>
      </c>
      <c r="O9" s="4">
        <f t="shared" ref="O9:W9" si="0">AVERAGE(C5:C24)</f>
        <v>1.0060342357185275</v>
      </c>
      <c r="P9" s="4">
        <f t="shared" si="0"/>
        <v>1.3135441660902369</v>
      </c>
      <c r="Q9" s="4">
        <f t="shared" si="0"/>
        <v>1.0076766592980093</v>
      </c>
      <c r="R9" s="4">
        <f t="shared" si="0"/>
        <v>0.61644417654419914</v>
      </c>
      <c r="S9" s="4">
        <f t="shared" si="0"/>
        <v>0.85050899277928615</v>
      </c>
      <c r="T9" s="4">
        <f t="shared" si="0"/>
        <v>1.1489372348954958</v>
      </c>
      <c r="U9" s="4">
        <f t="shared" si="0"/>
        <v>0.75151173439797581</v>
      </c>
      <c r="V9" s="4">
        <f t="shared" si="0"/>
        <v>0.70210782633803259</v>
      </c>
      <c r="W9" s="4">
        <f t="shared" si="0"/>
        <v>0.77647131359103139</v>
      </c>
    </row>
    <row r="10" spans="1:23">
      <c r="A10" s="4" t="str">
        <f>'INPUT (pollinator abundance)'!A9</f>
        <v>Species 6</v>
      </c>
      <c r="B10" s="4">
        <v>0.58829502280661172</v>
      </c>
      <c r="C10" s="4">
        <v>1.2800234641278612</v>
      </c>
      <c r="D10" s="4">
        <v>2.1107733218398543</v>
      </c>
      <c r="E10" s="4">
        <v>1.1754216143020608</v>
      </c>
      <c r="F10" s="4">
        <v>0.24761195960814913</v>
      </c>
      <c r="G10" s="4">
        <v>1.2811781174264234</v>
      </c>
      <c r="H10" s="4">
        <v>2.341446406854399</v>
      </c>
      <c r="I10" s="4">
        <v>0.61563852443059275</v>
      </c>
      <c r="J10" s="4">
        <v>0.19571014542721057</v>
      </c>
      <c r="K10" s="4">
        <v>0.49637460365889879</v>
      </c>
      <c r="M10" s="4" t="s">
        <v>60</v>
      </c>
      <c r="N10" s="4">
        <f>STDEV(B5:B24)</f>
        <v>0.68703991110427398</v>
      </c>
      <c r="O10" s="4">
        <f t="shared" ref="O10:W10" si="1">STDEV(C5:C24)</f>
        <v>0.77411718424289999</v>
      </c>
      <c r="P10" s="4">
        <f t="shared" si="1"/>
        <v>0.79329967482388097</v>
      </c>
      <c r="Q10" s="4">
        <f t="shared" si="1"/>
        <v>0.73304478604259016</v>
      </c>
      <c r="R10" s="4">
        <f t="shared" si="1"/>
        <v>0.40310905172208783</v>
      </c>
      <c r="S10" s="4">
        <f t="shared" si="1"/>
        <v>0.62999646437305423</v>
      </c>
      <c r="T10" s="4">
        <f t="shared" si="1"/>
        <v>0.82847868149947879</v>
      </c>
      <c r="U10" s="4">
        <f t="shared" si="1"/>
        <v>0.63954310995587771</v>
      </c>
      <c r="V10" s="4">
        <f t="shared" si="1"/>
        <v>0.5225246335258279</v>
      </c>
      <c r="W10" s="4">
        <f t="shared" si="1"/>
        <v>0.59674335431864511</v>
      </c>
    </row>
    <row r="11" spans="1:23">
      <c r="A11" s="4" t="str">
        <f>'INPUT (pollinator abundance)'!A10</f>
        <v>Species 7</v>
      </c>
      <c r="B11" s="4">
        <v>0.64056034029536979</v>
      </c>
      <c r="C11" s="4">
        <v>0.18365041992109948</v>
      </c>
      <c r="D11" s="4">
        <v>2.3487177493814211</v>
      </c>
      <c r="E11" s="4">
        <v>1.6224817979976998</v>
      </c>
      <c r="F11" s="4">
        <v>9.4888105990268465E-2</v>
      </c>
      <c r="G11" s="4">
        <v>0.93710162998402324</v>
      </c>
      <c r="H11" s="4">
        <v>0.52262683974417334</v>
      </c>
      <c r="I11" s="4">
        <v>0.66002815428039929</v>
      </c>
      <c r="J11" s="4">
        <v>1.1058742697639732</v>
      </c>
      <c r="K11" s="4">
        <v>1.4610848818144011</v>
      </c>
      <c r="M11" s="35" t="s">
        <v>61</v>
      </c>
      <c r="N11" s="35">
        <f t="array" ref="N11">MMULT(TRANSPOSE('INPUT (pollinator abundance)'!B4:B23),'INPUT (visitation rate)'!$B$5:$B$24)/MAX('INPUT (number of flowers)'!B25,'INPUT (matching)'!B48)</f>
        <v>0.80851906884596336</v>
      </c>
      <c r="O11" s="35">
        <f t="array" ref="O11">MMULT(TRANSPOSE('INPUT (pollinator abundance)'!C4:C23),'INPUT (visitation rate)'!$B$5:$B$24)/MAX('INPUT (number of flowers)'!C25,'INPUT (matching)'!C48)</f>
        <v>0.97079233557742106</v>
      </c>
      <c r="P11" s="35">
        <f t="array" ref="P11">MMULT(TRANSPOSE('INPUT (pollinator abundance)'!D4:D23),'INPUT (visitation rate)'!$B$5:$B$24)/MAX('INPUT (number of flowers)'!D25,'INPUT (matching)'!D48)</f>
        <v>1.2673209487089614</v>
      </c>
      <c r="Q11" s="35">
        <f t="array" ref="Q11">MMULT(TRANSPOSE('INPUT (pollinator abundance)'!E4:E23),'INPUT (visitation rate)'!$B$5:$B$24)/MAX('INPUT (number of flowers)'!E25,'INPUT (matching)'!E48)</f>
        <v>1.002059909020685</v>
      </c>
      <c r="R11" s="35">
        <f t="array" ref="R11">MMULT(TRANSPOSE('INPUT (pollinator abundance)'!F4:F23),'INPUT (visitation rate)'!$B$5:$B$24)/MAX('INPUT (number of flowers)'!F25,'INPUT (matching)'!F48)</f>
        <v>0.61737491432488001</v>
      </c>
      <c r="S11" s="35">
        <f t="array" ref="S11">MMULT(TRANSPOSE('INPUT (pollinator abundance)'!G4:G23),'INPUT (visitation rate)'!$B$5:$B$24)/MAX('INPUT (number of flowers)'!G25,'INPUT (matching)'!G48)</f>
        <v>0.84766391265082541</v>
      </c>
      <c r="T11" s="35">
        <f t="array" ref="T11">MMULT(TRANSPOSE('INPUT (pollinator abundance)'!H4:H23),'INPUT (visitation rate)'!$B$5:$B$24)/MAX('INPUT (number of flowers)'!H25,'INPUT (matching)'!H48)</f>
        <v>1.1368040154079608</v>
      </c>
      <c r="U11" s="35">
        <f t="array" ref="U11">MMULT(TRANSPOSE('INPUT (pollinator abundance)'!I4:I23),'INPUT (visitation rate)'!$B$5:$B$24)/MAX('INPUT (number of flowers)'!I25,'INPUT (matching)'!I48)</f>
        <v>0.74403755868544597</v>
      </c>
      <c r="V11" s="35">
        <f t="array" ref="V11">MMULT(TRANSPOSE('INPUT (pollinator abundance)'!J4:J23),'INPUT (visitation rate)'!$B$5:$B$24)/MAX('INPUT (number of flowers)'!J25,'INPUT (matching)'!J48)</f>
        <v>0.70802771556943711</v>
      </c>
      <c r="W11" s="35">
        <f t="array" ref="W11">MMULT(TRANSPOSE('INPUT (pollinator abundance)'!K4:K23),'INPUT (visitation rate)'!$B$5:$B$24)/MAX('INPUT (number of flowers)'!K25,'INPUT (matching)'!K48)</f>
        <v>0.76962809917355368</v>
      </c>
    </row>
    <row r="12" spans="1:23">
      <c r="A12" s="4" t="str">
        <f>'INPUT (pollinator abundance)'!A11</f>
        <v>Species 8</v>
      </c>
      <c r="B12" s="4">
        <v>0.27296234271128134</v>
      </c>
      <c r="C12" s="4">
        <v>2.194043767729041</v>
      </c>
      <c r="D12" s="4">
        <v>1.8984072544798258</v>
      </c>
      <c r="E12" s="4">
        <v>1.1191975740931068</v>
      </c>
      <c r="F12" s="4">
        <v>0.92466203456565355</v>
      </c>
      <c r="G12" s="4">
        <v>1.1084478744226978</v>
      </c>
      <c r="H12" s="4">
        <v>1.5227861815711834</v>
      </c>
      <c r="I12" s="4">
        <v>1.2729005869827703</v>
      </c>
      <c r="J12" s="4">
        <v>0.36041444354979568</v>
      </c>
      <c r="K12" s="4">
        <v>0.28572236337469498</v>
      </c>
      <c r="M12" s="4" t="s">
        <v>62</v>
      </c>
      <c r="N12" s="4"/>
      <c r="O12" s="4">
        <f>(O11-N11)/N11</f>
        <v>0.20070431605661179</v>
      </c>
      <c r="P12" s="4">
        <f t="shared" ref="P12:W12" si="2">(P11-O11)/O11</f>
        <v>0.30545009706444276</v>
      </c>
      <c r="Q12" s="4">
        <f t="shared" si="2"/>
        <v>-0.2093084943940221</v>
      </c>
      <c r="R12" s="4">
        <f t="shared" si="2"/>
        <v>-0.3838942075546744</v>
      </c>
      <c r="S12" s="4">
        <f t="shared" si="2"/>
        <v>0.37301320961149526</v>
      </c>
      <c r="T12" s="4">
        <f t="shared" si="2"/>
        <v>0.34110229118157548</v>
      </c>
      <c r="U12" s="4">
        <f t="shared" si="2"/>
        <v>-0.34550058884298024</v>
      </c>
      <c r="V12" s="4">
        <f t="shared" si="2"/>
        <v>-4.8397883541834219E-2</v>
      </c>
      <c r="W12" s="4">
        <f t="shared" si="2"/>
        <v>8.7002785695435597E-2</v>
      </c>
    </row>
    <row r="13" spans="1:23">
      <c r="A13" s="4" t="str">
        <f>'INPUT (pollinator abundance)'!A12</f>
        <v>Species 9</v>
      </c>
      <c r="B13" s="4">
        <v>7.6650815656368984E-2</v>
      </c>
      <c r="C13" s="4">
        <v>0.10382880190194571</v>
      </c>
      <c r="D13" s="4">
        <v>0.87364106269305986</v>
      </c>
      <c r="E13" s="4">
        <v>0.61495996537597175</v>
      </c>
      <c r="F13" s="4">
        <v>0.40210062735122393</v>
      </c>
      <c r="G13" s="4">
        <v>0.1344071438630299</v>
      </c>
      <c r="H13" s="4">
        <v>0.26492205046747352</v>
      </c>
      <c r="I13" s="4">
        <v>5.2822644476298301E-2</v>
      </c>
      <c r="J13" s="4">
        <v>0.47766542072418178</v>
      </c>
      <c r="K13" s="4">
        <v>0.55479940135594719</v>
      </c>
      <c r="M13" s="6"/>
      <c r="N13" s="6"/>
      <c r="O13" s="6"/>
      <c r="P13" s="6"/>
      <c r="Q13" s="6"/>
      <c r="R13" s="6"/>
    </row>
    <row r="14" spans="1:23">
      <c r="A14" s="4" t="str">
        <f>'INPUT (pollinator abundance)'!A13</f>
        <v>Species 10</v>
      </c>
      <c r="B14" s="4">
        <v>2.3752556160711507</v>
      </c>
      <c r="C14" s="4">
        <v>1.4827172439126837</v>
      </c>
      <c r="D14" s="4">
        <v>1.5130786977584816</v>
      </c>
      <c r="E14" s="4">
        <v>2.2414113530434752</v>
      </c>
      <c r="F14" s="4">
        <v>0.91853144939339315</v>
      </c>
      <c r="G14" s="4">
        <v>2.1672752440524961</v>
      </c>
      <c r="H14" s="4">
        <v>0.51054814595283726</v>
      </c>
      <c r="I14" s="4">
        <v>2.1970092004103221</v>
      </c>
      <c r="J14" s="4">
        <v>0.33901335097064034</v>
      </c>
      <c r="K14" s="4">
        <v>2.6888611938079205</v>
      </c>
      <c r="M14" s="6"/>
      <c r="N14" s="6"/>
      <c r="O14" s="6"/>
      <c r="P14" s="6"/>
      <c r="Q14" s="6"/>
      <c r="R14" s="6"/>
    </row>
    <row r="15" spans="1:23">
      <c r="A15" s="4" t="str">
        <f>'INPUT (pollinator abundance)'!A14</f>
        <v>Species 11</v>
      </c>
      <c r="B15" s="4">
        <v>0.45310397841035166</v>
      </c>
      <c r="C15" s="4">
        <v>0.33410812588626421</v>
      </c>
      <c r="D15" s="4">
        <v>0.30021543192224426</v>
      </c>
      <c r="E15" s="4">
        <v>2.365581108681724E-2</v>
      </c>
      <c r="F15" s="4">
        <v>0.47457697501268115</v>
      </c>
      <c r="G15" s="4">
        <v>1.1287938247887971E-2</v>
      </c>
      <c r="H15" s="4">
        <v>0.16423425575069781</v>
      </c>
      <c r="I15" s="4">
        <v>0.48305493597066357</v>
      </c>
      <c r="J15" s="4">
        <v>8.5609940122407233E-2</v>
      </c>
      <c r="K15" s="4">
        <v>0.4650820323950417</v>
      </c>
      <c r="M15" s="6"/>
      <c r="N15" s="6"/>
      <c r="O15" s="6"/>
      <c r="P15" s="6"/>
      <c r="Q15" s="6"/>
      <c r="R15" s="6"/>
    </row>
    <row r="16" spans="1:23">
      <c r="A16" s="4" t="str">
        <f>'INPUT (pollinator abundance)'!A15</f>
        <v>Species 12</v>
      </c>
      <c r="B16" s="4">
        <v>0.71120798387270223</v>
      </c>
      <c r="C16" s="4">
        <v>0.79294011877324322</v>
      </c>
      <c r="D16" s="4">
        <v>0.38067195326780301</v>
      </c>
      <c r="E16" s="4">
        <v>0.45197043583587765</v>
      </c>
      <c r="F16" s="4">
        <v>0.19844832763773465</v>
      </c>
      <c r="G16" s="4">
        <v>0.49779378353784443</v>
      </c>
      <c r="H16" s="4">
        <v>0.27150210348383058</v>
      </c>
      <c r="I16" s="4">
        <v>0.31252499428743868</v>
      </c>
      <c r="J16" s="4">
        <v>0.45218264270231284</v>
      </c>
      <c r="K16" s="4">
        <v>0.80532965235426346</v>
      </c>
      <c r="M16" s="6"/>
      <c r="N16" s="6"/>
      <c r="O16" s="6"/>
      <c r="P16" s="6"/>
      <c r="Q16" s="6"/>
      <c r="R16" s="6"/>
    </row>
    <row r="17" spans="1:18">
      <c r="A17" s="4" t="str">
        <f>'INPUT (pollinator abundance)'!A16</f>
        <v>Species 13</v>
      </c>
      <c r="B17" s="4">
        <v>0.10779361369053773</v>
      </c>
      <c r="C17" s="4">
        <v>0.73331248972662089</v>
      </c>
      <c r="D17" s="4">
        <v>0.10420889229670596</v>
      </c>
      <c r="E17" s="4">
        <v>0.10080618207751334</v>
      </c>
      <c r="F17" s="4">
        <v>0.55276244471379621</v>
      </c>
      <c r="G17" s="4">
        <v>0.27306548177439682</v>
      </c>
      <c r="H17" s="4">
        <v>0.71564557292052378</v>
      </c>
      <c r="I17" s="4">
        <v>0.11460354609009406</v>
      </c>
      <c r="J17" s="4">
        <v>0.6444258198823718</v>
      </c>
      <c r="K17" s="4">
        <v>0.62097023294149434</v>
      </c>
      <c r="M17" s="6"/>
      <c r="N17" s="6"/>
      <c r="O17" s="6"/>
      <c r="P17" s="6"/>
      <c r="Q17" s="6"/>
      <c r="R17" s="6"/>
    </row>
    <row r="18" spans="1:18">
      <c r="A18" s="4" t="str">
        <f>'INPUT (pollinator abundance)'!A17</f>
        <v>Species 14</v>
      </c>
      <c r="B18" s="4">
        <v>0.29472965360033676</v>
      </c>
      <c r="C18" s="4">
        <v>2.1290098269124348E-2</v>
      </c>
      <c r="D18" s="4">
        <v>0.38537300304127114</v>
      </c>
      <c r="E18" s="4">
        <v>0.2934311392498033</v>
      </c>
      <c r="F18" s="4">
        <v>8.613276727264231E-2</v>
      </c>
      <c r="G18" s="4">
        <v>0.2761903760504395</v>
      </c>
      <c r="H18" s="4">
        <v>0.41256597509490911</v>
      </c>
      <c r="I18" s="4">
        <v>2.2828465652829352E-2</v>
      </c>
      <c r="J18" s="4">
        <v>0.12228380693446066</v>
      </c>
      <c r="K18" s="4">
        <v>0.20546249236644443</v>
      </c>
      <c r="M18" s="6"/>
      <c r="N18" s="6"/>
      <c r="O18" s="6"/>
      <c r="P18" s="6"/>
      <c r="Q18" s="6"/>
      <c r="R18" s="6"/>
    </row>
    <row r="19" spans="1:18">
      <c r="A19" s="4" t="str">
        <f>'INPUT (pollinator abundance)'!A18</f>
        <v>Species 15</v>
      </c>
      <c r="B19" s="4">
        <v>1.6960390915248095E-2</v>
      </c>
      <c r="C19" s="4">
        <v>0.57467095853474959</v>
      </c>
      <c r="D19" s="4">
        <v>1.5915604021538738</v>
      </c>
      <c r="E19" s="4">
        <v>1.3904300085687789</v>
      </c>
      <c r="F19" s="4">
        <v>0.43535485177907335</v>
      </c>
      <c r="G19" s="4">
        <v>0.50094884794512407</v>
      </c>
      <c r="H19" s="4">
        <v>1.3369735539660381</v>
      </c>
      <c r="I19" s="4">
        <v>0.56505032042378511</v>
      </c>
      <c r="J19" s="4">
        <v>1.2682664069118517</v>
      </c>
      <c r="K19" s="4">
        <v>1.0154301695582333</v>
      </c>
      <c r="M19" s="6"/>
      <c r="N19" s="6"/>
      <c r="O19" s="6"/>
      <c r="P19" s="6"/>
      <c r="Q19" s="6"/>
      <c r="R19" s="6"/>
    </row>
    <row r="20" spans="1:18">
      <c r="A20" s="4" t="str">
        <f>'INPUT (pollinator abundance)'!A19</f>
        <v>Species 16</v>
      </c>
      <c r="B20" s="4">
        <v>0.89190887646782735</v>
      </c>
      <c r="C20" s="4">
        <v>0.89359047472875086</v>
      </c>
      <c r="D20" s="4">
        <v>1.0003982010309604</v>
      </c>
      <c r="E20" s="4">
        <v>0.33694037531555682</v>
      </c>
      <c r="F20" s="4">
        <v>0.56464456680173503</v>
      </c>
      <c r="G20" s="4">
        <v>0.272458934962795</v>
      </c>
      <c r="H20" s="4">
        <v>1.0604413884843362</v>
      </c>
      <c r="I20" s="4">
        <v>0.20622308726550795</v>
      </c>
      <c r="J20" s="4">
        <v>1.023596916856365</v>
      </c>
      <c r="K20" s="4">
        <v>0.6198397371460177</v>
      </c>
      <c r="M20" s="6"/>
      <c r="N20" s="6"/>
      <c r="O20" s="6"/>
      <c r="P20" s="6"/>
      <c r="Q20" s="6"/>
      <c r="R20" s="6"/>
    </row>
    <row r="21" spans="1:18">
      <c r="A21" s="4" t="str">
        <f>'INPUT (pollinator abundance)'!A20</f>
        <v>Species 17</v>
      </c>
      <c r="B21" s="4">
        <v>1.6021832847258062</v>
      </c>
      <c r="C21" s="4">
        <v>1.5355119958105725</v>
      </c>
      <c r="D21" s="4">
        <v>2.5576277295492567</v>
      </c>
      <c r="E21" s="4">
        <v>1.5394678838437625</v>
      </c>
      <c r="F21" s="4">
        <v>1.0506249928885285</v>
      </c>
      <c r="G21" s="4">
        <v>1.3199641020991719</v>
      </c>
      <c r="H21" s="4">
        <v>2.3665196959820278</v>
      </c>
      <c r="I21" s="4">
        <v>1.10616666960822</v>
      </c>
      <c r="J21" s="4">
        <v>6.6413099654346844E-2</v>
      </c>
      <c r="K21" s="4">
        <v>0.83120698296404227</v>
      </c>
      <c r="M21" s="6"/>
      <c r="N21" s="6"/>
      <c r="O21" s="6"/>
      <c r="P21" s="6"/>
      <c r="Q21" s="6"/>
      <c r="R21" s="6"/>
    </row>
    <row r="22" spans="1:18">
      <c r="A22" s="4" t="str">
        <f>'INPUT (pollinator abundance)'!A21</f>
        <v>Species 18</v>
      </c>
      <c r="B22" s="4">
        <v>1.207015886788666</v>
      </c>
      <c r="C22" s="4">
        <v>1.384411238153177</v>
      </c>
      <c r="D22" s="4">
        <v>0.71696099259336665</v>
      </c>
      <c r="E22" s="4">
        <v>1.4346782691524775</v>
      </c>
      <c r="F22" s="4">
        <v>0.74799128293742256</v>
      </c>
      <c r="G22" s="4">
        <v>1.029563192460639</v>
      </c>
      <c r="H22" s="4">
        <v>0.51665545195807694</v>
      </c>
      <c r="I22" s="4">
        <v>0.27902469727723606</v>
      </c>
      <c r="J22" s="4">
        <v>1.8433001703573157</v>
      </c>
      <c r="K22" s="4">
        <v>1.443735406246373</v>
      </c>
      <c r="M22" s="6"/>
      <c r="N22" s="6"/>
      <c r="O22" s="6"/>
      <c r="P22" s="6"/>
      <c r="Q22" s="6"/>
      <c r="R22" s="6"/>
    </row>
    <row r="23" spans="1:18">
      <c r="A23" s="4" t="str">
        <f>'INPUT (pollinator abundance)'!A22</f>
        <v>Species 19</v>
      </c>
      <c r="B23" s="4">
        <v>0.26103538144999949</v>
      </c>
      <c r="C23" s="4">
        <v>1.4640572967570566</v>
      </c>
      <c r="D23" s="4">
        <v>0.48302748380342914</v>
      </c>
      <c r="E23" s="4">
        <v>1.1335713352780268</v>
      </c>
      <c r="F23" s="4">
        <v>0.3997988198061882</v>
      </c>
      <c r="G23" s="4">
        <v>0.33652377910638342</v>
      </c>
      <c r="H23" s="4">
        <v>2.5892691005059634</v>
      </c>
      <c r="I23" s="4">
        <v>0.83694882772640955</v>
      </c>
      <c r="J23" s="4">
        <v>0.80842638795024069</v>
      </c>
      <c r="K23" s="4">
        <v>0.12552846630629105</v>
      </c>
      <c r="M23" s="6"/>
      <c r="N23" s="6"/>
      <c r="O23" s="6"/>
      <c r="P23" s="6"/>
      <c r="Q23" s="6"/>
      <c r="R23" s="6"/>
    </row>
    <row r="24" spans="1:18">
      <c r="A24" s="4" t="str">
        <f>'INPUT (pollinator abundance)'!A23</f>
        <v>Species 20</v>
      </c>
      <c r="B24" s="4">
        <v>1.5860125618654786</v>
      </c>
      <c r="C24" s="4">
        <v>2.7700688650108973</v>
      </c>
      <c r="D24" s="4">
        <v>1.9992672138764058</v>
      </c>
      <c r="E24" s="4">
        <v>2.5196393446722052</v>
      </c>
      <c r="F24" s="4">
        <v>0.69070487247543533</v>
      </c>
      <c r="G24" s="4">
        <v>0.55346250403421615</v>
      </c>
      <c r="H24" s="4">
        <v>2.5162979899365463</v>
      </c>
      <c r="I24" s="4">
        <v>0.77298926731408613</v>
      </c>
      <c r="J24" s="4">
        <v>0.51675106911192759</v>
      </c>
      <c r="K24" s="4">
        <v>2.8957435617109395E-2</v>
      </c>
      <c r="M24" s="6"/>
      <c r="N24" s="6"/>
      <c r="O24" s="6"/>
      <c r="P24" s="6"/>
      <c r="Q24" s="6"/>
      <c r="R24" s="6"/>
    </row>
    <row r="25" spans="1:18">
      <c r="M25" s="6"/>
      <c r="N25" s="6"/>
      <c r="O25" s="6"/>
      <c r="P25" s="6"/>
      <c r="Q25" s="6"/>
      <c r="R25" s="6"/>
    </row>
    <row r="26" spans="1:18">
      <c r="A26" s="45" t="s">
        <v>63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M26" s="6"/>
      <c r="N26" s="6"/>
      <c r="O26" s="6"/>
      <c r="P26" s="6"/>
      <c r="Q26" s="6"/>
      <c r="R26" s="6"/>
    </row>
    <row r="27" spans="1:18">
      <c r="A27" s="7" t="str">
        <f>A4</f>
        <v>Pollinator</v>
      </c>
      <c r="B27" s="4" t="str">
        <f>B4</f>
        <v>Year 1</v>
      </c>
      <c r="C27" s="4" t="str">
        <f t="shared" ref="C27:K27" si="3">C4</f>
        <v>Year 2</v>
      </c>
      <c r="D27" s="4" t="str">
        <f t="shared" si="3"/>
        <v>Year 3</v>
      </c>
      <c r="E27" s="4" t="str">
        <f t="shared" si="3"/>
        <v>Year 4</v>
      </c>
      <c r="F27" s="4" t="str">
        <f t="shared" si="3"/>
        <v>Year 5</v>
      </c>
      <c r="G27" s="4" t="str">
        <f t="shared" si="3"/>
        <v>Year 6</v>
      </c>
      <c r="H27" s="4" t="str">
        <f t="shared" si="3"/>
        <v>Year 7</v>
      </c>
      <c r="I27" s="4" t="str">
        <f t="shared" si="3"/>
        <v>Year 8</v>
      </c>
      <c r="J27" s="4" t="str">
        <f t="shared" si="3"/>
        <v>Year 9</v>
      </c>
      <c r="K27" s="4" t="str">
        <f t="shared" si="3"/>
        <v>Year 10</v>
      </c>
      <c r="M27" s="6"/>
      <c r="N27" s="6"/>
      <c r="O27" s="6"/>
      <c r="P27" s="6"/>
      <c r="Q27" s="6"/>
      <c r="R27" s="6"/>
    </row>
    <row r="28" spans="1:18">
      <c r="A28" s="31" t="str">
        <f t="shared" ref="A28" si="4">A5</f>
        <v>Species 1</v>
      </c>
      <c r="B28" s="30">
        <f t="array" ref="B28:B47">IF(B5:B24&lt;1,'INPUT (pollinator abundance)'!B4:B23-'INPUT (matching)'!B28:B47/'INPUT (visitation rate)'!$B$5:$B$24,0)</f>
        <v>0</v>
      </c>
      <c r="C28" s="30">
        <f t="array" ref="C28:C47">IF(C5:C24&lt;1,'INPUT (pollinator abundance)'!C4:C23-'INPUT (matching)'!C28:C47/'INPUT (visitation rate)'!$B$5:$B$24,0)</f>
        <v>0</v>
      </c>
      <c r="D28" s="30">
        <f t="array" ref="D28:D47">IF(D5:D24&lt;1,'INPUT (pollinator abundance)'!D4:D23-'INPUT (matching)'!D28:D47/'INPUT (visitation rate)'!$B$5:$B$24,0)</f>
        <v>0</v>
      </c>
      <c r="E28" s="30">
        <f t="array" ref="E28:E47">IF(E5:E24&lt;1,'INPUT (pollinator abundance)'!E4:E23-'INPUT (matching)'!E28:E47/'INPUT (visitation rate)'!$B$5:$B$24,0)</f>
        <v>0</v>
      </c>
      <c r="F28" s="30">
        <f t="array" ref="F28:F47">IF(F5:F24&lt;1,'INPUT (pollinator abundance)'!F4:F23-'INPUT (matching)'!F28:F47/'INPUT (visitation rate)'!$B$5:$B$24,0)</f>
        <v>0</v>
      </c>
      <c r="G28" s="30">
        <f t="array" ref="G28:G47">IF(G5:G24&lt;1,'INPUT (pollinator abundance)'!G4:G23-'INPUT (matching)'!G28:G47/'INPUT (visitation rate)'!$B$5:$B$24,0)</f>
        <v>0</v>
      </c>
      <c r="H28" s="30">
        <f t="array" ref="H28:H47">IF(H5:H24&lt;1,'INPUT (pollinator abundance)'!H4:H23-'INPUT (matching)'!H28:H47/'INPUT (visitation rate)'!$B$5:$B$24,0)</f>
        <v>0</v>
      </c>
      <c r="I28" s="30">
        <f t="array" ref="I28:I47">IF(I5:I24&lt;1,'INPUT (pollinator abundance)'!I4:I23-'INPUT (matching)'!I28:I47/'INPUT (visitation rate)'!$B$5:$B$24,0)</f>
        <v>0</v>
      </c>
      <c r="J28" s="30">
        <f t="array" ref="J28:J47">IF(J5:J24&lt;1,'INPUT (pollinator abundance)'!J4:J23-'INPUT (matching)'!J28:J47/'INPUT (visitation rate)'!$B$5:$B$24,0)</f>
        <v>0</v>
      </c>
      <c r="K28" s="30">
        <f t="array" ref="K28:K47">IF(K5:K24&lt;1,'INPUT (pollinator abundance)'!K4:K23-'INPUT (matching)'!K28:K47/'INPUT (visitation rate)'!$B$5:$B$24,0)</f>
        <v>-14.812666658643792</v>
      </c>
      <c r="M28" s="6"/>
      <c r="N28" s="6"/>
      <c r="O28" s="6"/>
      <c r="P28" s="6"/>
      <c r="Q28" s="6"/>
      <c r="R28" s="6"/>
    </row>
    <row r="29" spans="1:18">
      <c r="A29" s="31" t="str">
        <f t="shared" ref="A29" si="5">A6</f>
        <v>Species 2</v>
      </c>
      <c r="B29" s="30">
        <v>-24.208496779134677</v>
      </c>
      <c r="C29" s="30">
        <v>-115.73666182519302</v>
      </c>
      <c r="D29" s="30">
        <v>-32.597618558412634</v>
      </c>
      <c r="E29" s="30">
        <v>-72.685295783693846</v>
      </c>
      <c r="F29" s="30">
        <v>-127.35357813645157</v>
      </c>
      <c r="G29" s="30">
        <v>-112.87977851507569</v>
      </c>
      <c r="H29" s="30">
        <v>-24.858281793617238</v>
      </c>
      <c r="I29" s="30">
        <v>-112.08777004204978</v>
      </c>
      <c r="J29" s="30">
        <v>-34.741230370170484</v>
      </c>
      <c r="K29" s="30">
        <v>-30.806474766444097</v>
      </c>
    </row>
    <row r="30" spans="1:18">
      <c r="A30" s="31" t="str">
        <f t="shared" ref="A30" si="6">A7</f>
        <v>Species 3</v>
      </c>
      <c r="B30" s="30">
        <v>-24.988521522397292</v>
      </c>
      <c r="C30" s="30">
        <v>0</v>
      </c>
      <c r="D30" s="30">
        <v>0</v>
      </c>
      <c r="E30" s="30">
        <v>-49.24370471559579</v>
      </c>
      <c r="F30" s="30">
        <v>-23.558879347987066</v>
      </c>
      <c r="G30" s="30">
        <v>0</v>
      </c>
      <c r="H30" s="30">
        <v>-5.6153507235341209</v>
      </c>
      <c r="I30" s="30">
        <v>-35.208980019447253</v>
      </c>
      <c r="J30" s="30">
        <v>0</v>
      </c>
      <c r="K30" s="30">
        <v>-19.044506732983699</v>
      </c>
    </row>
    <row r="31" spans="1:18">
      <c r="A31" s="31" t="str">
        <f t="shared" ref="A31" si="7">A8</f>
        <v>Species 4</v>
      </c>
      <c r="B31" s="30">
        <v>0</v>
      </c>
      <c r="C31" s="30">
        <v>-25.773969934518696</v>
      </c>
      <c r="D31" s="30">
        <v>0</v>
      </c>
      <c r="E31" s="30">
        <v>-31.695407164305813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</row>
    <row r="32" spans="1:18">
      <c r="A32" s="31" t="str">
        <f t="shared" ref="A32" si="8">A9</f>
        <v>Species 5</v>
      </c>
      <c r="B32" s="30">
        <v>-10.936257757491653</v>
      </c>
      <c r="C32" s="30">
        <v>-18.495991613605355</v>
      </c>
      <c r="D32" s="30">
        <v>0</v>
      </c>
      <c r="E32" s="30">
        <v>0</v>
      </c>
      <c r="F32" s="30">
        <v>0</v>
      </c>
      <c r="G32" s="30">
        <v>0</v>
      </c>
      <c r="H32" s="30">
        <v>-5.4938234530917427</v>
      </c>
      <c r="I32" s="30">
        <v>0</v>
      </c>
      <c r="J32" s="30">
        <v>-45.363197167350741</v>
      </c>
      <c r="K32" s="30">
        <v>-23.746929058481435</v>
      </c>
    </row>
    <row r="33" spans="1:11">
      <c r="A33" s="31" t="str">
        <f t="shared" ref="A33" si="9">A10</f>
        <v>Species 6</v>
      </c>
      <c r="B33" s="30">
        <v>-20.994822048429597</v>
      </c>
      <c r="C33" s="30">
        <v>0</v>
      </c>
      <c r="D33" s="30">
        <v>0</v>
      </c>
      <c r="E33" s="30">
        <v>0</v>
      </c>
      <c r="F33" s="30">
        <v>-45.578657120349916</v>
      </c>
      <c r="G33" s="30">
        <v>0</v>
      </c>
      <c r="H33" s="30">
        <v>0</v>
      </c>
      <c r="I33" s="30">
        <v>-22.475872726282986</v>
      </c>
      <c r="J33" s="30">
        <v>-41.095971433526152</v>
      </c>
      <c r="K33" s="30">
        <v>-28.409010037187926</v>
      </c>
    </row>
    <row r="34" spans="1:11">
      <c r="A34" s="31" t="str">
        <f t="shared" ref="A34" si="10">A11</f>
        <v>Species 7</v>
      </c>
      <c r="B34" s="30">
        <v>-17.95626170868529</v>
      </c>
      <c r="C34" s="30">
        <v>-35.561022095331921</v>
      </c>
      <c r="D34" s="30">
        <v>0</v>
      </c>
      <c r="E34" s="30">
        <v>0</v>
      </c>
      <c r="F34" s="30">
        <v>-47.69364318972486</v>
      </c>
      <c r="G34" s="30">
        <v>-3.154645447368722</v>
      </c>
      <c r="H34" s="30">
        <v>-18.268222140657819</v>
      </c>
      <c r="I34" s="30">
        <v>-16.482780306376846</v>
      </c>
      <c r="J34" s="30">
        <v>0</v>
      </c>
      <c r="K34" s="30">
        <v>0</v>
      </c>
    </row>
    <row r="35" spans="1:11">
      <c r="A35" s="31" t="str">
        <f t="shared" ref="A35" si="11">A12</f>
        <v>Species 8</v>
      </c>
      <c r="B35" s="30">
        <v>-29.298599032889157</v>
      </c>
      <c r="C35" s="30">
        <v>0</v>
      </c>
      <c r="D35" s="30">
        <v>0</v>
      </c>
      <c r="E35" s="30">
        <v>0</v>
      </c>
      <c r="F35" s="30">
        <v>-2.9331438452650147</v>
      </c>
      <c r="G35" s="30">
        <v>0</v>
      </c>
      <c r="H35" s="30">
        <v>0</v>
      </c>
      <c r="I35" s="30">
        <v>0</v>
      </c>
      <c r="J35" s="30">
        <v>-23.069586645752423</v>
      </c>
      <c r="K35" s="30">
        <v>-27.49891156603185</v>
      </c>
    </row>
    <row r="36" spans="1:11">
      <c r="A36" s="31" t="str">
        <f t="shared" ref="A36" si="12">A13</f>
        <v>Species 9</v>
      </c>
      <c r="B36" s="30">
        <v>-132.50793146564516</v>
      </c>
      <c r="C36" s="30">
        <v>-103.57486728328631</v>
      </c>
      <c r="D36" s="30">
        <v>-14.174214542878886</v>
      </c>
      <c r="E36" s="30">
        <v>-55.724868301934976</v>
      </c>
      <c r="F36" s="30">
        <v>-90.703319643712376</v>
      </c>
      <c r="G36" s="30">
        <v>-128.80161444678396</v>
      </c>
      <c r="H36" s="30">
        <v>-74.916771187436481</v>
      </c>
      <c r="I36" s="30">
        <v>-125.51892383276879</v>
      </c>
      <c r="J36" s="30">
        <v>-65.610934760642394</v>
      </c>
      <c r="K36" s="30">
        <v>-57.776636067071706</v>
      </c>
    </row>
    <row r="37" spans="1:11">
      <c r="A37" s="31" t="str">
        <f t="shared" ref="A37" si="13">A14</f>
        <v>Species 10</v>
      </c>
      <c r="B37" s="30">
        <v>0</v>
      </c>
      <c r="C37" s="30">
        <v>0</v>
      </c>
      <c r="D37" s="30">
        <v>0</v>
      </c>
      <c r="E37" s="30">
        <v>0</v>
      </c>
      <c r="F37" s="30">
        <v>-3.1929966293203549</v>
      </c>
      <c r="G37" s="30">
        <v>0</v>
      </c>
      <c r="H37" s="30">
        <v>-15.338866132084682</v>
      </c>
      <c r="I37" s="30">
        <v>0</v>
      </c>
      <c r="J37" s="30">
        <v>-25.346572377693299</v>
      </c>
      <c r="K37" s="30">
        <v>0</v>
      </c>
    </row>
    <row r="38" spans="1:11">
      <c r="A38" s="31" t="str">
        <f t="shared" ref="A38" si="14">A15</f>
        <v>Species 11</v>
      </c>
      <c r="B38" s="30">
        <v>-89.317921549967537</v>
      </c>
      <c r="C38" s="30">
        <v>-119.58258225789146</v>
      </c>
      <c r="D38" s="30">
        <v>-116.54706814988108</v>
      </c>
      <c r="E38" s="30">
        <v>-206.36455569626901</v>
      </c>
      <c r="F38" s="30">
        <v>-105.17827455169208</v>
      </c>
      <c r="G38" s="30">
        <v>-175.18027473920756</v>
      </c>
      <c r="H38" s="30">
        <v>-101.77727422687836</v>
      </c>
      <c r="I38" s="30">
        <v>-87.752949186259713</v>
      </c>
      <c r="J38" s="30">
        <v>-138.85152543515713</v>
      </c>
      <c r="K38" s="30">
        <v>-94.312981986689664</v>
      </c>
    </row>
    <row r="39" spans="1:11">
      <c r="A39" s="31" t="str">
        <f t="shared" ref="A39" si="15">A16</f>
        <v>Species 12</v>
      </c>
      <c r="B39" s="30">
        <v>-34.514968795983009</v>
      </c>
      <c r="C39" s="30">
        <v>-21.41260084918153</v>
      </c>
      <c r="D39" s="30">
        <v>-61.823482328541743</v>
      </c>
      <c r="E39" s="30">
        <v>-84.877386770976415</v>
      </c>
      <c r="F39" s="30">
        <v>-109.05556832551503</v>
      </c>
      <c r="G39" s="30">
        <v>-74.655934339071962</v>
      </c>
      <c r="H39" s="30">
        <v>-75.129956050847142</v>
      </c>
      <c r="I39" s="30">
        <v>-87.989763158625294</v>
      </c>
      <c r="J39" s="30">
        <v>-66.632267154952174</v>
      </c>
      <c r="K39" s="30">
        <v>-22.722387813741548</v>
      </c>
    </row>
    <row r="40" spans="1:11">
      <c r="A40" s="31" t="str">
        <f t="shared" ref="A40" si="16">A17</f>
        <v>Species 13</v>
      </c>
      <c r="B40" s="30">
        <v>-115.87782411852604</v>
      </c>
      <c r="C40" s="30">
        <v>-28.730334757357298</v>
      </c>
      <c r="D40" s="30">
        <v>-94.557210690624615</v>
      </c>
      <c r="E40" s="30">
        <v>-115.96034481301805</v>
      </c>
      <c r="F40" s="30">
        <v>-68.773109611327612</v>
      </c>
      <c r="G40" s="30">
        <v>-119.79563695706665</v>
      </c>
      <c r="H40" s="30">
        <v>-36.157916492981684</v>
      </c>
      <c r="I40" s="30">
        <v>-123.61173581332127</v>
      </c>
      <c r="J40" s="30">
        <v>-51.314515543426637</v>
      </c>
      <c r="K40" s="30">
        <v>-52.49295093039126</v>
      </c>
    </row>
    <row r="41" spans="1:11">
      <c r="A41" s="31" t="str">
        <f t="shared" ref="A41" si="17">A18</f>
        <v>Species 14</v>
      </c>
      <c r="B41" s="30">
        <v>-174.68461234983309</v>
      </c>
      <c r="C41" s="30">
        <v>-275.82115104191001</v>
      </c>
      <c r="D41" s="30">
        <v>-127.59108543841739</v>
      </c>
      <c r="E41" s="30">
        <v>-180.59659479817898</v>
      </c>
      <c r="F41" s="30">
        <v>-275.85956893385662</v>
      </c>
      <c r="G41" s="30">
        <v>-233.24149614737587</v>
      </c>
      <c r="H41" s="30">
        <v>-126.72307309037279</v>
      </c>
      <c r="I41" s="30">
        <v>-256.82975348614207</v>
      </c>
      <c r="J41" s="30">
        <v>-236.86402228781373</v>
      </c>
      <c r="K41" s="30">
        <v>-220.42289769531232</v>
      </c>
    </row>
    <row r="42" spans="1:11">
      <c r="A42" s="31" t="str">
        <f t="shared" ref="A42" si="18">A19</f>
        <v>Species 15</v>
      </c>
      <c r="B42" s="30">
        <v>-57.960905146411363</v>
      </c>
      <c r="C42" s="30">
        <v>-22.943912667940175</v>
      </c>
      <c r="D42" s="30">
        <v>0</v>
      </c>
      <c r="E42" s="30">
        <v>0</v>
      </c>
      <c r="F42" s="30">
        <v>-41.503258018676746</v>
      </c>
      <c r="G42" s="30">
        <v>-37.856048288911666</v>
      </c>
      <c r="H42" s="30">
        <v>0</v>
      </c>
      <c r="I42" s="30">
        <v>-27.711139873348216</v>
      </c>
      <c r="J42" s="30">
        <v>0</v>
      </c>
      <c r="K42" s="30">
        <v>0</v>
      </c>
    </row>
    <row r="43" spans="1:11">
      <c r="A43" s="31" t="str">
        <f t="shared" ref="A43" si="19">A20</f>
        <v>Species 16</v>
      </c>
      <c r="B43" s="30">
        <v>-11.028360072367235</v>
      </c>
      <c r="C43" s="30">
        <v>-10.598196844047521</v>
      </c>
      <c r="D43" s="30">
        <v>0</v>
      </c>
      <c r="E43" s="30">
        <v>-78.715366071930546</v>
      </c>
      <c r="F43" s="30">
        <v>-50.116665990737516</v>
      </c>
      <c r="G43" s="30">
        <v>-90.789447645175571</v>
      </c>
      <c r="H43" s="30">
        <v>0</v>
      </c>
      <c r="I43" s="30">
        <v>-92.378822168928622</v>
      </c>
      <c r="J43" s="30">
        <v>0</v>
      </c>
      <c r="K43" s="30">
        <v>-41.705777033751247</v>
      </c>
    </row>
    <row r="44" spans="1:11">
      <c r="A44" s="31" t="str">
        <f t="shared" ref="A44" si="20">A21</f>
        <v>Species 17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-42.171811218175016</v>
      </c>
      <c r="K44" s="30">
        <v>-7.1074422103526587</v>
      </c>
    </row>
    <row r="45" spans="1:11">
      <c r="A45" s="31" t="str">
        <f t="shared" ref="A45" si="21">A22</f>
        <v>Species 18</v>
      </c>
      <c r="B45" s="30">
        <v>0</v>
      </c>
      <c r="C45" s="30">
        <v>0</v>
      </c>
      <c r="D45" s="30">
        <v>-11.84328061068571</v>
      </c>
      <c r="E45" s="30">
        <v>0</v>
      </c>
      <c r="F45" s="30">
        <v>-15.834956866645797</v>
      </c>
      <c r="G45" s="30">
        <v>0</v>
      </c>
      <c r="H45" s="30">
        <v>-21.517095315324951</v>
      </c>
      <c r="I45" s="30">
        <v>-41.342594243915855</v>
      </c>
      <c r="J45" s="30">
        <v>0</v>
      </c>
      <c r="K45" s="30">
        <v>0</v>
      </c>
    </row>
    <row r="46" spans="1:11">
      <c r="A46" s="31" t="str">
        <f t="shared" ref="A46" si="22">A23</f>
        <v>Species 19</v>
      </c>
      <c r="B46" s="30">
        <v>-31.139881340595259</v>
      </c>
      <c r="C46" s="30">
        <v>0</v>
      </c>
      <c r="D46" s="30">
        <v>-19.264960283968449</v>
      </c>
      <c r="E46" s="30">
        <v>0</v>
      </c>
      <c r="F46" s="30">
        <v>-31.526418187477994</v>
      </c>
      <c r="G46" s="30">
        <v>-39.431164279411909</v>
      </c>
      <c r="H46" s="30">
        <v>0</v>
      </c>
      <c r="I46" s="30">
        <v>-7.987463321237243</v>
      </c>
      <c r="J46" s="30">
        <v>-9.2418691191961457</v>
      </c>
      <c r="K46" s="30">
        <v>-34.831602720294029</v>
      </c>
    </row>
    <row r="47" spans="1:11">
      <c r="A47" s="31" t="str">
        <f t="shared" ref="A47" si="23">A24</f>
        <v>Species 20</v>
      </c>
      <c r="B47" s="30">
        <v>0</v>
      </c>
      <c r="C47" s="30">
        <v>0</v>
      </c>
      <c r="D47" s="30">
        <v>0</v>
      </c>
      <c r="E47" s="30">
        <v>0</v>
      </c>
      <c r="F47" s="30">
        <v>-10.74711263290466</v>
      </c>
      <c r="G47" s="30">
        <v>-17.749756920551782</v>
      </c>
      <c r="H47" s="30">
        <v>0</v>
      </c>
      <c r="I47" s="30">
        <v>-7.0482965480142461</v>
      </c>
      <c r="J47" s="30">
        <v>-13.092348399123718</v>
      </c>
      <c r="K47" s="30">
        <v>-33.533444646913196</v>
      </c>
    </row>
    <row r="48" spans="1:11">
      <c r="A48" s="4" t="s">
        <v>37</v>
      </c>
      <c r="B48" s="14">
        <f>SUM(B28:B47)</f>
        <v>-775.41536368835636</v>
      </c>
      <c r="C48" s="14">
        <f t="shared" ref="C48:K48" si="24">SUM(C28:C47)</f>
        <v>-778.23129117026326</v>
      </c>
      <c r="D48" s="14">
        <f t="shared" si="24"/>
        <v>-478.39892060341055</v>
      </c>
      <c r="E48" s="14">
        <f t="shared" si="24"/>
        <v>-875.86352411590349</v>
      </c>
      <c r="F48" s="14">
        <f t="shared" si="24"/>
        <v>-1049.6091510316453</v>
      </c>
      <c r="G48" s="14">
        <f t="shared" si="24"/>
        <v>-1033.5357977260012</v>
      </c>
      <c r="H48" s="14">
        <f t="shared" si="24"/>
        <v>-505.79663060682708</v>
      </c>
      <c r="I48" s="14">
        <f t="shared" si="24"/>
        <v>-1044.4268447267182</v>
      </c>
      <c r="J48" s="14">
        <f t="shared" si="24"/>
        <v>-793.39585191297999</v>
      </c>
      <c r="K48" s="14">
        <f t="shared" si="24"/>
        <v>-709.22461992429032</v>
      </c>
    </row>
  </sheetData>
  <mergeCells count="5">
    <mergeCell ref="A3:B3"/>
    <mergeCell ref="M4:S4"/>
    <mergeCell ref="M6:S6"/>
    <mergeCell ref="M5:S5"/>
    <mergeCell ref="A26:K26"/>
  </mergeCells>
  <conditionalFormatting sqref="B5:K24">
    <cfRule type="cellIs" dxfId="0" priority="1" operator="lessThan">
      <formula>1</formula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Size Table</vt:lpstr>
      <vt:lpstr>INPUT (pollinator abundance)</vt:lpstr>
      <vt:lpstr>INPUT (plant abundance)</vt:lpstr>
      <vt:lpstr>INPUT (number of flowers)</vt:lpstr>
      <vt:lpstr>INPUT (visitation rate)</vt:lpstr>
      <vt:lpstr>INPUT (matching)</vt:lpstr>
      <vt:lpstr>OUTPUT (Shannon Index)</vt:lpstr>
      <vt:lpstr>OUTPUT (P2P)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Rabajante</cp:lastModifiedBy>
  <dcterms:created xsi:type="dcterms:W3CDTF">2017-06-17T00:56:07Z</dcterms:created>
  <dcterms:modified xsi:type="dcterms:W3CDTF">2018-02-09T03:17:12Z</dcterms:modified>
</cp:coreProperties>
</file>