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8445"/>
  </bookViews>
  <sheets>
    <sheet name="Prueba 1" sheetId="3" r:id="rId1"/>
    <sheet name="Prueba 2" sheetId="4" r:id="rId2"/>
    <sheet name="Volumetria" sheetId="1" r:id="rId3"/>
    <sheet name="Equipo BBVA" sheetId="2" r:id="rId4"/>
  </sheets>
  <calcPr calcId="145621"/>
</workbook>
</file>

<file path=xl/calcChain.xml><?xml version="1.0" encoding="utf-8"?>
<calcChain xmlns="http://schemas.openxmlformats.org/spreadsheetml/2006/main">
  <c r="B14" i="4" l="1"/>
  <c r="B17" i="4" s="1"/>
  <c r="B16" i="4"/>
  <c r="B7" i="4"/>
  <c r="E15" i="3"/>
  <c r="E17" i="3"/>
  <c r="E16" i="3"/>
  <c r="E14" i="3"/>
  <c r="D17" i="3"/>
  <c r="D15" i="3"/>
  <c r="D16" i="3"/>
  <c r="D14" i="3"/>
  <c r="C17" i="3"/>
  <c r="C14" i="3"/>
  <c r="C15" i="3"/>
  <c r="C16" i="3"/>
  <c r="B7" i="3"/>
  <c r="B16" i="3" l="1"/>
  <c r="B10" i="2"/>
  <c r="B2" i="2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7" i="1"/>
  <c r="D26" i="1"/>
  <c r="D25" i="1"/>
  <c r="C23" i="1"/>
  <c r="B26" i="1"/>
  <c r="C26" i="1" s="1"/>
  <c r="B27" i="1"/>
  <c r="C27" i="1" s="1"/>
  <c r="B25" i="1"/>
  <c r="C25" i="1" s="1"/>
  <c r="C12" i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B17" i="3" l="1"/>
  <c r="B15" i="3"/>
  <c r="D23" i="1"/>
</calcChain>
</file>

<file path=xl/sharedStrings.xml><?xml version="1.0" encoding="utf-8"?>
<sst xmlns="http://schemas.openxmlformats.org/spreadsheetml/2006/main" count="64" uniqueCount="53">
  <si>
    <t>AFILIACION NOMINA AUTOSERVICIO Diaria 542.4 51</t>
  </si>
  <si>
    <t>AFILIACION TARJETA DE PAGOS Diaria 7,740 1,361</t>
  </si>
  <si>
    <t>CIE REFERENCIADO Diaria 11,189 911</t>
  </si>
  <si>
    <t>CONCILIACION DE CHEQUES Diaria 27,372 2,584</t>
  </si>
  <si>
    <t>CREDIPROVEEDORES ALTA DE DOCUMENTOS Diaria 6,797 603</t>
  </si>
  <si>
    <t>CREDIPROVEEDORES ALTA DE PROVEEDORES Diaria 943.2 193</t>
  </si>
  <si>
    <t>CREDIPROVEEDORES CONSULTA DOCUMENTOS Diaria 354,475 61,012</t>
  </si>
  <si>
    <t>DIE Diaria 87,383 6,720</t>
  </si>
  <si>
    <t>DOMICILIACIONES Diaria 222,710 27,186</t>
  </si>
  <si>
    <t>MIGRACION DE CUENTAS Diaria 52,331 1,874</t>
  </si>
  <si>
    <t>NOMINA Diaria 253,220 23,904</t>
  </si>
  <si>
    <t>NOMINA Mensual 954,809 90,135</t>
  </si>
  <si>
    <t>NOMINA Quincenal 759,662 71,713</t>
  </si>
  <si>
    <t>NOMINA APERTURAS MASIVAS Diaria 1,678 158</t>
  </si>
  <si>
    <t>OPIS Diaria 2,540 240</t>
  </si>
  <si>
    <t>PAGO A TERCEROS Diaria 114,418 10,801</t>
  </si>
  <si>
    <t>PROTECCION DE CHEQUES Diaria 150,834 10,126</t>
  </si>
  <si>
    <t>SIT Diaria 416,534 27,963</t>
  </si>
  <si>
    <t>SIT Mensual 1,044,294 70,107</t>
  </si>
  <si>
    <t>SPEI Diaria 56,671 5,350</t>
  </si>
  <si>
    <t>SWIFT940 Diaria 13,158 2,688</t>
  </si>
  <si>
    <t>TEF Diaria 24,814 2,342</t>
  </si>
  <si>
    <t>TRASPASOS ENTRE CUENTAS Diaria 26,951 2,544</t>
  </si>
  <si>
    <t>Total</t>
  </si>
  <si>
    <t>Registros</t>
  </si>
  <si>
    <t>MB</t>
  </si>
  <si>
    <t>Objetivo: Mapear el 90% de los registros.</t>
  </si>
  <si>
    <t>Crecimiento anual del 20%</t>
  </si>
  <si>
    <t>Picos</t>
  </si>
  <si>
    <t xml:space="preserve"> - Primer día de cada mes - nomina imss, se dispersan 795,000 registros</t>
  </si>
  <si>
    <t xml:space="preserve"> - Hora Pico - Lunes a Viernes a la 1:30 pm.</t>
  </si>
  <si>
    <t>Servidor Power 6, 4.7 GHZ, 2 CPU</t>
  </si>
  <si>
    <t>Memoria 16 GB</t>
  </si>
  <si>
    <t>SO AIX 5.3 a 64 bits.</t>
  </si>
  <si>
    <t>Cluster Activo/Pasivo HACMP</t>
  </si>
  <si>
    <t>Producción</t>
  </si>
  <si>
    <t>Desarrollo</t>
  </si>
  <si>
    <t>Servidor Power 6, 4.7 GHZ 1 CPU</t>
  </si>
  <si>
    <t>Modelo 520= Dual Core</t>
  </si>
  <si>
    <t>PVUs</t>
  </si>
  <si>
    <t>Equipo</t>
  </si>
  <si>
    <t>Prueba realizada</t>
  </si>
  <si>
    <t>Registros Procesados:</t>
  </si>
  <si>
    <t>Tamaño Archivo (MB)</t>
  </si>
  <si>
    <t>Tiempo Respuesta (segs)</t>
  </si>
  <si>
    <t>Regs por Segundo</t>
  </si>
  <si>
    <t>Escenario de Prueba: Procesamiento de volumen de registros</t>
  </si>
  <si>
    <t>Servidor Virtual
Redhat, 8 GB, 8 CPU
Disco : 400 GB</t>
  </si>
  <si>
    <t>Tiempo Respuesta (mtos)</t>
  </si>
  <si>
    <t>Proceso con un Subproceso, validaciones con tablas de base de datos, inserción en 7 Tablas y ejecución de 4 mapas. Layout con 40 campos de tipo posicional.
Se asume que el servidor esta 100% dedicado a estos procesos.</t>
  </si>
  <si>
    <t>Escenario de Prueba: Procesamiento de volumen de Archivos</t>
  </si>
  <si>
    <t>Archivos Procesados</t>
  </si>
  <si>
    <t>Proceso que realiza validaciones a nivel de Archivo y de registro, ejecuta 1 mapa y persiste infromación en una tabla.
Se asume que el servidor esta 100% dedicado a estos procesos.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</si>
</sst>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43" fontId="2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15" fontId="0" fillId="0" borderId="0" xfId="0" applyNumberFormat="1"/>
    <xf numFmtId="43" fontId="0" fillId="0" borderId="0" xfId="1" applyNumberFormat="1" applyFont="1"/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16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F6" sqref="F6"/>
    </sheetView>
  </sheetViews>
  <sheetFormatPr baseColWidth="10" defaultRowHeight="15" x14ac:dyDescent="0.25"/>
  <cols>
    <col min="1" max="1" width="28.42578125" bestFit="1" customWidth="1"/>
    <col min="3" max="3" width="13.85546875" customWidth="1"/>
  </cols>
  <sheetData>
    <row r="1" spans="1:5" x14ac:dyDescent="0.25">
      <c r="A1" s="3" t="s">
        <v>46</v>
      </c>
    </row>
    <row r="2" spans="1:5" ht="60" customHeight="1" x14ac:dyDescent="0.25">
      <c r="A2" s="10" t="s">
        <v>49</v>
      </c>
      <c r="B2" s="10"/>
      <c r="C2" s="10"/>
    </row>
    <row r="5" spans="1:5" x14ac:dyDescent="0.25">
      <c r="A5" s="3" t="s">
        <v>40</v>
      </c>
    </row>
    <row r="7" spans="1:5" ht="45" x14ac:dyDescent="0.25">
      <c r="A7" s="7" t="s">
        <v>47</v>
      </c>
      <c r="B7" s="11">
        <f>8*70</f>
        <v>560</v>
      </c>
      <c r="C7" s="11" t="s">
        <v>39</v>
      </c>
    </row>
    <row r="11" spans="1:5" x14ac:dyDescent="0.25">
      <c r="A11" s="3" t="s">
        <v>41</v>
      </c>
      <c r="B11" s="8">
        <v>41303</v>
      </c>
      <c r="C11" s="8">
        <v>41304</v>
      </c>
      <c r="D11" s="8">
        <v>41304</v>
      </c>
      <c r="E11" s="8">
        <v>41304</v>
      </c>
    </row>
    <row r="13" spans="1:5" x14ac:dyDescent="0.25">
      <c r="A13" t="s">
        <v>42</v>
      </c>
      <c r="B13" s="4">
        <v>50000</v>
      </c>
      <c r="C13" s="2">
        <v>100000</v>
      </c>
      <c r="D13" s="2">
        <v>200000</v>
      </c>
      <c r="E13" s="2">
        <v>300000</v>
      </c>
    </row>
    <row r="14" spans="1:5" x14ac:dyDescent="0.25">
      <c r="A14" t="s">
        <v>43</v>
      </c>
      <c r="B14" s="2">
        <v>26</v>
      </c>
      <c r="C14" s="12">
        <f>B14*2</f>
        <v>52</v>
      </c>
      <c r="D14" s="12">
        <f>C14*2</f>
        <v>104</v>
      </c>
      <c r="E14" s="12">
        <f>C14*3</f>
        <v>156</v>
      </c>
    </row>
    <row r="15" spans="1:5" x14ac:dyDescent="0.25">
      <c r="A15" t="s">
        <v>48</v>
      </c>
      <c r="B15" s="9">
        <f>B16/60</f>
        <v>5.333333333333333</v>
      </c>
      <c r="C15" s="9">
        <f>C16/60</f>
        <v>8.4666666666666668</v>
      </c>
      <c r="D15" s="9">
        <f>D16/60</f>
        <v>17.75</v>
      </c>
      <c r="E15" s="9">
        <f>E16/60</f>
        <v>26.366666666666667</v>
      </c>
    </row>
    <row r="16" spans="1:5" x14ac:dyDescent="0.25">
      <c r="A16" t="s">
        <v>44</v>
      </c>
      <c r="B16" s="2">
        <f>5*60+20</f>
        <v>320</v>
      </c>
      <c r="C16">
        <f>8*60+28</f>
        <v>508</v>
      </c>
      <c r="D16">
        <f>17*60+45</f>
        <v>1065</v>
      </c>
      <c r="E16">
        <f>26*60+22</f>
        <v>1582</v>
      </c>
    </row>
    <row r="17" spans="1:5" x14ac:dyDescent="0.25">
      <c r="A17" t="s">
        <v>45</v>
      </c>
      <c r="B17" s="2">
        <f>B13/B16</f>
        <v>156.25</v>
      </c>
      <c r="C17" s="2">
        <f>C13/C16</f>
        <v>196.85039370078741</v>
      </c>
      <c r="D17" s="2">
        <f>D13/D16</f>
        <v>187.79342723004694</v>
      </c>
      <c r="E17" s="2">
        <f>E13/E16</f>
        <v>189.63337547408344</v>
      </c>
    </row>
    <row r="18" spans="1:5" x14ac:dyDescent="0.25">
      <c r="B18" s="2"/>
    </row>
    <row r="19" spans="1:5" x14ac:dyDescent="0.25">
      <c r="B19" s="2"/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8" sqref="A18"/>
    </sheetView>
  </sheetViews>
  <sheetFormatPr baseColWidth="10" defaultRowHeight="15" x14ac:dyDescent="0.25"/>
  <cols>
    <col min="1" max="1" width="28.42578125" bestFit="1" customWidth="1"/>
    <col min="3" max="3" width="13.85546875" customWidth="1"/>
  </cols>
  <sheetData>
    <row r="1" spans="1:5" x14ac:dyDescent="0.25">
      <c r="A1" s="3" t="s">
        <v>50</v>
      </c>
    </row>
    <row r="2" spans="1:5" ht="75" customHeight="1" x14ac:dyDescent="0.25">
      <c r="A2" s="10" t="s">
        <v>52</v>
      </c>
      <c r="B2" s="10"/>
      <c r="C2" s="10"/>
    </row>
    <row r="5" spans="1:5" x14ac:dyDescent="0.25">
      <c r="A5" s="3" t="s">
        <v>40</v>
      </c>
    </row>
    <row r="7" spans="1:5" ht="45" x14ac:dyDescent="0.25">
      <c r="A7" s="7" t="s">
        <v>47</v>
      </c>
      <c r="B7" s="11">
        <f>8*70</f>
        <v>560</v>
      </c>
      <c r="C7" s="11" t="s">
        <v>39</v>
      </c>
    </row>
    <row r="11" spans="1:5" x14ac:dyDescent="0.25">
      <c r="A11" s="3" t="s">
        <v>41</v>
      </c>
      <c r="B11" s="8">
        <v>41304</v>
      </c>
      <c r="C11" s="8"/>
      <c r="D11" s="8"/>
      <c r="E11" s="8"/>
    </row>
    <row r="13" spans="1:5" x14ac:dyDescent="0.25">
      <c r="A13" t="s">
        <v>51</v>
      </c>
      <c r="B13" s="2">
        <v>20000</v>
      </c>
    </row>
    <row r="14" spans="1:5" x14ac:dyDescent="0.25">
      <c r="A14" t="s">
        <v>42</v>
      </c>
      <c r="B14" s="4">
        <f>B13*40</f>
        <v>800000</v>
      </c>
      <c r="C14" s="2"/>
      <c r="D14" s="2"/>
      <c r="E14" s="2"/>
    </row>
    <row r="15" spans="1:5" x14ac:dyDescent="0.25">
      <c r="A15" t="s">
        <v>48</v>
      </c>
      <c r="B15" s="9">
        <v>61</v>
      </c>
      <c r="C15" s="9"/>
      <c r="D15" s="9"/>
      <c r="E15" s="9"/>
    </row>
    <row r="16" spans="1:5" x14ac:dyDescent="0.25">
      <c r="A16" t="s">
        <v>44</v>
      </c>
      <c r="B16" s="2">
        <f>B15*60</f>
        <v>3660</v>
      </c>
    </row>
    <row r="17" spans="1:5" x14ac:dyDescent="0.25">
      <c r="A17" t="s">
        <v>45</v>
      </c>
      <c r="B17" s="2">
        <f>B14/B16</f>
        <v>218.5792349726776</v>
      </c>
      <c r="C17" s="2"/>
      <c r="D17" s="2"/>
      <c r="E17" s="2"/>
    </row>
    <row r="18" spans="1:5" x14ac:dyDescent="0.25">
      <c r="B18" s="2"/>
    </row>
    <row r="19" spans="1:5" x14ac:dyDescent="0.25">
      <c r="B19" s="2"/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28" sqref="A28"/>
    </sheetView>
  </sheetViews>
  <sheetFormatPr baseColWidth="10" defaultRowHeight="15" x14ac:dyDescent="0.25"/>
  <cols>
    <col min="1" max="1" width="61.85546875" bestFit="1" customWidth="1"/>
    <col min="2" max="2" width="15.140625" bestFit="1" customWidth="1"/>
    <col min="3" max="3" width="13.140625" style="2" bestFit="1" customWidth="1"/>
    <col min="4" max="4" width="11.42578125" style="2"/>
  </cols>
  <sheetData>
    <row r="1" spans="1:4" x14ac:dyDescent="0.25">
      <c r="C1" s="2" t="s">
        <v>24</v>
      </c>
      <c r="D1" s="2" t="s">
        <v>25</v>
      </c>
    </row>
    <row r="2" spans="1:4" x14ac:dyDescent="0.25">
      <c r="A2" t="s">
        <v>0</v>
      </c>
      <c r="B2" t="str">
        <f>TRIM(MID(A2,FIND("Diaria",A2)+6,40))</f>
        <v>542.4 51</v>
      </c>
      <c r="C2" s="2">
        <f>VALUE(MID(B2,1,FIND(" ",B2)-1))</f>
        <v>542.4</v>
      </c>
      <c r="D2" s="1">
        <f>VALUE(MID(B2,FIND(" ",B2)+1,40))/1000</f>
        <v>5.0999999999999997E-2</v>
      </c>
    </row>
    <row r="3" spans="1:4" x14ac:dyDescent="0.25">
      <c r="A3" t="s">
        <v>1</v>
      </c>
      <c r="B3" t="str">
        <f t="shared" ref="B3:B21" si="0">TRIM(MID(A3,FIND("Diaria",A3)+6,40))</f>
        <v>7,740 1,361</v>
      </c>
      <c r="C3" s="2">
        <f t="shared" ref="C3:C21" si="1">VALUE(MID(B3,1,FIND(" ",B3)-1))</f>
        <v>7740</v>
      </c>
      <c r="D3" s="1">
        <f t="shared" ref="D3:D21" si="2">VALUE(MID(B3,FIND(" ",B3)+1,40))/1000</f>
        <v>1.361</v>
      </c>
    </row>
    <row r="4" spans="1:4" x14ac:dyDescent="0.25">
      <c r="A4" t="s">
        <v>2</v>
      </c>
      <c r="B4" t="str">
        <f t="shared" si="0"/>
        <v>11,189 911</v>
      </c>
      <c r="C4" s="2">
        <f t="shared" si="1"/>
        <v>11189</v>
      </c>
      <c r="D4" s="1">
        <f t="shared" si="2"/>
        <v>0.91100000000000003</v>
      </c>
    </row>
    <row r="5" spans="1:4" x14ac:dyDescent="0.25">
      <c r="A5" t="s">
        <v>3</v>
      </c>
      <c r="B5" t="str">
        <f t="shared" si="0"/>
        <v>27,372 2,584</v>
      </c>
      <c r="C5" s="2">
        <f t="shared" si="1"/>
        <v>27372</v>
      </c>
      <c r="D5" s="1">
        <f t="shared" si="2"/>
        <v>2.5840000000000001</v>
      </c>
    </row>
    <row r="6" spans="1:4" x14ac:dyDescent="0.25">
      <c r="A6" t="s">
        <v>4</v>
      </c>
      <c r="B6" t="str">
        <f t="shared" si="0"/>
        <v>6,797 603</v>
      </c>
      <c r="C6" s="2">
        <f t="shared" si="1"/>
        <v>6797</v>
      </c>
      <c r="D6" s="1">
        <f t="shared" si="2"/>
        <v>0.60299999999999998</v>
      </c>
    </row>
    <row r="7" spans="1:4" x14ac:dyDescent="0.25">
      <c r="A7" t="s">
        <v>5</v>
      </c>
      <c r="B7" t="str">
        <f t="shared" si="0"/>
        <v>943.2 193</v>
      </c>
      <c r="C7" s="2">
        <f t="shared" si="1"/>
        <v>943.2</v>
      </c>
      <c r="D7" s="1">
        <f t="shared" si="2"/>
        <v>0.193</v>
      </c>
    </row>
    <row r="8" spans="1:4" x14ac:dyDescent="0.25">
      <c r="A8" t="s">
        <v>6</v>
      </c>
      <c r="B8" t="str">
        <f t="shared" si="0"/>
        <v>354,475 61,012</v>
      </c>
      <c r="C8" s="2">
        <f t="shared" si="1"/>
        <v>354475</v>
      </c>
      <c r="D8" s="1">
        <f t="shared" si="2"/>
        <v>61.012</v>
      </c>
    </row>
    <row r="9" spans="1:4" x14ac:dyDescent="0.25">
      <c r="A9" t="s">
        <v>7</v>
      </c>
      <c r="B9" t="str">
        <f t="shared" si="0"/>
        <v>87,383 6,720</v>
      </c>
      <c r="C9" s="2">
        <f t="shared" si="1"/>
        <v>87383</v>
      </c>
      <c r="D9" s="1">
        <f t="shared" si="2"/>
        <v>6.72</v>
      </c>
    </row>
    <row r="10" spans="1:4" x14ac:dyDescent="0.25">
      <c r="A10" t="s">
        <v>8</v>
      </c>
      <c r="B10" t="str">
        <f t="shared" si="0"/>
        <v>222,710 27,186</v>
      </c>
      <c r="C10" s="2">
        <f t="shared" si="1"/>
        <v>222710</v>
      </c>
      <c r="D10" s="1">
        <f t="shared" si="2"/>
        <v>27.186</v>
      </c>
    </row>
    <row r="11" spans="1:4" x14ac:dyDescent="0.25">
      <c r="A11" t="s">
        <v>9</v>
      </c>
      <c r="B11" t="str">
        <f t="shared" si="0"/>
        <v>52,331 1,874</v>
      </c>
      <c r="C11" s="2">
        <f t="shared" si="1"/>
        <v>52331</v>
      </c>
      <c r="D11" s="1">
        <f t="shared" si="2"/>
        <v>1.8740000000000001</v>
      </c>
    </row>
    <row r="12" spans="1:4" x14ac:dyDescent="0.25">
      <c r="A12" t="s">
        <v>10</v>
      </c>
      <c r="B12" t="str">
        <f t="shared" si="0"/>
        <v>253,220 23,904</v>
      </c>
      <c r="C12" s="2">
        <f t="shared" si="1"/>
        <v>253220</v>
      </c>
      <c r="D12" s="1">
        <f t="shared" si="2"/>
        <v>23.904</v>
      </c>
    </row>
    <row r="13" spans="1:4" x14ac:dyDescent="0.25">
      <c r="A13" t="s">
        <v>13</v>
      </c>
      <c r="B13" t="str">
        <f t="shared" si="0"/>
        <v>1,678 158</v>
      </c>
      <c r="C13" s="2">
        <f t="shared" si="1"/>
        <v>1678</v>
      </c>
      <c r="D13" s="1">
        <f t="shared" si="2"/>
        <v>0.158</v>
      </c>
    </row>
    <row r="14" spans="1:4" x14ac:dyDescent="0.25">
      <c r="A14" t="s">
        <v>14</v>
      </c>
      <c r="B14" t="str">
        <f t="shared" si="0"/>
        <v>2,540 240</v>
      </c>
      <c r="C14" s="2">
        <f t="shared" si="1"/>
        <v>2540</v>
      </c>
      <c r="D14" s="1">
        <f t="shared" si="2"/>
        <v>0.24</v>
      </c>
    </row>
    <row r="15" spans="1:4" x14ac:dyDescent="0.25">
      <c r="A15" t="s">
        <v>15</v>
      </c>
      <c r="B15" t="str">
        <f t="shared" si="0"/>
        <v>114,418 10,801</v>
      </c>
      <c r="C15" s="2">
        <f t="shared" si="1"/>
        <v>114418</v>
      </c>
      <c r="D15" s="1">
        <f t="shared" si="2"/>
        <v>10.801</v>
      </c>
    </row>
    <row r="16" spans="1:4" x14ac:dyDescent="0.25">
      <c r="A16" t="s">
        <v>16</v>
      </c>
      <c r="B16" t="str">
        <f t="shared" si="0"/>
        <v>150,834 10,126</v>
      </c>
      <c r="C16" s="2">
        <f t="shared" si="1"/>
        <v>150834</v>
      </c>
      <c r="D16" s="1">
        <f t="shared" si="2"/>
        <v>10.125999999999999</v>
      </c>
    </row>
    <row r="17" spans="1:4" x14ac:dyDescent="0.25">
      <c r="A17" t="s">
        <v>17</v>
      </c>
      <c r="B17" t="str">
        <f t="shared" si="0"/>
        <v>416,534 27,963</v>
      </c>
      <c r="C17" s="2">
        <f t="shared" si="1"/>
        <v>416534</v>
      </c>
      <c r="D17" s="1">
        <f t="shared" si="2"/>
        <v>27.963000000000001</v>
      </c>
    </row>
    <row r="18" spans="1:4" x14ac:dyDescent="0.25">
      <c r="A18" t="s">
        <v>19</v>
      </c>
      <c r="B18" t="str">
        <f t="shared" si="0"/>
        <v>56,671 5,350</v>
      </c>
      <c r="C18" s="2">
        <f t="shared" si="1"/>
        <v>56671</v>
      </c>
      <c r="D18" s="1">
        <f t="shared" si="2"/>
        <v>5.35</v>
      </c>
    </row>
    <row r="19" spans="1:4" x14ac:dyDescent="0.25">
      <c r="A19" t="s">
        <v>20</v>
      </c>
      <c r="B19" t="str">
        <f t="shared" si="0"/>
        <v>13,158 2,688</v>
      </c>
      <c r="C19" s="2">
        <f t="shared" si="1"/>
        <v>13158</v>
      </c>
      <c r="D19" s="1">
        <f t="shared" si="2"/>
        <v>2.6880000000000002</v>
      </c>
    </row>
    <row r="20" spans="1:4" x14ac:dyDescent="0.25">
      <c r="A20" t="s">
        <v>21</v>
      </c>
      <c r="B20" t="str">
        <f t="shared" si="0"/>
        <v>24,814 2,342</v>
      </c>
      <c r="C20" s="2">
        <f t="shared" si="1"/>
        <v>24814</v>
      </c>
      <c r="D20" s="1">
        <f t="shared" si="2"/>
        <v>2.3420000000000001</v>
      </c>
    </row>
    <row r="21" spans="1:4" x14ac:dyDescent="0.25">
      <c r="A21" t="s">
        <v>22</v>
      </c>
      <c r="B21" t="str">
        <f t="shared" si="0"/>
        <v>26,951 2,544</v>
      </c>
      <c r="C21" s="2">
        <f t="shared" si="1"/>
        <v>26951</v>
      </c>
      <c r="D21" s="1">
        <f t="shared" si="2"/>
        <v>2.544</v>
      </c>
    </row>
    <row r="22" spans="1:4" x14ac:dyDescent="0.25">
      <c r="D22" s="1"/>
    </row>
    <row r="23" spans="1:4" x14ac:dyDescent="0.25">
      <c r="A23" s="3" t="s">
        <v>23</v>
      </c>
      <c r="B23" s="3"/>
      <c r="C23" s="4">
        <f>SUM(C2:C22)</f>
        <v>1832300.6</v>
      </c>
      <c r="D23" s="5">
        <f>SUM(D2:D22)</f>
        <v>188.61099999999999</v>
      </c>
    </row>
    <row r="25" spans="1:4" x14ac:dyDescent="0.25">
      <c r="A25" t="s">
        <v>11</v>
      </c>
      <c r="B25" t="str">
        <f>TRIM(MID(A25,FIND("Mensual",A25)+7,40))</f>
        <v>954,809 90,135</v>
      </c>
      <c r="C25" s="2">
        <f>VALUE(MID(B25,1,FIND(" ",B25)-1))</f>
        <v>954809</v>
      </c>
      <c r="D25" s="2">
        <f t="shared" ref="D25:D27" si="3">VALUE(MID(B25,FIND(" ",B25)+1,40))</f>
        <v>90135</v>
      </c>
    </row>
    <row r="26" spans="1:4" x14ac:dyDescent="0.25">
      <c r="A26" t="s">
        <v>12</v>
      </c>
      <c r="B26" t="str">
        <f>TRIM(MID(A26,FIND("Quincenal",A26)+9,40))</f>
        <v>759,662 71,713</v>
      </c>
      <c r="C26" s="2">
        <f>VALUE(MID(B26,1,FIND(" ",B26)-1))</f>
        <v>759662</v>
      </c>
      <c r="D26" s="2">
        <f t="shared" si="3"/>
        <v>71713</v>
      </c>
    </row>
    <row r="27" spans="1:4" x14ac:dyDescent="0.25">
      <c r="A27" t="s">
        <v>18</v>
      </c>
      <c r="B27" t="str">
        <f>TRIM(MID(A27,FIND("Mensual",A27)+7,40))</f>
        <v>1,044,294 70,107</v>
      </c>
      <c r="C27" s="2">
        <f>VALUE(MID(B27,1,FIND(" ",B27)-1))</f>
        <v>1044294</v>
      </c>
      <c r="D27" s="2">
        <f t="shared" si="3"/>
        <v>70107</v>
      </c>
    </row>
    <row r="30" spans="1:4" x14ac:dyDescent="0.25">
      <c r="A30" t="s">
        <v>26</v>
      </c>
    </row>
    <row r="31" spans="1:4" x14ac:dyDescent="0.25">
      <c r="A31" t="s">
        <v>27</v>
      </c>
    </row>
    <row r="33" spans="1:1" x14ac:dyDescent="0.25">
      <c r="A33" t="s">
        <v>28</v>
      </c>
    </row>
    <row r="34" spans="1:1" x14ac:dyDescent="0.25">
      <c r="A34" t="s">
        <v>29</v>
      </c>
    </row>
    <row r="35" spans="1:1" x14ac:dyDescent="0.25">
      <c r="A35" t="s">
        <v>30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0" sqref="A10"/>
    </sheetView>
  </sheetViews>
  <sheetFormatPr baseColWidth="10" defaultRowHeight="15" x14ac:dyDescent="0.25"/>
  <cols>
    <col min="1" max="1" width="32.28515625" customWidth="1"/>
  </cols>
  <sheetData>
    <row r="1" spans="1:2" x14ac:dyDescent="0.25">
      <c r="B1" s="6" t="s">
        <v>39</v>
      </c>
    </row>
    <row r="2" spans="1:2" x14ac:dyDescent="0.25">
      <c r="A2" s="3" t="s">
        <v>35</v>
      </c>
      <c r="B2">
        <f>2*2*120</f>
        <v>480</v>
      </c>
    </row>
    <row r="3" spans="1:2" x14ac:dyDescent="0.25">
      <c r="A3" t="s">
        <v>31</v>
      </c>
    </row>
    <row r="4" spans="1:2" x14ac:dyDescent="0.25">
      <c r="A4" t="s">
        <v>32</v>
      </c>
    </row>
    <row r="5" spans="1:2" x14ac:dyDescent="0.25">
      <c r="A5" t="s">
        <v>33</v>
      </c>
    </row>
    <row r="6" spans="1:2" x14ac:dyDescent="0.25">
      <c r="A6" t="s">
        <v>34</v>
      </c>
    </row>
    <row r="7" spans="1:2" x14ac:dyDescent="0.25">
      <c r="A7" t="s">
        <v>38</v>
      </c>
    </row>
    <row r="9" spans="1:2" x14ac:dyDescent="0.25">
      <c r="A9" s="3" t="s">
        <v>36</v>
      </c>
    </row>
    <row r="10" spans="1:2" x14ac:dyDescent="0.25">
      <c r="A10" t="s">
        <v>37</v>
      </c>
      <c r="B10">
        <f>2*120</f>
        <v>240</v>
      </c>
    </row>
    <row r="11" spans="1:2" x14ac:dyDescent="0.25">
      <c r="A11" t="s">
        <v>32</v>
      </c>
    </row>
    <row r="12" spans="1:2" x14ac:dyDescent="0.25">
      <c r="A1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Prueba 1</vt:lpstr>
      <vt:lpstr>Prueba 2</vt:lpstr>
      <vt:lpstr>Volumetria</vt:lpstr>
      <vt:lpstr>Equipo BBVA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Ugalde</dc:creator>
  <cp:lastModifiedBy>Agustin Ugalde</cp:lastModifiedBy>
  <dcterms:created xsi:type="dcterms:W3CDTF">2013-01-30T15:58:49Z</dcterms:created>
  <dcterms:modified xsi:type="dcterms:W3CDTF">2013-02-01T16:38:57Z</dcterms:modified>
</cp:coreProperties>
</file>