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ข้อมูลผู้เชื่อ" sheetId="1" r:id="rId4"/>
    <sheet state="visible" name="ข้อมูลหัวหน้าแคร์แคร์กลุ่มพันธก" sheetId="2" r:id="rId5"/>
    <sheet state="visible" name="ข้อมูลการติดตามผล" sheetId="3" r:id="rId6"/>
    <sheet state="visible" name="รายงานประวัติการติดตามผู้เชื่อ" sheetId="4" r:id="rId7"/>
    <sheet state="visible" name="รายงานเข้าเยี่ยมรายแคร์-หนค." sheetId="5" r:id="rId8"/>
    <sheet state="visible" name="Dashboard การเข้าเยี่ยมของทีม" sheetId="6" r:id="rId9"/>
    <sheet state="visible" name="วันเกิดผู้เชื่อประจำเดือน" sheetId="7" r:id="rId10"/>
    <sheet state="visible" name="Dashboard สถานะผู้เชื่อ" sheetId="8" r:id="rId11"/>
    <sheet state="visible" name="Config" sheetId="9" r:id="rId12"/>
  </sheets>
  <definedNames/>
  <calcPr/>
</workbook>
</file>

<file path=xl/sharedStrings.xml><?xml version="1.0" encoding="utf-8"?>
<sst xmlns="http://schemas.openxmlformats.org/spreadsheetml/2006/main" count="6771" uniqueCount="537">
  <si>
    <t>ชื่อผู้เชื่อ</t>
  </si>
  <si>
    <t>ชื่อแคร์-หนค. กลุ่มพันธกิจ</t>
  </si>
  <si>
    <t>ชื่อผู้ติดตาม</t>
  </si>
  <si>
    <t>Class</t>
  </si>
  <si>
    <t>เบอร์ติดต่อ</t>
  </si>
  <si>
    <t>ที่อยู่</t>
  </si>
  <si>
    <t>line</t>
  </si>
  <si>
    <t>วันเกิดผู้เชื่อ</t>
  </si>
  <si>
    <t>Last Visit</t>
  </si>
  <si>
    <t>Last Visit Date Diff</t>
  </si>
  <si>
    <t>Status</t>
  </si>
  <si>
    <t>สุชีรา</t>
  </si>
  <si>
    <t>G7 ชนาภา (สมเด็จ)</t>
  </si>
  <si>
    <t>A</t>
  </si>
  <si>
    <t/>
  </si>
  <si>
    <t>กุล</t>
  </si>
  <si>
    <t>คำบุตร</t>
  </si>
  <si>
    <t>น้อย</t>
  </si>
  <si>
    <t>สร้างแก้วม.3</t>
  </si>
  <si>
    <t>ตาสม</t>
  </si>
  <si>
    <t>เฮง</t>
  </si>
  <si>
    <t>เกียรติ</t>
  </si>
  <si>
    <t>อยู่</t>
  </si>
  <si>
    <t>สำราญ</t>
  </si>
  <si>
    <t>ยายน้อย</t>
  </si>
  <si>
    <t>เฒ่า</t>
  </si>
  <si>
    <t>ม้าย</t>
  </si>
  <si>
    <t>เทพ</t>
  </si>
  <si>
    <t>สุพัตรา</t>
  </si>
  <si>
    <t>วราภรณ์</t>
  </si>
  <si>
    <t>เค้ก</t>
  </si>
  <si>
    <t>เกรซ</t>
  </si>
  <si>
    <t>บุปผา</t>
  </si>
  <si>
    <t>วิไล</t>
  </si>
  <si>
    <t>อุดม</t>
  </si>
  <si>
    <t>สร</t>
  </si>
  <si>
    <t>สร้างแก้วม.4</t>
  </si>
  <si>
    <t>สี</t>
  </si>
  <si>
    <t>เริง</t>
  </si>
  <si>
    <t>สร้างแก้วม.13</t>
  </si>
  <si>
    <t>จันที</t>
  </si>
  <si>
    <t>แนน</t>
  </si>
  <si>
    <t>เขียว</t>
  </si>
  <si>
    <t>แสวง</t>
  </si>
  <si>
    <t>เปาะ</t>
  </si>
  <si>
    <t>ต้อย</t>
  </si>
  <si>
    <t>สำ</t>
  </si>
  <si>
    <t>ตุ๋ย</t>
  </si>
  <si>
    <t>หนองผ้าอ้อมม.7</t>
  </si>
  <si>
    <t>เพ็ชร</t>
  </si>
  <si>
    <t>สมร</t>
  </si>
  <si>
    <t>วรรณ</t>
  </si>
  <si>
    <t>ยา</t>
  </si>
  <si>
    <t>หมวย</t>
  </si>
  <si>
    <t>หนองผ้าอ้อมม.8</t>
  </si>
  <si>
    <t>เพลิน</t>
  </si>
  <si>
    <t>สายเงิน</t>
  </si>
  <si>
    <t>ถาวร</t>
  </si>
  <si>
    <t>แหลม</t>
  </si>
  <si>
    <t>สาคร</t>
  </si>
  <si>
    <t>ม่อน</t>
  </si>
  <si>
    <t>จิตร</t>
  </si>
  <si>
    <t>นารี</t>
  </si>
  <si>
    <t>สันต์</t>
  </si>
  <si>
    <t>ผึ้ง</t>
  </si>
  <si>
    <t>กอป</t>
  </si>
  <si>
    <t>ราตรี</t>
  </si>
  <si>
    <t>โคกกลางม.3</t>
  </si>
  <si>
    <t>ปุ้ย</t>
  </si>
  <si>
    <t>เสริฐ</t>
  </si>
  <si>
    <t>คำดี</t>
  </si>
  <si>
    <t>ไชยา</t>
  </si>
  <si>
    <t>แอ๋ว</t>
  </si>
  <si>
    <t>G10 บุญมี แสนศักดิ์(สมเด็จ)</t>
  </si>
  <si>
    <t>ทิวลิป</t>
  </si>
  <si>
    <t>มายด์</t>
  </si>
  <si>
    <t>จีน</t>
  </si>
  <si>
    <t>โอโต</t>
  </si>
  <si>
    <t>แมน</t>
  </si>
  <si>
    <t>โพน</t>
  </si>
  <si>
    <t>ตาล</t>
  </si>
  <si>
    <t>คมสันต์  แสนศักดิ์</t>
  </si>
  <si>
    <t>บุญตา คุณพระรักษ์</t>
  </si>
  <si>
    <t>บุญมี  คุณพระรักษ์</t>
  </si>
  <si>
    <t>สอน</t>
  </si>
  <si>
    <t>จำปา</t>
  </si>
  <si>
    <t>นก</t>
  </si>
  <si>
    <t>หนู  กาฬโอก</t>
  </si>
  <si>
    <t>บอย</t>
  </si>
  <si>
    <t>พวง</t>
  </si>
  <si>
    <t>แดง</t>
  </si>
  <si>
    <t>วัน</t>
  </si>
  <si>
    <t>ดี</t>
  </si>
  <si>
    <t>นอม1</t>
  </si>
  <si>
    <t>G8 บุญจันทร์(สมเด็จ)</t>
  </si>
  <si>
    <t>นอม2</t>
  </si>
  <si>
    <t>หนึ่ง</t>
  </si>
  <si>
    <t>ทอม</t>
  </si>
  <si>
    <t>สีหา</t>
  </si>
  <si>
    <t>แต้ม</t>
  </si>
  <si>
    <t>ติ๋ม</t>
  </si>
  <si>
    <t>หนู</t>
  </si>
  <si>
    <t>สีดา</t>
  </si>
  <si>
    <t>บุญมา</t>
  </si>
  <si>
    <t>ไพทูรย์</t>
  </si>
  <si>
    <t>เคน</t>
  </si>
  <si>
    <t>นาตยา</t>
  </si>
  <si>
    <t>ไสว</t>
  </si>
  <si>
    <t>เทียน</t>
  </si>
  <si>
    <t>บ้านหนองขาม</t>
  </si>
  <si>
    <t>แต๋ว</t>
  </si>
  <si>
    <t>แก้ว</t>
  </si>
  <si>
    <t>ปราโมทย์</t>
  </si>
  <si>
    <t>อรุณ</t>
  </si>
  <si>
    <t>เหลี่ยม</t>
  </si>
  <si>
    <t>ไหม</t>
  </si>
  <si>
    <t>ทองศูนย์</t>
  </si>
  <si>
    <t>บังอร</t>
  </si>
  <si>
    <t>ไล</t>
  </si>
  <si>
    <t>ยอด</t>
  </si>
  <si>
    <t>G9 บุุญมีห้องแซง(สมเด็จ)</t>
  </si>
  <si>
    <t>พ่อแหวง</t>
  </si>
  <si>
    <t>อาย</t>
  </si>
  <si>
    <t>แพรว</t>
  </si>
  <si>
    <t>แหม่ม</t>
  </si>
  <si>
    <t>หลั่น</t>
  </si>
  <si>
    <t>เจน</t>
  </si>
  <si>
    <t>เดือน</t>
  </si>
  <si>
    <t>ปาย</t>
  </si>
  <si>
    <t>ริน</t>
  </si>
  <si>
    <t>บริส</t>
  </si>
  <si>
    <t>เอมอร</t>
  </si>
  <si>
    <t>วิน</t>
  </si>
  <si>
    <t>ต็ก</t>
  </si>
  <si>
    <t>เลิศ</t>
  </si>
  <si>
    <t>แม่ปุก</t>
  </si>
  <si>
    <t>G6 สถิต (เมือง2)</t>
  </si>
  <si>
    <t>บุญคม ชารีรักษ์</t>
  </si>
  <si>
    <t>G2 เบญ (เมือง1)</t>
  </si>
  <si>
    <t xml:space="preserve"> ติ๋ม ชารีรักษ์</t>
  </si>
  <si>
    <t>ปราโมทย์ (โหน่ง)</t>
  </si>
  <si>
    <t>ตุ๊ก</t>
  </si>
  <si>
    <t>อู่ถูกและดี</t>
  </si>
  <si>
    <t>หนึ่่ง</t>
  </si>
  <si>
    <t>G1 ผุสดี (เมือง1)</t>
  </si>
  <si>
    <t>ห้วยตูม</t>
  </si>
  <si>
    <t>G5 ดาวใจ (เมือง2)</t>
  </si>
  <si>
    <t>โคกเครือ</t>
  </si>
  <si>
    <t>หม่อม</t>
  </si>
  <si>
    <t>บัววัน</t>
  </si>
  <si>
    <t>ครูดวน</t>
  </si>
  <si>
    <t>ทองใบ</t>
  </si>
  <si>
    <t>ติ๋ม หนองบัว</t>
  </si>
  <si>
    <t>พุฒซ้อน</t>
  </si>
  <si>
    <t>ระเบียบ ศรีประดับ</t>
  </si>
  <si>
    <t>จิต (รอโอนพี่หนิง)</t>
  </si>
  <si>
    <t>โคกกลาง</t>
  </si>
  <si>
    <t>แมว (รอโอนพี่หนิง)</t>
  </si>
  <si>
    <t>นุช (รอโอนพี่หนิง)</t>
  </si>
  <si>
    <t>แขก(พงษ์พัฒน์)</t>
  </si>
  <si>
    <t>โจโจ้</t>
  </si>
  <si>
    <t>ชุมชนวัดป่าฯ</t>
  </si>
  <si>
    <t>ตุ๊</t>
  </si>
  <si>
    <t>สมปอง</t>
  </si>
  <si>
    <t>G3 ปุนนาภา (เมือง1)</t>
  </si>
  <si>
    <t>วินัย  ทรัพย์เติม</t>
  </si>
  <si>
    <t>อาร์ต</t>
  </si>
  <si>
    <t>นาจารย์หมู่2</t>
  </si>
  <si>
    <t>โดนัท</t>
  </si>
  <si>
    <t>ดวงจิต</t>
  </si>
  <si>
    <t>จี๊ด</t>
  </si>
  <si>
    <t>จอย</t>
  </si>
  <si>
    <t>นาง</t>
  </si>
  <si>
    <t>สุข</t>
  </si>
  <si>
    <t>หม็อก</t>
  </si>
  <si>
    <t>อ.สหรัฐ</t>
  </si>
  <si>
    <t>เอ้ย</t>
  </si>
  <si>
    <t>เอีย</t>
  </si>
  <si>
    <t>เคนลำ</t>
  </si>
  <si>
    <t>ปั้ง</t>
  </si>
  <si>
    <t>เปิ้ล</t>
  </si>
  <si>
    <t>หนูพลอย</t>
  </si>
  <si>
    <t>คำปุน</t>
  </si>
  <si>
    <t>หมั่น (แวงม.8)</t>
  </si>
  <si>
    <t>หนองแวงหมู่8</t>
  </si>
  <si>
    <t>เอ็ม (แวงม.8)</t>
  </si>
  <si>
    <t>ฤทธิ์(แวงม8)</t>
  </si>
  <si>
    <t>หนอย</t>
  </si>
  <si>
    <t>ต้นกล้า</t>
  </si>
  <si>
    <t>สัญจร</t>
  </si>
  <si>
    <t>แจ๋ว</t>
  </si>
  <si>
    <t>หนองแวงหมู่5</t>
  </si>
  <si>
    <t>ทัน</t>
  </si>
  <si>
    <t>นอม</t>
  </si>
  <si>
    <t>นงลักษณ์</t>
  </si>
  <si>
    <t>เงิน</t>
  </si>
  <si>
    <t>แม่นาค</t>
  </si>
  <si>
    <t>พิมพ์ชนก</t>
  </si>
  <si>
    <t>แอ่ม</t>
  </si>
  <si>
    <t>ติ่ง</t>
  </si>
  <si>
    <t>แห้ง</t>
  </si>
  <si>
    <t>ตู่</t>
  </si>
  <si>
    <t>เท่</t>
  </si>
  <si>
    <t>อรชร</t>
  </si>
  <si>
    <t>เหลียว</t>
  </si>
  <si>
    <t>สาย</t>
  </si>
  <si>
    <t>แสงจันทร์</t>
  </si>
  <si>
    <t>แม่น้อย</t>
  </si>
  <si>
    <t>ปู๋</t>
  </si>
  <si>
    <t>แป่ง</t>
  </si>
  <si>
    <t>แม่อือ</t>
  </si>
  <si>
    <t>พาด</t>
  </si>
  <si>
    <t>ติ่ง (ปุนนาภา)</t>
  </si>
  <si>
    <t>เตาะ</t>
  </si>
  <si>
    <t>ตลาดทุ่งนาทอง</t>
  </si>
  <si>
    <t>ต๋อย</t>
  </si>
  <si>
    <t>ผิว</t>
  </si>
  <si>
    <t>อ่อน</t>
  </si>
  <si>
    <t>ปิ่น</t>
  </si>
  <si>
    <t>เฟิร์น</t>
  </si>
  <si>
    <t>นวรัตน์</t>
  </si>
  <si>
    <t>ใส</t>
  </si>
  <si>
    <t>สาน</t>
  </si>
  <si>
    <t>มล</t>
  </si>
  <si>
    <t>เกียง</t>
  </si>
  <si>
    <t>พจน์</t>
  </si>
  <si>
    <t>สุวรรณา(นา)</t>
  </si>
  <si>
    <t>ดวงพร</t>
  </si>
  <si>
    <t>น้องพี</t>
  </si>
  <si>
    <t>ลำยอง</t>
  </si>
  <si>
    <t>ปานดาว</t>
  </si>
  <si>
    <t>ก้าว</t>
  </si>
  <si>
    <t>สมัย</t>
  </si>
  <si>
    <t>สมพิตร</t>
  </si>
  <si>
    <t>เดี่ยว</t>
  </si>
  <si>
    <t>ห้อย</t>
  </si>
  <si>
    <t>มอส</t>
  </si>
  <si>
    <t>บุญศรี</t>
  </si>
  <si>
    <t>เจียม</t>
  </si>
  <si>
    <t>เยี่ยม</t>
  </si>
  <si>
    <t>น็อต</t>
  </si>
  <si>
    <t>ลำไย ทรัพย์วิบูลย์</t>
  </si>
  <si>
    <t>มณี  โคตรวงศ์</t>
  </si>
  <si>
    <t>ปอย  พันธ์จรุง</t>
  </si>
  <si>
    <t>มุก  พันธ์จรุง</t>
  </si>
  <si>
    <t>แม่ป้าน (โซนแม่มณี)</t>
  </si>
  <si>
    <t>บ้านโจดหมู่6</t>
  </si>
  <si>
    <t>ปัญ</t>
  </si>
  <si>
    <t>พ่อเถียร</t>
  </si>
  <si>
    <t>แม่ปั่น</t>
  </si>
  <si>
    <t>พ่อเคน</t>
  </si>
  <si>
    <t>พ่อสีคาร</t>
  </si>
  <si>
    <t>น้าแมว</t>
  </si>
  <si>
    <t>เพียร</t>
  </si>
  <si>
    <t>แม่วิไล</t>
  </si>
  <si>
    <t>ตู๋ย</t>
  </si>
  <si>
    <t>ปิว</t>
  </si>
  <si>
    <t>จันทร์</t>
  </si>
  <si>
    <t>เพ็ญ</t>
  </si>
  <si>
    <t>แพท</t>
  </si>
  <si>
    <t>อาทิตย์</t>
  </si>
  <si>
    <t>นิยม</t>
  </si>
  <si>
    <t>คำพัน</t>
  </si>
  <si>
    <t>แปง</t>
  </si>
  <si>
    <t>คำหอม</t>
  </si>
  <si>
    <t>หนูกุล</t>
  </si>
  <si>
    <t>กา</t>
  </si>
  <si>
    <t>เกอะ</t>
  </si>
  <si>
    <t>สมภาร</t>
  </si>
  <si>
    <t>หมอน</t>
  </si>
  <si>
    <t>อำนวย</t>
  </si>
  <si>
    <t>น้ำผึ้ง</t>
  </si>
  <si>
    <t>G12 ดิส 1 (นาตาล)ท่าคันโท</t>
  </si>
  <si>
    <t>ด</t>
  </si>
  <si>
    <t xml:space="preserve"> น้อย พรนับพัน</t>
  </si>
  <si>
    <t>จันทร์หอม</t>
  </si>
  <si>
    <t>บุษกร</t>
  </si>
  <si>
    <t>รัน</t>
  </si>
  <si>
    <t>ฟอร์ด</t>
  </si>
  <si>
    <t>ข้าวหวาน</t>
  </si>
  <si>
    <t>แฟ้ม</t>
  </si>
  <si>
    <t>โบ๊ท</t>
  </si>
  <si>
    <t>โกเทน</t>
  </si>
  <si>
    <t>แพร</t>
  </si>
  <si>
    <t>ตี๋</t>
  </si>
  <si>
    <t xml:space="preserve"> อานนท์ ภาคอินทรีย์</t>
  </si>
  <si>
    <t xml:space="preserve"> สมยศ ธรรมโสภา</t>
  </si>
  <si>
    <t xml:space="preserve"> เสาวนีย์ สีหนาท</t>
  </si>
  <si>
    <t>วิไล  คันธราช</t>
  </si>
  <si>
    <t>เอิร์ท</t>
  </si>
  <si>
    <t>อ้อน</t>
  </si>
  <si>
    <t>ต้นข้าว</t>
  </si>
  <si>
    <t>หนิท</t>
  </si>
  <si>
    <t>บัว</t>
  </si>
  <si>
    <t>ไอซ์</t>
  </si>
  <si>
    <t>ตึ๋ง</t>
  </si>
  <si>
    <t>สมจิตร</t>
  </si>
  <si>
    <t>อ้วน</t>
  </si>
  <si>
    <t>ยายบัวลี</t>
  </si>
  <si>
    <t>กล้วยไข่</t>
  </si>
  <si>
    <t>อนันต์</t>
  </si>
  <si>
    <t>พร</t>
  </si>
  <si>
    <t>จีรวรรณ นาถมทอง</t>
  </si>
  <si>
    <t>รัชนี สำราญพงษ์</t>
  </si>
  <si>
    <t>จิต</t>
  </si>
  <si>
    <t>คำเม็ก</t>
  </si>
  <si>
    <t>ถนอม</t>
  </si>
  <si>
    <t>ฟ้า</t>
  </si>
  <si>
    <t>ติ๊ก</t>
  </si>
  <si>
    <t>แก้งนาขาม</t>
  </si>
  <si>
    <t>ไอซ์์</t>
  </si>
  <si>
    <t>เนย</t>
  </si>
  <si>
    <t>ตื้น</t>
  </si>
  <si>
    <t>สิงห์(แก้งนา)</t>
  </si>
  <si>
    <t>หมู(แก้งนา)</t>
  </si>
  <si>
    <t>คำตัน</t>
  </si>
  <si>
    <t>นาจารย์หมู่ 4</t>
  </si>
  <si>
    <t>วินิจ</t>
  </si>
  <si>
    <t>เกี้ย</t>
  </si>
  <si>
    <t>โยธิน</t>
  </si>
  <si>
    <t>จันทร์สุดา</t>
  </si>
  <si>
    <t>ใย</t>
  </si>
  <si>
    <t>มาลี เหมือดขุนทด</t>
  </si>
  <si>
    <t>G13 น้อย (นาตาล) ท่าคันโท</t>
  </si>
  <si>
    <t>ยายเต้า</t>
  </si>
  <si>
    <t>ปานระวี (แหนม)</t>
  </si>
  <si>
    <t>แอ้ด</t>
  </si>
  <si>
    <t>ฟิลม์</t>
  </si>
  <si>
    <t>แม่แอ๋ว</t>
  </si>
  <si>
    <t>พ่อแอ้ด</t>
  </si>
  <si>
    <t>แก้้ว</t>
  </si>
  <si>
    <t>เสาวนีย์  จิตรักษ์</t>
  </si>
  <si>
    <t>G14 ติ๊ก (ภูฮัง) ท่าคันโท</t>
  </si>
  <si>
    <t>กบ</t>
  </si>
  <si>
    <t>เอ</t>
  </si>
  <si>
    <t>โอ๊ค</t>
  </si>
  <si>
    <t>มนูญ</t>
  </si>
  <si>
    <t>วันเฉลิม ศรีแพงมล</t>
  </si>
  <si>
    <t>ศิริภรณ์  ศรีแพงมล</t>
  </si>
  <si>
    <t>อุนัฐดา</t>
  </si>
  <si>
    <t>G4 ทัศนา (เมือง2)</t>
  </si>
  <si>
    <t>นภา  เรืองกล้า</t>
  </si>
  <si>
    <t>สุทัศน์  จันทร์อุดม</t>
  </si>
  <si>
    <t>ชาติชาย    สังเสวีย์</t>
  </si>
  <si>
    <t>ลลิตา  สังเสวีย์</t>
  </si>
  <si>
    <t>สุวรรณ  ศรีแพงมล</t>
  </si>
  <si>
    <t xml:space="preserve">สมเพียร(น้อย) </t>
  </si>
  <si>
    <t>ยางตลาด</t>
  </si>
  <si>
    <t>โอ๋</t>
  </si>
  <si>
    <t>เล็ก</t>
  </si>
  <si>
    <t>ปาล์ม</t>
  </si>
  <si>
    <t>แม่จ่อย</t>
  </si>
  <si>
    <t>แม่นี</t>
  </si>
  <si>
    <t>วาส</t>
  </si>
  <si>
    <t xml:space="preserve">หาญ </t>
  </si>
  <si>
    <t>เก๋</t>
  </si>
  <si>
    <t>ยะ</t>
  </si>
  <si>
    <t>ป้อม</t>
  </si>
  <si>
    <t>แม่พันธ์</t>
  </si>
  <si>
    <t>บรีม</t>
  </si>
  <si>
    <t>ชาญ</t>
  </si>
  <si>
    <t>เก่ง</t>
  </si>
  <si>
    <t>กร</t>
  </si>
  <si>
    <t>หนองบัว</t>
  </si>
  <si>
    <t>ไข</t>
  </si>
  <si>
    <t>บัวไข</t>
  </si>
  <si>
    <t>รักชาติ</t>
  </si>
  <si>
    <t>ธีระศักดิ์</t>
  </si>
  <si>
    <t>ชาคริต</t>
  </si>
  <si>
    <t>แป้น</t>
  </si>
  <si>
    <t>ศิริลักษณ์</t>
  </si>
  <si>
    <t>สมชาย  เหล็กเพ็ชร</t>
  </si>
  <si>
    <t xml:space="preserve">ภูไท  </t>
  </si>
  <si>
    <t>วีระ</t>
  </si>
  <si>
    <t>กิ๊บ</t>
  </si>
  <si>
    <t>แจ็ค</t>
  </si>
  <si>
    <t>พล</t>
  </si>
  <si>
    <t>นุ้ย</t>
  </si>
  <si>
    <t>ขอด</t>
  </si>
  <si>
    <t>แบน</t>
  </si>
  <si>
    <t>แขก</t>
  </si>
  <si>
    <t>หมิว</t>
  </si>
  <si>
    <t>โก้</t>
  </si>
  <si>
    <t>มะเหมี่ยว</t>
  </si>
  <si>
    <t>แม่ทูล</t>
  </si>
  <si>
    <t>พ่อศักดิ์</t>
  </si>
  <si>
    <t>แดง (สงเปือย)</t>
  </si>
  <si>
    <t>จั่น</t>
  </si>
  <si>
    <t>แม่ตาล</t>
  </si>
  <si>
    <t>บาน</t>
  </si>
  <si>
    <t>ศิริชัย ปัทมนากร</t>
  </si>
  <si>
    <t xml:space="preserve">โนนสมบูรณ์	</t>
  </si>
  <si>
    <t>หอม</t>
  </si>
  <si>
    <t>ดิลก</t>
  </si>
  <si>
    <t>G20 สุริยงค์ (เขาวง)</t>
  </si>
  <si>
    <t>แม่เริ่ม</t>
  </si>
  <si>
    <t>พ่อคำพอ</t>
  </si>
  <si>
    <t>วิไลวรรณ</t>
  </si>
  <si>
    <t>ภพ</t>
  </si>
  <si>
    <t>ช่อฟ้า</t>
  </si>
  <si>
    <t>ทวีศิลป์</t>
  </si>
  <si>
    <t>G18 เพลินพิศ (อุรัว) กุฉิฯ</t>
  </si>
  <si>
    <t>อดุลย์</t>
  </si>
  <si>
    <t>งอน</t>
  </si>
  <si>
    <t xml:space="preserve">สุพรรณ  </t>
  </si>
  <si>
    <t>น้อง</t>
  </si>
  <si>
    <t>ปังปอนด์</t>
  </si>
  <si>
    <t>หนอน</t>
  </si>
  <si>
    <t>แตง</t>
  </si>
  <si>
    <t>ยายมี</t>
  </si>
  <si>
    <t>ตี๋น้อย</t>
  </si>
  <si>
    <t>น้าน้อย</t>
  </si>
  <si>
    <t>ยายเตี้ย</t>
  </si>
  <si>
    <t>บุญ</t>
  </si>
  <si>
    <t>ดา</t>
  </si>
  <si>
    <t>แต</t>
  </si>
  <si>
    <t>อึ่ง</t>
  </si>
  <si>
    <t>ฝ้าย</t>
  </si>
  <si>
    <t>ตา</t>
  </si>
  <si>
    <t>เพ็ง</t>
  </si>
  <si>
    <t>รุ่งนภา</t>
  </si>
  <si>
    <t>ยายกิ้ง</t>
  </si>
  <si>
    <t>ยุ้ย</t>
  </si>
  <si>
    <t>เอิน</t>
  </si>
  <si>
    <t>พลอย</t>
  </si>
  <si>
    <t>พ่อเอิน</t>
  </si>
  <si>
    <t>แจม</t>
  </si>
  <si>
    <t>พร้อม(เขาวง)</t>
  </si>
  <si>
    <t>แซง</t>
  </si>
  <si>
    <t>เวฟ(ทวี)</t>
  </si>
  <si>
    <t>ณรงค์</t>
  </si>
  <si>
    <t>นางก้อน</t>
  </si>
  <si>
    <t>วงเดือน</t>
  </si>
  <si>
    <t>ศรีสมร</t>
  </si>
  <si>
    <t>ป้าโอน</t>
  </si>
  <si>
    <t>เจ๊ต๋อย</t>
  </si>
  <si>
    <t>มิ้น</t>
  </si>
  <si>
    <t>เมะนาน</t>
  </si>
  <si>
    <t>จง</t>
  </si>
  <si>
    <t>โต้ง</t>
  </si>
  <si>
    <t>เอ็ด</t>
  </si>
  <si>
    <t>สมเพลิน</t>
  </si>
  <si>
    <t>สุดารัตน์ (อาย)</t>
  </si>
  <si>
    <t>บี</t>
  </si>
  <si>
    <t>ไก่ (แม่นาง)</t>
  </si>
  <si>
    <t>ดงกล้วย</t>
  </si>
  <si>
    <t>พ่อแวน</t>
  </si>
  <si>
    <t>ยายจันทร์</t>
  </si>
  <si>
    <t>แอน</t>
  </si>
  <si>
    <t>โนนเที่ยง</t>
  </si>
  <si>
    <t>แก้ส</t>
  </si>
  <si>
    <t>อ้อยใจ</t>
  </si>
  <si>
    <t>นาขวัญเมือง</t>
  </si>
  <si>
    <t>สั้น (แม่นาง)</t>
  </si>
  <si>
    <t>พ่อแอร์</t>
  </si>
  <si>
    <t>แม่สม</t>
  </si>
  <si>
    <t>แม่แหล่</t>
  </si>
  <si>
    <t>น้องสตรังค์</t>
  </si>
  <si>
    <t>นายหนู (สามีตุ๊ก)</t>
  </si>
  <si>
    <t>รูปหนค.</t>
  </si>
  <si>
    <t>เบอร์ติดต่อแคร์-หนค.</t>
  </si>
  <si>
    <t>ข้อมูลหัวหน้าแคร์แคร์กลุ่มพันธกิจ_Images/G1 ผุสดี (เมือง1).รูปหนค..090848.jpg</t>
  </si>
  <si>
    <t>088-275-5075</t>
  </si>
  <si>
    <t>ข้อมูลหัวหน้าแคร์แคร์กลุ่มพันธกิจ_Images/G2 เบญ (เมือง1).รูปหนค..135152.jpg</t>
  </si>
  <si>
    <t>ข้อมูลหัวหน้าแคร์แคร์กลุ่มพันธกิจ_Images/G3 ปุนนาภา (เมือง1).รูปหนค..134407.jpg</t>
  </si>
  <si>
    <t>086-452-4947</t>
  </si>
  <si>
    <t>ข้อมูลหัวหน้าแคร์แคร์กลุ่มพันธกิจ_Images/G4 ทัศนา (เมือง2).รูปหนค..090930.jpg</t>
  </si>
  <si>
    <t>ข้อมูลหัวหน้าแคร์แคร์กลุ่มพันธกิจ_Images/G5 ดาวใจ (เมือง2).รูปหนค..090941.jpg</t>
  </si>
  <si>
    <t>ข้อมูลหัวหน้าแคร์แคร์กลุ่มพันธกิจ_Images/G6 สถิต (เมือง2).รูปหนค..134337.jpg</t>
  </si>
  <si>
    <t>ข้อมูลหัวหน้าแคร์แคร์กลุ่มพันธกิจ_Images/G7 ชนาภา (สมเด็จ).รูปหนค..131840.jpg</t>
  </si>
  <si>
    <t>ข้อมูลหัวหน้าแคร์แคร์กลุ่มพันธกิจ_Images/G8 บุญจันทร์(สมเด็จ).รูปหนค..134032.jpg</t>
  </si>
  <si>
    <t>ข้อมูลหัวหน้าแคร์แคร์กลุ่มพันธกิจ_Images/G9 บุุญมีห้องแซง(สมเด็จ).รูปหนค..134046.jpg</t>
  </si>
  <si>
    <t>ข้อมูลหัวหน้าแคร์แคร์กลุ่มพันธกิจ_Images/G10 บุญมี แสนศักดิ์(สมเด็จ).รูปหนค..134102.jpg</t>
  </si>
  <si>
    <t>G11 บุญโฮม เอี่ยมศรี(สมเด็จ)</t>
  </si>
  <si>
    <t>ข้อมูลหัวหน้าแคร์แคร์กลุ่มพันธกิจ_Images/G11 บุญโฮม เอี่ยมศรี(สมเด็จ).รูปหนค..134125.jpg</t>
  </si>
  <si>
    <t>ข้อมูลหัวหน้าแคร์แคร์กลุ่มพันธกิจ_Images/G12 ดิส 1 (นาตาล)ท่าคันโท.รูปหนค..132244.jpg</t>
  </si>
  <si>
    <t>098-103-0209</t>
  </si>
  <si>
    <t>ข้อมูลหัวหน้าแคร์แคร์กลุ่มพันธกิจ_Images/G13 น้อย (นาตาล) ท่าคันโท.รูปหนค..132302.jpg</t>
  </si>
  <si>
    <t>ข้อมูลหัวหน้าแคร์แคร์กลุ่มพันธกิจ_Images/G14 ติ๊ก (ภูฮัง) ท่าคันโท.รูปหนค..132311.jpg</t>
  </si>
  <si>
    <t>G15 กบ (ท่าคันโท)</t>
  </si>
  <si>
    <t>ข้อมูลหัวหน้าแคร์แคร์กลุ่มพันธกิจ_Images/G15 กบ (ท่าคันโท).รูปหนค..132324.jpg</t>
  </si>
  <si>
    <t>G16 ดิส 2 (ศรีธาตุ)ท่าคันโท</t>
  </si>
  <si>
    <t>ข้อมูลหัวหน้าแคร์แคร์กลุ่มพันธกิจ_Images/G16 ดิส 2 (ศรีธาตุ)ท่าคันโท.รูปหนค..132333.jpg</t>
  </si>
  <si>
    <t>G17 สำลี (คำใหญ่) ท่าคันโท</t>
  </si>
  <si>
    <t>ข้อมูลหัวหน้าแคร์แคร์กลุ่มพันธกิจ_Images/G17 สำลี (คำใหญ่) ท่าคันโท.รูปหนค..132825.jpg</t>
  </si>
  <si>
    <t>ข้อมูลหัวหน้าแคร์แคร์กลุ่มพันธกิจ_Images/G18 เพลินพิศ (อุรัว) กุฉิฯ.รูปหนค..132159.jpg</t>
  </si>
  <si>
    <t>G19 วีรวิทย์ (บัวขาว+หัวนาคำ) กุฉิฯ</t>
  </si>
  <si>
    <t>ข้อมูลหัวหน้าแคร์แคร์กลุ่มพันธกิจ_Images/G19 วีรวิทย์ (บัวขาว+หัวนาคำ) กุฉิฯ.รูปหนค..131937.jpg</t>
  </si>
  <si>
    <t>ข้อมูลหัวหน้าแคร์แคร์กลุ่มพันธกิจ_Images/G20 สุริยงค์ (เขาวง).รูปหนค..132653.jpg</t>
  </si>
  <si>
    <t>062-517-0417</t>
  </si>
  <si>
    <t>วันที่</t>
  </si>
  <si>
    <t>ผู้เชื่อชื่อ</t>
  </si>
  <si>
    <t>ลักษณะการติดต่อ</t>
  </si>
  <si>
    <t>รายละเอียดการติดต่อ</t>
  </si>
  <si>
    <t>รูปประกอบ</t>
  </si>
  <si>
    <t>รายงานประวัติการติดตามผู้เชื่อ</t>
  </si>
  <si>
    <t>เลือกชื่อผู้เชื่อ</t>
  </si>
  <si>
    <t>จำนวนข้อมูลที่ต้องการ</t>
  </si>
  <si>
    <t>รายงานเข้าเยี่ยมรายแคร์-หนค.</t>
  </si>
  <si>
    <t>รายชื่อแคร์-หนค.</t>
  </si>
  <si>
    <t>จำนวนการเข้าเยี่ยมแคร์-หนค. กลุ่มพันธกิจประจำเดือน</t>
  </si>
  <si>
    <t>เลือกเดือน</t>
  </si>
  <si>
    <t>เลือกปี</t>
  </si>
  <si>
    <t>ภาพรวมจำนวนการเข้าเยี่ยม</t>
  </si>
  <si>
    <t>จำนวนครั้งที่ติดตามผู้เชื่อ</t>
  </si>
  <si>
    <t>Sparkline</t>
  </si>
  <si>
    <t>รายงานสรุปวันเกิดผู้เชื่อประจำเดือน</t>
  </si>
  <si>
    <t>ข้อมูลผู้เชื่อตามสถานะ</t>
  </si>
  <si>
    <t>เลือกสถานะลูกค้า</t>
  </si>
  <si>
    <t>New</t>
  </si>
  <si>
    <t>Day Visit</t>
  </si>
  <si>
    <t>มกราคม</t>
  </si>
  <si>
    <t>ม.ค.</t>
  </si>
  <si>
    <t>กุมภาพันธ์</t>
  </si>
  <si>
    <t>ก.พ.</t>
  </si>
  <si>
    <t>B</t>
  </si>
  <si>
    <t>มีนาคม</t>
  </si>
  <si>
    <t>มี.ค.</t>
  </si>
  <si>
    <t>C</t>
  </si>
  <si>
    <t>เมษายน</t>
  </si>
  <si>
    <t>เม.ย.</t>
  </si>
  <si>
    <t>พฤษภาคม</t>
  </si>
  <si>
    <t>พ.ค.</t>
  </si>
  <si>
    <t>มิถุนายน</t>
  </si>
  <si>
    <t>มิ.ย.</t>
  </si>
  <si>
    <t>กรกฎาคม</t>
  </si>
  <si>
    <t>ก.ค.</t>
  </si>
  <si>
    <t>สิงหาคม</t>
  </si>
  <si>
    <t>ส.ค.</t>
  </si>
  <si>
    <t>กันยายน</t>
  </si>
  <si>
    <t>ก.ย.</t>
  </si>
  <si>
    <t>ตุลาคม</t>
  </si>
  <si>
    <t>ต.ค.</t>
  </si>
  <si>
    <t>พฤศจิกายน</t>
  </si>
  <si>
    <t>พ.ย.</t>
  </si>
  <si>
    <t>ธันวาคม</t>
  </si>
  <si>
    <t>ธ.ค.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</si>
</sst>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 &quot;d&quot;/&quot;mmm&quot;/&quot;yyyy"/>
    <numFmt numFmtId="165" formatCode="d/m/yyyy"/>
    <numFmt numFmtId="166" formatCode="_-* #,##0.00_-;\-* #,##0.00_-;_-* &quot;-&quot;??_-;_-@"/>
  </numFmts>
  <fonts count="9">
    <font>
      <sz val="10.0"/>
      <color rgb="FF000000"/>
      <name val="Arial"/>
      <scheme val="minor"/>
    </font>
    <font>
      <b/>
      <sz val="8.0"/>
      <color theme="1"/>
      <name val="Noto Sans Thai"/>
    </font>
    <font>
      <b/>
      <color theme="1"/>
      <name val="Noto Sans Thai"/>
    </font>
    <font>
      <sz val="10.0"/>
      <color theme="1"/>
      <name val="Noto Sans Thai"/>
    </font>
    <font>
      <color theme="1"/>
      <name val="Noto Sans Thai"/>
    </font>
    <font>
      <sz val="10.0"/>
      <color rgb="FF000000"/>
      <name val="Noto Sans Thai"/>
    </font>
    <font>
      <b/>
      <color rgb="FFFFFFFF"/>
      <name val="Noto Sans Thai"/>
    </font>
    <font>
      <color rgb="FFFFFFFF"/>
      <name val="Noto Sans Thai"/>
    </font>
    <font>
      <sz val="12.0"/>
      <color rgb="FFFFFFFF"/>
      <name val="Noto Sans Thai"/>
    </font>
  </fonts>
  <fills count="1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980000"/>
        <bgColor rgb="FF980000"/>
      </patternFill>
    </fill>
    <fill>
      <patternFill patternType="solid">
        <fgColor rgb="FF4A86E8"/>
        <bgColor rgb="FF4A86E8"/>
      </patternFill>
    </fill>
    <fill>
      <patternFill patternType="solid">
        <fgColor rgb="FFE8F0FE"/>
        <bgColor rgb="FFE8F0FE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164" xfId="0" applyAlignment="1" applyFont="1" applyNumberFormat="1">
      <alignment horizontal="center"/>
    </xf>
    <xf borderId="0" fillId="2" fontId="2" numFmtId="49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/>
    </xf>
    <xf borderId="0" fillId="0" fontId="4" numFmtId="49" xfId="0" applyAlignment="1" applyFont="1" applyNumberFormat="1">
      <alignment horizontal="center"/>
    </xf>
    <xf borderId="0" fillId="3" fontId="4" numFmtId="0" xfId="0" applyAlignment="1" applyFill="1" applyFont="1">
      <alignment horizontal="center"/>
    </xf>
    <xf borderId="0" fillId="4" fontId="5" numFmtId="0" xfId="0" applyAlignment="1" applyFill="1" applyFont="1">
      <alignment horizontal="center" readingOrder="0"/>
    </xf>
    <xf borderId="0" fillId="4" fontId="3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/>
    </xf>
    <xf borderId="0" fillId="4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6" fontId="3" numFmtId="0" xfId="0" applyAlignment="1" applyFont="1">
      <alignment horizontal="center" readingOrder="0" vertical="bottom"/>
    </xf>
    <xf borderId="0" fillId="7" fontId="3" numFmtId="0" xfId="0" applyAlignment="1" applyFill="1" applyFont="1">
      <alignment horizontal="center" readingOrder="0"/>
    </xf>
    <xf borderId="0" fillId="7" fontId="3" numFmtId="0" xfId="0" applyAlignment="1" applyFont="1">
      <alignment horizontal="center" vertical="bottom"/>
    </xf>
    <xf borderId="0" fillId="7" fontId="3" numFmtId="165" xfId="0" applyAlignment="1" applyFont="1" applyNumberFormat="1">
      <alignment horizontal="center"/>
    </xf>
    <xf borderId="0" fillId="0" fontId="4" numFmtId="165" xfId="0" applyAlignment="1" applyFont="1" applyNumberFormat="1">
      <alignment horizontal="center"/>
    </xf>
    <xf borderId="0" fillId="4" fontId="3" numFmtId="0" xfId="0" applyAlignment="1" applyFont="1">
      <alignment horizontal="center" readingOrder="0" vertical="bottom"/>
    </xf>
    <xf borderId="0" fillId="5" fontId="3" numFmtId="0" xfId="0" applyAlignment="1" applyFont="1">
      <alignment horizontal="center" vertical="bottom"/>
    </xf>
    <xf borderId="0" fillId="5" fontId="3" numFmtId="165" xfId="0" applyAlignment="1" applyFont="1" applyNumberFormat="1">
      <alignment horizontal="center"/>
    </xf>
    <xf borderId="0" fillId="5" fontId="4" numFmtId="0" xfId="0" applyAlignment="1" applyFont="1">
      <alignment horizontal="center" readingOrder="0"/>
    </xf>
    <xf borderId="0" fillId="5" fontId="4" numFmtId="0" xfId="0" applyAlignment="1" applyFont="1">
      <alignment horizontal="center"/>
    </xf>
    <xf borderId="0" fillId="5" fontId="4" numFmtId="165" xfId="0" applyAlignment="1" applyFont="1" applyNumberFormat="1">
      <alignment horizontal="center"/>
    </xf>
    <xf borderId="0" fillId="7" fontId="4" numFmtId="0" xfId="0" applyAlignment="1" applyFont="1">
      <alignment horizontal="center" readingOrder="0"/>
    </xf>
    <xf borderId="0" fillId="7" fontId="4" numFmtId="165" xfId="0" applyAlignment="1" applyFont="1" applyNumberFormat="1">
      <alignment horizontal="center"/>
    </xf>
    <xf borderId="0" fillId="7" fontId="4" numFmtId="0" xfId="0" applyAlignment="1" applyFont="1">
      <alignment horizontal="center"/>
    </xf>
    <xf borderId="0" fillId="0" fontId="4" numFmtId="166" xfId="0" applyAlignment="1" applyFont="1" applyNumberFormat="1">
      <alignment horizontal="center"/>
    </xf>
    <xf borderId="0" fillId="8" fontId="2" numFmtId="0" xfId="0" applyAlignment="1" applyFill="1" applyFont="1">
      <alignment horizontal="center" readingOrder="0"/>
    </xf>
    <xf borderId="0" fillId="0" fontId="4" numFmtId="0" xfId="0" applyAlignment="1" applyFont="1">
      <alignment horizontal="left" readingOrder="0"/>
    </xf>
    <xf quotePrefix="1" borderId="0" fillId="0" fontId="4" numFmtId="0" xfId="0" applyAlignment="1" applyFont="1">
      <alignment horizontal="center" readingOrder="0"/>
    </xf>
    <xf borderId="0" fillId="8" fontId="2" numFmtId="164" xfId="0" applyAlignment="1" applyFont="1" applyNumberFormat="1">
      <alignment horizontal="center"/>
    </xf>
    <xf borderId="0" fillId="8" fontId="2" numFmtId="0" xfId="0" applyAlignment="1" applyFont="1">
      <alignment horizontal="center"/>
    </xf>
    <xf borderId="0" fillId="9" fontId="4" numFmtId="0" xfId="0" applyAlignment="1" applyFill="1" applyFont="1">
      <alignment horizontal="center"/>
    </xf>
    <xf borderId="0" fillId="10" fontId="6" numFmtId="0" xfId="0" applyAlignment="1" applyFill="1" applyFont="1">
      <alignment horizontal="center" readingOrder="0" vertical="center"/>
    </xf>
    <xf borderId="0" fillId="0" fontId="4" numFmtId="0" xfId="0" applyFont="1"/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0" fillId="11" fontId="7" numFmtId="0" xfId="0" applyAlignment="1" applyFill="1" applyFont="1">
      <alignment horizontal="center" readingOrder="0" vertical="center"/>
    </xf>
    <xf borderId="1" fillId="0" fontId="4" numFmtId="0" xfId="0" applyAlignment="1" applyBorder="1" applyFont="1">
      <alignment horizontal="right"/>
    </xf>
    <xf borderId="3" fillId="0" fontId="4" numFmtId="0" xfId="0" applyAlignment="1" applyBorder="1" applyFont="1">
      <alignment horizontal="right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horizontal="left"/>
    </xf>
    <xf borderId="0" fillId="12" fontId="2" numFmtId="0" xfId="0" applyAlignment="1" applyFill="1" applyFont="1">
      <alignment horizontal="center" readingOrder="0"/>
    </xf>
    <xf borderId="0" fillId="12" fontId="2" numFmtId="3" xfId="0" applyAlignment="1" applyFont="1" applyNumberFormat="1">
      <alignment horizontal="center" vertical="bottom"/>
    </xf>
    <xf borderId="0" fillId="11" fontId="8" numFmtId="0" xfId="0" applyAlignment="1" applyFont="1">
      <alignment horizontal="center" readingOrder="0" vertical="center"/>
    </xf>
    <xf borderId="5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 readingOrder="0"/>
    </xf>
    <xf borderId="0" fillId="12" fontId="2" numFmtId="0" xfId="0" applyAlignment="1" applyFont="1">
      <alignment horizontal="center"/>
    </xf>
    <xf borderId="0" fillId="11" fontId="6" numFmtId="0" xfId="0" applyAlignment="1" applyFont="1">
      <alignment horizontal="center" readingOrder="0" vertical="center"/>
    </xf>
    <xf borderId="0" fillId="12" fontId="2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3.5"/>
    <col customWidth="1" min="2" max="2" width="32.25"/>
    <col customWidth="1" min="3" max="3" width="12.63"/>
    <col customWidth="1" min="4" max="4" width="12.13"/>
    <col customWidth="1" min="5" max="6" width="12.63"/>
    <col customWidth="1" min="9" max="9" width="23.75"/>
    <col customWidth="1" min="10" max="10" width="17.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5" t="str">
        <f t="array" ref="L1:L771">{"DOB_Month";IF(len(H2:H771)&gt;0,MONTH(H2:H771),"")}</f>
        <v>DOB_Month</v>
      </c>
      <c r="M1" s="5" t="str">
        <f t="array" ref="M1:M771">{"DOB_Day";IF(len(H2:H771)&gt;0,DAY(H2:H771),"")}</f>
        <v>DOB_Day</v>
      </c>
    </row>
    <row r="2" ht="15.75" customHeight="1">
      <c r="A2" s="6" t="s">
        <v>11</v>
      </c>
      <c r="B2" s="7" t="s">
        <v>12</v>
      </c>
      <c r="C2" s="7"/>
      <c r="D2" s="7" t="s">
        <v>13</v>
      </c>
      <c r="E2" s="8"/>
      <c r="F2" s="8"/>
      <c r="G2" s="8"/>
      <c r="H2" s="9"/>
      <c r="I2" s="10" t="str">
        <f>IF(LEN(A2)=0,,IF(MAXIFS('ข้อมูลการติดตามผล'!A:A,'ข้อมูลการติดตามผล'!B:B,A2)=0,"ไม่มีข้อมูลเข้าเยี่ยม",MAXIFS('ข้อมูลการติดตามผล'!A:A,'ข้อมูลการติดตามผล'!B:B,A2)))</f>
        <v>ไม่มีข้อมูลเข้าเยี่ยม</v>
      </c>
      <c r="J2" s="11" t="str">
        <f t="shared" ref="J2:J445" si="1">IF(LEN(A2)=0,,IF(I2="ไม่มีข้อมูลเข้าเยี่ยม",,TODAY()-I2))</f>
        <v/>
      </c>
      <c r="K2" s="8" t="str">
        <f>IFERROR(IF(I2="ไม่มีข้อมูลเข้าเยี่ยม","New",IF(J2&gt; VLOOKUP(D2,Config!A:B,2,false),"Late Visit","Normal")),)</f>
        <v>New</v>
      </c>
      <c r="L2" s="12" t="s">
        <v>14</v>
      </c>
      <c r="M2" s="12" t="s">
        <v>14</v>
      </c>
    </row>
    <row r="3" ht="15.75" customHeight="1">
      <c r="A3" s="13" t="s">
        <v>15</v>
      </c>
      <c r="B3" s="7" t="s">
        <v>12</v>
      </c>
      <c r="C3" s="7"/>
      <c r="D3" s="7"/>
      <c r="E3" s="8"/>
      <c r="F3" s="8"/>
      <c r="G3" s="8"/>
      <c r="H3" s="9"/>
      <c r="I3" s="10" t="str">
        <f>IF(LEN(A3)=0,,IF(MAXIFS('ข้อมูลการติดตามผล'!A:A,'ข้อมูลการติดตามผล'!B:B,A3)=0,"ไม่มีข้อมูลเข้าเยี่ยม",MAXIFS('ข้อมูลการติดตามผล'!A:A,'ข้อมูลการติดตามผล'!B:B,A3)))</f>
        <v>ไม่มีข้อมูลเข้าเยี่ยม</v>
      </c>
      <c r="J3" s="11" t="str">
        <f t="shared" si="1"/>
        <v/>
      </c>
      <c r="K3" s="8" t="str">
        <f>IFERROR(IF(I3="ไม่มีข้อมูลเข้าเยี่ยม","New",IF(J3&gt; VLOOKUP(D3,Config!A:B,2,false),"Late Visit","Normal")),)</f>
        <v>New</v>
      </c>
      <c r="L3" s="12" t="s">
        <v>14</v>
      </c>
      <c r="M3" s="12" t="s">
        <v>14</v>
      </c>
    </row>
    <row r="4" ht="15.75" customHeight="1">
      <c r="A4" s="14" t="s">
        <v>16</v>
      </c>
      <c r="B4" s="7" t="s">
        <v>12</v>
      </c>
      <c r="C4" s="8"/>
      <c r="D4" s="8"/>
      <c r="E4" s="8"/>
      <c r="F4" s="8"/>
      <c r="G4" s="8"/>
      <c r="H4" s="9"/>
      <c r="I4" s="10" t="str">
        <f>IF(LEN(A4)=0,,IF(MAXIFS('ข้อมูลการติดตามผล'!A:A,'ข้อมูลการติดตามผล'!B:B,A4)=0,"ไม่มีข้อมูลเข้าเยี่ยม",MAXIFS('ข้อมูลการติดตามผล'!A:A,'ข้อมูลการติดตามผล'!B:B,A4)))</f>
        <v>ไม่มีข้อมูลเข้าเยี่ยม</v>
      </c>
      <c r="J4" s="11" t="str">
        <f t="shared" si="1"/>
        <v/>
      </c>
      <c r="K4" s="8" t="str">
        <f>IFERROR(IF(I4="ไม่มีข้อมูลเข้าเยี่ยม","New",IF(J4&gt; VLOOKUP(D4,Config!A:B,2,false),"Late Visit","Normal")),)</f>
        <v>New</v>
      </c>
      <c r="L4" s="12" t="s">
        <v>14</v>
      </c>
      <c r="M4" s="12" t="s">
        <v>14</v>
      </c>
    </row>
    <row r="5" ht="15.75" customHeight="1">
      <c r="A5" s="15" t="s">
        <v>17</v>
      </c>
      <c r="B5" s="7" t="s">
        <v>12</v>
      </c>
      <c r="C5" s="8"/>
      <c r="D5" s="8"/>
      <c r="E5" s="8"/>
      <c r="F5" s="8" t="s">
        <v>18</v>
      </c>
      <c r="G5" s="8"/>
      <c r="H5" s="10"/>
      <c r="I5" s="10" t="str">
        <f>IF(LEN(A5)=0,,IF(MAXIFS('ข้อมูลการติดตามผล'!A:A,'ข้อมูลการติดตามผล'!B:B,A5)=0,"ไม่มีข้อมูลเข้าเยี่ยม",MAXIFS('ข้อมูลการติดตามผล'!A:A,'ข้อมูลการติดตามผล'!B:B,A5)))</f>
        <v>ไม่มีข้อมูลเข้าเยี่ยม</v>
      </c>
      <c r="J5" s="11" t="str">
        <f t="shared" si="1"/>
        <v/>
      </c>
      <c r="K5" s="8" t="str">
        <f>IFERROR(IF(I5="ไม่มีข้อมูลเข้าเยี่ยม","New",IF(J5&gt; VLOOKUP(D5,Config!A:B,2,false),"Late Visit","Normal")),)</f>
        <v>New</v>
      </c>
      <c r="L5" s="12" t="s">
        <v>14</v>
      </c>
      <c r="M5" s="12" t="s">
        <v>14</v>
      </c>
    </row>
    <row r="6" ht="15.75" customHeight="1">
      <c r="A6" s="15" t="s">
        <v>19</v>
      </c>
      <c r="B6" s="7" t="s">
        <v>12</v>
      </c>
      <c r="C6" s="8"/>
      <c r="D6" s="8"/>
      <c r="E6" s="8"/>
      <c r="F6" s="8" t="s">
        <v>18</v>
      </c>
      <c r="G6" s="8"/>
      <c r="H6" s="10"/>
      <c r="I6" s="10" t="str">
        <f>IF(LEN(A6)=0,,IF(MAXIFS('ข้อมูลการติดตามผล'!A:A,'ข้อมูลการติดตามผล'!B:B,A6)=0,"ไม่มีข้อมูลเข้าเยี่ยม",MAXIFS('ข้อมูลการติดตามผล'!A:A,'ข้อมูลการติดตามผล'!B:B,A6)))</f>
        <v>ไม่มีข้อมูลเข้าเยี่ยม</v>
      </c>
      <c r="J6" s="11" t="str">
        <f t="shared" si="1"/>
        <v/>
      </c>
      <c r="K6" s="8" t="str">
        <f>IFERROR(IF(I6="ไม่มีข้อมูลเข้าเยี่ยม","New",IF(J6&gt; VLOOKUP(D6,Config!A:B,2,false),"Late Visit","Normal")),)</f>
        <v>New</v>
      </c>
      <c r="L6" s="12" t="s">
        <v>14</v>
      </c>
      <c r="M6" s="12" t="s">
        <v>14</v>
      </c>
    </row>
    <row r="7" ht="15.75" customHeight="1">
      <c r="A7" s="15" t="s">
        <v>20</v>
      </c>
      <c r="B7" s="7" t="s">
        <v>12</v>
      </c>
      <c r="C7" s="8"/>
      <c r="D7" s="8"/>
      <c r="E7" s="8"/>
      <c r="F7" s="8" t="s">
        <v>18</v>
      </c>
      <c r="G7" s="8"/>
      <c r="H7" s="10"/>
      <c r="I7" s="10" t="str">
        <f>IF(LEN(A7)=0,,IF(MAXIFS('ข้อมูลการติดตามผล'!A:A,'ข้อมูลการติดตามผล'!B:B,A7)=0,"ไม่มีข้อมูลเข้าเยี่ยม",MAXIFS('ข้อมูลการติดตามผล'!A:A,'ข้อมูลการติดตามผล'!B:B,A7)))</f>
        <v>ไม่มีข้อมูลเข้าเยี่ยม</v>
      </c>
      <c r="J7" s="11" t="str">
        <f t="shared" si="1"/>
        <v/>
      </c>
      <c r="K7" s="8" t="str">
        <f>IFERROR(IF(I7="ไม่มีข้อมูลเข้าเยี่ยม","New",IF(J7&gt; VLOOKUP(D7,Config!A:B,2,false),"Late Visit","Normal")),)</f>
        <v>New</v>
      </c>
      <c r="L7" s="12" t="s">
        <v>14</v>
      </c>
      <c r="M7" s="12" t="s">
        <v>14</v>
      </c>
    </row>
    <row r="8" ht="15.75" customHeight="1">
      <c r="A8" s="15" t="s">
        <v>21</v>
      </c>
      <c r="B8" s="7" t="s">
        <v>12</v>
      </c>
      <c r="C8" s="8"/>
      <c r="D8" s="8"/>
      <c r="E8" s="8"/>
      <c r="F8" s="8" t="s">
        <v>18</v>
      </c>
      <c r="G8" s="8"/>
      <c r="H8" s="10"/>
      <c r="I8" s="10" t="str">
        <f>IF(LEN(A8)=0,,IF(MAXIFS('ข้อมูลการติดตามผล'!A:A,'ข้อมูลการติดตามผล'!B:B,A8)=0,"ไม่มีข้อมูลเข้าเยี่ยม",MAXIFS('ข้อมูลการติดตามผล'!A:A,'ข้อมูลการติดตามผล'!B:B,A8)))</f>
        <v>ไม่มีข้อมูลเข้าเยี่ยม</v>
      </c>
      <c r="J8" s="11" t="str">
        <f t="shared" si="1"/>
        <v/>
      </c>
      <c r="K8" s="8" t="str">
        <f>IFERROR(IF(I8="ไม่มีข้อมูลเข้าเยี่ยม","New",IF(J8&gt; VLOOKUP(D8,Config!A:B,2,false),"Late Visit","Normal")),)</f>
        <v>New</v>
      </c>
      <c r="L8" s="12" t="s">
        <v>14</v>
      </c>
      <c r="M8" s="12" t="s">
        <v>14</v>
      </c>
    </row>
    <row r="9" ht="15.75" customHeight="1">
      <c r="A9" s="15" t="s">
        <v>22</v>
      </c>
      <c r="B9" s="7" t="s">
        <v>12</v>
      </c>
      <c r="C9" s="8"/>
      <c r="D9" s="8"/>
      <c r="E9" s="8"/>
      <c r="F9" s="8" t="s">
        <v>18</v>
      </c>
      <c r="G9" s="8"/>
      <c r="H9" s="10"/>
      <c r="I9" s="10" t="str">
        <f>IF(LEN(A9)=0,,IF(MAXIFS('ข้อมูลการติดตามผล'!A:A,'ข้อมูลการติดตามผล'!B:B,A9)=0,"ไม่มีข้อมูลเข้าเยี่ยม",MAXIFS('ข้อมูลการติดตามผล'!A:A,'ข้อมูลการติดตามผล'!B:B,A9)))</f>
        <v>ไม่มีข้อมูลเข้าเยี่ยม</v>
      </c>
      <c r="J9" s="11" t="str">
        <f t="shared" si="1"/>
        <v/>
      </c>
      <c r="K9" s="8" t="str">
        <f>IFERROR(IF(I9="ไม่มีข้อมูลเข้าเยี่ยม","New",IF(J9&gt; VLOOKUP(D9,Config!A:B,2,false),"Late Visit","Normal")),)</f>
        <v>New</v>
      </c>
      <c r="L9" s="12" t="s">
        <v>14</v>
      </c>
      <c r="M9" s="12" t="s">
        <v>14</v>
      </c>
    </row>
    <row r="10" ht="15.75" customHeight="1">
      <c r="A10" s="16" t="s">
        <v>23</v>
      </c>
      <c r="B10" s="7" t="s">
        <v>12</v>
      </c>
      <c r="C10" s="8"/>
      <c r="D10" s="8"/>
      <c r="E10" s="8"/>
      <c r="F10" s="8" t="s">
        <v>18</v>
      </c>
      <c r="G10" s="8"/>
      <c r="H10" s="10"/>
      <c r="I10" s="10" t="str">
        <f>IF(LEN(A10)=0,,IF(MAXIFS('ข้อมูลการติดตามผล'!A:A,'ข้อมูลการติดตามผล'!B:B,A10)=0,"ไม่มีข้อมูลเข้าเยี่ยม",MAXIFS('ข้อมูลการติดตามผล'!A:A,'ข้อมูลการติดตามผล'!B:B,A10)))</f>
        <v>ไม่มีข้อมูลเข้าเยี่ยม</v>
      </c>
      <c r="J10" s="11" t="str">
        <f t="shared" si="1"/>
        <v/>
      </c>
      <c r="K10" s="8" t="str">
        <f>IFERROR(IF(I10="ไม่มีข้อมูลเข้าเยี่ยม","New",IF(J10&gt; VLOOKUP(D10,Config!A:B,2,false),"Late Visit","Normal")),)</f>
        <v>New</v>
      </c>
      <c r="L10" s="12" t="s">
        <v>14</v>
      </c>
      <c r="M10" s="12" t="s">
        <v>14</v>
      </c>
    </row>
    <row r="11" ht="15.75" customHeight="1">
      <c r="A11" s="16" t="s">
        <v>24</v>
      </c>
      <c r="B11" s="7" t="s">
        <v>12</v>
      </c>
      <c r="C11" s="8"/>
      <c r="D11" s="8"/>
      <c r="E11" s="8"/>
      <c r="F11" s="8" t="s">
        <v>18</v>
      </c>
      <c r="G11" s="8"/>
      <c r="H11" s="10"/>
      <c r="I11" s="10" t="str">
        <f>IF(LEN(A11)=0,,IF(MAXIFS('ข้อมูลการติดตามผล'!A:A,'ข้อมูลการติดตามผล'!B:B,A11)=0,"ไม่มีข้อมูลเข้าเยี่ยม",MAXIFS('ข้อมูลการติดตามผล'!A:A,'ข้อมูลการติดตามผล'!B:B,A11)))</f>
        <v>ไม่มีข้อมูลเข้าเยี่ยม</v>
      </c>
      <c r="J11" s="11" t="str">
        <f t="shared" si="1"/>
        <v/>
      </c>
      <c r="K11" s="8" t="str">
        <f>IFERROR(IF(I11="ไม่มีข้อมูลเข้าเยี่ยม","New",IF(J11&gt; VLOOKUP(D11,Config!A:B,2,false),"Late Visit","Normal")),)</f>
        <v>New</v>
      </c>
      <c r="L11" s="12" t="s">
        <v>14</v>
      </c>
      <c r="M11" s="12" t="s">
        <v>14</v>
      </c>
    </row>
    <row r="12" ht="15.75" customHeight="1">
      <c r="A12" s="15" t="s">
        <v>25</v>
      </c>
      <c r="B12" s="7" t="s">
        <v>12</v>
      </c>
      <c r="C12" s="8"/>
      <c r="D12" s="8"/>
      <c r="E12" s="8"/>
      <c r="F12" s="8" t="s">
        <v>18</v>
      </c>
      <c r="G12" s="8"/>
      <c r="H12" s="10"/>
      <c r="I12" s="10" t="str">
        <f>IF(LEN(A12)=0,,IF(MAXIFS('ข้อมูลการติดตามผล'!A:A,'ข้อมูลการติดตามผล'!B:B,A12)=0,"ไม่มีข้อมูลเข้าเยี่ยม",MAXIFS('ข้อมูลการติดตามผล'!A:A,'ข้อมูลการติดตามผล'!B:B,A12)))</f>
        <v>ไม่มีข้อมูลเข้าเยี่ยม</v>
      </c>
      <c r="J12" s="11" t="str">
        <f t="shared" si="1"/>
        <v/>
      </c>
      <c r="K12" s="8" t="str">
        <f>IFERROR(IF(I12="ไม่มีข้อมูลเข้าเยี่ยม","New",IF(J12&gt; VLOOKUP(D12,Config!A:B,2,false),"Late Visit","Normal")),)</f>
        <v>New</v>
      </c>
      <c r="L12" s="12" t="s">
        <v>14</v>
      </c>
      <c r="M12" s="12" t="s">
        <v>14</v>
      </c>
    </row>
    <row r="13" ht="15.75" customHeight="1">
      <c r="A13" s="16" t="s">
        <v>26</v>
      </c>
      <c r="B13" s="7" t="s">
        <v>12</v>
      </c>
      <c r="C13" s="8"/>
      <c r="D13" s="8"/>
      <c r="E13" s="8"/>
      <c r="F13" s="8" t="s">
        <v>18</v>
      </c>
      <c r="G13" s="8"/>
      <c r="H13" s="10"/>
      <c r="I13" s="10" t="str">
        <f>IF(LEN(A13)=0,,IF(MAXIFS('ข้อมูลการติดตามผล'!A:A,'ข้อมูลการติดตามผล'!B:B,A13)=0,"ไม่มีข้อมูลเข้าเยี่ยม",MAXIFS('ข้อมูลการติดตามผล'!A:A,'ข้อมูลการติดตามผล'!B:B,A13)))</f>
        <v>ไม่มีข้อมูลเข้าเยี่ยม</v>
      </c>
      <c r="J13" s="11" t="str">
        <f t="shared" si="1"/>
        <v/>
      </c>
      <c r="K13" s="8" t="str">
        <f>IFERROR(IF(I13="ไม่มีข้อมูลเข้าเยี่ยม","New",IF(J13&gt; VLOOKUP(D13,Config!A:B,2,false),"Late Visit","Normal")),)</f>
        <v>New</v>
      </c>
      <c r="L13" s="12" t="s">
        <v>14</v>
      </c>
      <c r="M13" s="12" t="s">
        <v>14</v>
      </c>
    </row>
    <row r="14" ht="15.75" customHeight="1">
      <c r="A14" s="15" t="s">
        <v>27</v>
      </c>
      <c r="B14" s="7" t="s">
        <v>12</v>
      </c>
      <c r="C14" s="8"/>
      <c r="D14" s="8"/>
      <c r="E14" s="8"/>
      <c r="F14" s="8" t="s">
        <v>18</v>
      </c>
      <c r="G14" s="8"/>
      <c r="H14" s="10"/>
      <c r="I14" s="10" t="str">
        <f>IF(LEN(A14)=0,,IF(MAXIFS('ข้อมูลการติดตามผล'!A:A,'ข้อมูลการติดตามผล'!B:B,A14)=0,"ไม่มีข้อมูลเข้าเยี่ยม",MAXIFS('ข้อมูลการติดตามผล'!A:A,'ข้อมูลการติดตามผล'!B:B,A14)))</f>
        <v>ไม่มีข้อมูลเข้าเยี่ยม</v>
      </c>
      <c r="J14" s="11" t="str">
        <f t="shared" si="1"/>
        <v/>
      </c>
      <c r="K14" s="8" t="str">
        <f>IFERROR(IF(I14="ไม่มีข้อมูลเข้าเยี่ยม","New",IF(J14&gt; VLOOKUP(D14,Config!A:B,2,false),"Late Visit","Normal")),)</f>
        <v>New</v>
      </c>
      <c r="L14" s="12" t="s">
        <v>14</v>
      </c>
      <c r="M14" s="12" t="s">
        <v>14</v>
      </c>
    </row>
    <row r="15" ht="15.75" customHeight="1">
      <c r="A15" s="17" t="s">
        <v>28</v>
      </c>
      <c r="B15" s="7" t="s">
        <v>12</v>
      </c>
      <c r="C15" s="8"/>
      <c r="D15" s="8"/>
      <c r="E15" s="8"/>
      <c r="F15" s="8" t="s">
        <v>18</v>
      </c>
      <c r="G15" s="8"/>
      <c r="H15" s="10"/>
      <c r="I15" s="10" t="str">
        <f>IF(LEN(A15)=0,,IF(MAXIFS('ข้อมูลการติดตามผล'!A:A,'ข้อมูลการติดตามผล'!B:B,A15)=0,"ไม่มีข้อมูลเข้าเยี่ยม",MAXIFS('ข้อมูลการติดตามผล'!A:A,'ข้อมูลการติดตามผล'!B:B,A15)))</f>
        <v>ไม่มีข้อมูลเข้าเยี่ยม</v>
      </c>
      <c r="J15" s="11" t="str">
        <f t="shared" si="1"/>
        <v/>
      </c>
      <c r="K15" s="8" t="str">
        <f>IFERROR(IF(I15="ไม่มีข้อมูลเข้าเยี่ยม","New",IF(J15&gt; VLOOKUP(D15,Config!A:B,2,false),"Late Visit","Normal")),)</f>
        <v>New</v>
      </c>
      <c r="L15" s="12" t="s">
        <v>14</v>
      </c>
      <c r="M15" s="12" t="s">
        <v>14</v>
      </c>
    </row>
    <row r="16" ht="15.75" customHeight="1">
      <c r="A16" s="15" t="s">
        <v>29</v>
      </c>
      <c r="B16" s="7" t="s">
        <v>12</v>
      </c>
      <c r="C16" s="8"/>
      <c r="D16" s="8"/>
      <c r="E16" s="8"/>
      <c r="F16" s="8" t="s">
        <v>18</v>
      </c>
      <c r="G16" s="8"/>
      <c r="H16" s="10"/>
      <c r="I16" s="10" t="str">
        <f>IF(LEN(A16)=0,,IF(MAXIFS('ข้อมูลการติดตามผล'!A:A,'ข้อมูลการติดตามผล'!B:B,A16)=0,"ไม่มีข้อมูลเข้าเยี่ยม",MAXIFS('ข้อมูลการติดตามผล'!A:A,'ข้อมูลการติดตามผล'!B:B,A16)))</f>
        <v>ไม่มีข้อมูลเข้าเยี่ยม</v>
      </c>
      <c r="J16" s="11" t="str">
        <f t="shared" si="1"/>
        <v/>
      </c>
      <c r="K16" s="8" t="str">
        <f>IFERROR(IF(I16="ไม่มีข้อมูลเข้าเยี่ยม","New",IF(J16&gt; VLOOKUP(D16,Config!A:B,2,false),"Late Visit","Normal")),)</f>
        <v>New</v>
      </c>
      <c r="L16" s="12" t="s">
        <v>14</v>
      </c>
      <c r="M16" s="12" t="s">
        <v>14</v>
      </c>
    </row>
    <row r="17" ht="15.75" customHeight="1">
      <c r="A17" s="17" t="s">
        <v>30</v>
      </c>
      <c r="B17" s="7" t="s">
        <v>12</v>
      </c>
      <c r="C17" s="8"/>
      <c r="D17" s="8"/>
      <c r="E17" s="8"/>
      <c r="F17" s="8" t="s">
        <v>18</v>
      </c>
      <c r="G17" s="8"/>
      <c r="H17" s="10"/>
      <c r="I17" s="10" t="str">
        <f>IF(LEN(A17)=0,,IF(MAXIFS('ข้อมูลการติดตามผล'!A:A,'ข้อมูลการติดตามผล'!B:B,A17)=0,"ไม่มีข้อมูลเข้าเยี่ยม",MAXIFS('ข้อมูลการติดตามผล'!A:A,'ข้อมูลการติดตามผล'!B:B,A17)))</f>
        <v>ไม่มีข้อมูลเข้าเยี่ยม</v>
      </c>
      <c r="J17" s="11" t="str">
        <f t="shared" si="1"/>
        <v/>
      </c>
      <c r="K17" s="8" t="str">
        <f>IFERROR(IF(I17="ไม่มีข้อมูลเข้าเยี่ยม","New",IF(J17&gt; VLOOKUP(D17,Config!A:B,2,false),"Late Visit","Normal")),)</f>
        <v>New</v>
      </c>
      <c r="L17" s="12" t="s">
        <v>14</v>
      </c>
      <c r="M17" s="12" t="s">
        <v>14</v>
      </c>
    </row>
    <row r="18" ht="15.75" customHeight="1">
      <c r="A18" s="17" t="s">
        <v>31</v>
      </c>
      <c r="B18" s="7" t="s">
        <v>12</v>
      </c>
      <c r="C18" s="8"/>
      <c r="D18" s="8"/>
      <c r="E18" s="8"/>
      <c r="F18" s="8" t="s">
        <v>18</v>
      </c>
      <c r="G18" s="8"/>
      <c r="H18" s="10"/>
      <c r="I18" s="10" t="str">
        <f>IF(LEN(A18)=0,,IF(MAXIFS('ข้อมูลการติดตามผล'!A:A,'ข้อมูลการติดตามผล'!B:B,A18)=0,"ไม่มีข้อมูลเข้าเยี่ยม",MAXIFS('ข้อมูลการติดตามผล'!A:A,'ข้อมูลการติดตามผล'!B:B,A18)))</f>
        <v>ไม่มีข้อมูลเข้าเยี่ยม</v>
      </c>
      <c r="J18" s="11" t="str">
        <f t="shared" si="1"/>
        <v/>
      </c>
      <c r="K18" s="8" t="str">
        <f>IFERROR(IF(I18="ไม่มีข้อมูลเข้าเยี่ยม","New",IF(J18&gt; VLOOKUP(D18,Config!A:B,2,false),"Late Visit","Normal")),)</f>
        <v>New</v>
      </c>
      <c r="L18" s="12" t="s">
        <v>14</v>
      </c>
      <c r="M18" s="12" t="s">
        <v>14</v>
      </c>
    </row>
    <row r="19" ht="15.75" customHeight="1">
      <c r="A19" s="15" t="s">
        <v>32</v>
      </c>
      <c r="B19" s="7" t="s">
        <v>12</v>
      </c>
      <c r="C19" s="8"/>
      <c r="D19" s="8"/>
      <c r="E19" s="8"/>
      <c r="F19" s="8" t="s">
        <v>18</v>
      </c>
      <c r="G19" s="8"/>
      <c r="H19" s="10"/>
      <c r="I19" s="10" t="str">
        <f>IF(LEN(A19)=0,,IF(MAXIFS('ข้อมูลการติดตามผล'!A:A,'ข้อมูลการติดตามผล'!B:B,A19)=0,"ไม่มีข้อมูลเข้าเยี่ยม",MAXIFS('ข้อมูลการติดตามผล'!A:A,'ข้อมูลการติดตามผล'!B:B,A19)))</f>
        <v>ไม่มีข้อมูลเข้าเยี่ยม</v>
      </c>
      <c r="J19" s="11" t="str">
        <f t="shared" si="1"/>
        <v/>
      </c>
      <c r="K19" s="8" t="str">
        <f>IFERROR(IF(I19="ไม่มีข้อมูลเข้าเยี่ยม","New",IF(J19&gt; VLOOKUP(D19,Config!A:B,2,false),"Late Visit","Normal")),)</f>
        <v>New</v>
      </c>
      <c r="L19" s="12" t="s">
        <v>14</v>
      </c>
      <c r="M19" s="12" t="s">
        <v>14</v>
      </c>
    </row>
    <row r="20" ht="15.75" customHeight="1">
      <c r="A20" s="15" t="s">
        <v>33</v>
      </c>
      <c r="B20" s="7" t="s">
        <v>12</v>
      </c>
      <c r="C20" s="8"/>
      <c r="D20" s="8"/>
      <c r="E20" s="8"/>
      <c r="F20" s="8" t="s">
        <v>18</v>
      </c>
      <c r="G20" s="8"/>
      <c r="H20" s="10"/>
      <c r="I20" s="10" t="str">
        <f>IF(LEN(A20)=0,,IF(MAXIFS('ข้อมูลการติดตามผล'!A:A,'ข้อมูลการติดตามผล'!B:B,A20)=0,"ไม่มีข้อมูลเข้าเยี่ยม",MAXIFS('ข้อมูลการติดตามผล'!A:A,'ข้อมูลการติดตามผล'!B:B,A20)))</f>
        <v>ไม่มีข้อมูลเข้าเยี่ยม</v>
      </c>
      <c r="J20" s="11" t="str">
        <f t="shared" si="1"/>
        <v/>
      </c>
      <c r="K20" s="8" t="str">
        <f>IFERROR(IF(I20="ไม่มีข้อมูลเข้าเยี่ยม","New",IF(J20&gt; VLOOKUP(D20,Config!A:B,2,false),"Late Visit","Normal")),)</f>
        <v>New</v>
      </c>
      <c r="L20" s="12" t="s">
        <v>14</v>
      </c>
      <c r="M20" s="12" t="s">
        <v>14</v>
      </c>
    </row>
    <row r="21" ht="15.75" customHeight="1">
      <c r="A21" s="15" t="s">
        <v>34</v>
      </c>
      <c r="B21" s="7" t="s">
        <v>12</v>
      </c>
      <c r="C21" s="8"/>
      <c r="D21" s="8"/>
      <c r="E21" s="8"/>
      <c r="F21" s="8" t="s">
        <v>18</v>
      </c>
      <c r="G21" s="8"/>
      <c r="H21" s="10"/>
      <c r="I21" s="10" t="str">
        <f>IF(LEN(A21)=0,,IF(MAXIFS('ข้อมูลการติดตามผล'!A:A,'ข้อมูลการติดตามผล'!B:B,A21)=0,"ไม่มีข้อมูลเข้าเยี่ยม",MAXIFS('ข้อมูลการติดตามผล'!A:A,'ข้อมูลการติดตามผล'!B:B,A21)))</f>
        <v>ไม่มีข้อมูลเข้าเยี่ยม</v>
      </c>
      <c r="J21" s="11" t="str">
        <f t="shared" si="1"/>
        <v/>
      </c>
      <c r="K21" s="8" t="str">
        <f>IFERROR(IF(I21="ไม่มีข้อมูลเข้าเยี่ยม","New",IF(J21&gt; VLOOKUP(D21,Config!A:B,2,false),"Late Visit","Normal")),)</f>
        <v>New</v>
      </c>
      <c r="L21" s="12" t="s">
        <v>14</v>
      </c>
      <c r="M21" s="12" t="s">
        <v>14</v>
      </c>
    </row>
    <row r="22" ht="15.75" customHeight="1">
      <c r="A22" s="15" t="s">
        <v>35</v>
      </c>
      <c r="B22" s="7" t="s">
        <v>12</v>
      </c>
      <c r="C22" s="8"/>
      <c r="D22" s="8"/>
      <c r="E22" s="8"/>
      <c r="F22" s="8" t="s">
        <v>36</v>
      </c>
      <c r="G22" s="8"/>
      <c r="H22" s="10"/>
      <c r="I22" s="10" t="str">
        <f>IF(LEN(A22)=0,,IF(MAXIFS('ข้อมูลการติดตามผล'!A:A,'ข้อมูลการติดตามผล'!B:B,A22)=0,"ไม่มีข้อมูลเข้าเยี่ยม",MAXIFS('ข้อมูลการติดตามผล'!A:A,'ข้อมูลการติดตามผล'!B:B,A22)))</f>
        <v>ไม่มีข้อมูลเข้าเยี่ยม</v>
      </c>
      <c r="J22" s="11" t="str">
        <f t="shared" si="1"/>
        <v/>
      </c>
      <c r="K22" s="8" t="str">
        <f>IFERROR(IF(I22="ไม่มีข้อมูลเข้าเยี่ยม","New",IF(J22&gt; VLOOKUP(D22,Config!A:B,2,false),"Late Visit","Normal")),)</f>
        <v>New</v>
      </c>
      <c r="L22" s="12" t="s">
        <v>14</v>
      </c>
      <c r="M22" s="12" t="s">
        <v>14</v>
      </c>
    </row>
    <row r="23" ht="15.75" customHeight="1">
      <c r="A23" s="16" t="s">
        <v>37</v>
      </c>
      <c r="B23" s="7" t="s">
        <v>12</v>
      </c>
      <c r="C23" s="8"/>
      <c r="D23" s="8"/>
      <c r="E23" s="8"/>
      <c r="F23" s="8" t="s">
        <v>36</v>
      </c>
      <c r="G23" s="8"/>
      <c r="H23" s="10"/>
      <c r="I23" s="10" t="str">
        <f>IF(LEN(A23)=0,,IF(MAXIFS('ข้อมูลการติดตามผล'!A:A,'ข้อมูลการติดตามผล'!B:B,A23)=0,"ไม่มีข้อมูลเข้าเยี่ยม",MAXIFS('ข้อมูลการติดตามผล'!A:A,'ข้อมูลการติดตามผล'!B:B,A23)))</f>
        <v>ไม่มีข้อมูลเข้าเยี่ยม</v>
      </c>
      <c r="J23" s="11" t="str">
        <f t="shared" si="1"/>
        <v/>
      </c>
      <c r="K23" s="8" t="str">
        <f>IFERROR(IF(I23="ไม่มีข้อมูลเข้าเยี่ยม","New",IF(J23&gt; VLOOKUP(D23,Config!A:B,2,false),"Late Visit","Normal")),)</f>
        <v>New</v>
      </c>
      <c r="L23" s="12" t="s">
        <v>14</v>
      </c>
      <c r="M23" s="12" t="s">
        <v>14</v>
      </c>
    </row>
    <row r="24" ht="15.75" customHeight="1">
      <c r="A24" s="15" t="s">
        <v>38</v>
      </c>
      <c r="B24" s="7" t="s">
        <v>12</v>
      </c>
      <c r="C24" s="8"/>
      <c r="D24" s="8"/>
      <c r="E24" s="8"/>
      <c r="F24" s="7" t="s">
        <v>39</v>
      </c>
      <c r="G24" s="8"/>
      <c r="H24" s="10"/>
      <c r="I24" s="10" t="str">
        <f>IF(LEN(A24)=0,,IF(MAXIFS('ข้อมูลการติดตามผล'!A:A,'ข้อมูลการติดตามผล'!B:B,A24)=0,"ไม่มีข้อมูลเข้าเยี่ยม",MAXIFS('ข้อมูลการติดตามผล'!A:A,'ข้อมูลการติดตามผล'!B:B,A24)))</f>
        <v>ไม่มีข้อมูลเข้าเยี่ยม</v>
      </c>
      <c r="J24" s="11" t="str">
        <f t="shared" si="1"/>
        <v/>
      </c>
      <c r="K24" s="8" t="str">
        <f>IFERROR(IF(I24="ไม่มีข้อมูลเข้าเยี่ยม","New",IF(J24&gt; VLOOKUP(D24,Config!A:B,2,false),"Late Visit","Normal")),)</f>
        <v>New</v>
      </c>
      <c r="L24" s="12" t="s">
        <v>14</v>
      </c>
      <c r="M24" s="12" t="s">
        <v>14</v>
      </c>
    </row>
    <row r="25" ht="15.75" customHeight="1">
      <c r="A25" s="15" t="s">
        <v>40</v>
      </c>
      <c r="B25" s="7" t="s">
        <v>12</v>
      </c>
      <c r="C25" s="8"/>
      <c r="D25" s="8"/>
      <c r="E25" s="8"/>
      <c r="F25" s="7" t="s">
        <v>39</v>
      </c>
      <c r="G25" s="8"/>
      <c r="H25" s="10"/>
      <c r="I25" s="10" t="str">
        <f>IF(LEN(A25)=0,,IF(MAXIFS('ข้อมูลการติดตามผล'!A:A,'ข้อมูลการติดตามผล'!B:B,A25)=0,"ไม่มีข้อมูลเข้าเยี่ยม",MAXIFS('ข้อมูลการติดตามผล'!A:A,'ข้อมูลการติดตามผล'!B:B,A25)))</f>
        <v>ไม่มีข้อมูลเข้าเยี่ยม</v>
      </c>
      <c r="J25" s="11" t="str">
        <f t="shared" si="1"/>
        <v/>
      </c>
      <c r="K25" s="8" t="str">
        <f>IFERROR(IF(I25="ไม่มีข้อมูลเข้าเยี่ยม","New",IF(J25&gt; VLOOKUP(D25,Config!A:B,2,false),"Late Visit","Normal")),)</f>
        <v>New</v>
      </c>
      <c r="L25" s="12" t="s">
        <v>14</v>
      </c>
      <c r="M25" s="12" t="s">
        <v>14</v>
      </c>
    </row>
    <row r="26" ht="15.75" customHeight="1">
      <c r="A26" s="17" t="s">
        <v>41</v>
      </c>
      <c r="B26" s="7" t="s">
        <v>12</v>
      </c>
      <c r="C26" s="8"/>
      <c r="D26" s="8"/>
      <c r="E26" s="8"/>
      <c r="F26" s="7" t="s">
        <v>39</v>
      </c>
      <c r="G26" s="8"/>
      <c r="H26" s="10"/>
      <c r="I26" s="10" t="str">
        <f>IF(LEN(A26)=0,,IF(MAXIFS('ข้อมูลการติดตามผล'!A:A,'ข้อมูลการติดตามผล'!B:B,A26)=0,"ไม่มีข้อมูลเข้าเยี่ยม",MAXIFS('ข้อมูลการติดตามผล'!A:A,'ข้อมูลการติดตามผล'!B:B,A26)))</f>
        <v>ไม่มีข้อมูลเข้าเยี่ยม</v>
      </c>
      <c r="J26" s="11" t="str">
        <f t="shared" si="1"/>
        <v/>
      </c>
      <c r="K26" s="8" t="str">
        <f>IFERROR(IF(I26="ไม่มีข้อมูลเข้าเยี่ยม","New",IF(J26&gt; VLOOKUP(D26,Config!A:B,2,false),"Late Visit","Normal")),)</f>
        <v>New</v>
      </c>
      <c r="L26" s="12" t="s">
        <v>14</v>
      </c>
      <c r="M26" s="12" t="s">
        <v>14</v>
      </c>
    </row>
    <row r="27" ht="15.75" customHeight="1">
      <c r="A27" s="15" t="s">
        <v>42</v>
      </c>
      <c r="B27" s="7" t="s">
        <v>12</v>
      </c>
      <c r="C27" s="8"/>
      <c r="D27" s="8"/>
      <c r="E27" s="8"/>
      <c r="F27" s="7" t="s">
        <v>39</v>
      </c>
      <c r="G27" s="8"/>
      <c r="H27" s="10"/>
      <c r="I27" s="10" t="str">
        <f>IF(LEN(A27)=0,,IF(MAXIFS('ข้อมูลการติดตามผล'!A:A,'ข้อมูลการติดตามผล'!B:B,A27)=0,"ไม่มีข้อมูลเข้าเยี่ยม",MAXIFS('ข้อมูลการติดตามผล'!A:A,'ข้อมูลการติดตามผล'!B:B,A27)))</f>
        <v>ไม่มีข้อมูลเข้าเยี่ยม</v>
      </c>
      <c r="J27" s="11" t="str">
        <f t="shared" si="1"/>
        <v/>
      </c>
      <c r="K27" s="8" t="str">
        <f>IFERROR(IF(I27="ไม่มีข้อมูลเข้าเยี่ยม","New",IF(J27&gt; VLOOKUP(D27,Config!A:B,2,false),"Late Visit","Normal")),)</f>
        <v>New</v>
      </c>
      <c r="L27" s="12" t="s">
        <v>14</v>
      </c>
      <c r="M27" s="12" t="s">
        <v>14</v>
      </c>
    </row>
    <row r="28" ht="15.75" customHeight="1">
      <c r="A28" s="15" t="s">
        <v>43</v>
      </c>
      <c r="B28" s="7" t="s">
        <v>12</v>
      </c>
      <c r="C28" s="8"/>
      <c r="D28" s="8"/>
      <c r="E28" s="8"/>
      <c r="F28" s="7" t="s">
        <v>39</v>
      </c>
      <c r="G28" s="8"/>
      <c r="H28" s="10"/>
      <c r="I28" s="10" t="str">
        <f>IF(LEN(A28)=0,,IF(MAXIFS('ข้อมูลการติดตามผล'!A:A,'ข้อมูลการติดตามผล'!B:B,A28)=0,"ไม่มีข้อมูลเข้าเยี่ยม",MAXIFS('ข้อมูลการติดตามผล'!A:A,'ข้อมูลการติดตามผล'!B:B,A28)))</f>
        <v>ไม่มีข้อมูลเข้าเยี่ยม</v>
      </c>
      <c r="J28" s="11" t="str">
        <f t="shared" si="1"/>
        <v/>
      </c>
      <c r="K28" s="8" t="str">
        <f>IFERROR(IF(I28="ไม่มีข้อมูลเข้าเยี่ยม","New",IF(J28&gt; VLOOKUP(D28,Config!A:B,2,false),"Late Visit","Normal")),)</f>
        <v>New</v>
      </c>
      <c r="L28" s="12" t="s">
        <v>14</v>
      </c>
      <c r="M28" s="12" t="s">
        <v>14</v>
      </c>
    </row>
    <row r="29" ht="15.75" customHeight="1">
      <c r="A29" s="15" t="s">
        <v>44</v>
      </c>
      <c r="B29" s="7" t="s">
        <v>12</v>
      </c>
      <c r="C29" s="8"/>
      <c r="D29" s="8"/>
      <c r="E29" s="8"/>
      <c r="F29" s="7" t="s">
        <v>39</v>
      </c>
      <c r="G29" s="8"/>
      <c r="H29" s="10"/>
      <c r="I29" s="10" t="str">
        <f>IF(LEN(A29)=0,,IF(MAXIFS('ข้อมูลการติดตามผล'!A:A,'ข้อมูลการติดตามผล'!B:B,A29)=0,"ไม่มีข้อมูลเข้าเยี่ยม",MAXIFS('ข้อมูลการติดตามผล'!A:A,'ข้อมูลการติดตามผล'!B:B,A29)))</f>
        <v>ไม่มีข้อมูลเข้าเยี่ยม</v>
      </c>
      <c r="J29" s="11" t="str">
        <f t="shared" si="1"/>
        <v/>
      </c>
      <c r="K29" s="8" t="str">
        <f>IFERROR(IF(I29="ไม่มีข้อมูลเข้าเยี่ยม","New",IF(J29&gt; VLOOKUP(D29,Config!A:B,2,false),"Late Visit","Normal")),)</f>
        <v>New</v>
      </c>
      <c r="L29" s="12" t="s">
        <v>14</v>
      </c>
      <c r="M29" s="12" t="s">
        <v>14</v>
      </c>
    </row>
    <row r="30" ht="15.75" customHeight="1">
      <c r="A30" s="15" t="s">
        <v>45</v>
      </c>
      <c r="B30" s="7" t="s">
        <v>12</v>
      </c>
      <c r="C30" s="8"/>
      <c r="D30" s="8"/>
      <c r="E30" s="8"/>
      <c r="F30" s="7" t="s">
        <v>39</v>
      </c>
      <c r="G30" s="8"/>
      <c r="H30" s="10"/>
      <c r="I30" s="10" t="str">
        <f>IF(LEN(A30)=0,,IF(MAXIFS('ข้อมูลการติดตามผล'!A:A,'ข้อมูลการติดตามผล'!B:B,A30)=0,"ไม่มีข้อมูลเข้าเยี่ยม",MAXIFS('ข้อมูลการติดตามผล'!A:A,'ข้อมูลการติดตามผล'!B:B,A30)))</f>
        <v>ไม่มีข้อมูลเข้าเยี่ยม</v>
      </c>
      <c r="J30" s="11" t="str">
        <f t="shared" si="1"/>
        <v/>
      </c>
      <c r="K30" s="8" t="str">
        <f>IFERROR(IF(I30="ไม่มีข้อมูลเข้าเยี่ยม","New",IF(J30&gt; VLOOKUP(D30,Config!A:B,2,false),"Late Visit","Normal")),)</f>
        <v>New</v>
      </c>
      <c r="L30" s="12" t="s">
        <v>14</v>
      </c>
      <c r="M30" s="12" t="s">
        <v>14</v>
      </c>
    </row>
    <row r="31" ht="15.75" customHeight="1">
      <c r="A31" s="15" t="s">
        <v>46</v>
      </c>
      <c r="B31" s="7" t="s">
        <v>12</v>
      </c>
      <c r="C31" s="8"/>
      <c r="D31" s="8"/>
      <c r="E31" s="8"/>
      <c r="F31" s="7" t="s">
        <v>39</v>
      </c>
      <c r="G31" s="8"/>
      <c r="H31" s="10"/>
      <c r="I31" s="10" t="str">
        <f>IF(LEN(A31)=0,,IF(MAXIFS('ข้อมูลการติดตามผล'!A:A,'ข้อมูลการติดตามผล'!B:B,A31)=0,"ไม่มีข้อมูลเข้าเยี่ยม",MAXIFS('ข้อมูลการติดตามผล'!A:A,'ข้อมูลการติดตามผล'!B:B,A31)))</f>
        <v>ไม่มีข้อมูลเข้าเยี่ยม</v>
      </c>
      <c r="J31" s="11" t="str">
        <f t="shared" si="1"/>
        <v/>
      </c>
      <c r="K31" s="8" t="str">
        <f>IFERROR(IF(I31="ไม่มีข้อมูลเข้าเยี่ยม","New",IF(J31&gt; VLOOKUP(D31,Config!A:B,2,false),"Late Visit","Normal")),)</f>
        <v>New</v>
      </c>
      <c r="L31" s="12" t="s">
        <v>14</v>
      </c>
      <c r="M31" s="12" t="s">
        <v>14</v>
      </c>
    </row>
    <row r="32" ht="15.75" customHeight="1">
      <c r="A32" s="6" t="s">
        <v>47</v>
      </c>
      <c r="B32" s="7" t="s">
        <v>12</v>
      </c>
      <c r="C32" s="8"/>
      <c r="D32" s="8"/>
      <c r="E32" s="8"/>
      <c r="F32" s="7" t="s">
        <v>48</v>
      </c>
      <c r="G32" s="8"/>
      <c r="H32" s="10"/>
      <c r="I32" s="10" t="str">
        <f>IF(LEN(A32)=0,,IF(MAXIFS('ข้อมูลการติดตามผล'!A:A,'ข้อมูลการติดตามผล'!B:B,A32)=0,"ไม่มีข้อมูลเข้าเยี่ยม",MAXIFS('ข้อมูลการติดตามผล'!A:A,'ข้อมูลการติดตามผล'!B:B,A32)))</f>
        <v>ไม่มีข้อมูลเข้าเยี่ยม</v>
      </c>
      <c r="J32" s="11" t="str">
        <f t="shared" si="1"/>
        <v/>
      </c>
      <c r="K32" s="8" t="str">
        <f>IFERROR(IF(I32="ไม่มีข้อมูลเข้าเยี่ยม","New",IF(J32&gt; VLOOKUP(D32,Config!A:B,2,false),"Late Visit","Normal")),)</f>
        <v>New</v>
      </c>
      <c r="L32" s="12" t="s">
        <v>14</v>
      </c>
      <c r="M32" s="12" t="s">
        <v>14</v>
      </c>
    </row>
    <row r="33" ht="15.75" customHeight="1">
      <c r="A33" s="6" t="s">
        <v>49</v>
      </c>
      <c r="B33" s="7" t="s">
        <v>12</v>
      </c>
      <c r="C33" s="8"/>
      <c r="D33" s="8"/>
      <c r="E33" s="8"/>
      <c r="F33" s="7" t="s">
        <v>48</v>
      </c>
      <c r="G33" s="8"/>
      <c r="H33" s="10"/>
      <c r="I33" s="10" t="str">
        <f>IF(LEN(A33)=0,,IF(MAXIFS('ข้อมูลการติดตามผล'!A:A,'ข้อมูลการติดตามผล'!B:B,A33)=0,"ไม่มีข้อมูลเข้าเยี่ยม",MAXIFS('ข้อมูลการติดตามผล'!A:A,'ข้อมูลการติดตามผล'!B:B,A33)))</f>
        <v>ไม่มีข้อมูลเข้าเยี่ยม</v>
      </c>
      <c r="J33" s="11" t="str">
        <f t="shared" si="1"/>
        <v/>
      </c>
      <c r="K33" s="8" t="str">
        <f>IFERROR(IF(I33="ไม่มีข้อมูลเข้าเยี่ยม","New",IF(J33&gt; VLOOKUP(D33,Config!A:B,2,false),"Late Visit","Normal")),)</f>
        <v>New</v>
      </c>
      <c r="L33" s="12" t="s">
        <v>14</v>
      </c>
      <c r="M33" s="12" t="s">
        <v>14</v>
      </c>
    </row>
    <row r="34" ht="15.75" customHeight="1">
      <c r="A34" s="17" t="s">
        <v>45</v>
      </c>
      <c r="B34" s="7" t="s">
        <v>12</v>
      </c>
      <c r="C34" s="8"/>
      <c r="D34" s="8"/>
      <c r="E34" s="8"/>
      <c r="F34" s="7" t="s">
        <v>48</v>
      </c>
      <c r="G34" s="8"/>
      <c r="H34" s="10"/>
      <c r="I34" s="10" t="str">
        <f>IF(LEN(A34)=0,,IF(MAXIFS('ข้อมูลการติดตามผล'!A:A,'ข้อมูลการติดตามผล'!B:B,A34)=0,"ไม่มีข้อมูลเข้าเยี่ยม",MAXIFS('ข้อมูลการติดตามผล'!A:A,'ข้อมูลการติดตามผล'!B:B,A34)))</f>
        <v>ไม่มีข้อมูลเข้าเยี่ยม</v>
      </c>
      <c r="J34" s="11" t="str">
        <f t="shared" si="1"/>
        <v/>
      </c>
      <c r="K34" s="8" t="str">
        <f>IFERROR(IF(I34="ไม่มีข้อมูลเข้าเยี่ยม","New",IF(J34&gt; VLOOKUP(D34,Config!A:B,2,false),"Late Visit","Normal")),)</f>
        <v>New</v>
      </c>
      <c r="L34" s="12" t="s">
        <v>14</v>
      </c>
      <c r="M34" s="12" t="s">
        <v>14</v>
      </c>
    </row>
    <row r="35" ht="15.75" customHeight="1">
      <c r="A35" s="15" t="s">
        <v>50</v>
      </c>
      <c r="B35" s="7" t="s">
        <v>12</v>
      </c>
      <c r="C35" s="8"/>
      <c r="D35" s="8"/>
      <c r="E35" s="8"/>
      <c r="F35" s="7" t="s">
        <v>48</v>
      </c>
      <c r="G35" s="8"/>
      <c r="H35" s="10"/>
      <c r="I35" s="10" t="str">
        <f>IF(LEN(A35)=0,,IF(MAXIFS('ข้อมูลการติดตามผล'!A:A,'ข้อมูลการติดตามผล'!B:B,A35)=0,"ไม่มีข้อมูลเข้าเยี่ยม",MAXIFS('ข้อมูลการติดตามผล'!A:A,'ข้อมูลการติดตามผล'!B:B,A35)))</f>
        <v>ไม่มีข้อมูลเข้าเยี่ยม</v>
      </c>
      <c r="J35" s="11" t="str">
        <f t="shared" si="1"/>
        <v/>
      </c>
      <c r="K35" s="8" t="str">
        <f>IFERROR(IF(I35="ไม่มีข้อมูลเข้าเยี่ยม","New",IF(J35&gt; VLOOKUP(D35,Config!A:B,2,false),"Late Visit","Normal")),)</f>
        <v>New</v>
      </c>
      <c r="L35" s="12" t="s">
        <v>14</v>
      </c>
      <c r="M35" s="12" t="s">
        <v>14</v>
      </c>
    </row>
    <row r="36" ht="15.75" customHeight="1">
      <c r="A36" s="15" t="s">
        <v>51</v>
      </c>
      <c r="B36" s="7" t="s">
        <v>12</v>
      </c>
      <c r="C36" s="8"/>
      <c r="D36" s="8"/>
      <c r="E36" s="8"/>
      <c r="F36" s="7" t="s">
        <v>48</v>
      </c>
      <c r="G36" s="8"/>
      <c r="H36" s="10"/>
      <c r="I36" s="10" t="str">
        <f>IF(LEN(A36)=0,,IF(MAXIFS('ข้อมูลการติดตามผล'!A:A,'ข้อมูลการติดตามผล'!B:B,A36)=0,"ไม่มีข้อมูลเข้าเยี่ยม",MAXIFS('ข้อมูลการติดตามผล'!A:A,'ข้อมูลการติดตามผล'!B:B,A36)))</f>
        <v>ไม่มีข้อมูลเข้าเยี่ยม</v>
      </c>
      <c r="J36" s="11" t="str">
        <f t="shared" si="1"/>
        <v/>
      </c>
      <c r="K36" s="8" t="str">
        <f>IFERROR(IF(I36="ไม่มีข้อมูลเข้าเยี่ยม","New",IF(J36&gt; VLOOKUP(D36,Config!A:B,2,false),"Late Visit","Normal")),)</f>
        <v>New</v>
      </c>
      <c r="L36" s="12" t="s">
        <v>14</v>
      </c>
      <c r="M36" s="12" t="s">
        <v>14</v>
      </c>
    </row>
    <row r="37" ht="15.75" customHeight="1">
      <c r="A37" s="15" t="s">
        <v>52</v>
      </c>
      <c r="B37" s="7" t="s">
        <v>12</v>
      </c>
      <c r="C37" s="8"/>
      <c r="D37" s="8"/>
      <c r="E37" s="8"/>
      <c r="F37" s="7" t="s">
        <v>48</v>
      </c>
      <c r="G37" s="8"/>
      <c r="H37" s="10"/>
      <c r="I37" s="10" t="str">
        <f>IF(LEN(A37)=0,,IF(MAXIFS('ข้อมูลการติดตามผล'!A:A,'ข้อมูลการติดตามผล'!B:B,A37)=0,"ไม่มีข้อมูลเข้าเยี่ยม",MAXIFS('ข้อมูลการติดตามผล'!A:A,'ข้อมูลการติดตามผล'!B:B,A37)))</f>
        <v>ไม่มีข้อมูลเข้าเยี่ยม</v>
      </c>
      <c r="J37" s="11" t="str">
        <f t="shared" si="1"/>
        <v/>
      </c>
      <c r="K37" s="8" t="str">
        <f>IFERROR(IF(I37="ไม่มีข้อมูลเข้าเยี่ยม","New",IF(J37&gt; VLOOKUP(D37,Config!A:B,2,false),"Late Visit","Normal")),)</f>
        <v>New</v>
      </c>
      <c r="L37" s="12" t="s">
        <v>14</v>
      </c>
      <c r="M37" s="12" t="s">
        <v>14</v>
      </c>
    </row>
    <row r="38" ht="15.75" customHeight="1">
      <c r="A38" s="18" t="s">
        <v>53</v>
      </c>
      <c r="B38" s="7" t="s">
        <v>12</v>
      </c>
      <c r="C38" s="8"/>
      <c r="D38" s="8"/>
      <c r="E38" s="8"/>
      <c r="F38" s="7" t="s">
        <v>54</v>
      </c>
      <c r="G38" s="8"/>
      <c r="H38" s="10"/>
      <c r="I38" s="10" t="str">
        <f>IF(LEN(A38)=0,,IF(MAXIFS('ข้อมูลการติดตามผล'!A:A,'ข้อมูลการติดตามผล'!B:B,A38)=0,"ไม่มีข้อมูลเข้าเยี่ยม",MAXIFS('ข้อมูลการติดตามผล'!A:A,'ข้อมูลการติดตามผล'!B:B,A38)))</f>
        <v>ไม่มีข้อมูลเข้าเยี่ยม</v>
      </c>
      <c r="J38" s="11" t="str">
        <f t="shared" si="1"/>
        <v/>
      </c>
      <c r="K38" s="8" t="str">
        <f>IFERROR(IF(I38="ไม่มีข้อมูลเข้าเยี่ยม","New",IF(J38&gt; VLOOKUP(D38,Config!A:B,2,false),"Late Visit","Normal")),)</f>
        <v>New</v>
      </c>
      <c r="L38" s="12" t="s">
        <v>14</v>
      </c>
      <c r="M38" s="12" t="s">
        <v>14</v>
      </c>
    </row>
    <row r="39" ht="15.75" customHeight="1">
      <c r="A39" s="15" t="s">
        <v>55</v>
      </c>
      <c r="B39" s="7" t="s">
        <v>12</v>
      </c>
      <c r="C39" s="8"/>
      <c r="D39" s="8"/>
      <c r="E39" s="8"/>
      <c r="F39" s="7" t="s">
        <v>54</v>
      </c>
      <c r="G39" s="8"/>
      <c r="H39" s="10"/>
      <c r="I39" s="10" t="str">
        <f>IF(LEN(A39)=0,,IF(MAXIFS('ข้อมูลการติดตามผล'!A:A,'ข้อมูลการติดตามผล'!B:B,A39)=0,"ไม่มีข้อมูลเข้าเยี่ยม",MAXIFS('ข้อมูลการติดตามผล'!A:A,'ข้อมูลการติดตามผล'!B:B,A39)))</f>
        <v>ไม่มีข้อมูลเข้าเยี่ยม</v>
      </c>
      <c r="J39" s="11" t="str">
        <f t="shared" si="1"/>
        <v/>
      </c>
      <c r="K39" s="8" t="str">
        <f>IFERROR(IF(I39="ไม่มีข้อมูลเข้าเยี่ยม","New",IF(J39&gt; VLOOKUP(D39,Config!A:B,2,false),"Late Visit","Normal")),)</f>
        <v>New</v>
      </c>
      <c r="L39" s="12" t="s">
        <v>14</v>
      </c>
      <c r="M39" s="12" t="s">
        <v>14</v>
      </c>
    </row>
    <row r="40" ht="15.75" customHeight="1">
      <c r="A40" s="15" t="s">
        <v>56</v>
      </c>
      <c r="B40" s="7" t="s">
        <v>12</v>
      </c>
      <c r="C40" s="8"/>
      <c r="D40" s="8"/>
      <c r="E40" s="8"/>
      <c r="F40" s="7" t="s">
        <v>48</v>
      </c>
      <c r="G40" s="8"/>
      <c r="H40" s="10"/>
      <c r="I40" s="10" t="str">
        <f>IF(LEN(A40)=0,,IF(MAXIFS('ข้อมูลการติดตามผล'!A:A,'ข้อมูลการติดตามผล'!B:B,A40)=0,"ไม่มีข้อมูลเข้าเยี่ยม",MAXIFS('ข้อมูลการติดตามผล'!A:A,'ข้อมูลการติดตามผล'!B:B,A40)))</f>
        <v>ไม่มีข้อมูลเข้าเยี่ยม</v>
      </c>
      <c r="J40" s="11" t="str">
        <f t="shared" si="1"/>
        <v/>
      </c>
      <c r="K40" s="8" t="str">
        <f>IFERROR(IF(I40="ไม่มีข้อมูลเข้าเยี่ยม","New",IF(J40&gt; VLOOKUP(D40,Config!A:B,2,false),"Late Visit","Normal")),)</f>
        <v>New</v>
      </c>
      <c r="L40" s="12" t="s">
        <v>14</v>
      </c>
      <c r="M40" s="12" t="s">
        <v>14</v>
      </c>
    </row>
    <row r="41" ht="15.75" customHeight="1">
      <c r="A41" s="15" t="s">
        <v>57</v>
      </c>
      <c r="B41" s="7" t="s">
        <v>12</v>
      </c>
      <c r="C41" s="8"/>
      <c r="D41" s="8"/>
      <c r="E41" s="8"/>
      <c r="F41" s="7" t="s">
        <v>48</v>
      </c>
      <c r="G41" s="8"/>
      <c r="H41" s="10"/>
      <c r="I41" s="10" t="str">
        <f>IF(LEN(A41)=0,,IF(MAXIFS('ข้อมูลการติดตามผล'!A:A,'ข้อมูลการติดตามผล'!B:B,A41)=0,"ไม่มีข้อมูลเข้าเยี่ยม",MAXIFS('ข้อมูลการติดตามผล'!A:A,'ข้อมูลการติดตามผล'!B:B,A41)))</f>
        <v>ไม่มีข้อมูลเข้าเยี่ยม</v>
      </c>
      <c r="J41" s="11" t="str">
        <f t="shared" si="1"/>
        <v/>
      </c>
      <c r="K41" s="8" t="str">
        <f>IFERROR(IF(I41="ไม่มีข้อมูลเข้าเยี่ยม","New",IF(J41&gt; VLOOKUP(D41,Config!A:B,2,false),"Late Visit","Normal")),)</f>
        <v>New</v>
      </c>
      <c r="L41" s="12" t="s">
        <v>14</v>
      </c>
      <c r="M41" s="12" t="s">
        <v>14</v>
      </c>
    </row>
    <row r="42" ht="15.75" customHeight="1">
      <c r="A42" s="15" t="s">
        <v>44</v>
      </c>
      <c r="B42" s="7" t="s">
        <v>12</v>
      </c>
      <c r="C42" s="8"/>
      <c r="D42" s="8"/>
      <c r="E42" s="8"/>
      <c r="F42" s="7" t="s">
        <v>54</v>
      </c>
      <c r="G42" s="8"/>
      <c r="H42" s="10"/>
      <c r="I42" s="10" t="str">
        <f>IF(LEN(A42)=0,,IF(MAXIFS('ข้อมูลการติดตามผล'!A:A,'ข้อมูลการติดตามผล'!B:B,A42)=0,"ไม่มีข้อมูลเข้าเยี่ยม",MAXIFS('ข้อมูลการติดตามผล'!A:A,'ข้อมูลการติดตามผล'!B:B,A42)))</f>
        <v>ไม่มีข้อมูลเข้าเยี่ยม</v>
      </c>
      <c r="J42" s="11" t="str">
        <f t="shared" si="1"/>
        <v/>
      </c>
      <c r="K42" s="8" t="str">
        <f>IFERROR(IF(I42="ไม่มีข้อมูลเข้าเยี่ยม","New",IF(J42&gt; VLOOKUP(D42,Config!A:B,2,false),"Late Visit","Normal")),)</f>
        <v>New</v>
      </c>
      <c r="L42" s="12" t="s">
        <v>14</v>
      </c>
      <c r="M42" s="12" t="s">
        <v>14</v>
      </c>
    </row>
    <row r="43" ht="15.75" customHeight="1">
      <c r="A43" s="15" t="s">
        <v>58</v>
      </c>
      <c r="B43" s="7" t="s">
        <v>12</v>
      </c>
      <c r="C43" s="8"/>
      <c r="D43" s="8"/>
      <c r="E43" s="8"/>
      <c r="F43" s="7" t="s">
        <v>54</v>
      </c>
      <c r="G43" s="8"/>
      <c r="H43" s="10"/>
      <c r="I43" s="10" t="str">
        <f>IF(LEN(A43)=0,,IF(MAXIFS('ข้อมูลการติดตามผล'!A:A,'ข้อมูลการติดตามผล'!B:B,A43)=0,"ไม่มีข้อมูลเข้าเยี่ยม",MAXIFS('ข้อมูลการติดตามผล'!A:A,'ข้อมูลการติดตามผล'!B:B,A43)))</f>
        <v>ไม่มีข้อมูลเข้าเยี่ยม</v>
      </c>
      <c r="J43" s="11" t="str">
        <f t="shared" si="1"/>
        <v/>
      </c>
      <c r="K43" s="8" t="str">
        <f>IFERROR(IF(I43="ไม่มีข้อมูลเข้าเยี่ยม","New",IF(J43&gt; VLOOKUP(D43,Config!A:B,2,false),"Late Visit","Normal")),)</f>
        <v>New</v>
      </c>
      <c r="L43" s="12" t="s">
        <v>14</v>
      </c>
      <c r="M43" s="12" t="s">
        <v>14</v>
      </c>
    </row>
    <row r="44" ht="15.75" customHeight="1">
      <c r="A44" s="15" t="s">
        <v>59</v>
      </c>
      <c r="B44" s="7" t="s">
        <v>12</v>
      </c>
      <c r="C44" s="8"/>
      <c r="D44" s="8"/>
      <c r="E44" s="8"/>
      <c r="F44" s="7" t="s">
        <v>54</v>
      </c>
      <c r="G44" s="8"/>
      <c r="H44" s="10"/>
      <c r="I44" s="10" t="str">
        <f>IF(LEN(A44)=0,,IF(MAXIFS('ข้อมูลการติดตามผล'!A:A,'ข้อมูลการติดตามผล'!B:B,A44)=0,"ไม่มีข้อมูลเข้าเยี่ยม",MAXIFS('ข้อมูลการติดตามผล'!A:A,'ข้อมูลการติดตามผล'!B:B,A44)))</f>
        <v>ไม่มีข้อมูลเข้าเยี่ยม</v>
      </c>
      <c r="J44" s="11" t="str">
        <f t="shared" si="1"/>
        <v/>
      </c>
      <c r="K44" s="8" t="str">
        <f>IFERROR(IF(I44="ไม่มีข้อมูลเข้าเยี่ยม","New",IF(J44&gt; VLOOKUP(D44,Config!A:B,2,false),"Late Visit","Normal")),)</f>
        <v>New</v>
      </c>
      <c r="L44" s="12" t="s">
        <v>14</v>
      </c>
      <c r="M44" s="12" t="s">
        <v>14</v>
      </c>
    </row>
    <row r="45" ht="15.75" customHeight="1">
      <c r="A45" s="15" t="s">
        <v>60</v>
      </c>
      <c r="B45" s="7" t="s">
        <v>12</v>
      </c>
      <c r="C45" s="8"/>
      <c r="D45" s="8"/>
      <c r="E45" s="8"/>
      <c r="F45" s="7" t="s">
        <v>54</v>
      </c>
      <c r="G45" s="8"/>
      <c r="H45" s="10"/>
      <c r="I45" s="10" t="str">
        <f>IF(LEN(A45)=0,,IF(MAXIFS('ข้อมูลการติดตามผล'!A:A,'ข้อมูลการติดตามผล'!B:B,A45)=0,"ไม่มีข้อมูลเข้าเยี่ยม",MAXIFS('ข้อมูลการติดตามผล'!A:A,'ข้อมูลการติดตามผล'!B:B,A45)))</f>
        <v>ไม่มีข้อมูลเข้าเยี่ยม</v>
      </c>
      <c r="J45" s="11" t="str">
        <f t="shared" si="1"/>
        <v/>
      </c>
      <c r="K45" s="8" t="str">
        <f>IFERROR(IF(I45="ไม่มีข้อมูลเข้าเยี่ยม","New",IF(J45&gt; VLOOKUP(D45,Config!A:B,2,false),"Late Visit","Normal")),)</f>
        <v>New</v>
      </c>
      <c r="L45" s="12" t="s">
        <v>14</v>
      </c>
      <c r="M45" s="12" t="s">
        <v>14</v>
      </c>
    </row>
    <row r="46" ht="15.75" customHeight="1">
      <c r="A46" s="15" t="s">
        <v>61</v>
      </c>
      <c r="B46" s="7" t="s">
        <v>12</v>
      </c>
      <c r="C46" s="8"/>
      <c r="D46" s="8"/>
      <c r="E46" s="8"/>
      <c r="F46" s="7" t="s">
        <v>54</v>
      </c>
      <c r="G46" s="8"/>
      <c r="H46" s="10"/>
      <c r="I46" s="10" t="str">
        <f>IF(LEN(A46)=0,,IF(MAXIFS('ข้อมูลการติดตามผล'!A:A,'ข้อมูลการติดตามผล'!B:B,A46)=0,"ไม่มีข้อมูลเข้าเยี่ยม",MAXIFS('ข้อมูลการติดตามผล'!A:A,'ข้อมูลการติดตามผล'!B:B,A46)))</f>
        <v>ไม่มีข้อมูลเข้าเยี่ยม</v>
      </c>
      <c r="J46" s="11" t="str">
        <f t="shared" si="1"/>
        <v/>
      </c>
      <c r="K46" s="8" t="str">
        <f>IFERROR(IF(I46="ไม่มีข้อมูลเข้าเยี่ยม","New",IF(J46&gt; VLOOKUP(D46,Config!A:B,2,false),"Late Visit","Normal")),)</f>
        <v>New</v>
      </c>
      <c r="L46" s="12" t="s">
        <v>14</v>
      </c>
      <c r="M46" s="12" t="s">
        <v>14</v>
      </c>
    </row>
    <row r="47" ht="15.75" customHeight="1">
      <c r="A47" s="15" t="s">
        <v>62</v>
      </c>
      <c r="B47" s="7" t="s">
        <v>12</v>
      </c>
      <c r="C47" s="8"/>
      <c r="D47" s="8"/>
      <c r="E47" s="8"/>
      <c r="F47" s="7" t="s">
        <v>54</v>
      </c>
      <c r="G47" s="8"/>
      <c r="H47" s="10"/>
      <c r="I47" s="10" t="str">
        <f>IF(LEN(A47)=0,,IF(MAXIFS('ข้อมูลการติดตามผล'!A:A,'ข้อมูลการติดตามผล'!B:B,A47)=0,"ไม่มีข้อมูลเข้าเยี่ยม",MAXIFS('ข้อมูลการติดตามผล'!A:A,'ข้อมูลการติดตามผล'!B:B,A47)))</f>
        <v>ไม่มีข้อมูลเข้าเยี่ยม</v>
      </c>
      <c r="J47" s="11" t="str">
        <f t="shared" si="1"/>
        <v/>
      </c>
      <c r="K47" s="8" t="str">
        <f>IFERROR(IF(I47="ไม่มีข้อมูลเข้าเยี่ยม","New",IF(J47&gt; VLOOKUP(D47,Config!A:B,2,false),"Late Visit","Normal")),)</f>
        <v>New</v>
      </c>
      <c r="L47" s="12" t="s">
        <v>14</v>
      </c>
      <c r="M47" s="12" t="s">
        <v>14</v>
      </c>
    </row>
    <row r="48" ht="15.75" customHeight="1">
      <c r="A48" s="15" t="s">
        <v>63</v>
      </c>
      <c r="B48" s="7" t="s">
        <v>12</v>
      </c>
      <c r="C48" s="8"/>
      <c r="D48" s="8"/>
      <c r="E48" s="8"/>
      <c r="F48" s="7" t="s">
        <v>54</v>
      </c>
      <c r="G48" s="8"/>
      <c r="H48" s="10"/>
      <c r="I48" s="10" t="str">
        <f>IF(LEN(A48)=0,,IF(MAXIFS('ข้อมูลการติดตามผล'!A:A,'ข้อมูลการติดตามผล'!B:B,A48)=0,"ไม่มีข้อมูลเข้าเยี่ยม",MAXIFS('ข้อมูลการติดตามผล'!A:A,'ข้อมูลการติดตามผล'!B:B,A48)))</f>
        <v>ไม่มีข้อมูลเข้าเยี่ยม</v>
      </c>
      <c r="J48" s="11" t="str">
        <f t="shared" si="1"/>
        <v/>
      </c>
      <c r="K48" s="8" t="str">
        <f>IFERROR(IF(I48="ไม่มีข้อมูลเข้าเยี่ยม","New",IF(J48&gt; VLOOKUP(D48,Config!A:B,2,false),"Late Visit","Normal")),)</f>
        <v>New</v>
      </c>
      <c r="L48" s="12" t="s">
        <v>14</v>
      </c>
      <c r="M48" s="12" t="s">
        <v>14</v>
      </c>
    </row>
    <row r="49" ht="15.75" customHeight="1">
      <c r="A49" s="16" t="s">
        <v>64</v>
      </c>
      <c r="B49" s="7" t="s">
        <v>12</v>
      </c>
      <c r="C49" s="8"/>
      <c r="D49" s="8"/>
      <c r="E49" s="8"/>
      <c r="F49" s="7" t="s">
        <v>54</v>
      </c>
      <c r="G49" s="8"/>
      <c r="H49" s="10"/>
      <c r="I49" s="10" t="str">
        <f>IF(LEN(A49)=0,,IF(MAXIFS('ข้อมูลการติดตามผล'!A:A,'ข้อมูลการติดตามผล'!B:B,A49)=0,"ไม่มีข้อมูลเข้าเยี่ยม",MAXIFS('ข้อมูลการติดตามผล'!A:A,'ข้อมูลการติดตามผล'!B:B,A49)))</f>
        <v>ไม่มีข้อมูลเข้าเยี่ยม</v>
      </c>
      <c r="J49" s="11" t="str">
        <f t="shared" si="1"/>
        <v/>
      </c>
      <c r="K49" s="8" t="str">
        <f>IFERROR(IF(I49="ไม่มีข้อมูลเข้าเยี่ยม","New",IF(J49&gt; VLOOKUP(D49,Config!A:B,2,false),"Late Visit","Normal")),)</f>
        <v>New</v>
      </c>
      <c r="L49" s="12" t="s">
        <v>14</v>
      </c>
      <c r="M49" s="12" t="s">
        <v>14</v>
      </c>
    </row>
    <row r="50" ht="15.75" customHeight="1">
      <c r="A50" s="16" t="s">
        <v>65</v>
      </c>
      <c r="B50" s="7" t="s">
        <v>12</v>
      </c>
      <c r="C50" s="8"/>
      <c r="D50" s="8"/>
      <c r="E50" s="8"/>
      <c r="F50" s="7" t="s">
        <v>54</v>
      </c>
      <c r="G50" s="8"/>
      <c r="H50" s="10"/>
      <c r="I50" s="10" t="str">
        <f>IF(LEN(A50)=0,,IF(MAXIFS('ข้อมูลการติดตามผล'!A:A,'ข้อมูลการติดตามผล'!B:B,A50)=0,"ไม่มีข้อมูลเข้าเยี่ยม",MAXIFS('ข้อมูลการติดตามผล'!A:A,'ข้อมูลการติดตามผล'!B:B,A50)))</f>
        <v>ไม่มีข้อมูลเข้าเยี่ยม</v>
      </c>
      <c r="J50" s="11" t="str">
        <f t="shared" si="1"/>
        <v/>
      </c>
      <c r="K50" s="8" t="str">
        <f>IFERROR(IF(I50="ไม่มีข้อมูลเข้าเยี่ยม","New",IF(J50&gt; VLOOKUP(D50,Config!A:B,2,false),"Late Visit","Normal")),)</f>
        <v>New</v>
      </c>
      <c r="L50" s="12" t="s">
        <v>14</v>
      </c>
      <c r="M50" s="12" t="s">
        <v>14</v>
      </c>
    </row>
    <row r="51" ht="15.75" customHeight="1">
      <c r="A51" s="15" t="s">
        <v>66</v>
      </c>
      <c r="B51" s="7" t="s">
        <v>12</v>
      </c>
      <c r="C51" s="8"/>
      <c r="D51" s="8"/>
      <c r="E51" s="8"/>
      <c r="F51" s="7" t="s">
        <v>67</v>
      </c>
      <c r="G51" s="8"/>
      <c r="H51" s="10"/>
      <c r="I51" s="10" t="str">
        <f>IF(LEN(A51)=0,,IF(MAXIFS('ข้อมูลการติดตามผล'!A:A,'ข้อมูลการติดตามผล'!B:B,A51)=0,"ไม่มีข้อมูลเข้าเยี่ยม",MAXIFS('ข้อมูลการติดตามผล'!A:A,'ข้อมูลการติดตามผล'!B:B,A51)))</f>
        <v>ไม่มีข้อมูลเข้าเยี่ยม</v>
      </c>
      <c r="J51" s="11" t="str">
        <f t="shared" si="1"/>
        <v/>
      </c>
      <c r="K51" s="8" t="str">
        <f>IFERROR(IF(I51="ไม่มีข้อมูลเข้าเยี่ยม","New",IF(J51&gt; VLOOKUP(D51,Config!A:B,2,false),"Late Visit","Normal")),)</f>
        <v>New</v>
      </c>
      <c r="L51" s="12" t="s">
        <v>14</v>
      </c>
      <c r="M51" s="12" t="s">
        <v>14</v>
      </c>
    </row>
    <row r="52" ht="15.75" customHeight="1">
      <c r="A52" s="15" t="s">
        <v>68</v>
      </c>
      <c r="B52" s="7" t="s">
        <v>12</v>
      </c>
      <c r="C52" s="8"/>
      <c r="D52" s="8"/>
      <c r="E52" s="8"/>
      <c r="F52" s="7" t="s">
        <v>67</v>
      </c>
      <c r="G52" s="8"/>
      <c r="H52" s="10"/>
      <c r="I52" s="10" t="str">
        <f>IF(LEN(A52)=0,,IF(MAXIFS('ข้อมูลการติดตามผล'!A:A,'ข้อมูลการติดตามผล'!B:B,A52)=0,"ไม่มีข้อมูลเข้าเยี่ยม",MAXIFS('ข้อมูลการติดตามผล'!A:A,'ข้อมูลการติดตามผล'!B:B,A52)))</f>
        <v>ไม่มีข้อมูลเข้าเยี่ยม</v>
      </c>
      <c r="J52" s="11" t="str">
        <f t="shared" si="1"/>
        <v/>
      </c>
      <c r="K52" s="8" t="str">
        <f>IFERROR(IF(I52="ไม่มีข้อมูลเข้าเยี่ยม","New",IF(J52&gt; VLOOKUP(D52,Config!A:B,2,false),"Late Visit","Normal")),)</f>
        <v>New</v>
      </c>
      <c r="L52" s="12" t="s">
        <v>14</v>
      </c>
      <c r="M52" s="12" t="s">
        <v>14</v>
      </c>
    </row>
    <row r="53" ht="15.75" customHeight="1">
      <c r="A53" s="15" t="s">
        <v>69</v>
      </c>
      <c r="B53" s="7" t="s">
        <v>12</v>
      </c>
      <c r="C53" s="8"/>
      <c r="D53" s="8"/>
      <c r="E53" s="8"/>
      <c r="F53" s="7" t="s">
        <v>67</v>
      </c>
      <c r="G53" s="8"/>
      <c r="H53" s="10"/>
      <c r="I53" s="10" t="str">
        <f>IF(LEN(A53)=0,,IF(MAXIFS('ข้อมูลการติดตามผล'!A:A,'ข้อมูลการติดตามผล'!B:B,A53)=0,"ไม่มีข้อมูลเข้าเยี่ยม",MAXIFS('ข้อมูลการติดตามผล'!A:A,'ข้อมูลการติดตามผล'!B:B,A53)))</f>
        <v>ไม่มีข้อมูลเข้าเยี่ยม</v>
      </c>
      <c r="J53" s="11" t="str">
        <f t="shared" si="1"/>
        <v/>
      </c>
      <c r="K53" s="8" t="str">
        <f>IFERROR(IF(I53="ไม่มีข้อมูลเข้าเยี่ยม","New",IF(J53&gt; VLOOKUP(D53,Config!A:B,2,false),"Late Visit","Normal")),)</f>
        <v>New</v>
      </c>
      <c r="L53" s="12" t="s">
        <v>14</v>
      </c>
      <c r="M53" s="12" t="s">
        <v>14</v>
      </c>
    </row>
    <row r="54" ht="15.75" customHeight="1">
      <c r="A54" s="15" t="s">
        <v>70</v>
      </c>
      <c r="B54" s="7" t="s">
        <v>12</v>
      </c>
      <c r="C54" s="8"/>
      <c r="D54" s="8"/>
      <c r="E54" s="8"/>
      <c r="F54" s="7" t="s">
        <v>67</v>
      </c>
      <c r="G54" s="8"/>
      <c r="H54" s="10"/>
      <c r="I54" s="10" t="str">
        <f>IF(LEN(A54)=0,,IF(MAXIFS('ข้อมูลการติดตามผล'!A:A,'ข้อมูลการติดตามผล'!B:B,A54)=0,"ไม่มีข้อมูลเข้าเยี่ยม",MAXIFS('ข้อมูลการติดตามผล'!A:A,'ข้อมูลการติดตามผล'!B:B,A54)))</f>
        <v>ไม่มีข้อมูลเข้าเยี่ยม</v>
      </c>
      <c r="J54" s="11" t="str">
        <f t="shared" si="1"/>
        <v/>
      </c>
      <c r="K54" s="8" t="str">
        <f>IFERROR(IF(I54="ไม่มีข้อมูลเข้าเยี่ยม","New",IF(J54&gt; VLOOKUP(D54,Config!A:B,2,false),"Late Visit","Normal")),)</f>
        <v>New</v>
      </c>
      <c r="L54" s="12" t="s">
        <v>14</v>
      </c>
      <c r="M54" s="12" t="s">
        <v>14</v>
      </c>
    </row>
    <row r="55" ht="15.75" customHeight="1">
      <c r="A55" s="15" t="s">
        <v>71</v>
      </c>
      <c r="B55" s="7" t="s">
        <v>12</v>
      </c>
      <c r="C55" s="8"/>
      <c r="D55" s="8"/>
      <c r="E55" s="8"/>
      <c r="F55" s="7" t="s">
        <v>67</v>
      </c>
      <c r="G55" s="8"/>
      <c r="H55" s="10"/>
      <c r="I55" s="10" t="str">
        <f>IF(LEN(A55)=0,,IF(MAXIFS('ข้อมูลการติดตามผล'!A:A,'ข้อมูลการติดตามผล'!B:B,A55)=0,"ไม่มีข้อมูลเข้าเยี่ยม",MAXIFS('ข้อมูลการติดตามผล'!A:A,'ข้อมูลการติดตามผล'!B:B,A55)))</f>
        <v>ไม่มีข้อมูลเข้าเยี่ยม</v>
      </c>
      <c r="J55" s="11" t="str">
        <f t="shared" si="1"/>
        <v/>
      </c>
      <c r="K55" s="8" t="str">
        <f>IFERROR(IF(I55="ไม่มีข้อมูลเข้าเยี่ยม","New",IF(J55&gt; VLOOKUP(D55,Config!A:B,2,false),"Late Visit","Normal")),)</f>
        <v>New</v>
      </c>
      <c r="L55" s="12" t="s">
        <v>14</v>
      </c>
      <c r="M55" s="12" t="s">
        <v>14</v>
      </c>
    </row>
    <row r="56" ht="15.75" customHeight="1">
      <c r="A56" s="16" t="s">
        <v>72</v>
      </c>
      <c r="B56" s="7" t="s">
        <v>73</v>
      </c>
      <c r="C56" s="8"/>
      <c r="D56" s="8"/>
      <c r="E56" s="8"/>
      <c r="F56" s="8"/>
      <c r="G56" s="8"/>
      <c r="H56" s="10"/>
      <c r="I56" s="10" t="str">
        <f>IF(LEN(A56)=0,,IF(MAXIFS('ข้อมูลการติดตามผล'!A:A,'ข้อมูลการติดตามผล'!B:B,A56)=0,"ไม่มีข้อมูลเข้าเยี่ยม",MAXIFS('ข้อมูลการติดตามผล'!A:A,'ข้อมูลการติดตามผล'!B:B,A56)))</f>
        <v>ไม่มีข้อมูลเข้าเยี่ยม</v>
      </c>
      <c r="J56" s="11" t="str">
        <f t="shared" si="1"/>
        <v/>
      </c>
      <c r="K56" s="8" t="str">
        <f>IFERROR(IF(I56="ไม่มีข้อมูลเข้าเยี่ยม","New",IF(J56&gt; VLOOKUP(D56,Config!A:B,2,false),"Late Visit","Normal")),)</f>
        <v>New</v>
      </c>
      <c r="L56" s="12" t="s">
        <v>14</v>
      </c>
      <c r="M56" s="12" t="s">
        <v>14</v>
      </c>
    </row>
    <row r="57" ht="15.75" customHeight="1">
      <c r="A57" s="16" t="s">
        <v>74</v>
      </c>
      <c r="B57" s="7" t="s">
        <v>73</v>
      </c>
      <c r="C57" s="8"/>
      <c r="D57" s="8"/>
      <c r="E57" s="8"/>
      <c r="F57" s="8"/>
      <c r="G57" s="8"/>
      <c r="H57" s="10"/>
      <c r="I57" s="10" t="str">
        <f>IF(LEN(A57)=0,,IF(MAXIFS('ข้อมูลการติดตามผล'!A:A,'ข้อมูลการติดตามผล'!B:B,A57)=0,"ไม่มีข้อมูลเข้าเยี่ยม",MAXIFS('ข้อมูลการติดตามผล'!A:A,'ข้อมูลการติดตามผล'!B:B,A57)))</f>
        <v>ไม่มีข้อมูลเข้าเยี่ยม</v>
      </c>
      <c r="J57" s="11" t="str">
        <f t="shared" si="1"/>
        <v/>
      </c>
      <c r="K57" s="8" t="str">
        <f>IFERROR(IF(I57="ไม่มีข้อมูลเข้าเยี่ยม","New",IF(J57&gt; VLOOKUP(D57,Config!A:B,2,false),"Late Visit","Normal")),)</f>
        <v>New</v>
      </c>
      <c r="L57" s="12" t="s">
        <v>14</v>
      </c>
      <c r="M57" s="12" t="s">
        <v>14</v>
      </c>
    </row>
    <row r="58" ht="15.75" customHeight="1">
      <c r="A58" s="16" t="s">
        <v>75</v>
      </c>
      <c r="B58" s="7" t="s">
        <v>73</v>
      </c>
      <c r="C58" s="8"/>
      <c r="D58" s="8"/>
      <c r="E58" s="8"/>
      <c r="F58" s="8"/>
      <c r="G58" s="8"/>
      <c r="H58" s="10"/>
      <c r="I58" s="10" t="str">
        <f>IF(LEN(A58)=0,,IF(MAXIFS('ข้อมูลการติดตามผล'!A:A,'ข้อมูลการติดตามผล'!B:B,A58)=0,"ไม่มีข้อมูลเข้าเยี่ยม",MAXIFS('ข้อมูลการติดตามผล'!A:A,'ข้อมูลการติดตามผล'!B:B,A58)))</f>
        <v>ไม่มีข้อมูลเข้าเยี่ยม</v>
      </c>
      <c r="J58" s="11" t="str">
        <f t="shared" si="1"/>
        <v/>
      </c>
      <c r="K58" s="8" t="str">
        <f>IFERROR(IF(I58="ไม่มีข้อมูลเข้าเยี่ยม","New",IF(J58&gt; VLOOKUP(D58,Config!A:B,2,false),"Late Visit","Normal")),)</f>
        <v>New</v>
      </c>
      <c r="L58" s="12" t="s">
        <v>14</v>
      </c>
      <c r="M58" s="12" t="s">
        <v>14</v>
      </c>
    </row>
    <row r="59" ht="15.75" customHeight="1">
      <c r="A59" s="16" t="s">
        <v>76</v>
      </c>
      <c r="B59" s="7" t="s">
        <v>73</v>
      </c>
      <c r="C59" s="8"/>
      <c r="D59" s="8"/>
      <c r="E59" s="8"/>
      <c r="F59" s="8"/>
      <c r="G59" s="8"/>
      <c r="H59" s="10"/>
      <c r="I59" s="10" t="str">
        <f>IF(LEN(A59)=0,,IF(MAXIFS('ข้อมูลการติดตามผล'!A:A,'ข้อมูลการติดตามผล'!B:B,A59)=0,"ไม่มีข้อมูลเข้าเยี่ยม",MAXIFS('ข้อมูลการติดตามผล'!A:A,'ข้อมูลการติดตามผล'!B:B,A59)))</f>
        <v>ไม่มีข้อมูลเข้าเยี่ยม</v>
      </c>
      <c r="J59" s="11" t="str">
        <f t="shared" si="1"/>
        <v/>
      </c>
      <c r="K59" s="8" t="str">
        <f>IFERROR(IF(I59="ไม่มีข้อมูลเข้าเยี่ยม","New",IF(J59&gt; VLOOKUP(D59,Config!A:B,2,false),"Late Visit","Normal")),)</f>
        <v>New</v>
      </c>
      <c r="L59" s="12" t="s">
        <v>14</v>
      </c>
      <c r="M59" s="12" t="s">
        <v>14</v>
      </c>
    </row>
    <row r="60" ht="15.75" customHeight="1">
      <c r="A60" s="16" t="s">
        <v>77</v>
      </c>
      <c r="B60" s="7" t="s">
        <v>73</v>
      </c>
      <c r="C60" s="8"/>
      <c r="D60" s="8"/>
      <c r="E60" s="8"/>
      <c r="F60" s="8"/>
      <c r="G60" s="8"/>
      <c r="H60" s="10"/>
      <c r="I60" s="10" t="str">
        <f>IF(LEN(A60)=0,,IF(MAXIFS('ข้อมูลการติดตามผล'!A:A,'ข้อมูลการติดตามผล'!B:B,A60)=0,"ไม่มีข้อมูลเข้าเยี่ยม",MAXIFS('ข้อมูลการติดตามผล'!A:A,'ข้อมูลการติดตามผล'!B:B,A60)))</f>
        <v>ไม่มีข้อมูลเข้าเยี่ยม</v>
      </c>
      <c r="J60" s="11" t="str">
        <f t="shared" si="1"/>
        <v/>
      </c>
      <c r="K60" s="8" t="str">
        <f>IFERROR(IF(I60="ไม่มีข้อมูลเข้าเยี่ยม","New",IF(J60&gt; VLOOKUP(D60,Config!A:B,2,false),"Late Visit","Normal")),)</f>
        <v>New</v>
      </c>
      <c r="L60" s="12" t="s">
        <v>14</v>
      </c>
      <c r="M60" s="12" t="s">
        <v>14</v>
      </c>
    </row>
    <row r="61" ht="15.75" customHeight="1">
      <c r="A61" s="16" t="s">
        <v>41</v>
      </c>
      <c r="B61" s="7" t="s">
        <v>73</v>
      </c>
      <c r="C61" s="8"/>
      <c r="D61" s="8"/>
      <c r="E61" s="8"/>
      <c r="F61" s="8"/>
      <c r="G61" s="8"/>
      <c r="H61" s="10"/>
      <c r="I61" s="10" t="str">
        <f>IF(LEN(A61)=0,,IF(MAXIFS('ข้อมูลการติดตามผล'!A:A,'ข้อมูลการติดตามผล'!B:B,A61)=0,"ไม่มีข้อมูลเข้าเยี่ยม",MAXIFS('ข้อมูลการติดตามผล'!A:A,'ข้อมูลการติดตามผล'!B:B,A61)))</f>
        <v>ไม่มีข้อมูลเข้าเยี่ยม</v>
      </c>
      <c r="J61" s="11" t="str">
        <f t="shared" si="1"/>
        <v/>
      </c>
      <c r="K61" s="8" t="str">
        <f>IFERROR(IF(I61="ไม่มีข้อมูลเข้าเยี่ยม","New",IF(J61&gt; VLOOKUP(D61,Config!A:B,2,false),"Late Visit","Normal")),)</f>
        <v>New</v>
      </c>
      <c r="L61" s="12" t="s">
        <v>14</v>
      </c>
      <c r="M61" s="12" t="s">
        <v>14</v>
      </c>
    </row>
    <row r="62" ht="15.75" customHeight="1">
      <c r="A62" s="16" t="s">
        <v>78</v>
      </c>
      <c r="B62" s="7" t="s">
        <v>73</v>
      </c>
      <c r="C62" s="8"/>
      <c r="D62" s="8"/>
      <c r="E62" s="8"/>
      <c r="F62" s="8"/>
      <c r="G62" s="8"/>
      <c r="H62" s="10"/>
      <c r="I62" s="10" t="str">
        <f>IF(LEN(A62)=0,,IF(MAXIFS('ข้อมูลการติดตามผล'!A:A,'ข้อมูลการติดตามผล'!B:B,A62)=0,"ไม่มีข้อมูลเข้าเยี่ยม",MAXIFS('ข้อมูลการติดตามผล'!A:A,'ข้อมูลการติดตามผล'!B:B,A62)))</f>
        <v>ไม่มีข้อมูลเข้าเยี่ยม</v>
      </c>
      <c r="J62" s="11" t="str">
        <f t="shared" si="1"/>
        <v/>
      </c>
      <c r="K62" s="8" t="str">
        <f>IFERROR(IF(I62="ไม่มีข้อมูลเข้าเยี่ยม","New",IF(J62&gt; VLOOKUP(D62,Config!A:B,2,false),"Late Visit","Normal")),)</f>
        <v>New</v>
      </c>
      <c r="L62" s="12" t="s">
        <v>14</v>
      </c>
      <c r="M62" s="12" t="s">
        <v>14</v>
      </c>
    </row>
    <row r="63" ht="15.75" customHeight="1">
      <c r="A63" s="16" t="s">
        <v>79</v>
      </c>
      <c r="B63" s="7" t="s">
        <v>73</v>
      </c>
      <c r="C63" s="8"/>
      <c r="D63" s="8"/>
      <c r="E63" s="8"/>
      <c r="F63" s="8"/>
      <c r="G63" s="8"/>
      <c r="H63" s="10"/>
      <c r="I63" s="10" t="str">
        <f>IF(LEN(A63)=0,,IF(MAXIFS('ข้อมูลการติดตามผล'!A:A,'ข้อมูลการติดตามผล'!B:B,A63)=0,"ไม่มีข้อมูลเข้าเยี่ยม",MAXIFS('ข้อมูลการติดตามผล'!A:A,'ข้อมูลการติดตามผล'!B:B,A63)))</f>
        <v>ไม่มีข้อมูลเข้าเยี่ยม</v>
      </c>
      <c r="J63" s="11" t="str">
        <f t="shared" si="1"/>
        <v/>
      </c>
      <c r="K63" s="8" t="str">
        <f>IFERROR(IF(I63="ไม่มีข้อมูลเข้าเยี่ยม","New",IF(J63&gt; VLOOKUP(D63,Config!A:B,2,false),"Late Visit","Normal")),)</f>
        <v>New</v>
      </c>
      <c r="L63" s="12" t="s">
        <v>14</v>
      </c>
      <c r="M63" s="12" t="s">
        <v>14</v>
      </c>
    </row>
    <row r="64" ht="15.75" customHeight="1">
      <c r="A64" s="16" t="s">
        <v>80</v>
      </c>
      <c r="B64" s="7" t="s">
        <v>73</v>
      </c>
      <c r="C64" s="8"/>
      <c r="D64" s="8"/>
      <c r="E64" s="8"/>
      <c r="F64" s="8"/>
      <c r="G64" s="8"/>
      <c r="H64" s="10"/>
      <c r="I64" s="10" t="str">
        <f>IF(LEN(A64)=0,,IF(MAXIFS('ข้อมูลการติดตามผล'!A:A,'ข้อมูลการติดตามผล'!B:B,A64)=0,"ไม่มีข้อมูลเข้าเยี่ยม",MAXIFS('ข้อมูลการติดตามผล'!A:A,'ข้อมูลการติดตามผล'!B:B,A64)))</f>
        <v>ไม่มีข้อมูลเข้าเยี่ยม</v>
      </c>
      <c r="J64" s="11" t="str">
        <f t="shared" si="1"/>
        <v/>
      </c>
      <c r="K64" s="8" t="str">
        <f>IFERROR(IF(I64="ไม่มีข้อมูลเข้าเยี่ยม","New",IF(J64&gt; VLOOKUP(D64,Config!A:B,2,false),"Late Visit","Normal")),)</f>
        <v>New</v>
      </c>
      <c r="L64" s="12" t="s">
        <v>14</v>
      </c>
      <c r="M64" s="12" t="s">
        <v>14</v>
      </c>
    </row>
    <row r="65" ht="15.75" customHeight="1">
      <c r="A65" s="17" t="s">
        <v>81</v>
      </c>
      <c r="B65" s="7" t="s">
        <v>73</v>
      </c>
      <c r="C65" s="8"/>
      <c r="D65" s="8"/>
      <c r="E65" s="8"/>
      <c r="F65" s="8"/>
      <c r="G65" s="8"/>
      <c r="H65" s="10"/>
      <c r="I65" s="10" t="str">
        <f>IF(LEN(A65)=0,,IF(MAXIFS('ข้อมูลการติดตามผล'!A:A,'ข้อมูลการติดตามผล'!B:B,A65)=0,"ไม่มีข้อมูลเข้าเยี่ยม",MAXIFS('ข้อมูลการติดตามผล'!A:A,'ข้อมูลการติดตามผล'!B:B,A65)))</f>
        <v>ไม่มีข้อมูลเข้าเยี่ยม</v>
      </c>
      <c r="J65" s="11" t="str">
        <f t="shared" si="1"/>
        <v/>
      </c>
      <c r="K65" s="8" t="str">
        <f>IFERROR(IF(I65="ไม่มีข้อมูลเข้าเยี่ยม","New",IF(J65&gt; VLOOKUP(D65,Config!A:B,2,false),"Late Visit","Normal")),)</f>
        <v>New</v>
      </c>
      <c r="L65" s="12" t="s">
        <v>14</v>
      </c>
      <c r="M65" s="12" t="s">
        <v>14</v>
      </c>
    </row>
    <row r="66" ht="15.75" customHeight="1">
      <c r="A66" s="17" t="s">
        <v>82</v>
      </c>
      <c r="B66" s="7" t="s">
        <v>73</v>
      </c>
      <c r="C66" s="8"/>
      <c r="D66" s="8"/>
      <c r="E66" s="8"/>
      <c r="F66" s="8"/>
      <c r="G66" s="8"/>
      <c r="H66" s="10"/>
      <c r="I66" s="10" t="str">
        <f>IF(LEN(A66)=0,,IF(MAXIFS('ข้อมูลการติดตามผล'!A:A,'ข้อมูลการติดตามผล'!B:B,A66)=0,"ไม่มีข้อมูลเข้าเยี่ยม",MAXIFS('ข้อมูลการติดตามผล'!A:A,'ข้อมูลการติดตามผล'!B:B,A66)))</f>
        <v>ไม่มีข้อมูลเข้าเยี่ยม</v>
      </c>
      <c r="J66" s="11" t="str">
        <f t="shared" si="1"/>
        <v/>
      </c>
      <c r="K66" s="8" t="str">
        <f>IFERROR(IF(I66="ไม่มีข้อมูลเข้าเยี่ยม","New",IF(J66&gt; VLOOKUP(D66,Config!A:B,2,false),"Late Visit","Normal")),)</f>
        <v>New</v>
      </c>
      <c r="L66" s="12" t="s">
        <v>14</v>
      </c>
      <c r="M66" s="12" t="s">
        <v>14</v>
      </c>
    </row>
    <row r="67" ht="15.75" customHeight="1">
      <c r="A67" s="16" t="s">
        <v>83</v>
      </c>
      <c r="B67" s="7" t="s">
        <v>73</v>
      </c>
      <c r="C67" s="8"/>
      <c r="D67" s="8"/>
      <c r="E67" s="8"/>
      <c r="F67" s="8"/>
      <c r="G67" s="8"/>
      <c r="H67" s="10"/>
      <c r="I67" s="10" t="str">
        <f>IF(LEN(A67)=0,,IF(MAXIFS('ข้อมูลการติดตามผล'!A:A,'ข้อมูลการติดตามผล'!B:B,A67)=0,"ไม่มีข้อมูลเข้าเยี่ยม",MAXIFS('ข้อมูลการติดตามผล'!A:A,'ข้อมูลการติดตามผล'!B:B,A67)))</f>
        <v>ไม่มีข้อมูลเข้าเยี่ยม</v>
      </c>
      <c r="J67" s="11" t="str">
        <f t="shared" si="1"/>
        <v/>
      </c>
      <c r="K67" s="8" t="str">
        <f>IFERROR(IF(I67="ไม่มีข้อมูลเข้าเยี่ยม","New",IF(J67&gt; VLOOKUP(D67,Config!A:B,2,false),"Late Visit","Normal")),)</f>
        <v>New</v>
      </c>
      <c r="L67" s="12" t="s">
        <v>14</v>
      </c>
      <c r="M67" s="12" t="s">
        <v>14</v>
      </c>
    </row>
    <row r="68" ht="15.75" customHeight="1">
      <c r="A68" s="16" t="s">
        <v>84</v>
      </c>
      <c r="B68" s="7" t="s">
        <v>73</v>
      </c>
      <c r="C68" s="8"/>
      <c r="D68" s="8"/>
      <c r="E68" s="8"/>
      <c r="F68" s="8"/>
      <c r="G68" s="8"/>
      <c r="H68" s="10"/>
      <c r="I68" s="10" t="str">
        <f>IF(LEN(A68)=0,,IF(MAXIFS('ข้อมูลการติดตามผล'!A:A,'ข้อมูลการติดตามผล'!B:B,A68)=0,"ไม่มีข้อมูลเข้าเยี่ยม",MAXIFS('ข้อมูลการติดตามผล'!A:A,'ข้อมูลการติดตามผล'!B:B,A68)))</f>
        <v>ไม่มีข้อมูลเข้าเยี่ยม</v>
      </c>
      <c r="J68" s="11" t="str">
        <f t="shared" si="1"/>
        <v/>
      </c>
      <c r="K68" s="8" t="str">
        <f>IFERROR(IF(I68="ไม่มีข้อมูลเข้าเยี่ยม","New",IF(J68&gt; VLOOKUP(D68,Config!A:B,2,false),"Late Visit","Normal")),)</f>
        <v>New</v>
      </c>
      <c r="L68" s="12" t="s">
        <v>14</v>
      </c>
      <c r="M68" s="12" t="s">
        <v>14</v>
      </c>
    </row>
    <row r="69" ht="15.75" customHeight="1">
      <c r="A69" s="16" t="s">
        <v>85</v>
      </c>
      <c r="B69" s="7" t="s">
        <v>73</v>
      </c>
      <c r="C69" s="8"/>
      <c r="D69" s="8"/>
      <c r="E69" s="8"/>
      <c r="F69" s="8"/>
      <c r="G69" s="8"/>
      <c r="H69" s="10"/>
      <c r="I69" s="10" t="str">
        <f>IF(LEN(A69)=0,,IF(MAXIFS('ข้อมูลการติดตามผล'!A:A,'ข้อมูลการติดตามผล'!B:B,A69)=0,"ไม่มีข้อมูลเข้าเยี่ยม",MAXIFS('ข้อมูลการติดตามผล'!A:A,'ข้อมูลการติดตามผล'!B:B,A69)))</f>
        <v>ไม่มีข้อมูลเข้าเยี่ยม</v>
      </c>
      <c r="J69" s="11" t="str">
        <f t="shared" si="1"/>
        <v/>
      </c>
      <c r="K69" s="8" t="str">
        <f>IFERROR(IF(I69="ไม่มีข้อมูลเข้าเยี่ยม","New",IF(J69&gt; VLOOKUP(D69,Config!A:B,2,false),"Late Visit","Normal")),)</f>
        <v>New</v>
      </c>
      <c r="L69" s="12" t="s">
        <v>14</v>
      </c>
      <c r="M69" s="12" t="s">
        <v>14</v>
      </c>
    </row>
    <row r="70" ht="15.75" customHeight="1">
      <c r="A70" s="16" t="s">
        <v>86</v>
      </c>
      <c r="B70" s="7" t="s">
        <v>73</v>
      </c>
      <c r="C70" s="8"/>
      <c r="D70" s="8"/>
      <c r="E70" s="8"/>
      <c r="F70" s="8"/>
      <c r="G70" s="8"/>
      <c r="H70" s="10"/>
      <c r="I70" s="10" t="str">
        <f>IF(LEN(A70)=0,,IF(MAXIFS('ข้อมูลการติดตามผล'!A:A,'ข้อมูลการติดตามผล'!B:B,A70)=0,"ไม่มีข้อมูลเข้าเยี่ยม",MAXIFS('ข้อมูลการติดตามผล'!A:A,'ข้อมูลการติดตามผล'!B:B,A70)))</f>
        <v>ไม่มีข้อมูลเข้าเยี่ยม</v>
      </c>
      <c r="J70" s="11" t="str">
        <f t="shared" si="1"/>
        <v/>
      </c>
      <c r="K70" s="8" t="str">
        <f>IFERROR(IF(I70="ไม่มีข้อมูลเข้าเยี่ยม","New",IF(J70&gt; VLOOKUP(D70,Config!A:B,2,false),"Late Visit","Normal")),)</f>
        <v>New</v>
      </c>
      <c r="L70" s="12" t="s">
        <v>14</v>
      </c>
      <c r="M70" s="12" t="s">
        <v>14</v>
      </c>
    </row>
    <row r="71" ht="15.75" customHeight="1">
      <c r="A71" s="16" t="s">
        <v>87</v>
      </c>
      <c r="B71" s="7" t="s">
        <v>73</v>
      </c>
      <c r="C71" s="8"/>
      <c r="D71" s="8"/>
      <c r="E71" s="8"/>
      <c r="F71" s="8"/>
      <c r="G71" s="8"/>
      <c r="H71" s="10"/>
      <c r="I71" s="10" t="str">
        <f>IF(LEN(A71)=0,,IF(MAXIFS('ข้อมูลการติดตามผล'!A:A,'ข้อมูลการติดตามผล'!B:B,A71)=0,"ไม่มีข้อมูลเข้าเยี่ยม",MAXIFS('ข้อมูลการติดตามผล'!A:A,'ข้อมูลการติดตามผล'!B:B,A71)))</f>
        <v>ไม่มีข้อมูลเข้าเยี่ยม</v>
      </c>
      <c r="J71" s="11" t="str">
        <f t="shared" si="1"/>
        <v/>
      </c>
      <c r="K71" s="8" t="str">
        <f>IFERROR(IF(I71="ไม่มีข้อมูลเข้าเยี่ยม","New",IF(J71&gt; VLOOKUP(D71,Config!A:B,2,false),"Late Visit","Normal")),)</f>
        <v>New</v>
      </c>
      <c r="L71" s="12" t="s">
        <v>14</v>
      </c>
      <c r="M71" s="12" t="s">
        <v>14</v>
      </c>
    </row>
    <row r="72" ht="15.75" customHeight="1">
      <c r="A72" s="16" t="s">
        <v>35</v>
      </c>
      <c r="B72" s="7" t="s">
        <v>73</v>
      </c>
      <c r="C72" s="8"/>
      <c r="D72" s="8"/>
      <c r="E72" s="8"/>
      <c r="F72" s="8"/>
      <c r="G72" s="8"/>
      <c r="H72" s="10"/>
      <c r="I72" s="10" t="str">
        <f>IF(LEN(A72)=0,,IF(MAXIFS('ข้อมูลการติดตามผล'!A:A,'ข้อมูลการติดตามผล'!B:B,A72)=0,"ไม่มีข้อมูลเข้าเยี่ยม",MAXIFS('ข้อมูลการติดตามผล'!A:A,'ข้อมูลการติดตามผล'!B:B,A72)))</f>
        <v>ไม่มีข้อมูลเข้าเยี่ยม</v>
      </c>
      <c r="J72" s="11" t="str">
        <f t="shared" si="1"/>
        <v/>
      </c>
      <c r="K72" s="8" t="str">
        <f>IFERROR(IF(I72="ไม่มีข้อมูลเข้าเยี่ยม","New",IF(J72&gt; VLOOKUP(D72,Config!A:B,2,false),"Late Visit","Normal")),)</f>
        <v>New</v>
      </c>
      <c r="L72" s="12" t="s">
        <v>14</v>
      </c>
      <c r="M72" s="12" t="s">
        <v>14</v>
      </c>
    </row>
    <row r="73" ht="15.75" customHeight="1">
      <c r="A73" s="16" t="s">
        <v>78</v>
      </c>
      <c r="B73" s="7" t="s">
        <v>73</v>
      </c>
      <c r="C73" s="8"/>
      <c r="D73" s="8"/>
      <c r="E73" s="8"/>
      <c r="F73" s="8"/>
      <c r="G73" s="8"/>
      <c r="H73" s="10"/>
      <c r="I73" s="10" t="str">
        <f>IF(LEN(A73)=0,,IF(MAXIFS('ข้อมูลการติดตามผล'!A:A,'ข้อมูลการติดตามผล'!B:B,A73)=0,"ไม่มีข้อมูลเข้าเยี่ยม",MAXIFS('ข้อมูลการติดตามผล'!A:A,'ข้อมูลการติดตามผล'!B:B,A73)))</f>
        <v>ไม่มีข้อมูลเข้าเยี่ยม</v>
      </c>
      <c r="J73" s="11" t="str">
        <f t="shared" si="1"/>
        <v/>
      </c>
      <c r="K73" s="8" t="str">
        <f>IFERROR(IF(I73="ไม่มีข้อมูลเข้าเยี่ยม","New",IF(J73&gt; VLOOKUP(D73,Config!A:B,2,false),"Late Visit","Normal")),)</f>
        <v>New</v>
      </c>
      <c r="L73" s="12" t="s">
        <v>14</v>
      </c>
      <c r="M73" s="12" t="s">
        <v>14</v>
      </c>
    </row>
    <row r="74" ht="15.75" customHeight="1">
      <c r="A74" s="16" t="s">
        <v>88</v>
      </c>
      <c r="B74" s="7" t="s">
        <v>73</v>
      </c>
      <c r="C74" s="8"/>
      <c r="D74" s="8"/>
      <c r="E74" s="8"/>
      <c r="F74" s="8"/>
      <c r="G74" s="8"/>
      <c r="H74" s="10"/>
      <c r="I74" s="10" t="str">
        <f>IF(LEN(A74)=0,,IF(MAXIFS('ข้อมูลการติดตามผล'!A:A,'ข้อมูลการติดตามผล'!B:B,A74)=0,"ไม่มีข้อมูลเข้าเยี่ยม",MAXIFS('ข้อมูลการติดตามผล'!A:A,'ข้อมูลการติดตามผล'!B:B,A74)))</f>
        <v>ไม่มีข้อมูลเข้าเยี่ยม</v>
      </c>
      <c r="J74" s="11" t="str">
        <f t="shared" si="1"/>
        <v/>
      </c>
      <c r="K74" s="8" t="str">
        <f>IFERROR(IF(I74="ไม่มีข้อมูลเข้าเยี่ยม","New",IF(J74&gt; VLOOKUP(D74,Config!A:B,2,false),"Late Visit","Normal")),)</f>
        <v>New</v>
      </c>
      <c r="L74" s="12" t="s">
        <v>14</v>
      </c>
      <c r="M74" s="12" t="s">
        <v>14</v>
      </c>
    </row>
    <row r="75" ht="15.75" customHeight="1">
      <c r="A75" s="16" t="s">
        <v>89</v>
      </c>
      <c r="B75" s="7" t="s">
        <v>73</v>
      </c>
      <c r="C75" s="8"/>
      <c r="D75" s="8"/>
      <c r="E75" s="8"/>
      <c r="F75" s="8"/>
      <c r="G75" s="8"/>
      <c r="H75" s="10"/>
      <c r="I75" s="10" t="str">
        <f>IF(LEN(A75)=0,,IF(MAXIFS('ข้อมูลการติดตามผล'!A:A,'ข้อมูลการติดตามผล'!B:B,A75)=0,"ไม่มีข้อมูลเข้าเยี่ยม",MAXIFS('ข้อมูลการติดตามผล'!A:A,'ข้อมูลการติดตามผล'!B:B,A75)))</f>
        <v>ไม่มีข้อมูลเข้าเยี่ยม</v>
      </c>
      <c r="J75" s="11" t="str">
        <f t="shared" si="1"/>
        <v/>
      </c>
      <c r="K75" s="8" t="str">
        <f>IFERROR(IF(I75="ไม่มีข้อมูลเข้าเยี่ยม","New",IF(J75&gt; VLOOKUP(D75,Config!A:B,2,false),"Late Visit","Normal")),)</f>
        <v>New</v>
      </c>
      <c r="L75" s="12" t="s">
        <v>14</v>
      </c>
      <c r="M75" s="12" t="s">
        <v>14</v>
      </c>
    </row>
    <row r="76" ht="15.75" customHeight="1">
      <c r="A76" s="16" t="s">
        <v>90</v>
      </c>
      <c r="B76" s="7" t="s">
        <v>73</v>
      </c>
      <c r="C76" s="8"/>
      <c r="D76" s="8"/>
      <c r="E76" s="8"/>
      <c r="F76" s="8"/>
      <c r="G76" s="8"/>
      <c r="H76" s="10"/>
      <c r="I76" s="10" t="str">
        <f>IF(LEN(A76)=0,,IF(MAXIFS('ข้อมูลการติดตามผล'!A:A,'ข้อมูลการติดตามผล'!B:B,A76)=0,"ไม่มีข้อมูลเข้าเยี่ยม",MAXIFS('ข้อมูลการติดตามผล'!A:A,'ข้อมูลการติดตามผล'!B:B,A76)))</f>
        <v>ไม่มีข้อมูลเข้าเยี่ยม</v>
      </c>
      <c r="J76" s="11" t="str">
        <f t="shared" si="1"/>
        <v/>
      </c>
      <c r="K76" s="8" t="str">
        <f>IFERROR(IF(I76="ไม่มีข้อมูลเข้าเยี่ยม","New",IF(J76&gt; VLOOKUP(D76,Config!A:B,2,false),"Late Visit","Normal")),)</f>
        <v>New</v>
      </c>
      <c r="L76" s="12" t="s">
        <v>14</v>
      </c>
      <c r="M76" s="12" t="s">
        <v>14</v>
      </c>
    </row>
    <row r="77" ht="15.75" customHeight="1">
      <c r="A77" s="16" t="s">
        <v>91</v>
      </c>
      <c r="B77" s="7" t="s">
        <v>73</v>
      </c>
      <c r="C77" s="8"/>
      <c r="D77" s="8"/>
      <c r="E77" s="8"/>
      <c r="F77" s="8"/>
      <c r="G77" s="8"/>
      <c r="H77" s="10"/>
      <c r="I77" s="10" t="str">
        <f>IF(LEN(A77)=0,,IF(MAXIFS('ข้อมูลการติดตามผล'!A:A,'ข้อมูลการติดตามผล'!B:B,A77)=0,"ไม่มีข้อมูลเข้าเยี่ยม",MAXIFS('ข้อมูลการติดตามผล'!A:A,'ข้อมูลการติดตามผล'!B:B,A77)))</f>
        <v>ไม่มีข้อมูลเข้าเยี่ยม</v>
      </c>
      <c r="J77" s="11" t="str">
        <f t="shared" si="1"/>
        <v/>
      </c>
      <c r="K77" s="8" t="str">
        <f>IFERROR(IF(I77="ไม่มีข้อมูลเข้าเยี่ยม","New",IF(J77&gt; VLOOKUP(D77,Config!A:B,2,false),"Late Visit","Normal")),)</f>
        <v>New</v>
      </c>
      <c r="L77" s="12" t="s">
        <v>14</v>
      </c>
      <c r="M77" s="12" t="s">
        <v>14</v>
      </c>
    </row>
    <row r="78" ht="15.75" customHeight="1">
      <c r="A78" s="16" t="s">
        <v>92</v>
      </c>
      <c r="B78" s="7" t="s">
        <v>73</v>
      </c>
      <c r="C78" s="8"/>
      <c r="D78" s="8"/>
      <c r="E78" s="8"/>
      <c r="F78" s="8"/>
      <c r="G78" s="8"/>
      <c r="H78" s="10"/>
      <c r="I78" s="10" t="str">
        <f>IF(LEN(A78)=0,,IF(MAXIFS('ข้อมูลการติดตามผล'!A:A,'ข้อมูลการติดตามผล'!B:B,A78)=0,"ไม่มีข้อมูลเข้าเยี่ยม",MAXIFS('ข้อมูลการติดตามผล'!A:A,'ข้อมูลการติดตามผล'!B:B,A78)))</f>
        <v>ไม่มีข้อมูลเข้าเยี่ยม</v>
      </c>
      <c r="J78" s="11" t="str">
        <f t="shared" si="1"/>
        <v/>
      </c>
      <c r="K78" s="8" t="str">
        <f>IFERROR(IF(I78="ไม่มีข้อมูลเข้าเยี่ยม","New",IF(J78&gt; VLOOKUP(D78,Config!A:B,2,false),"Late Visit","Normal")),)</f>
        <v>New</v>
      </c>
      <c r="L78" s="12" t="s">
        <v>14</v>
      </c>
      <c r="M78" s="12" t="s">
        <v>14</v>
      </c>
    </row>
    <row r="79" ht="15.75" customHeight="1">
      <c r="A79" s="16" t="s">
        <v>93</v>
      </c>
      <c r="B79" s="7" t="s">
        <v>94</v>
      </c>
      <c r="C79" s="8"/>
      <c r="D79" s="8"/>
      <c r="E79" s="8"/>
      <c r="F79" s="8"/>
      <c r="G79" s="8"/>
      <c r="H79" s="10"/>
      <c r="I79" s="10" t="str">
        <f>IF(LEN(A79)=0,,IF(MAXIFS('ข้อมูลการติดตามผล'!A:A,'ข้อมูลการติดตามผล'!B:B,A79)=0,"ไม่มีข้อมูลเข้าเยี่ยม",MAXIFS('ข้อมูลการติดตามผล'!A:A,'ข้อมูลการติดตามผล'!B:B,A79)))</f>
        <v>ไม่มีข้อมูลเข้าเยี่ยม</v>
      </c>
      <c r="J79" s="11" t="str">
        <f t="shared" si="1"/>
        <v/>
      </c>
      <c r="K79" s="8" t="str">
        <f>IFERROR(IF(I79="ไม่มีข้อมูลเข้าเยี่ยม","New",IF(J79&gt; VLOOKUP(D79,Config!A:B,2,false),"Late Visit","Normal")),)</f>
        <v>New</v>
      </c>
      <c r="L79" s="12" t="s">
        <v>14</v>
      </c>
      <c r="M79" s="12" t="s">
        <v>14</v>
      </c>
    </row>
    <row r="80" ht="15.75" customHeight="1">
      <c r="A80" s="16" t="s">
        <v>95</v>
      </c>
      <c r="B80" s="7" t="s">
        <v>94</v>
      </c>
      <c r="C80" s="8"/>
      <c r="D80" s="8"/>
      <c r="E80" s="8"/>
      <c r="F80" s="8"/>
      <c r="G80" s="8"/>
      <c r="H80" s="10"/>
      <c r="I80" s="10" t="str">
        <f>IF(LEN(A80)=0,,IF(MAXIFS('ข้อมูลการติดตามผล'!A:A,'ข้อมูลการติดตามผล'!B:B,A80)=0,"ไม่มีข้อมูลเข้าเยี่ยม",MAXIFS('ข้อมูลการติดตามผล'!A:A,'ข้อมูลการติดตามผล'!B:B,A80)))</f>
        <v>ไม่มีข้อมูลเข้าเยี่ยม</v>
      </c>
      <c r="J80" s="11" t="str">
        <f t="shared" si="1"/>
        <v/>
      </c>
      <c r="K80" s="8" t="str">
        <f>IFERROR(IF(I80="ไม่มีข้อมูลเข้าเยี่ยม","New",IF(J80&gt; VLOOKUP(D80,Config!A:B,2,false),"Late Visit","Normal")),)</f>
        <v>New</v>
      </c>
      <c r="L80" s="12" t="s">
        <v>14</v>
      </c>
      <c r="M80" s="12" t="s">
        <v>14</v>
      </c>
    </row>
    <row r="81" ht="15.75" customHeight="1">
      <c r="A81" s="16" t="s">
        <v>96</v>
      </c>
      <c r="B81" s="7" t="s">
        <v>94</v>
      </c>
      <c r="C81" s="8"/>
      <c r="D81" s="8"/>
      <c r="E81" s="8"/>
      <c r="F81" s="8"/>
      <c r="G81" s="8"/>
      <c r="H81" s="10"/>
      <c r="I81" s="10" t="str">
        <f>IF(LEN(A81)=0,,IF(MAXIFS('ข้อมูลการติดตามผล'!A:A,'ข้อมูลการติดตามผล'!B:B,A81)=0,"ไม่มีข้อมูลเข้าเยี่ยม",MAXIFS('ข้อมูลการติดตามผล'!A:A,'ข้อมูลการติดตามผล'!B:B,A81)))</f>
        <v>ไม่มีข้อมูลเข้าเยี่ยม</v>
      </c>
      <c r="J81" s="11" t="str">
        <f t="shared" si="1"/>
        <v/>
      </c>
      <c r="K81" s="8" t="str">
        <f>IFERROR(IF(I81="ไม่มีข้อมูลเข้าเยี่ยม","New",IF(J81&gt; VLOOKUP(D81,Config!A:B,2,false),"Late Visit","Normal")),)</f>
        <v>New</v>
      </c>
      <c r="L81" s="12" t="s">
        <v>14</v>
      </c>
      <c r="M81" s="12" t="s">
        <v>14</v>
      </c>
    </row>
    <row r="82" ht="15.75" customHeight="1">
      <c r="A82" s="16" t="s">
        <v>52</v>
      </c>
      <c r="B82" s="7" t="s">
        <v>94</v>
      </c>
      <c r="C82" s="8"/>
      <c r="D82" s="8"/>
      <c r="E82" s="8"/>
      <c r="F82" s="8"/>
      <c r="G82" s="8"/>
      <c r="H82" s="10"/>
      <c r="I82" s="10" t="str">
        <f>IF(LEN(A82)=0,,IF(MAXIFS('ข้อมูลการติดตามผล'!A:A,'ข้อมูลการติดตามผล'!B:B,A82)=0,"ไม่มีข้อมูลเข้าเยี่ยม",MAXIFS('ข้อมูลการติดตามผล'!A:A,'ข้อมูลการติดตามผล'!B:B,A82)))</f>
        <v>ไม่มีข้อมูลเข้าเยี่ยม</v>
      </c>
      <c r="J82" s="11" t="str">
        <f t="shared" si="1"/>
        <v/>
      </c>
      <c r="K82" s="8" t="str">
        <f>IFERROR(IF(I82="ไม่มีข้อมูลเข้าเยี่ยม","New",IF(J82&gt; VLOOKUP(D82,Config!A:B,2,false),"Late Visit","Normal")),)</f>
        <v>New</v>
      </c>
      <c r="L82" s="12" t="s">
        <v>14</v>
      </c>
      <c r="M82" s="12" t="s">
        <v>14</v>
      </c>
    </row>
    <row r="83" ht="15.75" customHeight="1">
      <c r="A83" s="16" t="s">
        <v>97</v>
      </c>
      <c r="B83" s="7" t="s">
        <v>94</v>
      </c>
      <c r="C83" s="8"/>
      <c r="D83" s="8"/>
      <c r="E83" s="8"/>
      <c r="F83" s="8"/>
      <c r="G83" s="8"/>
      <c r="H83" s="10"/>
      <c r="I83" s="10" t="str">
        <f>IF(LEN(A83)=0,,IF(MAXIFS('ข้อมูลการติดตามผล'!A:A,'ข้อมูลการติดตามผล'!B:B,A83)=0,"ไม่มีข้อมูลเข้าเยี่ยม",MAXIFS('ข้อมูลการติดตามผล'!A:A,'ข้อมูลการติดตามผล'!B:B,A83)))</f>
        <v>ไม่มีข้อมูลเข้าเยี่ยม</v>
      </c>
      <c r="J83" s="11" t="str">
        <f t="shared" si="1"/>
        <v/>
      </c>
      <c r="K83" s="8" t="str">
        <f>IFERROR(IF(I83="ไม่มีข้อมูลเข้าเยี่ยม","New",IF(J83&gt; VLOOKUP(D83,Config!A:B,2,false),"Late Visit","Normal")),)</f>
        <v>New</v>
      </c>
      <c r="L83" s="12" t="s">
        <v>14</v>
      </c>
      <c r="M83" s="12" t="s">
        <v>14</v>
      </c>
    </row>
    <row r="84" ht="15.75" customHeight="1">
      <c r="A84" s="16" t="s">
        <v>98</v>
      </c>
      <c r="B84" s="7" t="s">
        <v>94</v>
      </c>
      <c r="C84" s="8"/>
      <c r="D84" s="8"/>
      <c r="E84" s="8"/>
      <c r="F84" s="8"/>
      <c r="G84" s="8"/>
      <c r="H84" s="10"/>
      <c r="I84" s="10" t="str">
        <f>IF(LEN(A84)=0,,IF(MAXIFS('ข้อมูลการติดตามผล'!A:A,'ข้อมูลการติดตามผล'!B:B,A84)=0,"ไม่มีข้อมูลเข้าเยี่ยม",MAXIFS('ข้อมูลการติดตามผล'!A:A,'ข้อมูลการติดตามผล'!B:B,A84)))</f>
        <v>ไม่มีข้อมูลเข้าเยี่ยม</v>
      </c>
      <c r="J84" s="11" t="str">
        <f t="shared" si="1"/>
        <v/>
      </c>
      <c r="K84" s="8" t="str">
        <f>IFERROR(IF(I84="ไม่มีข้อมูลเข้าเยี่ยม","New",IF(J84&gt; VLOOKUP(D84,Config!A:B,2,false),"Late Visit","Normal")),)</f>
        <v>New</v>
      </c>
      <c r="L84" s="12" t="s">
        <v>14</v>
      </c>
      <c r="M84" s="12" t="s">
        <v>14</v>
      </c>
    </row>
    <row r="85" ht="15.75" customHeight="1">
      <c r="A85" s="16" t="s">
        <v>17</v>
      </c>
      <c r="B85" s="7" t="s">
        <v>94</v>
      </c>
      <c r="C85" s="8"/>
      <c r="D85" s="8"/>
      <c r="E85" s="8"/>
      <c r="F85" s="8"/>
      <c r="G85" s="8"/>
      <c r="H85" s="10"/>
      <c r="I85" s="10" t="str">
        <f>IF(LEN(A85)=0,,IF(MAXIFS('ข้อมูลการติดตามผล'!A:A,'ข้อมูลการติดตามผล'!B:B,A85)=0,"ไม่มีข้อมูลเข้าเยี่ยม",MAXIFS('ข้อมูลการติดตามผล'!A:A,'ข้อมูลการติดตามผล'!B:B,A85)))</f>
        <v>ไม่มีข้อมูลเข้าเยี่ยม</v>
      </c>
      <c r="J85" s="11" t="str">
        <f t="shared" si="1"/>
        <v/>
      </c>
      <c r="K85" s="8" t="str">
        <f>IFERROR(IF(I85="ไม่มีข้อมูลเข้าเยี่ยม","New",IF(J85&gt; VLOOKUP(D85,Config!A:B,2,false),"Late Visit","Normal")),)</f>
        <v>New</v>
      </c>
      <c r="L85" s="12" t="s">
        <v>14</v>
      </c>
      <c r="M85" s="12" t="s">
        <v>14</v>
      </c>
    </row>
    <row r="86" ht="15.75" customHeight="1">
      <c r="A86" s="16" t="s">
        <v>99</v>
      </c>
      <c r="B86" s="7" t="s">
        <v>94</v>
      </c>
      <c r="C86" s="8"/>
      <c r="D86" s="8"/>
      <c r="E86" s="8"/>
      <c r="F86" s="8"/>
      <c r="G86" s="8"/>
      <c r="H86" s="10"/>
      <c r="I86" s="10" t="str">
        <f>IF(LEN(A86)=0,,IF(MAXIFS('ข้อมูลการติดตามผล'!A:A,'ข้อมูลการติดตามผล'!B:B,A86)=0,"ไม่มีข้อมูลเข้าเยี่ยม",MAXIFS('ข้อมูลการติดตามผล'!A:A,'ข้อมูลการติดตามผล'!B:B,A86)))</f>
        <v>ไม่มีข้อมูลเข้าเยี่ยม</v>
      </c>
      <c r="J86" s="11" t="str">
        <f t="shared" si="1"/>
        <v/>
      </c>
      <c r="K86" s="8" t="str">
        <f>IFERROR(IF(I86="ไม่มีข้อมูลเข้าเยี่ยม","New",IF(J86&gt; VLOOKUP(D86,Config!A:B,2,false),"Late Visit","Normal")),)</f>
        <v>New</v>
      </c>
      <c r="L86" s="12" t="s">
        <v>14</v>
      </c>
      <c r="M86" s="12" t="s">
        <v>14</v>
      </c>
    </row>
    <row r="87" ht="15.75" customHeight="1">
      <c r="A87" s="16" t="s">
        <v>100</v>
      </c>
      <c r="B87" s="7" t="s">
        <v>94</v>
      </c>
      <c r="C87" s="8"/>
      <c r="D87" s="8"/>
      <c r="E87" s="8"/>
      <c r="F87" s="8"/>
      <c r="G87" s="8"/>
      <c r="H87" s="10"/>
      <c r="I87" s="10" t="str">
        <f>IF(LEN(A87)=0,,IF(MAXIFS('ข้อมูลการติดตามผล'!A:A,'ข้อมูลการติดตามผล'!B:B,A87)=0,"ไม่มีข้อมูลเข้าเยี่ยม",MAXIFS('ข้อมูลการติดตามผล'!A:A,'ข้อมูลการติดตามผล'!B:B,A87)))</f>
        <v>ไม่มีข้อมูลเข้าเยี่ยม</v>
      </c>
      <c r="J87" s="11" t="str">
        <f t="shared" si="1"/>
        <v/>
      </c>
      <c r="K87" s="8" t="str">
        <f>IFERROR(IF(I87="ไม่มีข้อมูลเข้าเยี่ยม","New",IF(J87&gt; VLOOKUP(D87,Config!A:B,2,false),"Late Visit","Normal")),)</f>
        <v>New</v>
      </c>
      <c r="L87" s="12" t="s">
        <v>14</v>
      </c>
      <c r="M87" s="12" t="s">
        <v>14</v>
      </c>
    </row>
    <row r="88" ht="15.75" customHeight="1">
      <c r="A88" s="17" t="s">
        <v>101</v>
      </c>
      <c r="B88" s="7" t="s">
        <v>94</v>
      </c>
      <c r="C88" s="8"/>
      <c r="D88" s="8"/>
      <c r="E88" s="8"/>
      <c r="F88" s="8"/>
      <c r="G88" s="8"/>
      <c r="H88" s="10"/>
      <c r="I88" s="10" t="str">
        <f>IF(LEN(A88)=0,,IF(MAXIFS('ข้อมูลการติดตามผล'!A:A,'ข้อมูลการติดตามผล'!B:B,A88)=0,"ไม่มีข้อมูลเข้าเยี่ยม",MAXIFS('ข้อมูลการติดตามผล'!A:A,'ข้อมูลการติดตามผล'!B:B,A88)))</f>
        <v>ไม่มีข้อมูลเข้าเยี่ยม</v>
      </c>
      <c r="J88" s="11" t="str">
        <f t="shared" si="1"/>
        <v/>
      </c>
      <c r="K88" s="8" t="str">
        <f>IFERROR(IF(I88="ไม่มีข้อมูลเข้าเยี่ยม","New",IF(J88&gt; VLOOKUP(D88,Config!A:B,2,false),"Late Visit","Normal")),)</f>
        <v>New</v>
      </c>
      <c r="L88" s="12" t="s">
        <v>14</v>
      </c>
      <c r="M88" s="12" t="s">
        <v>14</v>
      </c>
    </row>
    <row r="89" ht="15.75" customHeight="1">
      <c r="A89" s="17" t="s">
        <v>102</v>
      </c>
      <c r="B89" s="7" t="s">
        <v>94</v>
      </c>
      <c r="C89" s="8"/>
      <c r="D89" s="8"/>
      <c r="E89" s="8"/>
      <c r="F89" s="8"/>
      <c r="G89" s="8"/>
      <c r="H89" s="10"/>
      <c r="I89" s="10" t="str">
        <f>IF(LEN(A89)=0,,IF(MAXIFS('ข้อมูลการติดตามผล'!A:A,'ข้อมูลการติดตามผล'!B:B,A89)=0,"ไม่มีข้อมูลเข้าเยี่ยม",MAXIFS('ข้อมูลการติดตามผล'!A:A,'ข้อมูลการติดตามผล'!B:B,A89)))</f>
        <v>ไม่มีข้อมูลเข้าเยี่ยม</v>
      </c>
      <c r="J89" s="11" t="str">
        <f t="shared" si="1"/>
        <v/>
      </c>
      <c r="K89" s="8" t="str">
        <f>IFERROR(IF(I89="ไม่มีข้อมูลเข้าเยี่ยม","New",IF(J89&gt; VLOOKUP(D89,Config!A:B,2,false),"Late Visit","Normal")),)</f>
        <v>New</v>
      </c>
      <c r="L89" s="12" t="s">
        <v>14</v>
      </c>
      <c r="M89" s="12" t="s">
        <v>14</v>
      </c>
    </row>
    <row r="90" ht="15.75" customHeight="1">
      <c r="A90" s="17" t="s">
        <v>103</v>
      </c>
      <c r="B90" s="7" t="s">
        <v>94</v>
      </c>
      <c r="C90" s="8"/>
      <c r="D90" s="8"/>
      <c r="E90" s="8"/>
      <c r="F90" s="8"/>
      <c r="G90" s="8"/>
      <c r="H90" s="10"/>
      <c r="I90" s="10" t="str">
        <f>IF(LEN(A90)=0,,IF(MAXIFS('ข้อมูลการติดตามผล'!A:A,'ข้อมูลการติดตามผล'!B:B,A90)=0,"ไม่มีข้อมูลเข้าเยี่ยม",MAXIFS('ข้อมูลการติดตามผล'!A:A,'ข้อมูลการติดตามผล'!B:B,A90)))</f>
        <v>ไม่มีข้อมูลเข้าเยี่ยม</v>
      </c>
      <c r="J90" s="11" t="str">
        <f t="shared" si="1"/>
        <v/>
      </c>
      <c r="K90" s="8" t="str">
        <f>IFERROR(IF(I90="ไม่มีข้อมูลเข้าเยี่ยม","New",IF(J90&gt; VLOOKUP(D90,Config!A:B,2,false),"Late Visit","Normal")),)</f>
        <v>New</v>
      </c>
      <c r="L90" s="12" t="s">
        <v>14</v>
      </c>
      <c r="M90" s="12" t="s">
        <v>14</v>
      </c>
    </row>
    <row r="91" ht="15.75" customHeight="1">
      <c r="A91" s="17" t="s">
        <v>104</v>
      </c>
      <c r="B91" s="7" t="s">
        <v>94</v>
      </c>
      <c r="C91" s="8"/>
      <c r="D91" s="8"/>
      <c r="E91" s="8"/>
      <c r="F91" s="8"/>
      <c r="G91" s="8"/>
      <c r="H91" s="10"/>
      <c r="I91" s="10" t="str">
        <f>IF(LEN(A91)=0,,IF(MAXIFS('ข้อมูลการติดตามผล'!A:A,'ข้อมูลการติดตามผล'!B:B,A91)=0,"ไม่มีข้อมูลเข้าเยี่ยม",MAXIFS('ข้อมูลการติดตามผล'!A:A,'ข้อมูลการติดตามผล'!B:B,A91)))</f>
        <v>ไม่มีข้อมูลเข้าเยี่ยม</v>
      </c>
      <c r="J91" s="11" t="str">
        <f t="shared" si="1"/>
        <v/>
      </c>
      <c r="K91" s="8" t="str">
        <f>IFERROR(IF(I91="ไม่มีข้อมูลเข้าเยี่ยม","New",IF(J91&gt; VLOOKUP(D91,Config!A:B,2,false),"Late Visit","Normal")),)</f>
        <v>New</v>
      </c>
      <c r="L91" s="12" t="s">
        <v>14</v>
      </c>
      <c r="M91" s="12" t="s">
        <v>14</v>
      </c>
    </row>
    <row r="92" ht="15.75" customHeight="1">
      <c r="A92" s="17" t="s">
        <v>59</v>
      </c>
      <c r="B92" s="7" t="s">
        <v>94</v>
      </c>
      <c r="C92" s="8"/>
      <c r="D92" s="8"/>
      <c r="E92" s="8"/>
      <c r="F92" s="8"/>
      <c r="G92" s="8"/>
      <c r="H92" s="10"/>
      <c r="I92" s="10" t="str">
        <f>IF(LEN(A92)=0,,IF(MAXIFS('ข้อมูลการติดตามผล'!A:A,'ข้อมูลการติดตามผล'!B:B,A92)=0,"ไม่มีข้อมูลเข้าเยี่ยม",MAXIFS('ข้อมูลการติดตามผล'!A:A,'ข้อมูลการติดตามผล'!B:B,A92)))</f>
        <v>ไม่มีข้อมูลเข้าเยี่ยม</v>
      </c>
      <c r="J92" s="11" t="str">
        <f t="shared" si="1"/>
        <v/>
      </c>
      <c r="K92" s="8" t="str">
        <f>IFERROR(IF(I92="ไม่มีข้อมูลเข้าเยี่ยม","New",IF(J92&gt; VLOOKUP(D92,Config!A:B,2,false),"Late Visit","Normal")),)</f>
        <v>New</v>
      </c>
      <c r="L92" s="12" t="s">
        <v>14</v>
      </c>
      <c r="M92" s="12" t="s">
        <v>14</v>
      </c>
    </row>
    <row r="93" ht="15.75" customHeight="1">
      <c r="A93" s="17" t="s">
        <v>105</v>
      </c>
      <c r="B93" s="7" t="s">
        <v>94</v>
      </c>
      <c r="C93" s="8"/>
      <c r="D93" s="8"/>
      <c r="E93" s="8"/>
      <c r="F93" s="8"/>
      <c r="G93" s="8"/>
      <c r="H93" s="10"/>
      <c r="I93" s="10" t="str">
        <f>IF(LEN(A93)=0,,IF(MAXIFS('ข้อมูลการติดตามผล'!A:A,'ข้อมูลการติดตามผล'!B:B,A93)=0,"ไม่มีข้อมูลเข้าเยี่ยม",MAXIFS('ข้อมูลการติดตามผล'!A:A,'ข้อมูลการติดตามผล'!B:B,A93)))</f>
        <v>ไม่มีข้อมูลเข้าเยี่ยม</v>
      </c>
      <c r="J93" s="11" t="str">
        <f t="shared" si="1"/>
        <v/>
      </c>
      <c r="K93" s="8" t="str">
        <f>IFERROR(IF(I93="ไม่มีข้อมูลเข้าเยี่ยม","New",IF(J93&gt; VLOOKUP(D93,Config!A:B,2,false),"Late Visit","Normal")),)</f>
        <v>New</v>
      </c>
      <c r="L93" s="12" t="s">
        <v>14</v>
      </c>
      <c r="M93" s="12" t="s">
        <v>14</v>
      </c>
    </row>
    <row r="94" ht="15.75" customHeight="1">
      <c r="A94" s="17" t="s">
        <v>50</v>
      </c>
      <c r="B94" s="7" t="s">
        <v>94</v>
      </c>
      <c r="C94" s="8"/>
      <c r="D94" s="8"/>
      <c r="E94" s="8"/>
      <c r="F94" s="8"/>
      <c r="G94" s="8"/>
      <c r="H94" s="10"/>
      <c r="I94" s="10" t="str">
        <f>IF(LEN(A94)=0,,IF(MAXIFS('ข้อมูลการติดตามผล'!A:A,'ข้อมูลการติดตามผล'!B:B,A94)=0,"ไม่มีข้อมูลเข้าเยี่ยม",MAXIFS('ข้อมูลการติดตามผล'!A:A,'ข้อมูลการติดตามผล'!B:B,A94)))</f>
        <v>ไม่มีข้อมูลเข้าเยี่ยม</v>
      </c>
      <c r="J94" s="11" t="str">
        <f t="shared" si="1"/>
        <v/>
      </c>
      <c r="K94" s="8" t="str">
        <f>IFERROR(IF(I94="ไม่มีข้อมูลเข้าเยี่ยม","New",IF(J94&gt; VLOOKUP(D94,Config!A:B,2,false),"Late Visit","Normal")),)</f>
        <v>New</v>
      </c>
      <c r="L94" s="12" t="s">
        <v>14</v>
      </c>
      <c r="M94" s="12" t="s">
        <v>14</v>
      </c>
    </row>
    <row r="95" ht="15.75" customHeight="1">
      <c r="A95" s="17" t="s">
        <v>106</v>
      </c>
      <c r="B95" s="7" t="s">
        <v>94</v>
      </c>
      <c r="C95" s="8"/>
      <c r="D95" s="8"/>
      <c r="E95" s="8"/>
      <c r="F95" s="8"/>
      <c r="G95" s="8"/>
      <c r="H95" s="10"/>
      <c r="I95" s="10" t="str">
        <f>IF(LEN(A95)=0,,IF(MAXIFS('ข้อมูลการติดตามผล'!A:A,'ข้อมูลการติดตามผล'!B:B,A95)=0,"ไม่มีข้อมูลเข้าเยี่ยม",MAXIFS('ข้อมูลการติดตามผล'!A:A,'ข้อมูลการติดตามผล'!B:B,A95)))</f>
        <v>ไม่มีข้อมูลเข้าเยี่ยม</v>
      </c>
      <c r="J95" s="11" t="str">
        <f t="shared" si="1"/>
        <v/>
      </c>
      <c r="K95" s="8" t="str">
        <f>IFERROR(IF(I95="ไม่มีข้อมูลเข้าเยี่ยม","New",IF(J95&gt; VLOOKUP(D95,Config!A:B,2,false),"Late Visit","Normal")),)</f>
        <v>New</v>
      </c>
      <c r="L95" s="12" t="s">
        <v>14</v>
      </c>
      <c r="M95" s="12" t="s">
        <v>14</v>
      </c>
    </row>
    <row r="96" ht="15.75" customHeight="1">
      <c r="A96" s="17" t="s">
        <v>28</v>
      </c>
      <c r="B96" s="7" t="s">
        <v>94</v>
      </c>
      <c r="C96" s="8"/>
      <c r="D96" s="8"/>
      <c r="E96" s="8"/>
      <c r="F96" s="8"/>
      <c r="G96" s="8"/>
      <c r="H96" s="10"/>
      <c r="I96" s="10" t="str">
        <f>IF(LEN(A96)=0,,IF(MAXIFS('ข้อมูลการติดตามผล'!A:A,'ข้อมูลการติดตามผล'!B:B,A96)=0,"ไม่มีข้อมูลเข้าเยี่ยม",MAXIFS('ข้อมูลการติดตามผล'!A:A,'ข้อมูลการติดตามผล'!B:B,A96)))</f>
        <v>ไม่มีข้อมูลเข้าเยี่ยม</v>
      </c>
      <c r="J96" s="11" t="str">
        <f t="shared" si="1"/>
        <v/>
      </c>
      <c r="K96" s="8" t="str">
        <f>IFERROR(IF(I96="ไม่มีข้อมูลเข้าเยี่ยม","New",IF(J96&gt; VLOOKUP(D96,Config!A:B,2,false),"Late Visit","Normal")),)</f>
        <v>New</v>
      </c>
      <c r="L96" s="12" t="s">
        <v>14</v>
      </c>
      <c r="M96" s="12" t="s">
        <v>14</v>
      </c>
    </row>
    <row r="97" ht="15.75" customHeight="1">
      <c r="A97" s="17" t="s">
        <v>107</v>
      </c>
      <c r="B97" s="7" t="s">
        <v>94</v>
      </c>
      <c r="C97" s="8"/>
      <c r="D97" s="8"/>
      <c r="E97" s="8"/>
      <c r="F97" s="8"/>
      <c r="G97" s="8"/>
      <c r="H97" s="10"/>
      <c r="I97" s="10" t="str">
        <f>IF(LEN(A97)=0,,IF(MAXIFS('ข้อมูลการติดตามผล'!A:A,'ข้อมูลการติดตามผล'!B:B,A97)=0,"ไม่มีข้อมูลเข้าเยี่ยม",MAXIFS('ข้อมูลการติดตามผล'!A:A,'ข้อมูลการติดตามผล'!B:B,A97)))</f>
        <v>ไม่มีข้อมูลเข้าเยี่ยม</v>
      </c>
      <c r="J97" s="11" t="str">
        <f t="shared" si="1"/>
        <v/>
      </c>
      <c r="K97" s="8" t="str">
        <f>IFERROR(IF(I97="ไม่มีข้อมูลเข้าเยี่ยม","New",IF(J97&gt; VLOOKUP(D97,Config!A:B,2,false),"Late Visit","Normal")),)</f>
        <v>New</v>
      </c>
      <c r="L97" s="12" t="s">
        <v>14</v>
      </c>
      <c r="M97" s="12" t="s">
        <v>14</v>
      </c>
    </row>
    <row r="98" ht="15.75" customHeight="1">
      <c r="A98" s="16" t="s">
        <v>108</v>
      </c>
      <c r="B98" s="7" t="s">
        <v>94</v>
      </c>
      <c r="C98" s="8"/>
      <c r="D98" s="8"/>
      <c r="E98" s="8"/>
      <c r="F98" s="7" t="s">
        <v>109</v>
      </c>
      <c r="G98" s="8"/>
      <c r="H98" s="10"/>
      <c r="I98" s="10" t="str">
        <f>IF(LEN(A98)=0,,IF(MAXIFS('ข้อมูลการติดตามผล'!A:A,'ข้อมูลการติดตามผล'!B:B,A98)=0,"ไม่มีข้อมูลเข้าเยี่ยม",MAXIFS('ข้อมูลการติดตามผล'!A:A,'ข้อมูลการติดตามผล'!B:B,A98)))</f>
        <v>ไม่มีข้อมูลเข้าเยี่ยม</v>
      </c>
      <c r="J98" s="11" t="str">
        <f t="shared" si="1"/>
        <v/>
      </c>
      <c r="K98" s="8" t="str">
        <f>IFERROR(IF(I98="ไม่มีข้อมูลเข้าเยี่ยม","New",IF(J98&gt; VLOOKUP(D98,Config!A:B,2,false),"Late Visit","Normal")),)</f>
        <v>New</v>
      </c>
      <c r="L98" s="12" t="s">
        <v>14</v>
      </c>
      <c r="M98" s="12" t="s">
        <v>14</v>
      </c>
    </row>
    <row r="99" ht="15.75" customHeight="1">
      <c r="A99" s="16" t="s">
        <v>110</v>
      </c>
      <c r="B99" s="7" t="s">
        <v>94</v>
      </c>
      <c r="C99" s="8"/>
      <c r="D99" s="8"/>
      <c r="E99" s="8"/>
      <c r="F99" s="7" t="s">
        <v>109</v>
      </c>
      <c r="G99" s="8"/>
      <c r="H99" s="10"/>
      <c r="I99" s="10" t="str">
        <f>IF(LEN(A99)=0,,IF(MAXIFS('ข้อมูลการติดตามผล'!A:A,'ข้อมูลการติดตามผล'!B:B,A99)=0,"ไม่มีข้อมูลเข้าเยี่ยม",MAXIFS('ข้อมูลการติดตามผล'!A:A,'ข้อมูลการติดตามผล'!B:B,A99)))</f>
        <v>ไม่มีข้อมูลเข้าเยี่ยม</v>
      </c>
      <c r="J99" s="11" t="str">
        <f t="shared" si="1"/>
        <v/>
      </c>
      <c r="K99" s="8" t="str">
        <f>IFERROR(IF(I99="ไม่มีข้อมูลเข้าเยี่ยม","New",IF(J99&gt; VLOOKUP(D99,Config!A:B,2,false),"Late Visit","Normal")),)</f>
        <v>New</v>
      </c>
      <c r="L99" s="12" t="s">
        <v>14</v>
      </c>
      <c r="M99" s="12" t="s">
        <v>14</v>
      </c>
    </row>
    <row r="100" ht="15.75" customHeight="1">
      <c r="A100" s="16" t="s">
        <v>111</v>
      </c>
      <c r="B100" s="7" t="s">
        <v>94</v>
      </c>
      <c r="C100" s="8"/>
      <c r="D100" s="8"/>
      <c r="E100" s="8"/>
      <c r="F100" s="7" t="s">
        <v>109</v>
      </c>
      <c r="G100" s="8"/>
      <c r="H100" s="10"/>
      <c r="I100" s="10" t="str">
        <f>IF(LEN(A100)=0,,IF(MAXIFS('ข้อมูลการติดตามผล'!A:A,'ข้อมูลการติดตามผล'!B:B,A100)=0,"ไม่มีข้อมูลเข้าเยี่ยม",MAXIFS('ข้อมูลการติดตามผล'!A:A,'ข้อมูลการติดตามผล'!B:B,A100)))</f>
        <v>ไม่มีข้อมูลเข้าเยี่ยม</v>
      </c>
      <c r="J100" s="11" t="str">
        <f t="shared" si="1"/>
        <v/>
      </c>
      <c r="K100" s="8" t="str">
        <f>IFERROR(IF(I100="ไม่มีข้อมูลเข้าเยี่ยม","New",IF(J100&gt; VLOOKUP(D100,Config!A:B,2,false),"Late Visit","Normal")),)</f>
        <v>New</v>
      </c>
      <c r="L100" s="12" t="s">
        <v>14</v>
      </c>
      <c r="M100" s="12" t="s">
        <v>14</v>
      </c>
    </row>
    <row r="101" ht="15.75" customHeight="1">
      <c r="A101" s="17" t="s">
        <v>112</v>
      </c>
      <c r="B101" s="7" t="s">
        <v>94</v>
      </c>
      <c r="C101" s="8"/>
      <c r="D101" s="8"/>
      <c r="E101" s="8"/>
      <c r="F101" s="7" t="s">
        <v>109</v>
      </c>
      <c r="G101" s="8"/>
      <c r="H101" s="10"/>
      <c r="I101" s="10" t="str">
        <f>IF(LEN(A101)=0,,IF(MAXIFS('ข้อมูลการติดตามผล'!A:A,'ข้อมูลการติดตามผล'!B:B,A101)=0,"ไม่มีข้อมูลเข้าเยี่ยม",MAXIFS('ข้อมูลการติดตามผล'!A:A,'ข้อมูลการติดตามผล'!B:B,A101)))</f>
        <v>ไม่มีข้อมูลเข้าเยี่ยม</v>
      </c>
      <c r="J101" s="11" t="str">
        <f t="shared" si="1"/>
        <v/>
      </c>
      <c r="K101" s="8" t="str">
        <f>IFERROR(IF(I101="ไม่มีข้อมูลเข้าเยี่ยม","New",IF(J101&gt; VLOOKUP(D101,Config!A:B,2,false),"Late Visit","Normal")),)</f>
        <v>New</v>
      </c>
      <c r="L101" s="12" t="s">
        <v>14</v>
      </c>
      <c r="M101" s="12" t="s">
        <v>14</v>
      </c>
    </row>
    <row r="102" ht="15.75" customHeight="1">
      <c r="A102" s="16" t="s">
        <v>113</v>
      </c>
      <c r="B102" s="7" t="s">
        <v>94</v>
      </c>
      <c r="C102" s="8"/>
      <c r="D102" s="8"/>
      <c r="E102" s="8"/>
      <c r="F102" s="7" t="s">
        <v>109</v>
      </c>
      <c r="G102" s="8"/>
      <c r="H102" s="10"/>
      <c r="I102" s="10" t="str">
        <f>IF(LEN(A102)=0,,IF(MAXIFS('ข้อมูลการติดตามผล'!A:A,'ข้อมูลการติดตามผล'!B:B,A102)=0,"ไม่มีข้อมูลเข้าเยี่ยม",MAXIFS('ข้อมูลการติดตามผล'!A:A,'ข้อมูลการติดตามผล'!B:B,A102)))</f>
        <v>ไม่มีข้อมูลเข้าเยี่ยม</v>
      </c>
      <c r="J102" s="11" t="str">
        <f t="shared" si="1"/>
        <v/>
      </c>
      <c r="K102" s="8" t="str">
        <f>IFERROR(IF(I102="ไม่มีข้อมูลเข้าเยี่ยม","New",IF(J102&gt; VLOOKUP(D102,Config!A:B,2,false),"Late Visit","Normal")),)</f>
        <v>New</v>
      </c>
      <c r="L102" s="12" t="s">
        <v>14</v>
      </c>
      <c r="M102" s="12" t="s">
        <v>14</v>
      </c>
    </row>
    <row r="103" ht="15.75" customHeight="1">
      <c r="A103" s="16" t="s">
        <v>114</v>
      </c>
      <c r="B103" s="7" t="s">
        <v>94</v>
      </c>
      <c r="C103" s="8"/>
      <c r="D103" s="8"/>
      <c r="E103" s="8"/>
      <c r="F103" s="7" t="s">
        <v>109</v>
      </c>
      <c r="G103" s="8"/>
      <c r="H103" s="10"/>
      <c r="I103" s="10" t="str">
        <f>IF(LEN(A103)=0,,IF(MAXIFS('ข้อมูลการติดตามผล'!A:A,'ข้อมูลการติดตามผล'!B:B,A103)=0,"ไม่มีข้อมูลเข้าเยี่ยม",MAXIFS('ข้อมูลการติดตามผล'!A:A,'ข้อมูลการติดตามผล'!B:B,A103)))</f>
        <v>ไม่มีข้อมูลเข้าเยี่ยม</v>
      </c>
      <c r="J103" s="11" t="str">
        <f t="shared" si="1"/>
        <v/>
      </c>
      <c r="K103" s="8" t="str">
        <f>IFERROR(IF(I103="ไม่มีข้อมูลเข้าเยี่ยม","New",IF(J103&gt; VLOOKUP(D103,Config!A:B,2,false),"Late Visit","Normal")),)</f>
        <v>New</v>
      </c>
      <c r="L103" s="12" t="s">
        <v>14</v>
      </c>
      <c r="M103" s="12" t="s">
        <v>14</v>
      </c>
    </row>
    <row r="104" ht="15.75" customHeight="1">
      <c r="A104" s="16" t="s">
        <v>50</v>
      </c>
      <c r="B104" s="7" t="s">
        <v>94</v>
      </c>
      <c r="C104" s="8"/>
      <c r="D104" s="8"/>
      <c r="E104" s="8"/>
      <c r="F104" s="8"/>
      <c r="G104" s="8"/>
      <c r="H104" s="10"/>
      <c r="I104" s="10" t="str">
        <f>IF(LEN(A104)=0,,IF(MAXIFS('ข้อมูลการติดตามผล'!A:A,'ข้อมูลการติดตามผล'!B:B,A104)=0,"ไม่มีข้อมูลเข้าเยี่ยม",MAXIFS('ข้อมูลการติดตามผล'!A:A,'ข้อมูลการติดตามผล'!B:B,A104)))</f>
        <v>ไม่มีข้อมูลเข้าเยี่ยม</v>
      </c>
      <c r="J104" s="11" t="str">
        <f t="shared" si="1"/>
        <v/>
      </c>
      <c r="K104" s="8" t="str">
        <f>IFERROR(IF(I104="ไม่มีข้อมูลเข้าเยี่ยม","New",IF(J104&gt; VLOOKUP(D104,Config!A:B,2,false),"Late Visit","Normal")),)</f>
        <v>New</v>
      </c>
      <c r="L104" s="12" t="s">
        <v>14</v>
      </c>
      <c r="M104" s="12" t="s">
        <v>14</v>
      </c>
    </row>
    <row r="105" ht="15.75" customHeight="1">
      <c r="A105" s="16" t="s">
        <v>115</v>
      </c>
      <c r="B105" s="7" t="s">
        <v>94</v>
      </c>
      <c r="C105" s="8"/>
      <c r="D105" s="8"/>
      <c r="E105" s="8"/>
      <c r="F105" s="8"/>
      <c r="G105" s="8"/>
      <c r="H105" s="10"/>
      <c r="I105" s="10" t="str">
        <f>IF(LEN(A105)=0,,IF(MAXIFS('ข้อมูลการติดตามผล'!A:A,'ข้อมูลการติดตามผล'!B:B,A105)=0,"ไม่มีข้อมูลเข้าเยี่ยม",MAXIFS('ข้อมูลการติดตามผล'!A:A,'ข้อมูลการติดตามผล'!B:B,A105)))</f>
        <v>ไม่มีข้อมูลเข้าเยี่ยม</v>
      </c>
      <c r="J105" s="11" t="str">
        <f t="shared" si="1"/>
        <v/>
      </c>
      <c r="K105" s="8" t="str">
        <f>IFERROR(IF(I105="ไม่มีข้อมูลเข้าเยี่ยม","New",IF(J105&gt; VLOOKUP(D105,Config!A:B,2,false),"Late Visit","Normal")),)</f>
        <v>New</v>
      </c>
      <c r="L105" s="12" t="s">
        <v>14</v>
      </c>
      <c r="M105" s="12" t="s">
        <v>14</v>
      </c>
    </row>
    <row r="106" ht="15.75" customHeight="1">
      <c r="A106" s="16" t="s">
        <v>116</v>
      </c>
      <c r="B106" s="7" t="s">
        <v>94</v>
      </c>
      <c r="C106" s="8"/>
      <c r="D106" s="8"/>
      <c r="E106" s="8"/>
      <c r="F106" s="8"/>
      <c r="G106" s="8"/>
      <c r="H106" s="10"/>
      <c r="I106" s="10" t="str">
        <f>IF(LEN(A106)=0,,IF(MAXIFS('ข้อมูลการติดตามผล'!A:A,'ข้อมูลการติดตามผล'!B:B,A106)=0,"ไม่มีข้อมูลเข้าเยี่ยม",MAXIFS('ข้อมูลการติดตามผล'!A:A,'ข้อมูลการติดตามผล'!B:B,A106)))</f>
        <v>ไม่มีข้อมูลเข้าเยี่ยม</v>
      </c>
      <c r="J106" s="11" t="str">
        <f t="shared" si="1"/>
        <v/>
      </c>
      <c r="K106" s="8" t="str">
        <f>IFERROR(IF(I106="ไม่มีข้อมูลเข้าเยี่ยม","New",IF(J106&gt; VLOOKUP(D106,Config!A:B,2,false),"Late Visit","Normal")),)</f>
        <v>New</v>
      </c>
      <c r="L106" s="12" t="s">
        <v>14</v>
      </c>
      <c r="M106" s="12" t="s">
        <v>14</v>
      </c>
    </row>
    <row r="107" ht="15.75" customHeight="1">
      <c r="A107" s="16" t="s">
        <v>117</v>
      </c>
      <c r="B107" s="7" t="s">
        <v>94</v>
      </c>
      <c r="C107" s="8"/>
      <c r="D107" s="8"/>
      <c r="E107" s="8"/>
      <c r="F107" s="8"/>
      <c r="G107" s="8"/>
      <c r="H107" s="10"/>
      <c r="I107" s="10" t="str">
        <f>IF(LEN(A107)=0,,IF(MAXIFS('ข้อมูลการติดตามผล'!A:A,'ข้อมูลการติดตามผล'!B:B,A107)=0,"ไม่มีข้อมูลเข้าเยี่ยม",MAXIFS('ข้อมูลการติดตามผล'!A:A,'ข้อมูลการติดตามผล'!B:B,A107)))</f>
        <v>ไม่มีข้อมูลเข้าเยี่ยม</v>
      </c>
      <c r="J107" s="11" t="str">
        <f t="shared" si="1"/>
        <v/>
      </c>
      <c r="K107" s="8" t="str">
        <f>IFERROR(IF(I107="ไม่มีข้อมูลเข้าเยี่ยม","New",IF(J107&gt; VLOOKUP(D107,Config!A:B,2,false),"Late Visit","Normal")),)</f>
        <v>New</v>
      </c>
      <c r="L107" s="12" t="s">
        <v>14</v>
      </c>
      <c r="M107" s="12" t="s">
        <v>14</v>
      </c>
    </row>
    <row r="108" ht="15.75" customHeight="1">
      <c r="A108" s="16" t="s">
        <v>118</v>
      </c>
      <c r="B108" s="7" t="s">
        <v>94</v>
      </c>
      <c r="C108" s="8"/>
      <c r="D108" s="8"/>
      <c r="E108" s="8"/>
      <c r="F108" s="8"/>
      <c r="G108" s="8"/>
      <c r="H108" s="10"/>
      <c r="I108" s="10" t="str">
        <f>IF(LEN(A108)=0,,IF(MAXIFS('ข้อมูลการติดตามผล'!A:A,'ข้อมูลการติดตามผล'!B:B,A108)=0,"ไม่มีข้อมูลเข้าเยี่ยม",MAXIFS('ข้อมูลการติดตามผล'!A:A,'ข้อมูลการติดตามผล'!B:B,A108)))</f>
        <v>ไม่มีข้อมูลเข้าเยี่ยม</v>
      </c>
      <c r="J108" s="11" t="str">
        <f t="shared" si="1"/>
        <v/>
      </c>
      <c r="K108" s="8" t="str">
        <f>IFERROR(IF(I108="ไม่มีข้อมูลเข้าเยี่ยม","New",IF(J108&gt; VLOOKUP(D108,Config!A:B,2,false),"Late Visit","Normal")),)</f>
        <v>New</v>
      </c>
      <c r="L108" s="12" t="s">
        <v>14</v>
      </c>
      <c r="M108" s="12" t="s">
        <v>14</v>
      </c>
    </row>
    <row r="109" ht="15.75" customHeight="1">
      <c r="A109" s="16" t="s">
        <v>119</v>
      </c>
      <c r="B109" s="7" t="s">
        <v>94</v>
      </c>
      <c r="C109" s="8"/>
      <c r="D109" s="8"/>
      <c r="E109" s="8"/>
      <c r="F109" s="8"/>
      <c r="G109" s="8"/>
      <c r="H109" s="10"/>
      <c r="I109" s="10" t="str">
        <f>IF(LEN(A109)=0,,IF(MAXIFS('ข้อมูลการติดตามผล'!A:A,'ข้อมูลการติดตามผล'!B:B,A109)=0,"ไม่มีข้อมูลเข้าเยี่ยม",MAXIFS('ข้อมูลการติดตามผล'!A:A,'ข้อมูลการติดตามผล'!B:B,A109)))</f>
        <v>ไม่มีข้อมูลเข้าเยี่ยม</v>
      </c>
      <c r="J109" s="11" t="str">
        <f t="shared" si="1"/>
        <v/>
      </c>
      <c r="K109" s="8" t="str">
        <f>IFERROR(IF(I109="ไม่มีข้อมูลเข้าเยี่ยม","New",IF(J109&gt; VLOOKUP(D109,Config!A:B,2,false),"Late Visit","Normal")),)</f>
        <v>New</v>
      </c>
      <c r="L109" s="12" t="s">
        <v>14</v>
      </c>
      <c r="M109" s="12" t="s">
        <v>14</v>
      </c>
    </row>
    <row r="110" ht="15.75" customHeight="1">
      <c r="A110" s="16" t="s">
        <v>17</v>
      </c>
      <c r="B110" s="7" t="s">
        <v>120</v>
      </c>
      <c r="C110" s="8"/>
      <c r="D110" s="8"/>
      <c r="E110" s="8"/>
      <c r="F110" s="8"/>
      <c r="G110" s="8"/>
      <c r="H110" s="10"/>
      <c r="I110" s="10" t="str">
        <f>IF(LEN(A110)=0,,IF(MAXIFS('ข้อมูลการติดตามผล'!A:A,'ข้อมูลการติดตามผล'!B:B,A110)=0,"ไม่มีข้อมูลเข้าเยี่ยม",MAXIFS('ข้อมูลการติดตามผล'!A:A,'ข้อมูลการติดตามผล'!B:B,A110)))</f>
        <v>ไม่มีข้อมูลเข้าเยี่ยม</v>
      </c>
      <c r="J110" s="11" t="str">
        <f t="shared" si="1"/>
        <v/>
      </c>
      <c r="K110" s="8" t="str">
        <f>IFERROR(IF(I110="ไม่มีข้อมูลเข้าเยี่ยม","New",IF(J110&gt; VLOOKUP(D110,Config!A:B,2,false),"Late Visit","Normal")),)</f>
        <v>New</v>
      </c>
      <c r="L110" s="12" t="s">
        <v>14</v>
      </c>
      <c r="M110" s="12" t="s">
        <v>14</v>
      </c>
    </row>
    <row r="111" ht="15.75" customHeight="1">
      <c r="A111" s="16" t="s">
        <v>115</v>
      </c>
      <c r="B111" s="7" t="s">
        <v>120</v>
      </c>
      <c r="C111" s="8"/>
      <c r="D111" s="8"/>
      <c r="E111" s="8"/>
      <c r="F111" s="8"/>
      <c r="G111" s="8"/>
      <c r="H111" s="10"/>
      <c r="I111" s="10" t="str">
        <f>IF(LEN(A111)=0,,IF(MAXIFS('ข้อมูลการติดตามผล'!A:A,'ข้อมูลการติดตามผล'!B:B,A111)=0,"ไม่มีข้อมูลเข้าเยี่ยม",MAXIFS('ข้อมูลการติดตามผล'!A:A,'ข้อมูลการติดตามผล'!B:B,A111)))</f>
        <v>ไม่มีข้อมูลเข้าเยี่ยม</v>
      </c>
      <c r="J111" s="11" t="str">
        <f t="shared" si="1"/>
        <v/>
      </c>
      <c r="K111" s="8" t="str">
        <f>IFERROR(IF(I111="ไม่มีข้อมูลเข้าเยี่ยม","New",IF(J111&gt; VLOOKUP(D111,Config!A:B,2,false),"Late Visit","Normal")),)</f>
        <v>New</v>
      </c>
      <c r="L111" s="12" t="s">
        <v>14</v>
      </c>
      <c r="M111" s="12" t="s">
        <v>14</v>
      </c>
    </row>
    <row r="112" ht="15.75" customHeight="1">
      <c r="A112" s="16" t="s">
        <v>121</v>
      </c>
      <c r="B112" s="7" t="s">
        <v>120</v>
      </c>
      <c r="C112" s="8"/>
      <c r="D112" s="8"/>
      <c r="E112" s="8"/>
      <c r="F112" s="8"/>
      <c r="G112" s="8"/>
      <c r="H112" s="10"/>
      <c r="I112" s="10" t="str">
        <f>IF(LEN(A112)=0,,IF(MAXIFS('ข้อมูลการติดตามผล'!A:A,'ข้อมูลการติดตามผล'!B:B,A112)=0,"ไม่มีข้อมูลเข้าเยี่ยม",MAXIFS('ข้อมูลการติดตามผล'!A:A,'ข้อมูลการติดตามผล'!B:B,A112)))</f>
        <v>ไม่มีข้อมูลเข้าเยี่ยม</v>
      </c>
      <c r="J112" s="11" t="str">
        <f t="shared" si="1"/>
        <v/>
      </c>
      <c r="K112" s="8" t="str">
        <f>IFERROR(IF(I112="ไม่มีข้อมูลเข้าเยี่ยม","New",IF(J112&gt; VLOOKUP(D112,Config!A:B,2,false),"Late Visit","Normal")),)</f>
        <v>New</v>
      </c>
      <c r="L112" s="12" t="s">
        <v>14</v>
      </c>
      <c r="M112" s="12" t="s">
        <v>14</v>
      </c>
    </row>
    <row r="113" ht="15.75" customHeight="1">
      <c r="A113" s="16" t="s">
        <v>110</v>
      </c>
      <c r="B113" s="7" t="s">
        <v>120</v>
      </c>
      <c r="C113" s="8"/>
      <c r="D113" s="8"/>
      <c r="E113" s="8"/>
      <c r="F113" s="8"/>
      <c r="G113" s="8"/>
      <c r="H113" s="10"/>
      <c r="I113" s="10" t="str">
        <f>IF(LEN(A113)=0,,IF(MAXIFS('ข้อมูลการติดตามผล'!A:A,'ข้อมูลการติดตามผล'!B:B,A113)=0,"ไม่มีข้อมูลเข้าเยี่ยม",MAXIFS('ข้อมูลการติดตามผล'!A:A,'ข้อมูลการติดตามผล'!B:B,A113)))</f>
        <v>ไม่มีข้อมูลเข้าเยี่ยม</v>
      </c>
      <c r="J113" s="11" t="str">
        <f t="shared" si="1"/>
        <v/>
      </c>
      <c r="K113" s="8" t="str">
        <f>IFERROR(IF(I113="ไม่มีข้อมูลเข้าเยี่ยม","New",IF(J113&gt; VLOOKUP(D113,Config!A:B,2,false),"Late Visit","Normal")),)</f>
        <v>New</v>
      </c>
      <c r="L113" s="12" t="s">
        <v>14</v>
      </c>
      <c r="M113" s="12" t="s">
        <v>14</v>
      </c>
    </row>
    <row r="114" ht="15.75" customHeight="1">
      <c r="A114" s="16" t="s">
        <v>122</v>
      </c>
      <c r="B114" s="7" t="s">
        <v>120</v>
      </c>
      <c r="C114" s="8"/>
      <c r="D114" s="8"/>
      <c r="E114" s="8"/>
      <c r="F114" s="8"/>
      <c r="G114" s="8"/>
      <c r="H114" s="10"/>
      <c r="I114" s="10" t="str">
        <f>IF(LEN(A114)=0,,IF(MAXIFS('ข้อมูลการติดตามผล'!A:A,'ข้อมูลการติดตามผล'!B:B,A114)=0,"ไม่มีข้อมูลเข้าเยี่ยม",MAXIFS('ข้อมูลการติดตามผล'!A:A,'ข้อมูลการติดตามผล'!B:B,A114)))</f>
        <v>ไม่มีข้อมูลเข้าเยี่ยม</v>
      </c>
      <c r="J114" s="11" t="str">
        <f t="shared" si="1"/>
        <v/>
      </c>
      <c r="K114" s="8" t="str">
        <f>IFERROR(IF(I114="ไม่มีข้อมูลเข้าเยี่ยม","New",IF(J114&gt; VLOOKUP(D114,Config!A:B,2,false),"Late Visit","Normal")),)</f>
        <v>New</v>
      </c>
      <c r="L114" s="12" t="s">
        <v>14</v>
      </c>
      <c r="M114" s="12" t="s">
        <v>14</v>
      </c>
    </row>
    <row r="115" ht="15.75" customHeight="1">
      <c r="A115" s="16" t="s">
        <v>123</v>
      </c>
      <c r="B115" s="7" t="s">
        <v>120</v>
      </c>
      <c r="C115" s="8"/>
      <c r="D115" s="8"/>
      <c r="E115" s="8"/>
      <c r="F115" s="8"/>
      <c r="G115" s="8"/>
      <c r="H115" s="10"/>
      <c r="I115" s="10" t="str">
        <f>IF(LEN(A115)=0,,IF(MAXIFS('ข้อมูลการติดตามผล'!A:A,'ข้อมูลการติดตามผล'!B:B,A115)=0,"ไม่มีข้อมูลเข้าเยี่ยม",MAXIFS('ข้อมูลการติดตามผล'!A:A,'ข้อมูลการติดตามผล'!B:B,A115)))</f>
        <v>ไม่มีข้อมูลเข้าเยี่ยม</v>
      </c>
      <c r="J115" s="11" t="str">
        <f t="shared" si="1"/>
        <v/>
      </c>
      <c r="K115" s="8" t="str">
        <f>IFERROR(IF(I115="ไม่มีข้อมูลเข้าเยี่ยม","New",IF(J115&gt; VLOOKUP(D115,Config!A:B,2,false),"Late Visit","Normal")),)</f>
        <v>New</v>
      </c>
      <c r="L115" s="12" t="s">
        <v>14</v>
      </c>
      <c r="M115" s="12" t="s">
        <v>14</v>
      </c>
    </row>
    <row r="116" ht="15.75" customHeight="1">
      <c r="A116" s="16" t="s">
        <v>124</v>
      </c>
      <c r="B116" s="7" t="s">
        <v>120</v>
      </c>
      <c r="C116" s="8"/>
      <c r="D116" s="8"/>
      <c r="E116" s="8"/>
      <c r="F116" s="8"/>
      <c r="G116" s="8"/>
      <c r="H116" s="10"/>
      <c r="I116" s="10" t="str">
        <f>IF(LEN(A116)=0,,IF(MAXIFS('ข้อมูลการติดตามผล'!A:A,'ข้อมูลการติดตามผล'!B:B,A116)=0,"ไม่มีข้อมูลเข้าเยี่ยม",MAXIFS('ข้อมูลการติดตามผล'!A:A,'ข้อมูลการติดตามผล'!B:B,A116)))</f>
        <v>ไม่มีข้อมูลเข้าเยี่ยม</v>
      </c>
      <c r="J116" s="11" t="str">
        <f t="shared" si="1"/>
        <v/>
      </c>
      <c r="K116" s="8" t="str">
        <f>IFERROR(IF(I116="ไม่มีข้อมูลเข้าเยี่ยม","New",IF(J116&gt; VLOOKUP(D116,Config!A:B,2,false),"Late Visit","Normal")),)</f>
        <v>New</v>
      </c>
      <c r="L116" s="12" t="s">
        <v>14</v>
      </c>
      <c r="M116" s="12" t="s">
        <v>14</v>
      </c>
    </row>
    <row r="117" ht="15.75" customHeight="1">
      <c r="A117" s="16" t="s">
        <v>125</v>
      </c>
      <c r="B117" s="7" t="s">
        <v>120</v>
      </c>
      <c r="C117" s="8"/>
      <c r="D117" s="8"/>
      <c r="E117" s="8"/>
      <c r="F117" s="8"/>
      <c r="G117" s="8"/>
      <c r="H117" s="10"/>
      <c r="I117" s="10" t="str">
        <f>IF(LEN(A117)=0,,IF(MAXIFS('ข้อมูลการติดตามผล'!A:A,'ข้อมูลการติดตามผล'!B:B,A117)=0,"ไม่มีข้อมูลเข้าเยี่ยม",MAXIFS('ข้อมูลการติดตามผล'!A:A,'ข้อมูลการติดตามผล'!B:B,A117)))</f>
        <v>ไม่มีข้อมูลเข้าเยี่ยม</v>
      </c>
      <c r="J117" s="11" t="str">
        <f t="shared" si="1"/>
        <v/>
      </c>
      <c r="K117" s="8" t="str">
        <f>IFERROR(IF(I117="ไม่มีข้อมูลเข้าเยี่ยม","New",IF(J117&gt; VLOOKUP(D117,Config!A:B,2,false),"Late Visit","Normal")),)</f>
        <v>New</v>
      </c>
      <c r="L117" s="12" t="s">
        <v>14</v>
      </c>
      <c r="M117" s="12" t="s">
        <v>14</v>
      </c>
    </row>
    <row r="118" ht="15.75" customHeight="1">
      <c r="A118" s="16" t="s">
        <v>126</v>
      </c>
      <c r="B118" s="7" t="s">
        <v>120</v>
      </c>
      <c r="C118" s="8"/>
      <c r="D118" s="8"/>
      <c r="E118" s="8"/>
      <c r="F118" s="8"/>
      <c r="G118" s="8"/>
      <c r="H118" s="10"/>
      <c r="I118" s="10" t="str">
        <f>IF(LEN(A118)=0,,IF(MAXIFS('ข้อมูลการติดตามผล'!A:A,'ข้อมูลการติดตามผล'!B:B,A118)=0,"ไม่มีข้อมูลเข้าเยี่ยม",MAXIFS('ข้อมูลการติดตามผล'!A:A,'ข้อมูลการติดตามผล'!B:B,A118)))</f>
        <v>ไม่มีข้อมูลเข้าเยี่ยม</v>
      </c>
      <c r="J118" s="11" t="str">
        <f t="shared" si="1"/>
        <v/>
      </c>
      <c r="K118" s="8" t="str">
        <f>IFERROR(IF(I118="ไม่มีข้อมูลเข้าเยี่ยม","New",IF(J118&gt; VLOOKUP(D118,Config!A:B,2,false),"Late Visit","Normal")),)</f>
        <v>New</v>
      </c>
      <c r="L118" s="12" t="s">
        <v>14</v>
      </c>
      <c r="M118" s="12" t="s">
        <v>14</v>
      </c>
    </row>
    <row r="119" ht="15.75" customHeight="1">
      <c r="A119" s="16" t="s">
        <v>127</v>
      </c>
      <c r="B119" s="7" t="s">
        <v>120</v>
      </c>
      <c r="C119" s="8"/>
      <c r="D119" s="8"/>
      <c r="E119" s="8"/>
      <c r="F119" s="8"/>
      <c r="G119" s="8"/>
      <c r="H119" s="10"/>
      <c r="I119" s="10" t="str">
        <f>IF(LEN(A119)=0,,IF(MAXIFS('ข้อมูลการติดตามผล'!A:A,'ข้อมูลการติดตามผล'!B:B,A119)=0,"ไม่มีข้อมูลเข้าเยี่ยม",MAXIFS('ข้อมูลการติดตามผล'!A:A,'ข้อมูลการติดตามผล'!B:B,A119)))</f>
        <v>ไม่มีข้อมูลเข้าเยี่ยม</v>
      </c>
      <c r="J119" s="11" t="str">
        <f t="shared" si="1"/>
        <v/>
      </c>
      <c r="K119" s="8" t="str">
        <f>IFERROR(IF(I119="ไม่มีข้อมูลเข้าเยี่ยม","New",IF(J119&gt; VLOOKUP(D119,Config!A:B,2,false),"Late Visit","Normal")),)</f>
        <v>New</v>
      </c>
      <c r="L119" s="12" t="s">
        <v>14</v>
      </c>
      <c r="M119" s="12" t="s">
        <v>14</v>
      </c>
    </row>
    <row r="120" ht="15.75" customHeight="1">
      <c r="A120" s="16" t="s">
        <v>128</v>
      </c>
      <c r="B120" s="7" t="s">
        <v>120</v>
      </c>
      <c r="C120" s="8"/>
      <c r="D120" s="8"/>
      <c r="E120" s="8"/>
      <c r="F120" s="8"/>
      <c r="G120" s="8"/>
      <c r="H120" s="10"/>
      <c r="I120" s="10" t="str">
        <f>IF(LEN(A120)=0,,IF(MAXIFS('ข้อมูลการติดตามผล'!A:A,'ข้อมูลการติดตามผล'!B:B,A120)=0,"ไม่มีข้อมูลเข้าเยี่ยม",MAXIFS('ข้อมูลการติดตามผล'!A:A,'ข้อมูลการติดตามผล'!B:B,A120)))</f>
        <v>ไม่มีข้อมูลเข้าเยี่ยม</v>
      </c>
      <c r="J120" s="11" t="str">
        <f t="shared" si="1"/>
        <v/>
      </c>
      <c r="K120" s="8" t="str">
        <f>IFERROR(IF(I120="ไม่มีข้อมูลเข้าเยี่ยม","New",IF(J120&gt; VLOOKUP(D120,Config!A:B,2,false),"Late Visit","Normal")),)</f>
        <v>New</v>
      </c>
      <c r="L120" s="12" t="s">
        <v>14</v>
      </c>
      <c r="M120" s="12" t="s">
        <v>14</v>
      </c>
    </row>
    <row r="121" ht="15.75" customHeight="1">
      <c r="A121" s="16" t="s">
        <v>129</v>
      </c>
      <c r="B121" s="7" t="s">
        <v>120</v>
      </c>
      <c r="C121" s="8"/>
      <c r="D121" s="8"/>
      <c r="E121" s="8"/>
      <c r="F121" s="8"/>
      <c r="G121" s="8"/>
      <c r="H121" s="10"/>
      <c r="I121" s="10" t="str">
        <f>IF(LEN(A121)=0,,IF(MAXIFS('ข้อมูลการติดตามผล'!A:A,'ข้อมูลการติดตามผล'!B:B,A121)=0,"ไม่มีข้อมูลเข้าเยี่ยม",MAXIFS('ข้อมูลการติดตามผล'!A:A,'ข้อมูลการติดตามผล'!B:B,A121)))</f>
        <v>ไม่มีข้อมูลเข้าเยี่ยม</v>
      </c>
      <c r="J121" s="11" t="str">
        <f t="shared" si="1"/>
        <v/>
      </c>
      <c r="K121" s="8" t="str">
        <f>IFERROR(IF(I121="ไม่มีข้อมูลเข้าเยี่ยม","New",IF(J121&gt; VLOOKUP(D121,Config!A:B,2,false),"Late Visit","Normal")),)</f>
        <v>New</v>
      </c>
      <c r="L121" s="12" t="s">
        <v>14</v>
      </c>
      <c r="M121" s="12" t="s">
        <v>14</v>
      </c>
    </row>
    <row r="122" ht="15.75" customHeight="1">
      <c r="A122" s="16" t="s">
        <v>130</v>
      </c>
      <c r="B122" s="7" t="s">
        <v>120</v>
      </c>
      <c r="C122" s="8"/>
      <c r="D122" s="8"/>
      <c r="E122" s="8"/>
      <c r="F122" s="8"/>
      <c r="G122" s="8"/>
      <c r="H122" s="10"/>
      <c r="I122" s="10" t="str">
        <f>IF(LEN(A122)=0,,IF(MAXIFS('ข้อมูลการติดตามผล'!A:A,'ข้อมูลการติดตามผล'!B:B,A122)=0,"ไม่มีข้อมูลเข้าเยี่ยม",MAXIFS('ข้อมูลการติดตามผล'!A:A,'ข้อมูลการติดตามผล'!B:B,A122)))</f>
        <v>ไม่มีข้อมูลเข้าเยี่ยม</v>
      </c>
      <c r="J122" s="11" t="str">
        <f t="shared" si="1"/>
        <v/>
      </c>
      <c r="K122" s="8" t="str">
        <f>IFERROR(IF(I122="ไม่มีข้อมูลเข้าเยี่ยม","New",IF(J122&gt; VLOOKUP(D122,Config!A:B,2,false),"Late Visit","Normal")),)</f>
        <v>New</v>
      </c>
      <c r="L122" s="12" t="s">
        <v>14</v>
      </c>
      <c r="M122" s="12" t="s">
        <v>14</v>
      </c>
    </row>
    <row r="123" ht="15.75" customHeight="1">
      <c r="A123" s="16" t="s">
        <v>131</v>
      </c>
      <c r="B123" s="7" t="s">
        <v>120</v>
      </c>
      <c r="C123" s="8"/>
      <c r="D123" s="8"/>
      <c r="E123" s="8"/>
      <c r="F123" s="8"/>
      <c r="G123" s="8"/>
      <c r="H123" s="10"/>
      <c r="I123" s="10" t="str">
        <f>IF(LEN(A123)=0,,IF(MAXIFS('ข้อมูลการติดตามผล'!A:A,'ข้อมูลการติดตามผล'!B:B,A123)=0,"ไม่มีข้อมูลเข้าเยี่ยม",MAXIFS('ข้อมูลการติดตามผล'!A:A,'ข้อมูลการติดตามผล'!B:B,A123)))</f>
        <v>ไม่มีข้อมูลเข้าเยี่ยม</v>
      </c>
      <c r="J123" s="11" t="str">
        <f t="shared" si="1"/>
        <v/>
      </c>
      <c r="K123" s="8" t="str">
        <f>IFERROR(IF(I123="ไม่มีข้อมูลเข้าเยี่ยม","New",IF(J123&gt; VLOOKUP(D123,Config!A:B,2,false),"Late Visit","Normal")),)</f>
        <v>New</v>
      </c>
      <c r="L123" s="12" t="s">
        <v>14</v>
      </c>
      <c r="M123" s="12" t="s">
        <v>14</v>
      </c>
    </row>
    <row r="124" ht="15.75" customHeight="1">
      <c r="A124" s="16" t="s">
        <v>132</v>
      </c>
      <c r="B124" s="7" t="s">
        <v>120</v>
      </c>
      <c r="C124" s="8"/>
      <c r="D124" s="8"/>
      <c r="E124" s="8"/>
      <c r="F124" s="8"/>
      <c r="G124" s="8"/>
      <c r="H124" s="10"/>
      <c r="I124" s="10" t="str">
        <f>IF(LEN(A124)=0,,IF(MAXIFS('ข้อมูลการติดตามผล'!A:A,'ข้อมูลการติดตามผล'!B:B,A124)=0,"ไม่มีข้อมูลเข้าเยี่ยม",MAXIFS('ข้อมูลการติดตามผล'!A:A,'ข้อมูลการติดตามผล'!B:B,A124)))</f>
        <v>ไม่มีข้อมูลเข้าเยี่ยม</v>
      </c>
      <c r="J124" s="11" t="str">
        <f t="shared" si="1"/>
        <v/>
      </c>
      <c r="K124" s="8" t="str">
        <f>IFERROR(IF(I124="ไม่มีข้อมูลเข้าเยี่ยม","New",IF(J124&gt; VLOOKUP(D124,Config!A:B,2,false),"Late Visit","Normal")),)</f>
        <v>New</v>
      </c>
      <c r="L124" s="12" t="s">
        <v>14</v>
      </c>
      <c r="M124" s="12" t="s">
        <v>14</v>
      </c>
    </row>
    <row r="125" ht="15.75" customHeight="1">
      <c r="A125" s="16" t="s">
        <v>111</v>
      </c>
      <c r="B125" s="7" t="s">
        <v>120</v>
      </c>
      <c r="C125" s="8"/>
      <c r="D125" s="8"/>
      <c r="E125" s="8"/>
      <c r="F125" s="8"/>
      <c r="G125" s="8"/>
      <c r="H125" s="10"/>
      <c r="I125" s="10" t="str">
        <f>IF(LEN(A125)=0,,IF(MAXIFS('ข้อมูลการติดตามผล'!A:A,'ข้อมูลการติดตามผล'!B:B,A125)=0,"ไม่มีข้อมูลเข้าเยี่ยม",MAXIFS('ข้อมูลการติดตามผล'!A:A,'ข้อมูลการติดตามผล'!B:B,A125)))</f>
        <v>ไม่มีข้อมูลเข้าเยี่ยม</v>
      </c>
      <c r="J125" s="11" t="str">
        <f t="shared" si="1"/>
        <v/>
      </c>
      <c r="K125" s="8" t="str">
        <f>IFERROR(IF(I125="ไม่มีข้อมูลเข้าเยี่ยม","New",IF(J125&gt; VLOOKUP(D125,Config!A:B,2,false),"Late Visit","Normal")),)</f>
        <v>New</v>
      </c>
      <c r="L125" s="12" t="s">
        <v>14</v>
      </c>
      <c r="M125" s="12" t="s">
        <v>14</v>
      </c>
    </row>
    <row r="126" ht="15.75" customHeight="1">
      <c r="A126" s="16" t="s">
        <v>133</v>
      </c>
      <c r="B126" s="7" t="s">
        <v>120</v>
      </c>
      <c r="C126" s="8"/>
      <c r="D126" s="8"/>
      <c r="E126" s="8"/>
      <c r="F126" s="8"/>
      <c r="G126" s="8"/>
      <c r="H126" s="10"/>
      <c r="I126" s="10" t="str">
        <f>IF(LEN(A126)=0,,IF(MAXIFS('ข้อมูลการติดตามผล'!A:A,'ข้อมูลการติดตามผล'!B:B,A126)=0,"ไม่มีข้อมูลเข้าเยี่ยม",MAXIFS('ข้อมูลการติดตามผล'!A:A,'ข้อมูลการติดตามผล'!B:B,A126)))</f>
        <v>ไม่มีข้อมูลเข้าเยี่ยม</v>
      </c>
      <c r="J126" s="11" t="str">
        <f t="shared" si="1"/>
        <v/>
      </c>
      <c r="K126" s="8" t="str">
        <f>IFERROR(IF(I126="ไม่มีข้อมูลเข้าเยี่ยม","New",IF(J126&gt; VLOOKUP(D126,Config!A:B,2,false),"Late Visit","Normal")),)</f>
        <v>New</v>
      </c>
      <c r="L126" s="12" t="s">
        <v>14</v>
      </c>
      <c r="M126" s="12" t="s">
        <v>14</v>
      </c>
    </row>
    <row r="127" ht="15.75" customHeight="1">
      <c r="A127" s="16" t="s">
        <v>134</v>
      </c>
      <c r="B127" s="7" t="s">
        <v>120</v>
      </c>
      <c r="C127" s="8"/>
      <c r="D127" s="8"/>
      <c r="E127" s="8"/>
      <c r="F127" s="8"/>
      <c r="G127" s="8"/>
      <c r="H127" s="10"/>
      <c r="I127" s="10" t="str">
        <f>IF(LEN(A127)=0,,IF(MAXIFS('ข้อมูลการติดตามผล'!A:A,'ข้อมูลการติดตามผล'!B:B,A127)=0,"ไม่มีข้อมูลเข้าเยี่ยม",MAXIFS('ข้อมูลการติดตามผล'!A:A,'ข้อมูลการติดตามผล'!B:B,A127)))</f>
        <v>ไม่มีข้อมูลเข้าเยี่ยม</v>
      </c>
      <c r="J127" s="11" t="str">
        <f t="shared" si="1"/>
        <v/>
      </c>
      <c r="K127" s="8" t="str">
        <f>IFERROR(IF(I127="ไม่มีข้อมูลเข้าเยี่ยม","New",IF(J127&gt; VLOOKUP(D127,Config!A:B,2,false),"Late Visit","Normal")),)</f>
        <v>New</v>
      </c>
      <c r="L127" s="12" t="s">
        <v>14</v>
      </c>
      <c r="M127" s="12" t="s">
        <v>14</v>
      </c>
    </row>
    <row r="128" ht="15.75" customHeight="1">
      <c r="A128" s="16" t="s">
        <v>135</v>
      </c>
      <c r="B128" s="7" t="s">
        <v>136</v>
      </c>
      <c r="C128" s="8"/>
      <c r="D128" s="8"/>
      <c r="E128" s="8"/>
      <c r="F128" s="8"/>
      <c r="G128" s="8"/>
      <c r="H128" s="10"/>
      <c r="I128" s="10" t="str">
        <f>IF(LEN(A128)=0,,IF(MAXIFS('ข้อมูลการติดตามผล'!A:A,'ข้อมูลการติดตามผล'!B:B,A128)=0,"ไม่มีข้อมูลเข้าเยี่ยม",MAXIFS('ข้อมูลการติดตามผล'!A:A,'ข้อมูลการติดตามผล'!B:B,A128)))</f>
        <v>ไม่มีข้อมูลเข้าเยี่ยม</v>
      </c>
      <c r="J128" s="11" t="str">
        <f t="shared" si="1"/>
        <v/>
      </c>
      <c r="K128" s="8" t="str">
        <f>IFERROR(IF(I128="ไม่มีข้อมูลเข้าเยี่ยม","New",IF(J128&gt; VLOOKUP(D128,Config!A:B,2,false),"Late Visit","Normal")),)</f>
        <v>New</v>
      </c>
      <c r="L128" s="12" t="s">
        <v>14</v>
      </c>
      <c r="M128" s="12" t="s">
        <v>14</v>
      </c>
    </row>
    <row r="129" ht="15.75" customHeight="1">
      <c r="A129" s="13" t="s">
        <v>137</v>
      </c>
      <c r="B129" s="7" t="s">
        <v>138</v>
      </c>
      <c r="C129" s="8"/>
      <c r="D129" s="8"/>
      <c r="E129" s="8"/>
      <c r="F129" s="8"/>
      <c r="G129" s="8"/>
      <c r="H129" s="10"/>
      <c r="I129" s="10" t="str">
        <f>IF(LEN(A129)=0,,IF(MAXIFS('ข้อมูลการติดตามผล'!A:A,'ข้อมูลการติดตามผล'!B:B,A129)=0,"ไม่มีข้อมูลเข้าเยี่ยม",MAXIFS('ข้อมูลการติดตามผล'!A:A,'ข้อมูลการติดตามผล'!B:B,A129)))</f>
        <v>ไม่มีข้อมูลเข้าเยี่ยม</v>
      </c>
      <c r="J129" s="11" t="str">
        <f t="shared" si="1"/>
        <v/>
      </c>
      <c r="K129" s="8" t="str">
        <f>IFERROR(IF(I129="ไม่มีข้อมูลเข้าเยี่ยม","New",IF(J129&gt; VLOOKUP(D129,Config!A:B,2,false),"Late Visit","Normal")),)</f>
        <v>New</v>
      </c>
      <c r="L129" s="12" t="s">
        <v>14</v>
      </c>
      <c r="M129" s="12" t="s">
        <v>14</v>
      </c>
    </row>
    <row r="130" ht="15.75" customHeight="1">
      <c r="A130" s="16" t="s">
        <v>139</v>
      </c>
      <c r="B130" s="7" t="s">
        <v>138</v>
      </c>
      <c r="C130" s="8"/>
      <c r="D130" s="8"/>
      <c r="E130" s="8"/>
      <c r="F130" s="8"/>
      <c r="G130" s="8"/>
      <c r="H130" s="10"/>
      <c r="I130" s="10" t="str">
        <f>IF(LEN(A130)=0,,IF(MAXIFS('ข้อมูลการติดตามผล'!A:A,'ข้อมูลการติดตามผล'!B:B,A130)=0,"ไม่มีข้อมูลเข้าเยี่ยม",MAXIFS('ข้อมูลการติดตามผล'!A:A,'ข้อมูลการติดตามผล'!B:B,A130)))</f>
        <v>ไม่มีข้อมูลเข้าเยี่ยม</v>
      </c>
      <c r="J130" s="11" t="str">
        <f t="shared" si="1"/>
        <v/>
      </c>
      <c r="K130" s="8" t="str">
        <f>IFERROR(IF(I130="ไม่มีข้อมูลเข้าเยี่ยม","New",IF(J130&gt; VLOOKUP(D130,Config!A:B,2,false),"Late Visit","Normal")),)</f>
        <v>New</v>
      </c>
      <c r="L130" s="12" t="s">
        <v>14</v>
      </c>
      <c r="M130" s="12" t="s">
        <v>14</v>
      </c>
    </row>
    <row r="131" ht="15.75" customHeight="1">
      <c r="A131" s="16" t="s">
        <v>140</v>
      </c>
      <c r="B131" s="7" t="s">
        <v>138</v>
      </c>
      <c r="C131" s="8"/>
      <c r="D131" s="8"/>
      <c r="E131" s="8"/>
      <c r="F131" s="8"/>
      <c r="G131" s="8"/>
      <c r="H131" s="10"/>
      <c r="I131" s="10" t="str">
        <f>IF(LEN(A131)=0,,IF(MAXIFS('ข้อมูลการติดตามผล'!A:A,'ข้อมูลการติดตามผล'!B:B,A131)=0,"ไม่มีข้อมูลเข้าเยี่ยม",MAXIFS('ข้อมูลการติดตามผล'!A:A,'ข้อมูลการติดตามผล'!B:B,A131)))</f>
        <v>ไม่มีข้อมูลเข้าเยี่ยม</v>
      </c>
      <c r="J131" s="11" t="str">
        <f t="shared" si="1"/>
        <v/>
      </c>
      <c r="K131" s="8" t="str">
        <f>IFERROR(IF(I131="ไม่มีข้อมูลเข้าเยี่ยม","New",IF(J131&gt; VLOOKUP(D131,Config!A:B,2,false),"Late Visit","Normal")),)</f>
        <v>New</v>
      </c>
      <c r="L131" s="12" t="s">
        <v>14</v>
      </c>
      <c r="M131" s="12" t="s">
        <v>14</v>
      </c>
    </row>
    <row r="132" ht="15.75" customHeight="1">
      <c r="A132" s="15" t="s">
        <v>141</v>
      </c>
      <c r="B132" s="7" t="s">
        <v>138</v>
      </c>
      <c r="C132" s="8"/>
      <c r="D132" s="8"/>
      <c r="E132" s="8"/>
      <c r="F132" s="7" t="s">
        <v>142</v>
      </c>
      <c r="G132" s="8"/>
      <c r="H132" s="10"/>
      <c r="I132" s="10" t="str">
        <f>IF(LEN(A132)=0,,IF(MAXIFS('ข้อมูลการติดตามผล'!A:A,'ข้อมูลการติดตามผล'!B:B,A132)=0,"ไม่มีข้อมูลเข้าเยี่ยม",MAXIFS('ข้อมูลการติดตามผล'!A:A,'ข้อมูลการติดตามผล'!B:B,A132)))</f>
        <v>ไม่มีข้อมูลเข้าเยี่ยม</v>
      </c>
      <c r="J132" s="11" t="str">
        <f t="shared" si="1"/>
        <v/>
      </c>
      <c r="K132" s="8" t="str">
        <f>IFERROR(IF(I132="ไม่มีข้อมูลเข้าเยี่ยม","New",IF(J132&gt; VLOOKUP(D132,Config!A:B,2,false),"Late Visit","Normal")),)</f>
        <v>New</v>
      </c>
      <c r="L132" s="12" t="s">
        <v>14</v>
      </c>
      <c r="M132" s="12" t="s">
        <v>14</v>
      </c>
    </row>
    <row r="133" ht="15.75" customHeight="1">
      <c r="A133" s="6" t="s">
        <v>143</v>
      </c>
      <c r="B133" s="7" t="s">
        <v>144</v>
      </c>
      <c r="C133" s="8"/>
      <c r="D133" s="8"/>
      <c r="E133" s="8"/>
      <c r="F133" s="7" t="s">
        <v>145</v>
      </c>
      <c r="G133" s="8"/>
      <c r="H133" s="10"/>
      <c r="I133" s="10" t="str">
        <f>IF(LEN(A133)=0,,IF(MAXIFS('ข้อมูลการติดตามผล'!A:A,'ข้อมูลการติดตามผล'!B:B,A133)=0,"ไม่มีข้อมูลเข้าเยี่ยม",MAXIFS('ข้อมูลการติดตามผล'!A:A,'ข้อมูลการติดตามผล'!B:B,A133)))</f>
        <v>ไม่มีข้อมูลเข้าเยี่ยม</v>
      </c>
      <c r="J133" s="11" t="str">
        <f t="shared" si="1"/>
        <v/>
      </c>
      <c r="K133" s="8" t="str">
        <f>IFERROR(IF(I133="ไม่มีข้อมูลเข้าเยี่ยม","New",IF(J133&gt; VLOOKUP(D133,Config!A:B,2,false),"Late Visit","Normal")),)</f>
        <v>New</v>
      </c>
      <c r="L133" s="12" t="s">
        <v>14</v>
      </c>
      <c r="M133" s="12" t="s">
        <v>14</v>
      </c>
    </row>
    <row r="134" ht="15.75" customHeight="1">
      <c r="A134" s="15" t="s">
        <v>141</v>
      </c>
      <c r="B134" s="7" t="s">
        <v>146</v>
      </c>
      <c r="C134" s="8"/>
      <c r="D134" s="8"/>
      <c r="E134" s="8"/>
      <c r="F134" s="7" t="s">
        <v>147</v>
      </c>
      <c r="G134" s="8"/>
      <c r="H134" s="10"/>
      <c r="I134" s="10" t="str">
        <f>IF(LEN(A134)=0,,IF(MAXIFS('ข้อมูลการติดตามผล'!A:A,'ข้อมูลการติดตามผล'!B:B,A134)=0,"ไม่มีข้อมูลเข้าเยี่ยม",MAXIFS('ข้อมูลการติดตามผล'!A:A,'ข้อมูลการติดตามผล'!B:B,A134)))</f>
        <v>ไม่มีข้อมูลเข้าเยี่ยม</v>
      </c>
      <c r="J134" s="11" t="str">
        <f t="shared" si="1"/>
        <v/>
      </c>
      <c r="K134" s="8" t="str">
        <f>IFERROR(IF(I134="ไม่มีข้อมูลเข้าเยี่ยม","New",IF(J134&gt; VLOOKUP(D134,Config!A:B,2,false),"Late Visit","Normal")),)</f>
        <v>New</v>
      </c>
      <c r="L134" s="12" t="s">
        <v>14</v>
      </c>
      <c r="M134" s="12" t="s">
        <v>14</v>
      </c>
    </row>
    <row r="135" ht="15.75" customHeight="1">
      <c r="A135" s="15" t="s">
        <v>103</v>
      </c>
      <c r="B135" s="7" t="s">
        <v>146</v>
      </c>
      <c r="C135" s="8"/>
      <c r="D135" s="8"/>
      <c r="E135" s="8"/>
      <c r="F135" s="7" t="s">
        <v>147</v>
      </c>
      <c r="G135" s="8"/>
      <c r="H135" s="10"/>
      <c r="I135" s="10" t="str">
        <f>IF(LEN(A135)=0,,IF(MAXIFS('ข้อมูลการติดตามผล'!A:A,'ข้อมูลการติดตามผล'!B:B,A135)=0,"ไม่มีข้อมูลเข้าเยี่ยม",MAXIFS('ข้อมูลการติดตามผล'!A:A,'ข้อมูลการติดตามผล'!B:B,A135)))</f>
        <v>ไม่มีข้อมูลเข้าเยี่ยม</v>
      </c>
      <c r="J135" s="11" t="str">
        <f t="shared" si="1"/>
        <v/>
      </c>
      <c r="K135" s="8" t="str">
        <f>IFERROR(IF(I135="ไม่มีข้อมูลเข้าเยี่ยม","New",IF(J135&gt; VLOOKUP(D135,Config!A:B,2,false),"Late Visit","Normal")),)</f>
        <v>New</v>
      </c>
      <c r="L135" s="12" t="s">
        <v>14</v>
      </c>
      <c r="M135" s="12" t="s">
        <v>14</v>
      </c>
    </row>
    <row r="136" ht="15.75" customHeight="1">
      <c r="A136" s="16" t="s">
        <v>107</v>
      </c>
      <c r="B136" s="7" t="s">
        <v>146</v>
      </c>
      <c r="C136" s="8"/>
      <c r="D136" s="8"/>
      <c r="E136" s="8"/>
      <c r="F136" s="7" t="s">
        <v>147</v>
      </c>
      <c r="G136" s="8"/>
      <c r="H136" s="10"/>
      <c r="I136" s="10" t="str">
        <f>IF(LEN(A136)=0,,IF(MAXIFS('ข้อมูลการติดตามผล'!A:A,'ข้อมูลการติดตามผล'!B:B,A136)=0,"ไม่มีข้อมูลเข้าเยี่ยม",MAXIFS('ข้อมูลการติดตามผล'!A:A,'ข้อมูลการติดตามผล'!B:B,A136)))</f>
        <v>ไม่มีข้อมูลเข้าเยี่ยม</v>
      </c>
      <c r="J136" s="11" t="str">
        <f t="shared" si="1"/>
        <v/>
      </c>
      <c r="K136" s="8" t="str">
        <f>IFERROR(IF(I136="ไม่มีข้อมูลเข้าเยี่ยม","New",IF(J136&gt; VLOOKUP(D136,Config!A:B,2,false),"Late Visit","Normal")),)</f>
        <v>New</v>
      </c>
      <c r="L136" s="12" t="s">
        <v>14</v>
      </c>
      <c r="M136" s="12" t="s">
        <v>14</v>
      </c>
    </row>
    <row r="137" ht="15.75" customHeight="1">
      <c r="A137" s="16" t="s">
        <v>148</v>
      </c>
      <c r="B137" s="7" t="s">
        <v>146</v>
      </c>
      <c r="C137" s="8"/>
      <c r="D137" s="8"/>
      <c r="E137" s="8"/>
      <c r="F137" s="7" t="s">
        <v>147</v>
      </c>
      <c r="G137" s="8"/>
      <c r="H137" s="10"/>
      <c r="I137" s="10" t="str">
        <f>IF(LEN(A137)=0,,IF(MAXIFS('ข้อมูลการติดตามผล'!A:A,'ข้อมูลการติดตามผล'!B:B,A137)=0,"ไม่มีข้อมูลเข้าเยี่ยม",MAXIFS('ข้อมูลการติดตามผล'!A:A,'ข้อมูลการติดตามผล'!B:B,A137)))</f>
        <v>ไม่มีข้อมูลเข้าเยี่ยม</v>
      </c>
      <c r="J137" s="11" t="str">
        <f t="shared" si="1"/>
        <v/>
      </c>
      <c r="K137" s="8" t="str">
        <f>IFERROR(IF(I137="ไม่มีข้อมูลเข้าเยี่ยม","New",IF(J137&gt; VLOOKUP(D137,Config!A:B,2,false),"Late Visit","Normal")),)</f>
        <v>New</v>
      </c>
      <c r="L137" s="12" t="s">
        <v>14</v>
      </c>
      <c r="M137" s="12" t="s">
        <v>14</v>
      </c>
    </row>
    <row r="138" ht="15.75" customHeight="1">
      <c r="A138" s="17" t="s">
        <v>149</v>
      </c>
      <c r="B138" s="7" t="s">
        <v>146</v>
      </c>
      <c r="C138" s="8"/>
      <c r="D138" s="8"/>
      <c r="E138" s="8"/>
      <c r="F138" s="7" t="s">
        <v>147</v>
      </c>
      <c r="G138" s="8"/>
      <c r="H138" s="10"/>
      <c r="I138" s="10" t="str">
        <f>IF(LEN(A138)=0,,IF(MAXIFS('ข้อมูลการติดตามผล'!A:A,'ข้อมูลการติดตามผล'!B:B,A138)=0,"ไม่มีข้อมูลเข้าเยี่ยม",MAXIFS('ข้อมูลการติดตามผล'!A:A,'ข้อมูลการติดตามผล'!B:B,A138)))</f>
        <v>ไม่มีข้อมูลเข้าเยี่ยม</v>
      </c>
      <c r="J138" s="11" t="str">
        <f t="shared" si="1"/>
        <v/>
      </c>
      <c r="K138" s="8" t="str">
        <f>IFERROR(IF(I138="ไม่มีข้อมูลเข้าเยี่ยม","New",IF(J138&gt; VLOOKUP(D138,Config!A:B,2,false),"Late Visit","Normal")),)</f>
        <v>New</v>
      </c>
      <c r="L138" s="12" t="s">
        <v>14</v>
      </c>
      <c r="M138" s="12" t="s">
        <v>14</v>
      </c>
    </row>
    <row r="139" ht="15.75" customHeight="1">
      <c r="A139" s="16" t="s">
        <v>150</v>
      </c>
      <c r="B139" s="7" t="s">
        <v>146</v>
      </c>
      <c r="C139" s="8"/>
      <c r="D139" s="8"/>
      <c r="E139" s="8"/>
      <c r="F139" s="7" t="s">
        <v>147</v>
      </c>
      <c r="G139" s="8"/>
      <c r="H139" s="10"/>
      <c r="I139" s="10" t="str">
        <f>IF(LEN(A139)=0,,IF(MAXIFS('ข้อมูลการติดตามผล'!A:A,'ข้อมูลการติดตามผล'!B:B,A139)=0,"ไม่มีข้อมูลเข้าเยี่ยม",MAXIFS('ข้อมูลการติดตามผล'!A:A,'ข้อมูลการติดตามผล'!B:B,A139)))</f>
        <v>ไม่มีข้อมูลเข้าเยี่ยม</v>
      </c>
      <c r="J139" s="11" t="str">
        <f t="shared" si="1"/>
        <v/>
      </c>
      <c r="K139" s="8" t="str">
        <f>IFERROR(IF(I139="ไม่มีข้อมูลเข้าเยี่ยม","New",IF(J139&gt; VLOOKUP(D139,Config!A:B,2,false),"Late Visit","Normal")),)</f>
        <v>New</v>
      </c>
      <c r="L139" s="12" t="s">
        <v>14</v>
      </c>
      <c r="M139" s="12" t="s">
        <v>14</v>
      </c>
    </row>
    <row r="140" ht="15.75" customHeight="1">
      <c r="A140" s="16" t="s">
        <v>110</v>
      </c>
      <c r="B140" s="7" t="s">
        <v>146</v>
      </c>
      <c r="C140" s="8"/>
      <c r="D140" s="8"/>
      <c r="E140" s="8"/>
      <c r="F140" s="7" t="s">
        <v>147</v>
      </c>
      <c r="G140" s="8"/>
      <c r="H140" s="10"/>
      <c r="I140" s="10" t="str">
        <f>IF(LEN(A140)=0,,IF(MAXIFS('ข้อมูลการติดตามผล'!A:A,'ข้อมูลการติดตามผล'!B:B,A140)=0,"ไม่มีข้อมูลเข้าเยี่ยม",MAXIFS('ข้อมูลการติดตามผล'!A:A,'ข้อมูลการติดตามผล'!B:B,A140)))</f>
        <v>ไม่มีข้อมูลเข้าเยี่ยม</v>
      </c>
      <c r="J140" s="11" t="str">
        <f t="shared" si="1"/>
        <v/>
      </c>
      <c r="K140" s="8" t="str">
        <f>IFERROR(IF(I140="ไม่มีข้อมูลเข้าเยี่ยม","New",IF(J140&gt; VLOOKUP(D140,Config!A:B,2,false),"Late Visit","Normal")),)</f>
        <v>New</v>
      </c>
      <c r="L140" s="12" t="s">
        <v>14</v>
      </c>
      <c r="M140" s="12" t="s">
        <v>14</v>
      </c>
    </row>
    <row r="141" ht="15.75" customHeight="1">
      <c r="A141" s="15" t="s">
        <v>151</v>
      </c>
      <c r="B141" s="7" t="s">
        <v>146</v>
      </c>
      <c r="C141" s="8"/>
      <c r="D141" s="8"/>
      <c r="E141" s="8"/>
      <c r="F141" s="7" t="s">
        <v>147</v>
      </c>
      <c r="G141" s="8"/>
      <c r="H141" s="10"/>
      <c r="I141" s="10" t="str">
        <f>IF(LEN(A141)=0,,IF(MAXIFS('ข้อมูลการติดตามผล'!A:A,'ข้อมูลการติดตามผล'!B:B,A141)=0,"ไม่มีข้อมูลเข้าเยี่ยม",MAXIFS('ข้อมูลการติดตามผล'!A:A,'ข้อมูลการติดตามผล'!B:B,A141)))</f>
        <v>ไม่มีข้อมูลเข้าเยี่ยม</v>
      </c>
      <c r="J141" s="11" t="str">
        <f t="shared" si="1"/>
        <v/>
      </c>
      <c r="K141" s="8" t="str">
        <f>IFERROR(IF(I141="ไม่มีข้อมูลเข้าเยี่ยม","New",IF(J141&gt; VLOOKUP(D141,Config!A:B,2,false),"Late Visit","Normal")),)</f>
        <v>New</v>
      </c>
      <c r="L141" s="12" t="s">
        <v>14</v>
      </c>
      <c r="M141" s="12" t="s">
        <v>14</v>
      </c>
    </row>
    <row r="142" ht="15.75" customHeight="1">
      <c r="A142" s="13" t="s">
        <v>152</v>
      </c>
      <c r="B142" s="7" t="s">
        <v>138</v>
      </c>
      <c r="C142" s="8"/>
      <c r="D142" s="8"/>
      <c r="E142" s="8"/>
      <c r="F142" s="8"/>
      <c r="G142" s="8"/>
      <c r="H142" s="10"/>
      <c r="I142" s="10" t="str">
        <f>IF(LEN(A142)=0,,IF(MAXIFS('ข้อมูลการติดตามผล'!A:A,'ข้อมูลการติดตามผล'!B:B,A142)=0,"ไม่มีข้อมูลเข้าเยี่ยม",MAXIFS('ข้อมูลการติดตามผล'!A:A,'ข้อมูลการติดตามผล'!B:B,A142)))</f>
        <v>ไม่มีข้อมูลเข้าเยี่ยม</v>
      </c>
      <c r="J142" s="11" t="str">
        <f t="shared" si="1"/>
        <v/>
      </c>
      <c r="K142" s="8" t="str">
        <f>IFERROR(IF(I142="ไม่มีข้อมูลเข้าเยี่ยม","New",IF(J142&gt; VLOOKUP(D142,Config!A:B,2,false),"Late Visit","Normal")),)</f>
        <v>New</v>
      </c>
      <c r="L142" s="12" t="s">
        <v>14</v>
      </c>
      <c r="M142" s="12" t="s">
        <v>14</v>
      </c>
    </row>
    <row r="143" ht="15.75" customHeight="1">
      <c r="A143" s="13" t="s">
        <v>153</v>
      </c>
      <c r="B143" s="7" t="s">
        <v>138</v>
      </c>
      <c r="C143" s="8"/>
      <c r="D143" s="8"/>
      <c r="E143" s="8"/>
      <c r="F143" s="8"/>
      <c r="G143" s="8"/>
      <c r="H143" s="10"/>
      <c r="I143" s="10" t="str">
        <f>IF(LEN(A143)=0,,IF(MAXIFS('ข้อมูลการติดตามผล'!A:A,'ข้อมูลการติดตามผล'!B:B,A143)=0,"ไม่มีข้อมูลเข้าเยี่ยม",MAXIFS('ข้อมูลการติดตามผล'!A:A,'ข้อมูลการติดตามผล'!B:B,A143)))</f>
        <v>ไม่มีข้อมูลเข้าเยี่ยม</v>
      </c>
      <c r="J143" s="11" t="str">
        <f t="shared" si="1"/>
        <v/>
      </c>
      <c r="K143" s="8" t="str">
        <f>IFERROR(IF(I143="ไม่มีข้อมูลเข้าเยี่ยม","New",IF(J143&gt; VLOOKUP(D143,Config!A:B,2,false),"Late Visit","Normal")),)</f>
        <v>New</v>
      </c>
      <c r="L143" s="12" t="s">
        <v>14</v>
      </c>
      <c r="M143" s="12" t="s">
        <v>14</v>
      </c>
    </row>
    <row r="144" ht="15.75" customHeight="1">
      <c r="A144" s="6" t="s">
        <v>154</v>
      </c>
      <c r="B144" s="7" t="s">
        <v>138</v>
      </c>
      <c r="C144" s="8"/>
      <c r="D144" s="8"/>
      <c r="E144" s="8"/>
      <c r="F144" s="8"/>
      <c r="G144" s="8"/>
      <c r="H144" s="10"/>
      <c r="I144" s="10" t="str">
        <f>IF(LEN(A144)=0,,IF(MAXIFS('ข้อมูลการติดตามผล'!A:A,'ข้อมูลการติดตามผล'!B:B,A144)=0,"ไม่มีข้อมูลเข้าเยี่ยม",MAXIFS('ข้อมูลการติดตามผล'!A:A,'ข้อมูลการติดตามผล'!B:B,A144)))</f>
        <v>ไม่มีข้อมูลเข้าเยี่ยม</v>
      </c>
      <c r="J144" s="11" t="str">
        <f t="shared" si="1"/>
        <v/>
      </c>
      <c r="K144" s="8" t="str">
        <f>IFERROR(IF(I144="ไม่มีข้อมูลเข้าเยี่ยม","New",IF(J144&gt; VLOOKUP(D144,Config!A:B,2,false),"Late Visit","Normal")),)</f>
        <v>New</v>
      </c>
      <c r="L144" s="12" t="s">
        <v>14</v>
      </c>
      <c r="M144" s="12" t="s">
        <v>14</v>
      </c>
    </row>
    <row r="145" ht="15.75" customHeight="1">
      <c r="A145" s="19" t="s">
        <v>155</v>
      </c>
      <c r="B145" s="7" t="s">
        <v>138</v>
      </c>
      <c r="C145" s="8"/>
      <c r="D145" s="8"/>
      <c r="E145" s="8"/>
      <c r="F145" s="7" t="s">
        <v>156</v>
      </c>
      <c r="G145" s="8"/>
      <c r="H145" s="10"/>
      <c r="I145" s="10" t="str">
        <f>IF(LEN(A145)=0,,IF(MAXIFS('ข้อมูลการติดตามผล'!A:A,'ข้อมูลการติดตามผล'!B:B,A145)=0,"ไม่มีข้อมูลเข้าเยี่ยม",MAXIFS('ข้อมูลการติดตามผล'!A:A,'ข้อมูลการติดตามผล'!B:B,A145)))</f>
        <v>ไม่มีข้อมูลเข้าเยี่ยม</v>
      </c>
      <c r="J145" s="11" t="str">
        <f t="shared" si="1"/>
        <v/>
      </c>
      <c r="K145" s="8" t="str">
        <f>IFERROR(IF(I145="ไม่มีข้อมูลเข้าเยี่ยม","New",IF(J145&gt; VLOOKUP(D145,Config!A:B,2,false),"Late Visit","Normal")),)</f>
        <v>New</v>
      </c>
      <c r="L145" s="12" t="s">
        <v>14</v>
      </c>
      <c r="M145" s="12" t="s">
        <v>14</v>
      </c>
    </row>
    <row r="146" ht="15.75" customHeight="1">
      <c r="A146" s="19" t="s">
        <v>157</v>
      </c>
      <c r="B146" s="7" t="s">
        <v>138</v>
      </c>
      <c r="C146" s="8"/>
      <c r="D146" s="8"/>
      <c r="E146" s="8"/>
      <c r="F146" s="7" t="s">
        <v>156</v>
      </c>
      <c r="G146" s="8"/>
      <c r="H146" s="10"/>
      <c r="I146" s="10" t="str">
        <f>IF(LEN(A146)=0,,IF(MAXIFS('ข้อมูลการติดตามผล'!A:A,'ข้อมูลการติดตามผล'!B:B,A146)=0,"ไม่มีข้อมูลเข้าเยี่ยม",MAXIFS('ข้อมูลการติดตามผล'!A:A,'ข้อมูลการติดตามผล'!B:B,A146)))</f>
        <v>ไม่มีข้อมูลเข้าเยี่ยม</v>
      </c>
      <c r="J146" s="11" t="str">
        <f t="shared" si="1"/>
        <v/>
      </c>
      <c r="K146" s="8" t="str">
        <f>IFERROR(IF(I146="ไม่มีข้อมูลเข้าเยี่ยม","New",IF(J146&gt; VLOOKUP(D146,Config!A:B,2,false),"Late Visit","Normal")),)</f>
        <v>New</v>
      </c>
      <c r="L146" s="12" t="s">
        <v>14</v>
      </c>
      <c r="M146" s="12" t="s">
        <v>14</v>
      </c>
    </row>
    <row r="147" ht="15.75" customHeight="1">
      <c r="A147" s="20" t="s">
        <v>158</v>
      </c>
      <c r="B147" s="7" t="s">
        <v>138</v>
      </c>
      <c r="C147" s="8"/>
      <c r="D147" s="8"/>
      <c r="E147" s="8"/>
      <c r="F147" s="7" t="s">
        <v>156</v>
      </c>
      <c r="G147" s="8"/>
      <c r="H147" s="10"/>
      <c r="I147" s="10" t="str">
        <f>IF(LEN(A147)=0,,IF(MAXIFS('ข้อมูลการติดตามผล'!A:A,'ข้อมูลการติดตามผล'!B:B,A147)=0,"ไม่มีข้อมูลเข้าเยี่ยม",MAXIFS('ข้อมูลการติดตามผล'!A:A,'ข้อมูลการติดตามผล'!B:B,A147)))</f>
        <v>ไม่มีข้อมูลเข้าเยี่ยม</v>
      </c>
      <c r="J147" s="11" t="str">
        <f t="shared" si="1"/>
        <v/>
      </c>
      <c r="K147" s="8" t="str">
        <f>IFERROR(IF(I147="ไม่มีข้อมูลเข้าเยี่ยม","New",IF(J147&gt; VLOOKUP(D147,Config!A:B,2,false),"Late Visit","Normal")),)</f>
        <v>New</v>
      </c>
      <c r="L147" s="12" t="s">
        <v>14</v>
      </c>
      <c r="M147" s="12" t="s">
        <v>14</v>
      </c>
    </row>
    <row r="148" ht="15.75" customHeight="1">
      <c r="A148" s="13" t="s">
        <v>159</v>
      </c>
      <c r="B148" s="7" t="s">
        <v>138</v>
      </c>
      <c r="C148" s="8"/>
      <c r="D148" s="7" t="s">
        <v>13</v>
      </c>
      <c r="E148" s="8"/>
      <c r="F148" s="7" t="s">
        <v>156</v>
      </c>
      <c r="G148" s="8"/>
      <c r="H148" s="10"/>
      <c r="I148" s="10" t="str">
        <f>IF(LEN(A148)=0,,IF(MAXIFS('ข้อมูลการติดตามผล'!A:A,'ข้อมูลการติดตามผล'!B:B,A148)=0,"ไม่มีข้อมูลเข้าเยี่ยม",MAXIFS('ข้อมูลการติดตามผล'!A:A,'ข้อมูลการติดตามผล'!B:B,A148)))</f>
        <v>ไม่มีข้อมูลเข้าเยี่ยม</v>
      </c>
      <c r="J148" s="11" t="str">
        <f t="shared" si="1"/>
        <v/>
      </c>
      <c r="K148" s="8" t="str">
        <f>IFERROR(IF(I148="ไม่มีข้อมูลเข้าเยี่ยม","New",IF(J148&gt; VLOOKUP(D148,Config!A:B,2,false),"Late Visit","Normal")),)</f>
        <v>New</v>
      </c>
      <c r="L148" s="12" t="s">
        <v>14</v>
      </c>
      <c r="M148" s="12" t="s">
        <v>14</v>
      </c>
    </row>
    <row r="149" ht="15.75" customHeight="1">
      <c r="A149" s="16" t="s">
        <v>160</v>
      </c>
      <c r="B149" s="7" t="s">
        <v>138</v>
      </c>
      <c r="C149" s="8"/>
      <c r="D149" s="8"/>
      <c r="E149" s="8"/>
      <c r="F149" s="7" t="s">
        <v>161</v>
      </c>
      <c r="G149" s="8"/>
      <c r="H149" s="10"/>
      <c r="I149" s="10" t="str">
        <f>IF(LEN(A149)=0,,IF(MAXIFS('ข้อมูลการติดตามผล'!A:A,'ข้อมูลการติดตามผล'!B:B,A149)=0,"ไม่มีข้อมูลเข้าเยี่ยม",MAXIFS('ข้อมูลการติดตามผล'!A:A,'ข้อมูลการติดตามผล'!B:B,A149)))</f>
        <v>ไม่มีข้อมูลเข้าเยี่ยม</v>
      </c>
      <c r="J149" s="11" t="str">
        <f t="shared" si="1"/>
        <v/>
      </c>
      <c r="K149" s="8" t="str">
        <f>IFERROR(IF(I149="ไม่มีข้อมูลเข้าเยี่ยม","New",IF(J149&gt; VLOOKUP(D149,Config!A:B,2,false),"Late Visit","Normal")),)</f>
        <v>New</v>
      </c>
      <c r="L149" s="12" t="s">
        <v>14</v>
      </c>
      <c r="M149" s="12" t="s">
        <v>14</v>
      </c>
    </row>
    <row r="150" ht="15.75" customHeight="1">
      <c r="A150" s="16" t="s">
        <v>162</v>
      </c>
      <c r="B150" s="7" t="s">
        <v>136</v>
      </c>
      <c r="C150" s="8"/>
      <c r="D150" s="8"/>
      <c r="E150" s="8"/>
      <c r="F150" s="7" t="s">
        <v>161</v>
      </c>
      <c r="G150" s="8"/>
      <c r="H150" s="10"/>
      <c r="I150" s="10" t="str">
        <f>IF(LEN(A150)=0,,IF(MAXIFS('ข้อมูลการติดตามผล'!A:A,'ข้อมูลการติดตามผล'!B:B,A150)=0,"ไม่มีข้อมูลเข้าเยี่ยม",MAXIFS('ข้อมูลการติดตามผล'!A:A,'ข้อมูลการติดตามผล'!B:B,A150)))</f>
        <v>ไม่มีข้อมูลเข้าเยี่ยม</v>
      </c>
      <c r="J150" s="11" t="str">
        <f t="shared" si="1"/>
        <v/>
      </c>
      <c r="K150" s="8" t="str">
        <f>IFERROR(IF(I150="ไม่มีข้อมูลเข้าเยี่ยม","New",IF(J150&gt; VLOOKUP(D150,Config!A:B,2,false),"Late Visit","Normal")),)</f>
        <v>New</v>
      </c>
      <c r="L150" s="12" t="s">
        <v>14</v>
      </c>
      <c r="M150" s="12" t="s">
        <v>14</v>
      </c>
    </row>
    <row r="151" ht="15.75" customHeight="1">
      <c r="A151" s="21" t="s">
        <v>163</v>
      </c>
      <c r="B151" s="7" t="s">
        <v>164</v>
      </c>
      <c r="C151" s="8"/>
      <c r="D151" s="8"/>
      <c r="E151" s="8"/>
      <c r="F151" s="8"/>
      <c r="G151" s="8"/>
      <c r="H151" s="10"/>
      <c r="I151" s="10" t="str">
        <f>IF(LEN(A151)=0,,IF(MAXIFS('ข้อมูลการติดตามผล'!A:A,'ข้อมูลการติดตามผล'!B:B,A151)=0,"ไม่มีข้อมูลเข้าเยี่ยม",MAXIFS('ข้อมูลการติดตามผล'!A:A,'ข้อมูลการติดตามผล'!B:B,A151)))</f>
        <v>ไม่มีข้อมูลเข้าเยี่ยม</v>
      </c>
      <c r="J151" s="11" t="str">
        <f t="shared" si="1"/>
        <v/>
      </c>
      <c r="K151" s="8" t="str">
        <f>IFERROR(IF(I151="ไม่มีข้อมูลเข้าเยี่ยม","New",IF(J151&gt; VLOOKUP(D151,Config!A:B,2,false),"Late Visit","Normal")),)</f>
        <v>New</v>
      </c>
      <c r="L151" s="12" t="s">
        <v>14</v>
      </c>
      <c r="M151" s="12" t="s">
        <v>14</v>
      </c>
    </row>
    <row r="152" ht="15.75" customHeight="1">
      <c r="A152" s="21" t="s">
        <v>62</v>
      </c>
      <c r="B152" s="7" t="s">
        <v>164</v>
      </c>
      <c r="C152" s="8"/>
      <c r="D152" s="8"/>
      <c r="E152" s="8"/>
      <c r="F152" s="8"/>
      <c r="G152" s="8"/>
      <c r="H152" s="10"/>
      <c r="I152" s="10" t="str">
        <f>IF(LEN(A152)=0,,IF(MAXIFS('ข้อมูลการติดตามผล'!A:A,'ข้อมูลการติดตามผล'!B:B,A152)=0,"ไม่มีข้อมูลเข้าเยี่ยม",MAXIFS('ข้อมูลการติดตามผล'!A:A,'ข้อมูลการติดตามผล'!B:B,A152)))</f>
        <v>ไม่มีข้อมูลเข้าเยี่ยม</v>
      </c>
      <c r="J152" s="11" t="str">
        <f t="shared" si="1"/>
        <v/>
      </c>
      <c r="K152" s="8" t="str">
        <f>IFERROR(IF(I152="ไม่มีข้อมูลเข้าเยี่ยม","New",IF(J152&gt; VLOOKUP(D152,Config!A:B,2,false),"Late Visit","Normal")),)</f>
        <v>New</v>
      </c>
      <c r="L152" s="12" t="s">
        <v>14</v>
      </c>
      <c r="M152" s="12" t="s">
        <v>14</v>
      </c>
    </row>
    <row r="153" ht="15.75" customHeight="1">
      <c r="A153" s="16" t="s">
        <v>165</v>
      </c>
      <c r="B153" s="7" t="s">
        <v>164</v>
      </c>
      <c r="C153" s="8"/>
      <c r="D153" s="8"/>
      <c r="E153" s="8"/>
      <c r="F153" s="8"/>
      <c r="G153" s="8"/>
      <c r="H153" s="10"/>
      <c r="I153" s="10" t="str">
        <f>IF(LEN(A153)=0,,IF(MAXIFS('ข้อมูลการติดตามผล'!A:A,'ข้อมูลการติดตามผล'!B:B,A153)=0,"ไม่มีข้อมูลเข้าเยี่ยม",MAXIFS('ข้อมูลการติดตามผล'!A:A,'ข้อมูลการติดตามผล'!B:B,A153)))</f>
        <v>ไม่มีข้อมูลเข้าเยี่ยม</v>
      </c>
      <c r="J153" s="11" t="str">
        <f t="shared" si="1"/>
        <v/>
      </c>
      <c r="K153" s="8" t="str">
        <f>IFERROR(IF(I153="ไม่มีข้อมูลเข้าเยี่ยม","New",IF(J153&gt; VLOOKUP(D153,Config!A:B,2,false),"Late Visit","Normal")),)</f>
        <v>New</v>
      </c>
      <c r="L153" s="12" t="s">
        <v>14</v>
      </c>
      <c r="M153" s="12" t="s">
        <v>14</v>
      </c>
    </row>
    <row r="154" ht="15.75" customHeight="1">
      <c r="A154" s="22" t="s">
        <v>166</v>
      </c>
      <c r="B154" s="7" t="s">
        <v>164</v>
      </c>
      <c r="C154" s="8"/>
      <c r="D154" s="8"/>
      <c r="E154" s="8"/>
      <c r="F154" s="7" t="s">
        <v>167</v>
      </c>
      <c r="G154" s="8"/>
      <c r="H154" s="10"/>
      <c r="I154" s="10" t="str">
        <f>IF(LEN(A154)=0,,IF(MAXIFS('ข้อมูลการติดตามผล'!A:A,'ข้อมูลการติดตามผล'!B:B,A154)=0,"ไม่มีข้อมูลเข้าเยี่ยม",MAXIFS('ข้อมูลการติดตามผล'!A:A,'ข้อมูลการติดตามผล'!B:B,A154)))</f>
        <v>ไม่มีข้อมูลเข้าเยี่ยม</v>
      </c>
      <c r="J154" s="11" t="str">
        <f t="shared" si="1"/>
        <v/>
      </c>
      <c r="K154" s="8" t="str">
        <f>IFERROR(IF(I154="ไม่มีข้อมูลเข้าเยี่ยม","New",IF(J154&gt; VLOOKUP(D154,Config!A:B,2,false),"Late Visit","Normal")),)</f>
        <v>New</v>
      </c>
      <c r="L154" s="12" t="s">
        <v>14</v>
      </c>
      <c r="M154" s="12" t="s">
        <v>14</v>
      </c>
    </row>
    <row r="155" ht="15.75" customHeight="1">
      <c r="A155" s="23" t="s">
        <v>107</v>
      </c>
      <c r="B155" s="7" t="s">
        <v>164</v>
      </c>
      <c r="C155" s="8"/>
      <c r="D155" s="8"/>
      <c r="E155" s="8"/>
      <c r="F155" s="7" t="s">
        <v>167</v>
      </c>
      <c r="G155" s="8"/>
      <c r="H155" s="10"/>
      <c r="I155" s="10" t="str">
        <f>IF(LEN(A155)=0,,IF(MAXIFS('ข้อมูลการติดตามผล'!A:A,'ข้อมูลการติดตามผล'!B:B,A155)=0,"ไม่มีข้อมูลเข้าเยี่ยม",MAXIFS('ข้อมูลการติดตามผล'!A:A,'ข้อมูลการติดตามผล'!B:B,A155)))</f>
        <v>ไม่มีข้อมูลเข้าเยี่ยม</v>
      </c>
      <c r="J155" s="11" t="str">
        <f t="shared" si="1"/>
        <v/>
      </c>
      <c r="K155" s="8" t="str">
        <f>IFERROR(IF(I155="ไม่มีข้อมูลเข้าเยี่ยม","New",IF(J155&gt; VLOOKUP(D155,Config!A:B,2,false),"Late Visit","Normal")),)</f>
        <v>New</v>
      </c>
      <c r="L155" s="12" t="s">
        <v>14</v>
      </c>
      <c r="M155" s="12" t="s">
        <v>14</v>
      </c>
    </row>
    <row r="156" ht="15.75" customHeight="1">
      <c r="A156" s="23" t="s">
        <v>168</v>
      </c>
      <c r="B156" s="7" t="s">
        <v>164</v>
      </c>
      <c r="C156" s="8"/>
      <c r="D156" s="8"/>
      <c r="E156" s="8"/>
      <c r="F156" s="7" t="s">
        <v>167</v>
      </c>
      <c r="G156" s="8"/>
      <c r="H156" s="10"/>
      <c r="I156" s="10" t="str">
        <f>IF(LEN(A156)=0,,IF(MAXIFS('ข้อมูลการติดตามผล'!A:A,'ข้อมูลการติดตามผล'!B:B,A156)=0,"ไม่มีข้อมูลเข้าเยี่ยม",MAXIFS('ข้อมูลการติดตามผล'!A:A,'ข้อมูลการติดตามผล'!B:B,A156)))</f>
        <v>ไม่มีข้อมูลเข้าเยี่ยม</v>
      </c>
      <c r="J156" s="11" t="str">
        <f t="shared" si="1"/>
        <v/>
      </c>
      <c r="K156" s="8" t="str">
        <f>IFERROR(IF(I156="ไม่มีข้อมูลเข้าเยี่ยม","New",IF(J156&gt; VLOOKUP(D156,Config!A:B,2,false),"Late Visit","Normal")),)</f>
        <v>New</v>
      </c>
      <c r="L156" s="12" t="s">
        <v>14</v>
      </c>
      <c r="M156" s="12" t="s">
        <v>14</v>
      </c>
    </row>
    <row r="157" ht="15.75" customHeight="1">
      <c r="A157" s="23" t="s">
        <v>169</v>
      </c>
      <c r="B157" s="7" t="s">
        <v>164</v>
      </c>
      <c r="C157" s="8"/>
      <c r="D157" s="8"/>
      <c r="E157" s="8"/>
      <c r="F157" s="7" t="s">
        <v>167</v>
      </c>
      <c r="G157" s="8"/>
      <c r="H157" s="10"/>
      <c r="I157" s="10" t="str">
        <f>IF(LEN(A157)=0,,IF(MAXIFS('ข้อมูลการติดตามผล'!A:A,'ข้อมูลการติดตามผล'!B:B,A157)=0,"ไม่มีข้อมูลเข้าเยี่ยม",MAXIFS('ข้อมูลการติดตามผล'!A:A,'ข้อมูลการติดตามผล'!B:B,A157)))</f>
        <v>ไม่มีข้อมูลเข้าเยี่ยม</v>
      </c>
      <c r="J157" s="11" t="str">
        <f t="shared" si="1"/>
        <v/>
      </c>
      <c r="K157" s="8" t="str">
        <f>IFERROR(IF(I157="ไม่มีข้อมูลเข้าเยี่ยม","New",IF(J157&gt; VLOOKUP(D157,Config!A:B,2,false),"Late Visit","Normal")),)</f>
        <v>New</v>
      </c>
      <c r="L157" s="12" t="s">
        <v>14</v>
      </c>
      <c r="M157" s="12" t="s">
        <v>14</v>
      </c>
    </row>
    <row r="158" ht="15.75" customHeight="1">
      <c r="A158" s="23" t="s">
        <v>170</v>
      </c>
      <c r="B158" s="7" t="s">
        <v>164</v>
      </c>
      <c r="C158" s="8"/>
      <c r="D158" s="8"/>
      <c r="E158" s="8"/>
      <c r="F158" s="7" t="s">
        <v>167</v>
      </c>
      <c r="G158" s="8"/>
      <c r="H158" s="10"/>
      <c r="I158" s="10" t="str">
        <f>IF(LEN(A158)=0,,IF(MAXIFS('ข้อมูลการติดตามผล'!A:A,'ข้อมูลการติดตามผล'!B:B,A158)=0,"ไม่มีข้อมูลเข้าเยี่ยม",MAXIFS('ข้อมูลการติดตามผล'!A:A,'ข้อมูลการติดตามผล'!B:B,A158)))</f>
        <v>ไม่มีข้อมูลเข้าเยี่ยม</v>
      </c>
      <c r="J158" s="11" t="str">
        <f t="shared" si="1"/>
        <v/>
      </c>
      <c r="K158" s="8" t="str">
        <f>IFERROR(IF(I158="ไม่มีข้อมูลเข้าเยี่ยม","New",IF(J158&gt; VLOOKUP(D158,Config!A:B,2,false),"Late Visit","Normal")),)</f>
        <v>New</v>
      </c>
      <c r="L158" s="12" t="s">
        <v>14</v>
      </c>
      <c r="M158" s="12" t="s">
        <v>14</v>
      </c>
    </row>
    <row r="159" ht="15.75" customHeight="1">
      <c r="A159" s="22" t="s">
        <v>171</v>
      </c>
      <c r="B159" s="7" t="s">
        <v>164</v>
      </c>
      <c r="C159" s="8"/>
      <c r="D159" s="8"/>
      <c r="E159" s="8"/>
      <c r="F159" s="7" t="s">
        <v>167</v>
      </c>
      <c r="G159" s="8"/>
      <c r="H159" s="10"/>
      <c r="I159" s="10" t="str">
        <f>IF(LEN(A159)=0,,IF(MAXIFS('ข้อมูลการติดตามผล'!A:A,'ข้อมูลการติดตามผล'!B:B,A159)=0,"ไม่มีข้อมูลเข้าเยี่ยม",MAXIFS('ข้อมูลการติดตามผล'!A:A,'ข้อมูลการติดตามผล'!B:B,A159)))</f>
        <v>ไม่มีข้อมูลเข้าเยี่ยม</v>
      </c>
      <c r="J159" s="11" t="str">
        <f t="shared" si="1"/>
        <v/>
      </c>
      <c r="K159" s="8" t="str">
        <f>IFERROR(IF(I159="ไม่มีข้อมูลเข้าเยี่ยม","New",IF(J159&gt; VLOOKUP(D159,Config!A:B,2,false),"Late Visit","Normal")),)</f>
        <v>New</v>
      </c>
      <c r="L159" s="12" t="s">
        <v>14</v>
      </c>
      <c r="M159" s="12" t="s">
        <v>14</v>
      </c>
    </row>
    <row r="160" ht="15.75" customHeight="1">
      <c r="A160" s="22" t="s">
        <v>172</v>
      </c>
      <c r="B160" s="7" t="s">
        <v>164</v>
      </c>
      <c r="C160" s="8"/>
      <c r="D160" s="8"/>
      <c r="E160" s="8"/>
      <c r="F160" s="7" t="s">
        <v>167</v>
      </c>
      <c r="G160" s="8"/>
      <c r="H160" s="10"/>
      <c r="I160" s="10" t="str">
        <f>IF(LEN(A160)=0,,IF(MAXIFS('ข้อมูลการติดตามผล'!A:A,'ข้อมูลการติดตามผล'!B:B,A160)=0,"ไม่มีข้อมูลเข้าเยี่ยม",MAXIFS('ข้อมูลการติดตามผล'!A:A,'ข้อมูลการติดตามผล'!B:B,A160)))</f>
        <v>ไม่มีข้อมูลเข้าเยี่ยม</v>
      </c>
      <c r="J160" s="11" t="str">
        <f t="shared" si="1"/>
        <v/>
      </c>
      <c r="K160" s="8" t="str">
        <f>IFERROR(IF(I160="ไม่มีข้อมูลเข้าเยี่ยม","New",IF(J160&gt; VLOOKUP(D160,Config!A:B,2,false),"Late Visit","Normal")),)</f>
        <v>New</v>
      </c>
      <c r="L160" s="12" t="s">
        <v>14</v>
      </c>
      <c r="M160" s="12" t="s">
        <v>14</v>
      </c>
    </row>
    <row r="161" ht="15.75" customHeight="1">
      <c r="A161" s="22" t="s">
        <v>105</v>
      </c>
      <c r="B161" s="7" t="s">
        <v>164</v>
      </c>
      <c r="C161" s="8"/>
      <c r="D161" s="8"/>
      <c r="E161" s="8"/>
      <c r="F161" s="7" t="s">
        <v>167</v>
      </c>
      <c r="G161" s="8"/>
      <c r="H161" s="10"/>
      <c r="I161" s="10" t="str">
        <f>IF(LEN(A161)=0,,IF(MAXIFS('ข้อมูลการติดตามผล'!A:A,'ข้อมูลการติดตามผล'!B:B,A161)=0,"ไม่มีข้อมูลเข้าเยี่ยม",MAXIFS('ข้อมูลการติดตามผล'!A:A,'ข้อมูลการติดตามผล'!B:B,A161)))</f>
        <v>ไม่มีข้อมูลเข้าเยี่ยม</v>
      </c>
      <c r="J161" s="11" t="str">
        <f t="shared" si="1"/>
        <v/>
      </c>
      <c r="K161" s="8" t="str">
        <f>IFERROR(IF(I161="ไม่มีข้อมูลเข้าเยี่ยม","New",IF(J161&gt; VLOOKUP(D161,Config!A:B,2,false),"Late Visit","Normal")),)</f>
        <v>New</v>
      </c>
      <c r="L161" s="12" t="s">
        <v>14</v>
      </c>
      <c r="M161" s="12" t="s">
        <v>14</v>
      </c>
    </row>
    <row r="162" ht="15.75" customHeight="1">
      <c r="A162" s="22" t="s">
        <v>69</v>
      </c>
      <c r="B162" s="7" t="s">
        <v>164</v>
      </c>
      <c r="C162" s="8"/>
      <c r="D162" s="8"/>
      <c r="E162" s="8"/>
      <c r="F162" s="7" t="s">
        <v>167</v>
      </c>
      <c r="G162" s="8"/>
      <c r="H162" s="10"/>
      <c r="I162" s="10" t="str">
        <f>IF(LEN(A162)=0,,IF(MAXIFS('ข้อมูลการติดตามผล'!A:A,'ข้อมูลการติดตามผล'!B:B,A162)=0,"ไม่มีข้อมูลเข้าเยี่ยม",MAXIFS('ข้อมูลการติดตามผล'!A:A,'ข้อมูลการติดตามผล'!B:B,A162)))</f>
        <v>ไม่มีข้อมูลเข้าเยี่ยม</v>
      </c>
      <c r="J162" s="11" t="str">
        <f t="shared" si="1"/>
        <v/>
      </c>
      <c r="K162" s="8" t="str">
        <f>IFERROR(IF(I162="ไม่มีข้อมูลเข้าเยี่ยม","New",IF(J162&gt; VLOOKUP(D162,Config!A:B,2,false),"Late Visit","Normal")),)</f>
        <v>New</v>
      </c>
      <c r="L162" s="12" t="s">
        <v>14</v>
      </c>
      <c r="M162" s="12" t="s">
        <v>14</v>
      </c>
    </row>
    <row r="163" ht="15.75" customHeight="1">
      <c r="A163" s="22" t="s">
        <v>173</v>
      </c>
      <c r="B163" s="7" t="s">
        <v>164</v>
      </c>
      <c r="C163" s="8"/>
      <c r="D163" s="8"/>
      <c r="E163" s="8"/>
      <c r="F163" s="7" t="s">
        <v>167</v>
      </c>
      <c r="G163" s="8"/>
      <c r="H163" s="10"/>
      <c r="I163" s="10" t="str">
        <f>IF(LEN(A163)=0,,IF(MAXIFS('ข้อมูลการติดตามผล'!A:A,'ข้อมูลการติดตามผล'!B:B,A163)=0,"ไม่มีข้อมูลเข้าเยี่ยม",MAXIFS('ข้อมูลการติดตามผล'!A:A,'ข้อมูลการติดตามผล'!B:B,A163)))</f>
        <v>ไม่มีข้อมูลเข้าเยี่ยม</v>
      </c>
      <c r="J163" s="11" t="str">
        <f t="shared" si="1"/>
        <v/>
      </c>
      <c r="K163" s="8" t="str">
        <f>IFERROR(IF(I163="ไม่มีข้อมูลเข้าเยี่ยม","New",IF(J163&gt; VLOOKUP(D163,Config!A:B,2,false),"Late Visit","Normal")),)</f>
        <v>New</v>
      </c>
      <c r="L163" s="12" t="s">
        <v>14</v>
      </c>
      <c r="M163" s="12" t="s">
        <v>14</v>
      </c>
    </row>
    <row r="164" ht="15.75" customHeight="1">
      <c r="A164" s="22" t="s">
        <v>174</v>
      </c>
      <c r="B164" s="7" t="s">
        <v>164</v>
      </c>
      <c r="C164" s="8"/>
      <c r="D164" s="8"/>
      <c r="E164" s="8"/>
      <c r="F164" s="7" t="s">
        <v>167</v>
      </c>
      <c r="G164" s="8"/>
      <c r="H164" s="10"/>
      <c r="I164" s="10" t="str">
        <f>IF(LEN(A164)=0,,IF(MAXIFS('ข้อมูลการติดตามผล'!A:A,'ข้อมูลการติดตามผล'!B:B,A164)=0,"ไม่มีข้อมูลเข้าเยี่ยม",MAXIFS('ข้อมูลการติดตามผล'!A:A,'ข้อมูลการติดตามผล'!B:B,A164)))</f>
        <v>ไม่มีข้อมูลเข้าเยี่ยม</v>
      </c>
      <c r="J164" s="11" t="str">
        <f t="shared" si="1"/>
        <v/>
      </c>
      <c r="K164" s="8" t="str">
        <f>IFERROR(IF(I164="ไม่มีข้อมูลเข้าเยี่ยม","New",IF(J164&gt; VLOOKUP(D164,Config!A:B,2,false),"Late Visit","Normal")),)</f>
        <v>New</v>
      </c>
      <c r="L164" s="12" t="s">
        <v>14</v>
      </c>
      <c r="M164" s="12" t="s">
        <v>14</v>
      </c>
    </row>
    <row r="165" ht="15.75" customHeight="1">
      <c r="A165" s="22" t="s">
        <v>92</v>
      </c>
      <c r="B165" s="7" t="s">
        <v>164</v>
      </c>
      <c r="C165" s="8"/>
      <c r="D165" s="8"/>
      <c r="E165" s="8"/>
      <c r="F165" s="7" t="s">
        <v>167</v>
      </c>
      <c r="G165" s="8"/>
      <c r="H165" s="10"/>
      <c r="I165" s="10" t="str">
        <f>IF(LEN(A165)=0,,IF(MAXIFS('ข้อมูลการติดตามผล'!A:A,'ข้อมูลการติดตามผล'!B:B,A165)=0,"ไม่มีข้อมูลเข้าเยี่ยม",MAXIFS('ข้อมูลการติดตามผล'!A:A,'ข้อมูลการติดตามผล'!B:B,A165)))</f>
        <v>ไม่มีข้อมูลเข้าเยี่ยม</v>
      </c>
      <c r="J165" s="11" t="str">
        <f t="shared" si="1"/>
        <v/>
      </c>
      <c r="K165" s="8" t="str">
        <f>IFERROR(IF(I165="ไม่มีข้อมูลเข้าเยี่ยม","New",IF(J165&gt; VLOOKUP(D165,Config!A:B,2,false),"Late Visit","Normal")),)</f>
        <v>New</v>
      </c>
      <c r="L165" s="12" t="s">
        <v>14</v>
      </c>
      <c r="M165" s="12" t="s">
        <v>14</v>
      </c>
    </row>
    <row r="166" ht="15.75" customHeight="1">
      <c r="A166" s="23" t="s">
        <v>43</v>
      </c>
      <c r="B166" s="7" t="s">
        <v>164</v>
      </c>
      <c r="C166" s="8"/>
      <c r="D166" s="8"/>
      <c r="E166" s="8"/>
      <c r="F166" s="7" t="s">
        <v>167</v>
      </c>
      <c r="G166" s="8"/>
      <c r="H166" s="10"/>
      <c r="I166" s="10" t="str">
        <f>IF(LEN(A166)=0,,IF(MAXIFS('ข้อมูลการติดตามผล'!A:A,'ข้อมูลการติดตามผล'!B:B,A166)=0,"ไม่มีข้อมูลเข้าเยี่ยม",MAXIFS('ข้อมูลการติดตามผล'!A:A,'ข้อมูลการติดตามผล'!B:B,A166)))</f>
        <v>ไม่มีข้อมูลเข้าเยี่ยม</v>
      </c>
      <c r="J166" s="11" t="str">
        <f t="shared" si="1"/>
        <v/>
      </c>
      <c r="K166" s="8" t="str">
        <f>IFERROR(IF(I166="ไม่มีข้อมูลเข้าเยี่ยม","New",IF(J166&gt; VLOOKUP(D166,Config!A:B,2,false),"Late Visit","Normal")),)</f>
        <v>New</v>
      </c>
      <c r="L166" s="12" t="s">
        <v>14</v>
      </c>
      <c r="M166" s="12" t="s">
        <v>14</v>
      </c>
    </row>
    <row r="167" ht="15.75" customHeight="1">
      <c r="A167" s="23" t="s">
        <v>175</v>
      </c>
      <c r="B167" s="7" t="s">
        <v>164</v>
      </c>
      <c r="C167" s="8"/>
      <c r="D167" s="8"/>
      <c r="E167" s="8"/>
      <c r="F167" s="7" t="s">
        <v>167</v>
      </c>
      <c r="G167" s="8"/>
      <c r="H167" s="10"/>
      <c r="I167" s="10" t="str">
        <f>IF(LEN(A167)=0,,IF(MAXIFS('ข้อมูลการติดตามผล'!A:A,'ข้อมูลการติดตามผล'!B:B,A167)=0,"ไม่มีข้อมูลเข้าเยี่ยม",MAXIFS('ข้อมูลการติดตามผล'!A:A,'ข้อมูลการติดตามผล'!B:B,A167)))</f>
        <v>ไม่มีข้อมูลเข้าเยี่ยม</v>
      </c>
      <c r="J167" s="11" t="str">
        <f t="shared" si="1"/>
        <v/>
      </c>
      <c r="K167" s="8" t="str">
        <f>IFERROR(IF(I167="ไม่มีข้อมูลเข้าเยี่ยม","New",IF(J167&gt; VLOOKUP(D167,Config!A:B,2,false),"Late Visit","Normal")),)</f>
        <v>New</v>
      </c>
      <c r="L167" s="12" t="s">
        <v>14</v>
      </c>
      <c r="M167" s="12" t="s">
        <v>14</v>
      </c>
    </row>
    <row r="168" ht="15.75" customHeight="1">
      <c r="A168" s="23" t="s">
        <v>176</v>
      </c>
      <c r="B168" s="7" t="s">
        <v>164</v>
      </c>
      <c r="C168" s="8"/>
      <c r="D168" s="8"/>
      <c r="E168" s="8"/>
      <c r="F168" s="7" t="s">
        <v>167</v>
      </c>
      <c r="G168" s="8"/>
      <c r="H168" s="10"/>
      <c r="I168" s="10" t="str">
        <f>IF(LEN(A168)=0,,IF(MAXIFS('ข้อมูลการติดตามผล'!A:A,'ข้อมูลการติดตามผล'!B:B,A168)=0,"ไม่มีข้อมูลเข้าเยี่ยม",MAXIFS('ข้อมูลการติดตามผล'!A:A,'ข้อมูลการติดตามผล'!B:B,A168)))</f>
        <v>ไม่มีข้อมูลเข้าเยี่ยม</v>
      </c>
      <c r="J168" s="11" t="str">
        <f t="shared" si="1"/>
        <v/>
      </c>
      <c r="K168" s="8" t="str">
        <f>IFERROR(IF(I168="ไม่มีข้อมูลเข้าเยี่ยม","New",IF(J168&gt; VLOOKUP(D168,Config!A:B,2,false),"Late Visit","Normal")),)</f>
        <v>New</v>
      </c>
      <c r="L168" s="12" t="s">
        <v>14</v>
      </c>
      <c r="M168" s="12" t="s">
        <v>14</v>
      </c>
    </row>
    <row r="169" ht="15.75" customHeight="1">
      <c r="A169" s="23" t="s">
        <v>177</v>
      </c>
      <c r="B169" s="7" t="s">
        <v>164</v>
      </c>
      <c r="C169" s="8"/>
      <c r="D169" s="8"/>
      <c r="E169" s="8"/>
      <c r="F169" s="7" t="s">
        <v>167</v>
      </c>
      <c r="G169" s="8"/>
      <c r="H169" s="10"/>
      <c r="I169" s="10" t="str">
        <f>IF(LEN(A169)=0,,IF(MAXIFS('ข้อมูลการติดตามผล'!A:A,'ข้อมูลการติดตามผล'!B:B,A169)=0,"ไม่มีข้อมูลเข้าเยี่ยม",MAXIFS('ข้อมูลการติดตามผล'!A:A,'ข้อมูลการติดตามผล'!B:B,A169)))</f>
        <v>ไม่มีข้อมูลเข้าเยี่ยม</v>
      </c>
      <c r="J169" s="11" t="str">
        <f t="shared" si="1"/>
        <v/>
      </c>
      <c r="K169" s="8" t="str">
        <f>IFERROR(IF(I169="ไม่มีข้อมูลเข้าเยี่ยม","New",IF(J169&gt; VLOOKUP(D169,Config!A:B,2,false),"Late Visit","Normal")),)</f>
        <v>New</v>
      </c>
      <c r="L169" s="12" t="s">
        <v>14</v>
      </c>
      <c r="M169" s="12" t="s">
        <v>14</v>
      </c>
    </row>
    <row r="170" ht="15.75" customHeight="1">
      <c r="A170" s="23" t="s">
        <v>178</v>
      </c>
      <c r="B170" s="7" t="s">
        <v>164</v>
      </c>
      <c r="C170" s="8"/>
      <c r="D170" s="8"/>
      <c r="E170" s="8"/>
      <c r="F170" s="7" t="s">
        <v>167</v>
      </c>
      <c r="G170" s="8"/>
      <c r="H170" s="10"/>
      <c r="I170" s="10" t="str">
        <f>IF(LEN(A170)=0,,IF(MAXIFS('ข้อมูลการติดตามผล'!A:A,'ข้อมูลการติดตามผล'!B:B,A170)=0,"ไม่มีข้อมูลเข้าเยี่ยม",MAXIFS('ข้อมูลการติดตามผล'!A:A,'ข้อมูลการติดตามผล'!B:B,A170)))</f>
        <v>ไม่มีข้อมูลเข้าเยี่ยม</v>
      </c>
      <c r="J170" s="11" t="str">
        <f t="shared" si="1"/>
        <v/>
      </c>
      <c r="K170" s="8" t="str">
        <f>IFERROR(IF(I170="ไม่มีข้อมูลเข้าเยี่ยม","New",IF(J170&gt; VLOOKUP(D170,Config!A:B,2,false),"Late Visit","Normal")),)</f>
        <v>New</v>
      </c>
      <c r="L170" s="12" t="s">
        <v>14</v>
      </c>
      <c r="M170" s="12" t="s">
        <v>14</v>
      </c>
    </row>
    <row r="171" ht="15.75" customHeight="1">
      <c r="A171" s="23" t="s">
        <v>179</v>
      </c>
      <c r="B171" s="7" t="s">
        <v>164</v>
      </c>
      <c r="C171" s="8"/>
      <c r="D171" s="8"/>
      <c r="E171" s="8"/>
      <c r="F171" s="7" t="s">
        <v>167</v>
      </c>
      <c r="G171" s="8"/>
      <c r="H171" s="10"/>
      <c r="I171" s="10" t="str">
        <f>IF(LEN(A171)=0,,IF(MAXIFS('ข้อมูลการติดตามผล'!A:A,'ข้อมูลการติดตามผล'!B:B,A171)=0,"ไม่มีข้อมูลเข้าเยี่ยม",MAXIFS('ข้อมูลการติดตามผล'!A:A,'ข้อมูลการติดตามผล'!B:B,A171)))</f>
        <v>ไม่มีข้อมูลเข้าเยี่ยม</v>
      </c>
      <c r="J171" s="11" t="str">
        <f t="shared" si="1"/>
        <v/>
      </c>
      <c r="K171" s="8" t="str">
        <f>IFERROR(IF(I171="ไม่มีข้อมูลเข้าเยี่ยม","New",IF(J171&gt; VLOOKUP(D171,Config!A:B,2,false),"Late Visit","Normal")),)</f>
        <v>New</v>
      </c>
      <c r="L171" s="12" t="s">
        <v>14</v>
      </c>
      <c r="M171" s="12" t="s">
        <v>14</v>
      </c>
    </row>
    <row r="172" ht="15.75" customHeight="1">
      <c r="A172" s="23" t="s">
        <v>180</v>
      </c>
      <c r="B172" s="7" t="s">
        <v>164</v>
      </c>
      <c r="C172" s="8"/>
      <c r="D172" s="8"/>
      <c r="E172" s="8"/>
      <c r="F172" s="7" t="s">
        <v>167</v>
      </c>
      <c r="G172" s="8"/>
      <c r="H172" s="10"/>
      <c r="I172" s="10" t="str">
        <f>IF(LEN(A172)=0,,IF(MAXIFS('ข้อมูลการติดตามผล'!A:A,'ข้อมูลการติดตามผล'!B:B,A172)=0,"ไม่มีข้อมูลเข้าเยี่ยม",MAXIFS('ข้อมูลการติดตามผล'!A:A,'ข้อมูลการติดตามผล'!B:B,A172)))</f>
        <v>ไม่มีข้อมูลเข้าเยี่ยม</v>
      </c>
      <c r="J172" s="11" t="str">
        <f t="shared" si="1"/>
        <v/>
      </c>
      <c r="K172" s="8" t="str">
        <f>IFERROR(IF(I172="ไม่มีข้อมูลเข้าเยี่ยม","New",IF(J172&gt; VLOOKUP(D172,Config!A:B,2,false),"Late Visit","Normal")),)</f>
        <v>New</v>
      </c>
      <c r="L172" s="12" t="s">
        <v>14</v>
      </c>
      <c r="M172" s="12" t="s">
        <v>14</v>
      </c>
    </row>
    <row r="173" ht="15.75" customHeight="1">
      <c r="A173" s="23" t="s">
        <v>181</v>
      </c>
      <c r="B173" s="7" t="s">
        <v>164</v>
      </c>
      <c r="C173" s="8"/>
      <c r="D173" s="8"/>
      <c r="E173" s="8"/>
      <c r="F173" s="7" t="s">
        <v>167</v>
      </c>
      <c r="G173" s="8"/>
      <c r="H173" s="10"/>
      <c r="I173" s="10" t="str">
        <f>IF(LEN(A173)=0,,IF(MAXIFS('ข้อมูลการติดตามผล'!A:A,'ข้อมูลการติดตามผล'!B:B,A173)=0,"ไม่มีข้อมูลเข้าเยี่ยม",MAXIFS('ข้อมูลการติดตามผล'!A:A,'ข้อมูลการติดตามผล'!B:B,A173)))</f>
        <v>ไม่มีข้อมูลเข้าเยี่ยม</v>
      </c>
      <c r="J173" s="11" t="str">
        <f t="shared" si="1"/>
        <v/>
      </c>
      <c r="K173" s="8" t="str">
        <f>IFERROR(IF(I173="ไม่มีข้อมูลเข้าเยี่ยม","New",IF(J173&gt; VLOOKUP(D173,Config!A:B,2,false),"Late Visit","Normal")),)</f>
        <v>New</v>
      </c>
      <c r="L173" s="12" t="s">
        <v>14</v>
      </c>
      <c r="M173" s="12" t="s">
        <v>14</v>
      </c>
    </row>
    <row r="174" ht="15.75" customHeight="1">
      <c r="A174" s="23" t="s">
        <v>182</v>
      </c>
      <c r="B174" s="7" t="s">
        <v>164</v>
      </c>
      <c r="C174" s="8"/>
      <c r="D174" s="8"/>
      <c r="E174" s="8"/>
      <c r="F174" s="7" t="s">
        <v>167</v>
      </c>
      <c r="G174" s="8"/>
      <c r="H174" s="10"/>
      <c r="I174" s="10" t="str">
        <f>IF(LEN(A174)=0,,IF(MAXIFS('ข้อมูลการติดตามผล'!A:A,'ข้อมูลการติดตามผล'!B:B,A174)=0,"ไม่มีข้อมูลเข้าเยี่ยม",MAXIFS('ข้อมูลการติดตามผล'!A:A,'ข้อมูลการติดตามผล'!B:B,A174)))</f>
        <v>ไม่มีข้อมูลเข้าเยี่ยม</v>
      </c>
      <c r="J174" s="11" t="str">
        <f t="shared" si="1"/>
        <v/>
      </c>
      <c r="K174" s="8" t="str">
        <f>IFERROR(IF(I174="ไม่มีข้อมูลเข้าเยี่ยม","New",IF(J174&gt; VLOOKUP(D174,Config!A:B,2,false),"Late Visit","Normal")),)</f>
        <v>New</v>
      </c>
      <c r="L174" s="12" t="s">
        <v>14</v>
      </c>
      <c r="M174" s="12" t="s">
        <v>14</v>
      </c>
    </row>
    <row r="175" ht="15.75" customHeight="1">
      <c r="A175" s="8" t="s">
        <v>183</v>
      </c>
      <c r="B175" s="7" t="s">
        <v>164</v>
      </c>
      <c r="C175" s="8"/>
      <c r="D175" s="8"/>
      <c r="E175" s="8"/>
      <c r="F175" s="7" t="s">
        <v>184</v>
      </c>
      <c r="G175" s="8"/>
      <c r="H175" s="10"/>
      <c r="I175" s="10" t="str">
        <f>IF(LEN(A175)=0,,IF(MAXIFS('ข้อมูลการติดตามผล'!A:A,'ข้อมูลการติดตามผล'!B:B,A175)=0,"ไม่มีข้อมูลเข้าเยี่ยม",MAXIFS('ข้อมูลการติดตามผล'!A:A,'ข้อมูลการติดตามผล'!B:B,A175)))</f>
        <v>ไม่มีข้อมูลเข้าเยี่ยม</v>
      </c>
      <c r="J175" s="11" t="str">
        <f t="shared" si="1"/>
        <v/>
      </c>
      <c r="K175" s="8" t="str">
        <f>IFERROR(IF(I175="ไม่มีข้อมูลเข้าเยี่ยม","New",IF(J175&gt; VLOOKUP(D175,Config!A:B,2,false),"Late Visit","Normal")),)</f>
        <v>New</v>
      </c>
      <c r="L175" s="12" t="s">
        <v>14</v>
      </c>
      <c r="M175" s="12" t="s">
        <v>14</v>
      </c>
    </row>
    <row r="176" ht="15.75" customHeight="1">
      <c r="A176" s="8" t="s">
        <v>185</v>
      </c>
      <c r="B176" s="7" t="s">
        <v>164</v>
      </c>
      <c r="C176" s="8"/>
      <c r="D176" s="8"/>
      <c r="E176" s="8"/>
      <c r="F176" s="7" t="s">
        <v>184</v>
      </c>
      <c r="G176" s="8"/>
      <c r="H176" s="10"/>
      <c r="I176" s="10" t="str">
        <f>IF(LEN(A176)=0,,IF(MAXIFS('ข้อมูลการติดตามผล'!A:A,'ข้อมูลการติดตามผล'!B:B,A176)=0,"ไม่มีข้อมูลเข้าเยี่ยม",MAXIFS('ข้อมูลการติดตามผล'!A:A,'ข้อมูลการติดตามผล'!B:B,A176)))</f>
        <v>ไม่มีข้อมูลเข้าเยี่ยม</v>
      </c>
      <c r="J176" s="11" t="str">
        <f t="shared" si="1"/>
        <v/>
      </c>
      <c r="K176" s="8" t="str">
        <f>IFERROR(IF(I176="ไม่มีข้อมูลเข้าเยี่ยม","New",IF(J176&gt; VLOOKUP(D176,Config!A:B,2,false),"Late Visit","Normal")),)</f>
        <v>New</v>
      </c>
      <c r="L176" s="12" t="s">
        <v>14</v>
      </c>
      <c r="M176" s="12" t="s">
        <v>14</v>
      </c>
    </row>
    <row r="177" ht="15.75" customHeight="1">
      <c r="A177" s="8" t="s">
        <v>186</v>
      </c>
      <c r="B177" s="7" t="s">
        <v>164</v>
      </c>
      <c r="C177" s="8"/>
      <c r="D177" s="8"/>
      <c r="E177" s="8"/>
      <c r="F177" s="7" t="s">
        <v>184</v>
      </c>
      <c r="G177" s="8"/>
      <c r="H177" s="10"/>
      <c r="I177" s="10" t="str">
        <f>IF(LEN(A177)=0,,IF(MAXIFS('ข้อมูลการติดตามผล'!A:A,'ข้อมูลการติดตามผล'!B:B,A177)=0,"ไม่มีข้อมูลเข้าเยี่ยม",MAXIFS('ข้อมูลการติดตามผล'!A:A,'ข้อมูลการติดตามผล'!B:B,A177)))</f>
        <v>ไม่มีข้อมูลเข้าเยี่ยม</v>
      </c>
      <c r="J177" s="11" t="str">
        <f t="shared" si="1"/>
        <v/>
      </c>
      <c r="K177" s="8" t="str">
        <f>IFERROR(IF(I177="ไม่มีข้อมูลเข้าเยี่ยม","New",IF(J177&gt; VLOOKUP(D177,Config!A:B,2,false),"Late Visit","Normal")),)</f>
        <v>New</v>
      </c>
      <c r="L177" s="12" t="s">
        <v>14</v>
      </c>
      <c r="M177" s="12" t="s">
        <v>14</v>
      </c>
    </row>
    <row r="178" ht="15.75" customHeight="1">
      <c r="A178" s="8" t="s">
        <v>187</v>
      </c>
      <c r="B178" s="7" t="s">
        <v>164</v>
      </c>
      <c r="C178" s="8"/>
      <c r="D178" s="8"/>
      <c r="E178" s="8"/>
      <c r="F178" s="7" t="s">
        <v>184</v>
      </c>
      <c r="G178" s="8"/>
      <c r="H178" s="10"/>
      <c r="I178" s="10" t="str">
        <f>IF(LEN(A178)=0,,IF(MAXIFS('ข้อมูลการติดตามผล'!A:A,'ข้อมูลการติดตามผล'!B:B,A178)=0,"ไม่มีข้อมูลเข้าเยี่ยม",MAXIFS('ข้อมูลการติดตามผล'!A:A,'ข้อมูลการติดตามผล'!B:B,A178)))</f>
        <v>ไม่มีข้อมูลเข้าเยี่ยม</v>
      </c>
      <c r="J178" s="11" t="str">
        <f t="shared" si="1"/>
        <v/>
      </c>
      <c r="K178" s="8" t="str">
        <f>IFERROR(IF(I178="ไม่มีข้อมูลเข้าเยี่ยม","New",IF(J178&gt; VLOOKUP(D178,Config!A:B,2,false),"Late Visit","Normal")),)</f>
        <v>New</v>
      </c>
      <c r="L178" s="12" t="s">
        <v>14</v>
      </c>
      <c r="M178" s="12" t="s">
        <v>14</v>
      </c>
    </row>
    <row r="179" ht="15.75" customHeight="1">
      <c r="A179" s="24" t="s">
        <v>188</v>
      </c>
      <c r="B179" s="7" t="s">
        <v>164</v>
      </c>
      <c r="C179" s="8"/>
      <c r="D179" s="8"/>
      <c r="E179" s="8"/>
      <c r="F179" s="7" t="s">
        <v>184</v>
      </c>
      <c r="G179" s="8"/>
      <c r="H179" s="10"/>
      <c r="I179" s="10" t="str">
        <f>IF(LEN(A179)=0,,IF(MAXIFS('ข้อมูลการติดตามผล'!A:A,'ข้อมูลการติดตามผล'!B:B,A179)=0,"ไม่มีข้อมูลเข้าเยี่ยม",MAXIFS('ข้อมูลการติดตามผล'!A:A,'ข้อมูลการติดตามผล'!B:B,A179)))</f>
        <v>ไม่มีข้อมูลเข้าเยี่ยม</v>
      </c>
      <c r="J179" s="11" t="str">
        <f t="shared" si="1"/>
        <v/>
      </c>
      <c r="K179" s="8" t="str">
        <f>IFERROR(IF(I179="ไม่มีข้อมูลเข้าเยี่ยม","New",IF(J179&gt; VLOOKUP(D179,Config!A:B,2,false),"Late Visit","Normal")),)</f>
        <v>New</v>
      </c>
      <c r="L179" s="12" t="s">
        <v>14</v>
      </c>
      <c r="M179" s="12" t="s">
        <v>14</v>
      </c>
    </row>
    <row r="180" ht="15.75" customHeight="1">
      <c r="A180" s="24" t="s">
        <v>189</v>
      </c>
      <c r="B180" s="7" t="s">
        <v>164</v>
      </c>
      <c r="C180" s="8"/>
      <c r="D180" s="8"/>
      <c r="E180" s="8"/>
      <c r="F180" s="7" t="s">
        <v>184</v>
      </c>
      <c r="G180" s="8"/>
      <c r="H180" s="10"/>
      <c r="I180" s="10" t="str">
        <f>IF(LEN(A180)=0,,IF(MAXIFS('ข้อมูลการติดตามผล'!A:A,'ข้อมูลการติดตามผล'!B:B,A180)=0,"ไม่มีข้อมูลเข้าเยี่ยม",MAXIFS('ข้อมูลการติดตามผล'!A:A,'ข้อมูลการติดตามผล'!B:B,A180)))</f>
        <v>ไม่มีข้อมูลเข้าเยี่ยม</v>
      </c>
      <c r="J180" s="11" t="str">
        <f t="shared" si="1"/>
        <v/>
      </c>
      <c r="K180" s="8" t="str">
        <f>IFERROR(IF(I180="ไม่มีข้อมูลเข้าเยี่ยม","New",IF(J180&gt; VLOOKUP(D180,Config!A:B,2,false),"Late Visit","Normal")),)</f>
        <v>New</v>
      </c>
      <c r="L180" s="12" t="s">
        <v>14</v>
      </c>
      <c r="M180" s="12" t="s">
        <v>14</v>
      </c>
    </row>
    <row r="181" ht="15.75" customHeight="1">
      <c r="A181" s="7" t="s">
        <v>190</v>
      </c>
      <c r="B181" s="7" t="s">
        <v>164</v>
      </c>
      <c r="C181" s="8"/>
      <c r="D181" s="8"/>
      <c r="E181" s="8"/>
      <c r="F181" s="7" t="s">
        <v>191</v>
      </c>
      <c r="G181" s="8"/>
      <c r="H181" s="10"/>
      <c r="I181" s="10" t="str">
        <f>IF(LEN(A181)=0,,IF(MAXIFS('ข้อมูลการติดตามผล'!A:A,'ข้อมูลการติดตามผล'!B:B,A181)=0,"ไม่มีข้อมูลเข้าเยี่ยม",MAXIFS('ข้อมูลการติดตามผล'!A:A,'ข้อมูลการติดตามผล'!B:B,A181)))</f>
        <v>ไม่มีข้อมูลเข้าเยี่ยม</v>
      </c>
      <c r="J181" s="11" t="str">
        <f t="shared" si="1"/>
        <v/>
      </c>
      <c r="K181" s="8" t="str">
        <f>IFERROR(IF(I181="ไม่มีข้อมูลเข้าเยี่ยม","New",IF(J181&gt; VLOOKUP(D181,Config!A:B,2,false),"Late Visit","Normal")),)</f>
        <v>New</v>
      </c>
      <c r="L181" s="12" t="s">
        <v>14</v>
      </c>
      <c r="M181" s="12" t="s">
        <v>14</v>
      </c>
    </row>
    <row r="182" ht="15.75" customHeight="1">
      <c r="A182" s="7" t="s">
        <v>192</v>
      </c>
      <c r="B182" s="7" t="s">
        <v>164</v>
      </c>
      <c r="C182" s="8"/>
      <c r="D182" s="8"/>
      <c r="E182" s="8"/>
      <c r="F182" s="7" t="s">
        <v>184</v>
      </c>
      <c r="G182" s="8"/>
      <c r="H182" s="10"/>
      <c r="I182" s="10" t="str">
        <f>IF(LEN(A182)=0,,IF(MAXIFS('ข้อมูลการติดตามผล'!A:A,'ข้อมูลการติดตามผล'!B:B,A182)=0,"ไม่มีข้อมูลเข้าเยี่ยม",MAXIFS('ข้อมูลการติดตามผล'!A:A,'ข้อมูลการติดตามผล'!B:B,A182)))</f>
        <v>ไม่มีข้อมูลเข้าเยี่ยม</v>
      </c>
      <c r="J182" s="11" t="str">
        <f t="shared" si="1"/>
        <v/>
      </c>
      <c r="K182" s="8" t="str">
        <f>IFERROR(IF(I182="ไม่มีข้อมูลเข้าเยี่ยม","New",IF(J182&gt; VLOOKUP(D182,Config!A:B,2,false),"Late Visit","Normal")),)</f>
        <v>New</v>
      </c>
      <c r="L182" s="12" t="s">
        <v>14</v>
      </c>
      <c r="M182" s="12" t="s">
        <v>14</v>
      </c>
    </row>
    <row r="183" ht="15.75" customHeight="1">
      <c r="A183" s="24" t="s">
        <v>193</v>
      </c>
      <c r="B183" s="7" t="s">
        <v>164</v>
      </c>
      <c r="C183" s="8"/>
      <c r="D183" s="8"/>
      <c r="E183" s="8"/>
      <c r="F183" s="7" t="s">
        <v>184</v>
      </c>
      <c r="G183" s="8"/>
      <c r="H183" s="10"/>
      <c r="I183" s="10" t="str">
        <f>IF(LEN(A183)=0,,IF(MAXIFS('ข้อมูลการติดตามผล'!A:A,'ข้อมูลการติดตามผล'!B:B,A183)=0,"ไม่มีข้อมูลเข้าเยี่ยม",MAXIFS('ข้อมูลการติดตามผล'!A:A,'ข้อมูลการติดตามผล'!B:B,A183)))</f>
        <v>ไม่มีข้อมูลเข้าเยี่ยม</v>
      </c>
      <c r="J183" s="11" t="str">
        <f t="shared" si="1"/>
        <v/>
      </c>
      <c r="K183" s="8" t="str">
        <f>IFERROR(IF(I183="ไม่มีข้อมูลเข้าเยี่ยม","New",IF(J183&gt; VLOOKUP(D183,Config!A:B,2,false),"Late Visit","Normal")),)</f>
        <v>New</v>
      </c>
      <c r="L183" s="12" t="s">
        <v>14</v>
      </c>
      <c r="M183" s="12" t="s">
        <v>14</v>
      </c>
    </row>
    <row r="184" ht="15.75" customHeight="1">
      <c r="A184" s="24" t="s">
        <v>194</v>
      </c>
      <c r="B184" s="7" t="s">
        <v>164</v>
      </c>
      <c r="C184" s="8"/>
      <c r="D184" s="8"/>
      <c r="E184" s="8"/>
      <c r="F184" s="7" t="s">
        <v>184</v>
      </c>
      <c r="G184" s="8"/>
      <c r="H184" s="10"/>
      <c r="I184" s="10" t="str">
        <f>IF(LEN(A184)=0,,IF(MAXIFS('ข้อมูลการติดตามผล'!A:A,'ข้อมูลการติดตามผล'!B:B,A184)=0,"ไม่มีข้อมูลเข้าเยี่ยม",MAXIFS('ข้อมูลการติดตามผล'!A:A,'ข้อมูลการติดตามผล'!B:B,A184)))</f>
        <v>ไม่มีข้อมูลเข้าเยี่ยม</v>
      </c>
      <c r="J184" s="11" t="str">
        <f t="shared" si="1"/>
        <v/>
      </c>
      <c r="K184" s="8" t="str">
        <f>IFERROR(IF(I184="ไม่มีข้อมูลเข้าเยี่ยม","New",IF(J184&gt; VLOOKUP(D184,Config!A:B,2,false),"Late Visit","Normal")),)</f>
        <v>New</v>
      </c>
      <c r="L184" s="12" t="s">
        <v>14</v>
      </c>
      <c r="M184" s="12" t="s">
        <v>14</v>
      </c>
    </row>
    <row r="185" ht="15.75" customHeight="1">
      <c r="A185" s="24" t="s">
        <v>195</v>
      </c>
      <c r="B185" s="7" t="s">
        <v>164</v>
      </c>
      <c r="C185" s="8"/>
      <c r="D185" s="8"/>
      <c r="E185" s="8"/>
      <c r="F185" s="7" t="s">
        <v>184</v>
      </c>
      <c r="G185" s="8"/>
      <c r="H185" s="10"/>
      <c r="I185" s="10" t="str">
        <f>IF(LEN(A185)=0,,IF(MAXIFS('ข้อมูลการติดตามผล'!A:A,'ข้อมูลการติดตามผล'!B:B,A185)=0,"ไม่มีข้อมูลเข้าเยี่ยม",MAXIFS('ข้อมูลการติดตามผล'!A:A,'ข้อมูลการติดตามผล'!B:B,A185)))</f>
        <v>ไม่มีข้อมูลเข้าเยี่ยม</v>
      </c>
      <c r="J185" s="11" t="str">
        <f t="shared" si="1"/>
        <v/>
      </c>
      <c r="K185" s="8" t="str">
        <f>IFERROR(IF(I185="ไม่มีข้อมูลเข้าเยี่ยม","New",IF(J185&gt; VLOOKUP(D185,Config!A:B,2,false),"Late Visit","Normal")),)</f>
        <v>New</v>
      </c>
      <c r="L185" s="12" t="s">
        <v>14</v>
      </c>
      <c r="M185" s="12" t="s">
        <v>14</v>
      </c>
    </row>
    <row r="186" ht="15.75" customHeight="1">
      <c r="A186" s="7" t="s">
        <v>196</v>
      </c>
      <c r="B186" s="7" t="s">
        <v>164</v>
      </c>
      <c r="C186" s="8"/>
      <c r="D186" s="8"/>
      <c r="E186" s="8"/>
      <c r="F186" s="7" t="s">
        <v>191</v>
      </c>
      <c r="G186" s="8"/>
      <c r="H186" s="10"/>
      <c r="I186" s="10" t="str">
        <f>IF(LEN(A186)=0,,IF(MAXIFS('ข้อมูลการติดตามผล'!A:A,'ข้อมูลการติดตามผล'!B:B,A186)=0,"ไม่มีข้อมูลเข้าเยี่ยม",MAXIFS('ข้อมูลการติดตามผล'!A:A,'ข้อมูลการติดตามผล'!B:B,A186)))</f>
        <v>ไม่มีข้อมูลเข้าเยี่ยม</v>
      </c>
      <c r="J186" s="11" t="str">
        <f t="shared" si="1"/>
        <v/>
      </c>
      <c r="K186" s="8" t="str">
        <f>IFERROR(IF(I186="ไม่มีข้อมูลเข้าเยี่ยม","New",IF(J186&gt; VLOOKUP(D186,Config!A:B,2,false),"Late Visit","Normal")),)</f>
        <v>New</v>
      </c>
      <c r="L186" s="12" t="s">
        <v>14</v>
      </c>
      <c r="M186" s="12" t="s">
        <v>14</v>
      </c>
    </row>
    <row r="187" ht="15.75" customHeight="1">
      <c r="A187" s="24" t="s">
        <v>197</v>
      </c>
      <c r="B187" s="7" t="s">
        <v>164</v>
      </c>
      <c r="C187" s="8"/>
      <c r="D187" s="8"/>
      <c r="E187" s="8"/>
      <c r="F187" s="7" t="s">
        <v>184</v>
      </c>
      <c r="G187" s="8"/>
      <c r="H187" s="10"/>
      <c r="I187" s="10" t="str">
        <f>IF(LEN(A187)=0,,IF(MAXIFS('ข้อมูลการติดตามผล'!A:A,'ข้อมูลการติดตามผล'!B:B,A187)=0,"ไม่มีข้อมูลเข้าเยี่ยม",MAXIFS('ข้อมูลการติดตามผล'!A:A,'ข้อมูลการติดตามผล'!B:B,A187)))</f>
        <v>ไม่มีข้อมูลเข้าเยี่ยม</v>
      </c>
      <c r="J187" s="11" t="str">
        <f t="shared" si="1"/>
        <v/>
      </c>
      <c r="K187" s="8" t="str">
        <f>IFERROR(IF(I187="ไม่มีข้อมูลเข้าเยี่ยม","New",IF(J187&gt; VLOOKUP(D187,Config!A:B,2,false),"Late Visit","Normal")),)</f>
        <v>New</v>
      </c>
      <c r="L187" s="12" t="s">
        <v>14</v>
      </c>
      <c r="M187" s="12" t="s">
        <v>14</v>
      </c>
    </row>
    <row r="188" ht="15.75" customHeight="1">
      <c r="A188" s="7" t="s">
        <v>198</v>
      </c>
      <c r="B188" s="7" t="s">
        <v>164</v>
      </c>
      <c r="C188" s="8"/>
      <c r="D188" s="8"/>
      <c r="E188" s="8"/>
      <c r="F188" s="7" t="s">
        <v>184</v>
      </c>
      <c r="G188" s="8"/>
      <c r="H188" s="10"/>
      <c r="I188" s="10" t="str">
        <f>IF(LEN(A188)=0,,IF(MAXIFS('ข้อมูลการติดตามผล'!A:A,'ข้อมูลการติดตามผล'!B:B,A188)=0,"ไม่มีข้อมูลเข้าเยี่ยม",MAXIFS('ข้อมูลการติดตามผล'!A:A,'ข้อมูลการติดตามผล'!B:B,A188)))</f>
        <v>ไม่มีข้อมูลเข้าเยี่ยม</v>
      </c>
      <c r="J188" s="11" t="str">
        <f t="shared" si="1"/>
        <v/>
      </c>
      <c r="K188" s="8" t="str">
        <f>IFERROR(IF(I188="ไม่มีข้อมูลเข้าเยี่ยม","New",IF(J188&gt; VLOOKUP(D188,Config!A:B,2,false),"Late Visit","Normal")),)</f>
        <v>New</v>
      </c>
      <c r="L188" s="12" t="s">
        <v>14</v>
      </c>
      <c r="M188" s="12" t="s">
        <v>14</v>
      </c>
    </row>
    <row r="189" ht="15.75" customHeight="1">
      <c r="A189" s="24" t="s">
        <v>166</v>
      </c>
      <c r="B189" s="7" t="s">
        <v>164</v>
      </c>
      <c r="C189" s="8"/>
      <c r="D189" s="8"/>
      <c r="E189" s="8"/>
      <c r="F189" s="7" t="s">
        <v>184</v>
      </c>
      <c r="G189" s="8"/>
      <c r="H189" s="10"/>
      <c r="I189" s="10" t="str">
        <f>IF(LEN(A189)=0,,IF(MAXIFS('ข้อมูลการติดตามผล'!A:A,'ข้อมูลการติดตามผล'!B:B,A189)=0,"ไม่มีข้อมูลเข้าเยี่ยม",MAXIFS('ข้อมูลการติดตามผล'!A:A,'ข้อมูลการติดตามผล'!B:B,A189)))</f>
        <v>ไม่มีข้อมูลเข้าเยี่ยม</v>
      </c>
      <c r="J189" s="11" t="str">
        <f t="shared" si="1"/>
        <v/>
      </c>
      <c r="K189" s="8" t="str">
        <f>IFERROR(IF(I189="ไม่มีข้อมูลเข้าเยี่ยม","New",IF(J189&gt; VLOOKUP(D189,Config!A:B,2,false),"Late Visit","Normal")),)</f>
        <v>New</v>
      </c>
      <c r="L189" s="12" t="s">
        <v>14</v>
      </c>
      <c r="M189" s="12" t="s">
        <v>14</v>
      </c>
    </row>
    <row r="190" ht="15.75" customHeight="1">
      <c r="A190" s="24" t="s">
        <v>199</v>
      </c>
      <c r="B190" s="7" t="s">
        <v>164</v>
      </c>
      <c r="C190" s="8"/>
      <c r="D190" s="8"/>
      <c r="E190" s="8"/>
      <c r="F190" s="7" t="s">
        <v>184</v>
      </c>
      <c r="G190" s="8"/>
      <c r="H190" s="10"/>
      <c r="I190" s="10" t="str">
        <f>IF(LEN(A190)=0,,IF(MAXIFS('ข้อมูลการติดตามผล'!A:A,'ข้อมูลการติดตามผล'!B:B,A190)=0,"ไม่มีข้อมูลเข้าเยี่ยม",MAXIFS('ข้อมูลการติดตามผล'!A:A,'ข้อมูลการติดตามผล'!B:B,A190)))</f>
        <v>ไม่มีข้อมูลเข้าเยี่ยม</v>
      </c>
      <c r="J190" s="11" t="str">
        <f t="shared" si="1"/>
        <v/>
      </c>
      <c r="K190" s="8" t="str">
        <f>IFERROR(IF(I190="ไม่มีข้อมูลเข้าเยี่ยม","New",IF(J190&gt; VLOOKUP(D190,Config!A:B,2,false),"Late Visit","Normal")),)</f>
        <v>New</v>
      </c>
      <c r="L190" s="12" t="s">
        <v>14</v>
      </c>
      <c r="M190" s="12" t="s">
        <v>14</v>
      </c>
    </row>
    <row r="191" ht="15.75" customHeight="1">
      <c r="A191" s="7" t="s">
        <v>200</v>
      </c>
      <c r="B191" s="7" t="s">
        <v>164</v>
      </c>
      <c r="C191" s="8"/>
      <c r="D191" s="8"/>
      <c r="E191" s="8"/>
      <c r="F191" s="7" t="s">
        <v>191</v>
      </c>
      <c r="G191" s="8"/>
      <c r="H191" s="10"/>
      <c r="I191" s="10" t="str">
        <f>IF(LEN(A191)=0,,IF(MAXIFS('ข้อมูลการติดตามผล'!A:A,'ข้อมูลการติดตามผล'!B:B,A191)=0,"ไม่มีข้อมูลเข้าเยี่ยม",MAXIFS('ข้อมูลการติดตามผล'!A:A,'ข้อมูลการติดตามผล'!B:B,A191)))</f>
        <v>ไม่มีข้อมูลเข้าเยี่ยม</v>
      </c>
      <c r="J191" s="11" t="str">
        <f t="shared" si="1"/>
        <v/>
      </c>
      <c r="K191" s="8" t="str">
        <f>IFERROR(IF(I191="ไม่มีข้อมูลเข้าเยี่ยม","New",IF(J191&gt; VLOOKUP(D191,Config!A:B,2,false),"Late Visit","Normal")),)</f>
        <v>New</v>
      </c>
      <c r="L191" s="12" t="s">
        <v>14</v>
      </c>
      <c r="M191" s="12" t="s">
        <v>14</v>
      </c>
    </row>
    <row r="192" ht="15.75" customHeight="1">
      <c r="A192" s="7" t="s">
        <v>201</v>
      </c>
      <c r="B192" s="7" t="s">
        <v>164</v>
      </c>
      <c r="C192" s="8"/>
      <c r="D192" s="8"/>
      <c r="E192" s="8"/>
      <c r="F192" s="7" t="s">
        <v>191</v>
      </c>
      <c r="G192" s="8"/>
      <c r="H192" s="10"/>
      <c r="I192" s="10" t="str">
        <f>IF(LEN(A192)=0,,IF(MAXIFS('ข้อมูลการติดตามผล'!A:A,'ข้อมูลการติดตามผล'!B:B,A192)=0,"ไม่มีข้อมูลเข้าเยี่ยม",MAXIFS('ข้อมูลการติดตามผล'!A:A,'ข้อมูลการติดตามผล'!B:B,A192)))</f>
        <v>ไม่มีข้อมูลเข้าเยี่ยม</v>
      </c>
      <c r="J192" s="11" t="str">
        <f t="shared" si="1"/>
        <v/>
      </c>
      <c r="K192" s="8" t="str">
        <f>IFERROR(IF(I192="ไม่มีข้อมูลเข้าเยี่ยม","New",IF(J192&gt; VLOOKUP(D192,Config!A:B,2,false),"Late Visit","Normal")),)</f>
        <v>New</v>
      </c>
      <c r="L192" s="12" t="s">
        <v>14</v>
      </c>
      <c r="M192" s="12" t="s">
        <v>14</v>
      </c>
    </row>
    <row r="193" ht="15.75" customHeight="1">
      <c r="A193" s="24" t="s">
        <v>202</v>
      </c>
      <c r="B193" s="7" t="s">
        <v>164</v>
      </c>
      <c r="C193" s="8"/>
      <c r="D193" s="8"/>
      <c r="E193" s="8"/>
      <c r="F193" s="7" t="s">
        <v>184</v>
      </c>
      <c r="G193" s="8"/>
      <c r="H193" s="10"/>
      <c r="I193" s="10" t="str">
        <f>IF(LEN(A193)=0,,IF(MAXIFS('ข้อมูลการติดตามผล'!A:A,'ข้อมูลการติดตามผล'!B:B,A193)=0,"ไม่มีข้อมูลเข้าเยี่ยม",MAXIFS('ข้อมูลการติดตามผล'!A:A,'ข้อมูลการติดตามผล'!B:B,A193)))</f>
        <v>ไม่มีข้อมูลเข้าเยี่ยม</v>
      </c>
      <c r="J193" s="11" t="str">
        <f t="shared" si="1"/>
        <v/>
      </c>
      <c r="K193" s="8" t="str">
        <f>IFERROR(IF(I193="ไม่มีข้อมูลเข้าเยี่ยม","New",IF(J193&gt; VLOOKUP(D193,Config!A:B,2,false),"Late Visit","Normal")),)</f>
        <v>New</v>
      </c>
      <c r="L193" s="12" t="s">
        <v>14</v>
      </c>
      <c r="M193" s="12" t="s">
        <v>14</v>
      </c>
    </row>
    <row r="194" ht="15.75" customHeight="1">
      <c r="A194" s="8" t="s">
        <v>203</v>
      </c>
      <c r="B194" s="7" t="s">
        <v>164</v>
      </c>
      <c r="C194" s="8"/>
      <c r="D194" s="8"/>
      <c r="E194" s="8"/>
      <c r="F194" s="7" t="s">
        <v>184</v>
      </c>
      <c r="G194" s="8"/>
      <c r="H194" s="10"/>
      <c r="I194" s="10" t="str">
        <f>IF(LEN(A194)=0,,IF(MAXIFS('ข้อมูลการติดตามผล'!A:A,'ข้อมูลการติดตามผล'!B:B,A194)=0,"ไม่มีข้อมูลเข้าเยี่ยม",MAXIFS('ข้อมูลการติดตามผล'!A:A,'ข้อมูลการติดตามผล'!B:B,A194)))</f>
        <v>ไม่มีข้อมูลเข้าเยี่ยม</v>
      </c>
      <c r="J194" s="11" t="str">
        <f t="shared" si="1"/>
        <v/>
      </c>
      <c r="K194" s="8" t="str">
        <f>IFERROR(IF(I194="ไม่มีข้อมูลเข้าเยี่ยม","New",IF(J194&gt; VLOOKUP(D194,Config!A:B,2,false),"Late Visit","Normal")),)</f>
        <v>New</v>
      </c>
      <c r="L194" s="12" t="s">
        <v>14</v>
      </c>
      <c r="M194" s="12" t="s">
        <v>14</v>
      </c>
    </row>
    <row r="195" ht="15.75" customHeight="1">
      <c r="A195" s="7" t="s">
        <v>204</v>
      </c>
      <c r="B195" s="7" t="s">
        <v>164</v>
      </c>
      <c r="C195" s="8"/>
      <c r="D195" s="8"/>
      <c r="E195" s="8"/>
      <c r="F195" s="7" t="s">
        <v>184</v>
      </c>
      <c r="G195" s="8"/>
      <c r="H195" s="10"/>
      <c r="I195" s="10" t="str">
        <f>IF(LEN(A195)=0,,IF(MAXIFS('ข้อมูลการติดตามผล'!A:A,'ข้อมูลการติดตามผล'!B:B,A195)=0,"ไม่มีข้อมูลเข้าเยี่ยม",MAXIFS('ข้อมูลการติดตามผล'!A:A,'ข้อมูลการติดตามผล'!B:B,A195)))</f>
        <v>ไม่มีข้อมูลเข้าเยี่ยม</v>
      </c>
      <c r="J195" s="11" t="str">
        <f t="shared" si="1"/>
        <v/>
      </c>
      <c r="K195" s="8" t="str">
        <f>IFERROR(IF(I195="ไม่มีข้อมูลเข้าเยี่ยม","New",IF(J195&gt; VLOOKUP(D195,Config!A:B,2,false),"Late Visit","Normal")),)</f>
        <v>New</v>
      </c>
      <c r="L195" s="12" t="s">
        <v>14</v>
      </c>
      <c r="M195" s="12" t="s">
        <v>14</v>
      </c>
    </row>
    <row r="196" ht="15.75" customHeight="1">
      <c r="A196" s="8" t="s">
        <v>205</v>
      </c>
      <c r="B196" s="7" t="s">
        <v>164</v>
      </c>
      <c r="C196" s="8"/>
      <c r="D196" s="8"/>
      <c r="E196" s="8"/>
      <c r="F196" s="7" t="s">
        <v>184</v>
      </c>
      <c r="G196" s="8"/>
      <c r="H196" s="10"/>
      <c r="I196" s="10" t="str">
        <f>IF(LEN(A196)=0,,IF(MAXIFS('ข้อมูลการติดตามผล'!A:A,'ข้อมูลการติดตามผล'!B:B,A196)=0,"ไม่มีข้อมูลเข้าเยี่ยม",MAXIFS('ข้อมูลการติดตามผล'!A:A,'ข้อมูลการติดตามผล'!B:B,A196)))</f>
        <v>ไม่มีข้อมูลเข้าเยี่ยม</v>
      </c>
      <c r="J196" s="11" t="str">
        <f t="shared" si="1"/>
        <v/>
      </c>
      <c r="K196" s="8" t="str">
        <f>IFERROR(IF(I196="ไม่มีข้อมูลเข้าเยี่ยม","New",IF(J196&gt; VLOOKUP(D196,Config!A:B,2,false),"Late Visit","Normal")),)</f>
        <v>New</v>
      </c>
      <c r="L196" s="12" t="s">
        <v>14</v>
      </c>
      <c r="M196" s="12" t="s">
        <v>14</v>
      </c>
    </row>
    <row r="197" ht="15.75" customHeight="1">
      <c r="A197" s="8" t="s">
        <v>206</v>
      </c>
      <c r="B197" s="7" t="s">
        <v>164</v>
      </c>
      <c r="C197" s="8"/>
      <c r="D197" s="8"/>
      <c r="E197" s="8"/>
      <c r="F197" s="7" t="s">
        <v>184</v>
      </c>
      <c r="G197" s="8"/>
      <c r="H197" s="10"/>
      <c r="I197" s="10" t="str">
        <f>IF(LEN(A197)=0,,IF(MAXIFS('ข้อมูลการติดตามผล'!A:A,'ข้อมูลการติดตามผล'!B:B,A197)=0,"ไม่มีข้อมูลเข้าเยี่ยม",MAXIFS('ข้อมูลการติดตามผล'!A:A,'ข้อมูลการติดตามผล'!B:B,A197)))</f>
        <v>ไม่มีข้อมูลเข้าเยี่ยม</v>
      </c>
      <c r="J197" s="11" t="str">
        <f t="shared" si="1"/>
        <v/>
      </c>
      <c r="K197" s="8" t="str">
        <f>IFERROR(IF(I197="ไม่มีข้อมูลเข้าเยี่ยม","New",IF(J197&gt; VLOOKUP(D197,Config!A:B,2,false),"Late Visit","Normal")),)</f>
        <v>New</v>
      </c>
      <c r="L197" s="12" t="s">
        <v>14</v>
      </c>
      <c r="M197" s="12" t="s">
        <v>14</v>
      </c>
    </row>
    <row r="198" ht="15.75" customHeight="1">
      <c r="A198" s="8" t="s">
        <v>141</v>
      </c>
      <c r="B198" s="7" t="s">
        <v>164</v>
      </c>
      <c r="C198" s="8"/>
      <c r="D198" s="8"/>
      <c r="E198" s="8"/>
      <c r="F198" s="7" t="s">
        <v>184</v>
      </c>
      <c r="G198" s="8"/>
      <c r="H198" s="10"/>
      <c r="I198" s="10" t="str">
        <f>IF(LEN(A198)=0,,IF(MAXIFS('ข้อมูลการติดตามผล'!A:A,'ข้อมูลการติดตามผล'!B:B,A198)=0,"ไม่มีข้อมูลเข้าเยี่ยม",MAXIFS('ข้อมูลการติดตามผล'!A:A,'ข้อมูลการติดตามผล'!B:B,A198)))</f>
        <v>ไม่มีข้อมูลเข้าเยี่ยม</v>
      </c>
      <c r="J198" s="11" t="str">
        <f t="shared" si="1"/>
        <v/>
      </c>
      <c r="K198" s="8" t="str">
        <f>IFERROR(IF(I198="ไม่มีข้อมูลเข้าเยี่ยม","New",IF(J198&gt; VLOOKUP(D198,Config!A:B,2,false),"Late Visit","Normal")),)</f>
        <v>New</v>
      </c>
      <c r="L198" s="12" t="s">
        <v>14</v>
      </c>
      <c r="M198" s="12" t="s">
        <v>14</v>
      </c>
    </row>
    <row r="199" ht="15.75" customHeight="1">
      <c r="A199" s="8" t="s">
        <v>62</v>
      </c>
      <c r="B199" s="7" t="s">
        <v>164</v>
      </c>
      <c r="C199" s="8"/>
      <c r="D199" s="8"/>
      <c r="E199" s="8"/>
      <c r="F199" s="7" t="s">
        <v>184</v>
      </c>
      <c r="G199" s="8"/>
      <c r="H199" s="10"/>
      <c r="I199" s="10" t="str">
        <f>IF(LEN(A199)=0,,IF(MAXIFS('ข้อมูลการติดตามผล'!A:A,'ข้อมูลการติดตามผล'!B:B,A199)=0,"ไม่มีข้อมูลเข้าเยี่ยม",MAXIFS('ข้อมูลการติดตามผล'!A:A,'ข้อมูลการติดตามผล'!B:B,A199)))</f>
        <v>ไม่มีข้อมูลเข้าเยี่ยม</v>
      </c>
      <c r="J199" s="11" t="str">
        <f t="shared" si="1"/>
        <v/>
      </c>
      <c r="K199" s="8" t="str">
        <f>IFERROR(IF(I199="ไม่มีข้อมูลเข้าเยี่ยม","New",IF(J199&gt; VLOOKUP(D199,Config!A:B,2,false),"Late Visit","Normal")),)</f>
        <v>New</v>
      </c>
      <c r="L199" s="12" t="s">
        <v>14</v>
      </c>
      <c r="M199" s="12" t="s">
        <v>14</v>
      </c>
    </row>
    <row r="200" ht="15.75" customHeight="1">
      <c r="A200" s="15" t="s">
        <v>207</v>
      </c>
      <c r="B200" s="7" t="s">
        <v>164</v>
      </c>
      <c r="C200" s="8"/>
      <c r="D200" s="8"/>
      <c r="E200" s="8"/>
      <c r="F200" s="8"/>
      <c r="G200" s="8"/>
      <c r="H200" s="10"/>
      <c r="I200" s="10" t="str">
        <f>IF(LEN(A200)=0,,IF(MAXIFS('ข้อมูลการติดตามผล'!A:A,'ข้อมูลการติดตามผล'!B:B,A200)=0,"ไม่มีข้อมูลเข้าเยี่ยม",MAXIFS('ข้อมูลการติดตามผล'!A:A,'ข้อมูลการติดตามผล'!B:B,A200)))</f>
        <v>ไม่มีข้อมูลเข้าเยี่ยม</v>
      </c>
      <c r="J200" s="11" t="str">
        <f t="shared" si="1"/>
        <v/>
      </c>
      <c r="K200" s="8" t="str">
        <f>IFERROR(IF(I200="ไม่มีข้อมูลเข้าเยี่ยม","New",IF(J200&gt; VLOOKUP(D200,Config!A:B,2,false),"Late Visit","Normal")),)</f>
        <v>New</v>
      </c>
      <c r="L200" s="12" t="s">
        <v>14</v>
      </c>
      <c r="M200" s="12" t="s">
        <v>14</v>
      </c>
    </row>
    <row r="201" ht="15.75" customHeight="1">
      <c r="A201" s="16" t="s">
        <v>208</v>
      </c>
      <c r="B201" s="7" t="s">
        <v>164</v>
      </c>
      <c r="C201" s="8"/>
      <c r="D201" s="8"/>
      <c r="E201" s="8"/>
      <c r="F201" s="8"/>
      <c r="G201" s="8"/>
      <c r="H201" s="10"/>
      <c r="I201" s="10" t="str">
        <f>IF(LEN(A201)=0,,IF(MAXIFS('ข้อมูลการติดตามผล'!A:A,'ข้อมูลการติดตามผล'!B:B,A201)=0,"ไม่มีข้อมูลเข้าเยี่ยม",MAXIFS('ข้อมูลการติดตามผล'!A:A,'ข้อมูลการติดตามผล'!B:B,A201)))</f>
        <v>ไม่มีข้อมูลเข้าเยี่ยม</v>
      </c>
      <c r="J201" s="11" t="str">
        <f t="shared" si="1"/>
        <v/>
      </c>
      <c r="K201" s="8" t="str">
        <f>IFERROR(IF(I201="ไม่มีข้อมูลเข้าเยี่ยม","New",IF(J201&gt; VLOOKUP(D201,Config!A:B,2,false),"Late Visit","Normal")),)</f>
        <v>New</v>
      </c>
      <c r="L201" s="12" t="s">
        <v>14</v>
      </c>
      <c r="M201" s="12" t="s">
        <v>14</v>
      </c>
    </row>
    <row r="202" ht="15.75" customHeight="1">
      <c r="A202" s="6" t="s">
        <v>209</v>
      </c>
      <c r="B202" s="7" t="s">
        <v>164</v>
      </c>
      <c r="C202" s="8"/>
      <c r="D202" s="8"/>
      <c r="E202" s="8"/>
      <c r="F202" s="7" t="s">
        <v>184</v>
      </c>
      <c r="G202" s="8"/>
      <c r="H202" s="10"/>
      <c r="I202" s="10" t="str">
        <f>IF(LEN(A202)=0,,IF(MAXIFS('ข้อมูลการติดตามผล'!A:A,'ข้อมูลการติดตามผล'!B:B,A202)=0,"ไม่มีข้อมูลเข้าเยี่ยม",MAXIFS('ข้อมูลการติดตามผล'!A:A,'ข้อมูลการติดตามผล'!B:B,A202)))</f>
        <v>ไม่มีข้อมูลเข้าเยี่ยม</v>
      </c>
      <c r="J202" s="11" t="str">
        <f t="shared" si="1"/>
        <v/>
      </c>
      <c r="K202" s="8" t="str">
        <f>IFERROR(IF(I202="ไม่มีข้อมูลเข้าเยี่ยม","New",IF(J202&gt; VLOOKUP(D202,Config!A:B,2,false),"Late Visit","Normal")),)</f>
        <v>New</v>
      </c>
      <c r="L202" s="12" t="s">
        <v>14</v>
      </c>
      <c r="M202" s="12" t="s">
        <v>14</v>
      </c>
    </row>
    <row r="203" ht="15.75" customHeight="1">
      <c r="A203" s="15" t="s">
        <v>210</v>
      </c>
      <c r="B203" s="7" t="s">
        <v>164</v>
      </c>
      <c r="C203" s="8"/>
      <c r="D203" s="8"/>
      <c r="E203" s="8"/>
      <c r="F203" s="8"/>
      <c r="G203" s="8"/>
      <c r="H203" s="10"/>
      <c r="I203" s="10" t="str">
        <f>IF(LEN(A203)=0,,IF(MAXIFS('ข้อมูลการติดตามผล'!A:A,'ข้อมูลการติดตามผล'!B:B,A203)=0,"ไม่มีข้อมูลเข้าเยี่ยม",MAXIFS('ข้อมูลการติดตามผล'!A:A,'ข้อมูลการติดตามผล'!B:B,A203)))</f>
        <v>ไม่มีข้อมูลเข้าเยี่ยม</v>
      </c>
      <c r="J203" s="11" t="str">
        <f t="shared" si="1"/>
        <v/>
      </c>
      <c r="K203" s="8" t="str">
        <f>IFERROR(IF(I203="ไม่มีข้อมูลเข้าเยี่ยม","New",IF(J203&gt; VLOOKUP(D203,Config!A:B,2,false),"Late Visit","Normal")),)</f>
        <v>New</v>
      </c>
      <c r="L203" s="12" t="s">
        <v>14</v>
      </c>
      <c r="M203" s="12" t="s">
        <v>14</v>
      </c>
    </row>
    <row r="204" ht="15.75" customHeight="1">
      <c r="A204" s="7" t="s">
        <v>211</v>
      </c>
      <c r="B204" s="7" t="s">
        <v>164</v>
      </c>
      <c r="C204" s="8"/>
      <c r="D204" s="8"/>
      <c r="E204" s="8"/>
      <c r="F204" s="7" t="s">
        <v>184</v>
      </c>
      <c r="G204" s="8"/>
      <c r="H204" s="10"/>
      <c r="I204" s="10" t="str">
        <f>IF(LEN(A204)=0,,IF(MAXIFS('ข้อมูลการติดตามผล'!A:A,'ข้อมูลการติดตามผล'!B:B,A204)=0,"ไม่มีข้อมูลเข้าเยี่ยม",MAXIFS('ข้อมูลการติดตามผล'!A:A,'ข้อมูลการติดตามผล'!B:B,A204)))</f>
        <v>ไม่มีข้อมูลเข้าเยี่ยม</v>
      </c>
      <c r="J204" s="11" t="str">
        <f t="shared" si="1"/>
        <v/>
      </c>
      <c r="K204" s="8" t="str">
        <f>IFERROR(IF(I204="ไม่มีข้อมูลเข้าเยี่ยม","New",IF(J204&gt; VLOOKUP(D204,Config!A:B,2,false),"Late Visit","Normal")),)</f>
        <v>New</v>
      </c>
      <c r="L204" s="12" t="s">
        <v>14</v>
      </c>
      <c r="M204" s="12" t="s">
        <v>14</v>
      </c>
    </row>
    <row r="205" ht="15.75" customHeight="1">
      <c r="A205" s="7" t="s">
        <v>212</v>
      </c>
      <c r="B205" s="7" t="s">
        <v>164</v>
      </c>
      <c r="C205" s="8"/>
      <c r="D205" s="8"/>
      <c r="E205" s="8"/>
      <c r="F205" s="7" t="s">
        <v>184</v>
      </c>
      <c r="G205" s="8"/>
      <c r="H205" s="10"/>
      <c r="I205" s="10" t="str">
        <f>IF(LEN(A205)=0,,IF(MAXIFS('ข้อมูลการติดตามผล'!A:A,'ข้อมูลการติดตามผล'!B:B,A205)=0,"ไม่มีข้อมูลเข้าเยี่ยม",MAXIFS('ข้อมูลการติดตามผล'!A:A,'ข้อมูลการติดตามผล'!B:B,A205)))</f>
        <v>ไม่มีข้อมูลเข้าเยี่ยม</v>
      </c>
      <c r="J205" s="11" t="str">
        <f t="shared" si="1"/>
        <v/>
      </c>
      <c r="K205" s="8" t="str">
        <f>IFERROR(IF(I205="ไม่มีข้อมูลเข้าเยี่ยม","New",IF(J205&gt; VLOOKUP(D205,Config!A:B,2,false),"Late Visit","Normal")),)</f>
        <v>New</v>
      </c>
      <c r="L205" s="12" t="s">
        <v>14</v>
      </c>
      <c r="M205" s="12" t="s">
        <v>14</v>
      </c>
    </row>
    <row r="206" ht="15.75" customHeight="1">
      <c r="A206" s="24" t="s">
        <v>213</v>
      </c>
      <c r="B206" s="7" t="s">
        <v>164</v>
      </c>
      <c r="C206" s="8"/>
      <c r="D206" s="8"/>
      <c r="E206" s="8"/>
      <c r="F206" s="7" t="s">
        <v>214</v>
      </c>
      <c r="G206" s="8"/>
      <c r="H206" s="10"/>
      <c r="I206" s="10" t="str">
        <f>IF(LEN(A206)=0,,IF(MAXIFS('ข้อมูลการติดตามผล'!A:A,'ข้อมูลการติดตามผล'!B:B,A206)=0,"ไม่มีข้อมูลเข้าเยี่ยม",MAXIFS('ข้อมูลการติดตามผล'!A:A,'ข้อมูลการติดตามผล'!B:B,A206)))</f>
        <v>ไม่มีข้อมูลเข้าเยี่ยม</v>
      </c>
      <c r="J206" s="11" t="str">
        <f t="shared" si="1"/>
        <v/>
      </c>
      <c r="K206" s="8" t="str">
        <f>IFERROR(IF(I206="ไม่มีข้อมูลเข้าเยี่ยม","New",IF(J206&gt; VLOOKUP(D206,Config!A:B,2,false),"Late Visit","Normal")),)</f>
        <v>New</v>
      </c>
      <c r="L206" s="12" t="s">
        <v>14</v>
      </c>
      <c r="M206" s="12" t="s">
        <v>14</v>
      </c>
    </row>
    <row r="207" ht="15.75" customHeight="1">
      <c r="A207" s="24" t="s">
        <v>215</v>
      </c>
      <c r="B207" s="7" t="s">
        <v>164</v>
      </c>
      <c r="C207" s="8"/>
      <c r="D207" s="8"/>
      <c r="E207" s="8"/>
      <c r="F207" s="7" t="s">
        <v>214</v>
      </c>
      <c r="G207" s="8"/>
      <c r="H207" s="10"/>
      <c r="I207" s="10" t="str">
        <f>IF(LEN(A207)=0,,IF(MAXIFS('ข้อมูลการติดตามผล'!A:A,'ข้อมูลการติดตามผล'!B:B,A207)=0,"ไม่มีข้อมูลเข้าเยี่ยม",MAXIFS('ข้อมูลการติดตามผล'!A:A,'ข้อมูลการติดตามผล'!B:B,A207)))</f>
        <v>ไม่มีข้อมูลเข้าเยี่ยม</v>
      </c>
      <c r="J207" s="11" t="str">
        <f t="shared" si="1"/>
        <v/>
      </c>
      <c r="K207" s="8" t="str">
        <f>IFERROR(IF(I207="ไม่มีข้อมูลเข้าเยี่ยม","New",IF(J207&gt; VLOOKUP(D207,Config!A:B,2,false),"Late Visit","Normal")),)</f>
        <v>New</v>
      </c>
      <c r="L207" s="12" t="s">
        <v>14</v>
      </c>
      <c r="M207" s="12" t="s">
        <v>14</v>
      </c>
    </row>
    <row r="208" ht="15.75" customHeight="1">
      <c r="A208" s="24" t="s">
        <v>162</v>
      </c>
      <c r="B208" s="7" t="s">
        <v>164</v>
      </c>
      <c r="C208" s="8"/>
      <c r="D208" s="8"/>
      <c r="E208" s="8"/>
      <c r="F208" s="7" t="s">
        <v>214</v>
      </c>
      <c r="G208" s="8"/>
      <c r="H208" s="10"/>
      <c r="I208" s="10" t="str">
        <f>IF(LEN(A208)=0,,IF(MAXIFS('ข้อมูลการติดตามผล'!A:A,'ข้อมูลการติดตามผล'!B:B,A208)=0,"ไม่มีข้อมูลเข้าเยี่ยม",MAXIFS('ข้อมูลการติดตามผล'!A:A,'ข้อมูลการติดตามผล'!B:B,A208)))</f>
        <v>ไม่มีข้อมูลเข้าเยี่ยม</v>
      </c>
      <c r="J208" s="11" t="str">
        <f t="shared" si="1"/>
        <v/>
      </c>
      <c r="K208" s="8" t="str">
        <f>IFERROR(IF(I208="ไม่มีข้อมูลเข้าเยี่ยม","New",IF(J208&gt; VLOOKUP(D208,Config!A:B,2,false),"Late Visit","Normal")),)</f>
        <v>New</v>
      </c>
      <c r="L208" s="12" t="s">
        <v>14</v>
      </c>
      <c r="M208" s="12" t="s">
        <v>14</v>
      </c>
    </row>
    <row r="209" ht="15.75" customHeight="1">
      <c r="A209" s="8" t="s">
        <v>216</v>
      </c>
      <c r="B209" s="7" t="s">
        <v>164</v>
      </c>
      <c r="C209" s="8"/>
      <c r="D209" s="8"/>
      <c r="E209" s="8"/>
      <c r="F209" s="7" t="s">
        <v>214</v>
      </c>
      <c r="G209" s="8"/>
      <c r="H209" s="10"/>
      <c r="I209" s="10" t="str">
        <f>IF(LEN(A209)=0,,IF(MAXIFS('ข้อมูลการติดตามผล'!A:A,'ข้อมูลการติดตามผล'!B:B,A209)=0,"ไม่มีข้อมูลเข้าเยี่ยม",MAXIFS('ข้อมูลการติดตามผล'!A:A,'ข้อมูลการติดตามผล'!B:B,A209)))</f>
        <v>ไม่มีข้อมูลเข้าเยี่ยม</v>
      </c>
      <c r="J209" s="11" t="str">
        <f t="shared" si="1"/>
        <v/>
      </c>
      <c r="K209" s="8" t="str">
        <f>IFERROR(IF(I209="ไม่มีข้อมูลเข้าเยี่ยม","New",IF(J209&gt; VLOOKUP(D209,Config!A:B,2,false),"Late Visit","Normal")),)</f>
        <v>New</v>
      </c>
      <c r="L209" s="12" t="s">
        <v>14</v>
      </c>
      <c r="M209" s="12" t="s">
        <v>14</v>
      </c>
    </row>
    <row r="210" ht="15.75" customHeight="1">
      <c r="A210" s="8" t="s">
        <v>217</v>
      </c>
      <c r="B210" s="7" t="s">
        <v>164</v>
      </c>
      <c r="C210" s="8"/>
      <c r="D210" s="8"/>
      <c r="E210" s="8"/>
      <c r="F210" s="7" t="s">
        <v>191</v>
      </c>
      <c r="G210" s="8"/>
      <c r="H210" s="10"/>
      <c r="I210" s="10" t="str">
        <f>IF(LEN(A210)=0,,IF(MAXIFS('ข้อมูลการติดตามผล'!A:A,'ข้อมูลการติดตามผล'!B:B,A210)=0,"ไม่มีข้อมูลเข้าเยี่ยม",MAXIFS('ข้อมูลการติดตามผล'!A:A,'ข้อมูลการติดตามผล'!B:B,A210)))</f>
        <v>ไม่มีข้อมูลเข้าเยี่ยม</v>
      </c>
      <c r="J210" s="11" t="str">
        <f t="shared" si="1"/>
        <v/>
      </c>
      <c r="K210" s="8" t="str">
        <f>IFERROR(IF(I210="ไม่มีข้อมูลเข้าเยี่ยม","New",IF(J210&gt; VLOOKUP(D210,Config!A:B,2,false),"Late Visit","Normal")),)</f>
        <v>New</v>
      </c>
      <c r="L210" s="12" t="s">
        <v>14</v>
      </c>
      <c r="M210" s="12" t="s">
        <v>14</v>
      </c>
    </row>
    <row r="211" ht="15.75" customHeight="1">
      <c r="A211" s="24" t="s">
        <v>218</v>
      </c>
      <c r="B211" s="7" t="s">
        <v>164</v>
      </c>
      <c r="C211" s="8"/>
      <c r="D211" s="8"/>
      <c r="E211" s="8"/>
      <c r="F211" s="7" t="s">
        <v>191</v>
      </c>
      <c r="G211" s="8"/>
      <c r="H211" s="10"/>
      <c r="I211" s="10" t="str">
        <f>IF(LEN(A211)=0,,IF(MAXIFS('ข้อมูลการติดตามผล'!A:A,'ข้อมูลการติดตามผล'!B:B,A211)=0,"ไม่มีข้อมูลเข้าเยี่ยม",MAXIFS('ข้อมูลการติดตามผล'!A:A,'ข้อมูลการติดตามผล'!B:B,A211)))</f>
        <v>ไม่มีข้อมูลเข้าเยี่ยม</v>
      </c>
      <c r="J211" s="11" t="str">
        <f t="shared" si="1"/>
        <v/>
      </c>
      <c r="K211" s="8" t="str">
        <f>IFERROR(IF(I211="ไม่มีข้อมูลเข้าเยี่ยม","New",IF(J211&gt; VLOOKUP(D211,Config!A:B,2,false),"Late Visit","Normal")),)</f>
        <v>New</v>
      </c>
      <c r="L211" s="12" t="s">
        <v>14</v>
      </c>
      <c r="M211" s="12" t="s">
        <v>14</v>
      </c>
    </row>
    <row r="212" ht="15.75" customHeight="1">
      <c r="A212" s="24" t="s">
        <v>219</v>
      </c>
      <c r="B212" s="7" t="s">
        <v>164</v>
      </c>
      <c r="C212" s="8"/>
      <c r="D212" s="8"/>
      <c r="E212" s="8"/>
      <c r="F212" s="7" t="s">
        <v>191</v>
      </c>
      <c r="G212" s="8"/>
      <c r="H212" s="10"/>
      <c r="I212" s="10" t="str">
        <f>IF(LEN(A212)=0,,IF(MAXIFS('ข้อมูลการติดตามผล'!A:A,'ข้อมูลการติดตามผล'!B:B,A212)=0,"ไม่มีข้อมูลเข้าเยี่ยม",MAXIFS('ข้อมูลการติดตามผล'!A:A,'ข้อมูลการติดตามผล'!B:B,A212)))</f>
        <v>ไม่มีข้อมูลเข้าเยี่ยม</v>
      </c>
      <c r="J212" s="11" t="str">
        <f t="shared" si="1"/>
        <v/>
      </c>
      <c r="K212" s="8" t="str">
        <f>IFERROR(IF(I212="ไม่มีข้อมูลเข้าเยี่ยม","New",IF(J212&gt; VLOOKUP(D212,Config!A:B,2,false),"Late Visit","Normal")),)</f>
        <v>New</v>
      </c>
      <c r="L212" s="12" t="s">
        <v>14</v>
      </c>
      <c r="M212" s="12" t="s">
        <v>14</v>
      </c>
    </row>
    <row r="213" ht="15.75" customHeight="1">
      <c r="A213" s="8" t="s">
        <v>220</v>
      </c>
      <c r="B213" s="7" t="s">
        <v>164</v>
      </c>
      <c r="C213" s="8"/>
      <c r="D213" s="8"/>
      <c r="E213" s="8"/>
      <c r="F213" s="7" t="s">
        <v>191</v>
      </c>
      <c r="G213" s="8"/>
      <c r="H213" s="10"/>
      <c r="I213" s="10" t="str">
        <f>IF(LEN(A213)=0,,IF(MAXIFS('ข้อมูลการติดตามผล'!A:A,'ข้อมูลการติดตามผล'!B:B,A213)=0,"ไม่มีข้อมูลเข้าเยี่ยม",MAXIFS('ข้อมูลการติดตามผล'!A:A,'ข้อมูลการติดตามผล'!B:B,A213)))</f>
        <v>ไม่มีข้อมูลเข้าเยี่ยม</v>
      </c>
      <c r="J213" s="11" t="str">
        <f t="shared" si="1"/>
        <v/>
      </c>
      <c r="K213" s="8" t="str">
        <f>IFERROR(IF(I213="ไม่มีข้อมูลเข้าเยี่ยม","New",IF(J213&gt; VLOOKUP(D213,Config!A:B,2,false),"Late Visit","Normal")),)</f>
        <v>New</v>
      </c>
      <c r="L213" s="12" t="s">
        <v>14</v>
      </c>
      <c r="M213" s="12" t="s">
        <v>14</v>
      </c>
    </row>
    <row r="214" ht="15.75" customHeight="1">
      <c r="A214" s="8" t="s">
        <v>221</v>
      </c>
      <c r="B214" s="7" t="s">
        <v>164</v>
      </c>
      <c r="C214" s="8"/>
      <c r="D214" s="8"/>
      <c r="E214" s="8"/>
      <c r="F214" s="7" t="s">
        <v>191</v>
      </c>
      <c r="G214" s="8"/>
      <c r="H214" s="10"/>
      <c r="I214" s="10" t="str">
        <f>IF(LEN(A214)=0,,IF(MAXIFS('ข้อมูลการติดตามผล'!A:A,'ข้อมูลการติดตามผล'!B:B,A214)=0,"ไม่มีข้อมูลเข้าเยี่ยม",MAXIFS('ข้อมูลการติดตามผล'!A:A,'ข้อมูลการติดตามผล'!B:B,A214)))</f>
        <v>ไม่มีข้อมูลเข้าเยี่ยม</v>
      </c>
      <c r="J214" s="11" t="str">
        <f t="shared" si="1"/>
        <v/>
      </c>
      <c r="K214" s="8" t="str">
        <f>IFERROR(IF(I214="ไม่มีข้อมูลเข้าเยี่ยม","New",IF(J214&gt; VLOOKUP(D214,Config!A:B,2,false),"Late Visit","Normal")),)</f>
        <v>New</v>
      </c>
      <c r="L214" s="12" t="s">
        <v>14</v>
      </c>
      <c r="M214" s="12" t="s">
        <v>14</v>
      </c>
    </row>
    <row r="215" ht="15.75" customHeight="1">
      <c r="A215" s="13" t="s">
        <v>222</v>
      </c>
      <c r="B215" s="7" t="s">
        <v>164</v>
      </c>
      <c r="C215" s="8"/>
      <c r="D215" s="8"/>
      <c r="E215" s="8"/>
      <c r="F215" s="8"/>
      <c r="G215" s="8"/>
      <c r="H215" s="10"/>
      <c r="I215" s="10" t="str">
        <f>IF(LEN(A215)=0,,IF(MAXIFS('ข้อมูลการติดตามผล'!A:A,'ข้อมูลการติดตามผล'!B:B,A215)=0,"ไม่มีข้อมูลเข้าเยี่ยม",MAXIFS('ข้อมูลการติดตามผล'!A:A,'ข้อมูลการติดตามผล'!B:B,A215)))</f>
        <v>ไม่มีข้อมูลเข้าเยี่ยม</v>
      </c>
      <c r="J215" s="11" t="str">
        <f t="shared" si="1"/>
        <v/>
      </c>
      <c r="K215" s="8" t="str">
        <f>IFERROR(IF(I215="ไม่มีข้อมูลเข้าเยี่ยม","New",IF(J215&gt; VLOOKUP(D215,Config!A:B,2,false),"Late Visit","Normal")),)</f>
        <v>New</v>
      </c>
      <c r="L215" s="12" t="s">
        <v>14</v>
      </c>
      <c r="M215" s="12" t="s">
        <v>14</v>
      </c>
    </row>
    <row r="216" ht="15.75" customHeight="1">
      <c r="A216" s="16" t="s">
        <v>223</v>
      </c>
      <c r="B216" s="7" t="s">
        <v>164</v>
      </c>
      <c r="C216" s="8"/>
      <c r="D216" s="8"/>
      <c r="E216" s="8"/>
      <c r="F216" s="8"/>
      <c r="G216" s="8"/>
      <c r="H216" s="10"/>
      <c r="I216" s="10" t="str">
        <f>IF(LEN(A216)=0,,IF(MAXIFS('ข้อมูลการติดตามผล'!A:A,'ข้อมูลการติดตามผล'!B:B,A216)=0,"ไม่มีข้อมูลเข้าเยี่ยม",MAXIFS('ข้อมูลการติดตามผล'!A:A,'ข้อมูลการติดตามผล'!B:B,A216)))</f>
        <v>ไม่มีข้อมูลเข้าเยี่ยม</v>
      </c>
      <c r="J216" s="11" t="str">
        <f t="shared" si="1"/>
        <v/>
      </c>
      <c r="K216" s="8" t="str">
        <f>IFERROR(IF(I216="ไม่มีข้อมูลเข้าเยี่ยม","New",IF(J216&gt; VLOOKUP(D216,Config!A:B,2,false),"Late Visit","Normal")),)</f>
        <v>New</v>
      </c>
      <c r="L216" s="12" t="s">
        <v>14</v>
      </c>
      <c r="M216" s="12" t="s">
        <v>14</v>
      </c>
    </row>
    <row r="217" ht="15.75" customHeight="1">
      <c r="A217" s="22" t="s">
        <v>224</v>
      </c>
      <c r="B217" s="7" t="s">
        <v>164</v>
      </c>
      <c r="C217" s="8"/>
      <c r="D217" s="8"/>
      <c r="E217" s="8"/>
      <c r="F217" s="8"/>
      <c r="G217" s="8"/>
      <c r="H217" s="10"/>
      <c r="I217" s="10" t="str">
        <f>IF(LEN(A217)=0,,IF(MAXIFS('ข้อมูลการติดตามผล'!A:A,'ข้อมูลการติดตามผล'!B:B,A217)=0,"ไม่มีข้อมูลเข้าเยี่ยม",MAXIFS('ข้อมูลการติดตามผล'!A:A,'ข้อมูลการติดตามผล'!B:B,A217)))</f>
        <v>ไม่มีข้อมูลเข้าเยี่ยม</v>
      </c>
      <c r="J217" s="11" t="str">
        <f t="shared" si="1"/>
        <v/>
      </c>
      <c r="K217" s="8" t="str">
        <f>IFERROR(IF(I217="ไม่มีข้อมูลเข้าเยี่ยม","New",IF(J217&gt; VLOOKUP(D217,Config!A:B,2,false),"Late Visit","Normal")),)</f>
        <v>New</v>
      </c>
      <c r="L217" s="12" t="s">
        <v>14</v>
      </c>
      <c r="M217" s="12" t="s">
        <v>14</v>
      </c>
    </row>
    <row r="218" ht="15.75" customHeight="1">
      <c r="A218" s="25" t="s">
        <v>225</v>
      </c>
      <c r="B218" s="7" t="s">
        <v>164</v>
      </c>
      <c r="C218" s="8"/>
      <c r="D218" s="8"/>
      <c r="E218" s="8"/>
      <c r="F218" s="8"/>
      <c r="G218" s="8"/>
      <c r="H218" s="10"/>
      <c r="I218" s="10" t="str">
        <f>IF(LEN(A218)=0,,IF(MAXIFS('ข้อมูลการติดตามผล'!A:A,'ข้อมูลการติดตามผล'!B:B,A218)=0,"ไม่มีข้อมูลเข้าเยี่ยม",MAXIFS('ข้อมูลการติดตามผล'!A:A,'ข้อมูลการติดตามผล'!B:B,A218)))</f>
        <v>ไม่มีข้อมูลเข้าเยี่ยม</v>
      </c>
      <c r="J218" s="11" t="str">
        <f t="shared" si="1"/>
        <v/>
      </c>
      <c r="K218" s="8" t="str">
        <f>IFERROR(IF(I218="ไม่มีข้อมูลเข้าเยี่ยม","New",IF(J218&gt; VLOOKUP(D218,Config!A:B,2,false),"Late Visit","Normal")),)</f>
        <v>New</v>
      </c>
      <c r="L218" s="12" t="s">
        <v>14</v>
      </c>
      <c r="M218" s="12" t="s">
        <v>14</v>
      </c>
    </row>
    <row r="219" ht="15.75" customHeight="1">
      <c r="A219" s="16" t="s">
        <v>226</v>
      </c>
      <c r="B219" s="7" t="s">
        <v>164</v>
      </c>
      <c r="C219" s="8"/>
      <c r="D219" s="8"/>
      <c r="E219" s="8"/>
      <c r="F219" s="8"/>
      <c r="G219" s="8"/>
      <c r="H219" s="10"/>
      <c r="I219" s="10" t="str">
        <f>IF(LEN(A219)=0,,IF(MAXIFS('ข้อมูลการติดตามผล'!A:A,'ข้อมูลการติดตามผล'!B:B,A219)=0,"ไม่มีข้อมูลเข้าเยี่ยม",MAXIFS('ข้อมูลการติดตามผล'!A:A,'ข้อมูลการติดตามผล'!B:B,A219)))</f>
        <v>ไม่มีข้อมูลเข้าเยี่ยม</v>
      </c>
      <c r="J219" s="11" t="str">
        <f t="shared" si="1"/>
        <v/>
      </c>
      <c r="K219" s="8" t="str">
        <f>IFERROR(IF(I219="ไม่มีข้อมูลเข้าเยี่ยม","New",IF(J219&gt; VLOOKUP(D219,Config!A:B,2,false),"Late Visit","Normal")),)</f>
        <v>New</v>
      </c>
      <c r="L219" s="12" t="s">
        <v>14</v>
      </c>
      <c r="M219" s="12" t="s">
        <v>14</v>
      </c>
    </row>
    <row r="220" ht="15.75" customHeight="1">
      <c r="A220" s="25" t="s">
        <v>227</v>
      </c>
      <c r="B220" s="7" t="s">
        <v>164</v>
      </c>
      <c r="C220" s="8"/>
      <c r="D220" s="8"/>
      <c r="E220" s="8"/>
      <c r="F220" s="8"/>
      <c r="G220" s="8"/>
      <c r="H220" s="10"/>
      <c r="I220" s="10" t="str">
        <f>IF(LEN(A220)=0,,IF(MAXIFS('ข้อมูลการติดตามผล'!A:A,'ข้อมูลการติดตามผล'!B:B,A220)=0,"ไม่มีข้อมูลเข้าเยี่ยม",MAXIFS('ข้อมูลการติดตามผล'!A:A,'ข้อมูลการติดตามผล'!B:B,A220)))</f>
        <v>ไม่มีข้อมูลเข้าเยี่ยม</v>
      </c>
      <c r="J220" s="11" t="str">
        <f t="shared" si="1"/>
        <v/>
      </c>
      <c r="K220" s="8" t="str">
        <f>IFERROR(IF(I220="ไม่มีข้อมูลเข้าเยี่ยม","New",IF(J220&gt; VLOOKUP(D220,Config!A:B,2,false),"Late Visit","Normal")),)</f>
        <v>New</v>
      </c>
      <c r="L220" s="12" t="s">
        <v>14</v>
      </c>
      <c r="M220" s="12" t="s">
        <v>14</v>
      </c>
    </row>
    <row r="221" ht="15.75" customHeight="1">
      <c r="A221" s="16" t="s">
        <v>228</v>
      </c>
      <c r="B221" s="7" t="s">
        <v>164</v>
      </c>
      <c r="C221" s="8"/>
      <c r="D221" s="8"/>
      <c r="E221" s="8"/>
      <c r="F221" s="8"/>
      <c r="G221" s="8"/>
      <c r="H221" s="10"/>
      <c r="I221" s="10" t="str">
        <f>IF(LEN(A221)=0,,IF(MAXIFS('ข้อมูลการติดตามผล'!A:A,'ข้อมูลการติดตามผล'!B:B,A221)=0,"ไม่มีข้อมูลเข้าเยี่ยม",MAXIFS('ข้อมูลการติดตามผล'!A:A,'ข้อมูลการติดตามผล'!B:B,A221)))</f>
        <v>ไม่มีข้อมูลเข้าเยี่ยม</v>
      </c>
      <c r="J221" s="11" t="str">
        <f t="shared" si="1"/>
        <v/>
      </c>
      <c r="K221" s="8" t="str">
        <f>IFERROR(IF(I221="ไม่มีข้อมูลเข้าเยี่ยม","New",IF(J221&gt; VLOOKUP(D221,Config!A:B,2,false),"Late Visit","Normal")),)</f>
        <v>New</v>
      </c>
      <c r="L221" s="12" t="s">
        <v>14</v>
      </c>
      <c r="M221" s="12" t="s">
        <v>14</v>
      </c>
    </row>
    <row r="222" ht="15.75" customHeight="1">
      <c r="A222" s="25" t="s">
        <v>229</v>
      </c>
      <c r="B222" s="7" t="s">
        <v>164</v>
      </c>
      <c r="C222" s="8"/>
      <c r="D222" s="8"/>
      <c r="E222" s="8"/>
      <c r="F222" s="8"/>
      <c r="G222" s="8"/>
      <c r="H222" s="10"/>
      <c r="I222" s="10" t="str">
        <f>IF(LEN(A222)=0,,IF(MAXIFS('ข้อมูลการติดตามผล'!A:A,'ข้อมูลการติดตามผล'!B:B,A222)=0,"ไม่มีข้อมูลเข้าเยี่ยม",MAXIFS('ข้อมูลการติดตามผล'!A:A,'ข้อมูลการติดตามผล'!B:B,A222)))</f>
        <v>ไม่มีข้อมูลเข้าเยี่ยม</v>
      </c>
      <c r="J222" s="11" t="str">
        <f t="shared" si="1"/>
        <v/>
      </c>
      <c r="K222" s="8" t="str">
        <f>IFERROR(IF(I222="ไม่มีข้อมูลเข้าเยี่ยม","New",IF(J222&gt; VLOOKUP(D222,Config!A:B,2,false),"Late Visit","Normal")),)</f>
        <v>New</v>
      </c>
      <c r="L222" s="12" t="s">
        <v>14</v>
      </c>
      <c r="M222" s="12" t="s">
        <v>14</v>
      </c>
    </row>
    <row r="223" ht="15.75" customHeight="1">
      <c r="A223" s="16" t="s">
        <v>230</v>
      </c>
      <c r="B223" s="7" t="s">
        <v>164</v>
      </c>
      <c r="C223" s="8"/>
      <c r="D223" s="8"/>
      <c r="E223" s="8"/>
      <c r="F223" s="8"/>
      <c r="G223" s="8"/>
      <c r="H223" s="10"/>
      <c r="I223" s="10" t="str">
        <f>IF(LEN(A223)=0,,IF(MAXIFS('ข้อมูลการติดตามผล'!A:A,'ข้อมูลการติดตามผล'!B:B,A223)=0,"ไม่มีข้อมูลเข้าเยี่ยม",MAXIFS('ข้อมูลการติดตามผล'!A:A,'ข้อมูลการติดตามผล'!B:B,A223)))</f>
        <v>ไม่มีข้อมูลเข้าเยี่ยม</v>
      </c>
      <c r="J223" s="11" t="str">
        <f t="shared" si="1"/>
        <v/>
      </c>
      <c r="K223" s="8" t="str">
        <f>IFERROR(IF(I223="ไม่มีข้อมูลเข้าเยี่ยม","New",IF(J223&gt; VLOOKUP(D223,Config!A:B,2,false),"Late Visit","Normal")),)</f>
        <v>New</v>
      </c>
      <c r="L223" s="12" t="s">
        <v>14</v>
      </c>
      <c r="M223" s="12" t="s">
        <v>14</v>
      </c>
    </row>
    <row r="224" ht="15.75" customHeight="1">
      <c r="A224" s="16" t="s">
        <v>231</v>
      </c>
      <c r="B224" s="7" t="s">
        <v>164</v>
      </c>
      <c r="C224" s="8"/>
      <c r="D224" s="8"/>
      <c r="E224" s="8"/>
      <c r="F224" s="8"/>
      <c r="G224" s="8"/>
      <c r="H224" s="10"/>
      <c r="I224" s="10" t="str">
        <f>IF(LEN(A224)=0,,IF(MAXIFS('ข้อมูลการติดตามผล'!A:A,'ข้อมูลการติดตามผล'!B:B,A224)=0,"ไม่มีข้อมูลเข้าเยี่ยม",MAXIFS('ข้อมูลการติดตามผล'!A:A,'ข้อมูลการติดตามผล'!B:B,A224)))</f>
        <v>ไม่มีข้อมูลเข้าเยี่ยม</v>
      </c>
      <c r="J224" s="11" t="str">
        <f t="shared" si="1"/>
        <v/>
      </c>
      <c r="K224" s="8" t="str">
        <f>IFERROR(IF(I224="ไม่มีข้อมูลเข้าเยี่ยม","New",IF(J224&gt; VLOOKUP(D224,Config!A:B,2,false),"Late Visit","Normal")),)</f>
        <v>New</v>
      </c>
      <c r="L224" s="12" t="s">
        <v>14</v>
      </c>
      <c r="M224" s="12" t="s">
        <v>14</v>
      </c>
    </row>
    <row r="225" ht="15.75" customHeight="1">
      <c r="A225" s="16" t="s">
        <v>232</v>
      </c>
      <c r="B225" s="7" t="s">
        <v>164</v>
      </c>
      <c r="C225" s="8"/>
      <c r="D225" s="8"/>
      <c r="E225" s="8"/>
      <c r="F225" s="8"/>
      <c r="G225" s="8"/>
      <c r="H225" s="10"/>
      <c r="I225" s="10" t="str">
        <f>IF(LEN(A225)=0,,IF(MAXIFS('ข้อมูลการติดตามผล'!A:A,'ข้อมูลการติดตามผล'!B:B,A225)=0,"ไม่มีข้อมูลเข้าเยี่ยม",MAXIFS('ข้อมูลการติดตามผล'!A:A,'ข้อมูลการติดตามผล'!B:B,A225)))</f>
        <v>ไม่มีข้อมูลเข้าเยี่ยม</v>
      </c>
      <c r="J225" s="11" t="str">
        <f t="shared" si="1"/>
        <v/>
      </c>
      <c r="K225" s="8" t="str">
        <f>IFERROR(IF(I225="ไม่มีข้อมูลเข้าเยี่ยม","New",IF(J225&gt; VLOOKUP(D225,Config!A:B,2,false),"Late Visit","Normal")),)</f>
        <v>New</v>
      </c>
      <c r="L225" s="12" t="s">
        <v>14</v>
      </c>
      <c r="M225" s="12" t="s">
        <v>14</v>
      </c>
    </row>
    <row r="226" ht="15.75" customHeight="1">
      <c r="A226" s="25" t="s">
        <v>233</v>
      </c>
      <c r="B226" s="7" t="s">
        <v>164</v>
      </c>
      <c r="C226" s="8"/>
      <c r="D226" s="8"/>
      <c r="E226" s="8"/>
      <c r="F226" s="8"/>
      <c r="G226" s="8"/>
      <c r="H226" s="10"/>
      <c r="I226" s="10" t="str">
        <f>IF(LEN(A226)=0,,IF(MAXIFS('ข้อมูลการติดตามผล'!A:A,'ข้อมูลการติดตามผล'!B:B,A226)=0,"ไม่มีข้อมูลเข้าเยี่ยม",MAXIFS('ข้อมูลการติดตามผล'!A:A,'ข้อมูลการติดตามผล'!B:B,A226)))</f>
        <v>ไม่มีข้อมูลเข้าเยี่ยม</v>
      </c>
      <c r="J226" s="11" t="str">
        <f t="shared" si="1"/>
        <v/>
      </c>
      <c r="K226" s="8" t="str">
        <f>IFERROR(IF(I226="ไม่มีข้อมูลเข้าเยี่ยม","New",IF(J226&gt; VLOOKUP(D226,Config!A:B,2,false),"Late Visit","Normal")),)</f>
        <v>New</v>
      </c>
      <c r="L226" s="12" t="s">
        <v>14</v>
      </c>
      <c r="M226" s="12" t="s">
        <v>14</v>
      </c>
    </row>
    <row r="227" ht="15.75" customHeight="1">
      <c r="A227" s="26" t="s">
        <v>234</v>
      </c>
      <c r="B227" s="7" t="s">
        <v>164</v>
      </c>
      <c r="C227" s="8"/>
      <c r="D227" s="8"/>
      <c r="E227" s="8"/>
      <c r="F227" s="8"/>
      <c r="G227" s="8"/>
      <c r="H227" s="10"/>
      <c r="I227" s="10" t="str">
        <f>IF(LEN(A227)=0,,IF(MAXIFS('ข้อมูลการติดตามผล'!A:A,'ข้อมูลการติดตามผล'!B:B,A227)=0,"ไม่มีข้อมูลเข้าเยี่ยม",MAXIFS('ข้อมูลการติดตามผล'!A:A,'ข้อมูลการติดตามผล'!B:B,A227)))</f>
        <v>ไม่มีข้อมูลเข้าเยี่ยม</v>
      </c>
      <c r="J227" s="11" t="str">
        <f t="shared" si="1"/>
        <v/>
      </c>
      <c r="K227" s="8" t="str">
        <f>IFERROR(IF(I227="ไม่มีข้อมูลเข้าเยี่ยม","New",IF(J227&gt; VLOOKUP(D227,Config!A:B,2,false),"Late Visit","Normal")),)</f>
        <v>New</v>
      </c>
      <c r="L227" s="12" t="s">
        <v>14</v>
      </c>
      <c r="M227" s="12" t="s">
        <v>14</v>
      </c>
    </row>
    <row r="228" ht="15.75" customHeight="1">
      <c r="A228" s="27" t="s">
        <v>235</v>
      </c>
      <c r="B228" s="7" t="s">
        <v>164</v>
      </c>
      <c r="C228" s="8"/>
      <c r="D228" s="8"/>
      <c r="E228" s="8"/>
      <c r="F228" s="8"/>
      <c r="G228" s="8"/>
      <c r="H228" s="10"/>
      <c r="I228" s="10" t="str">
        <f>IF(LEN(A228)=0,,IF(MAXIFS('ข้อมูลการติดตามผล'!A:A,'ข้อมูลการติดตามผล'!B:B,A228)=0,"ไม่มีข้อมูลเข้าเยี่ยม",MAXIFS('ข้อมูลการติดตามผล'!A:A,'ข้อมูลการติดตามผล'!B:B,A228)))</f>
        <v>ไม่มีข้อมูลเข้าเยี่ยม</v>
      </c>
      <c r="J228" s="11" t="str">
        <f t="shared" si="1"/>
        <v/>
      </c>
      <c r="K228" s="8" t="str">
        <f>IFERROR(IF(I228="ไม่มีข้อมูลเข้าเยี่ยม","New",IF(J228&gt; VLOOKUP(D228,Config!A:B,2,false),"Late Visit","Normal")),)</f>
        <v>New</v>
      </c>
      <c r="L228" s="12" t="s">
        <v>14</v>
      </c>
      <c r="M228" s="12" t="s">
        <v>14</v>
      </c>
    </row>
    <row r="229" ht="15.75" customHeight="1">
      <c r="A229" s="26" t="s">
        <v>236</v>
      </c>
      <c r="B229" s="7" t="s">
        <v>164</v>
      </c>
      <c r="C229" s="8"/>
      <c r="D229" s="8"/>
      <c r="E229" s="8"/>
      <c r="F229" s="8"/>
      <c r="G229" s="8"/>
      <c r="H229" s="10"/>
      <c r="I229" s="10" t="str">
        <f>IF(LEN(A229)=0,,IF(MAXIFS('ข้อมูลการติดตามผล'!A:A,'ข้อมูลการติดตามผล'!B:B,A229)=0,"ไม่มีข้อมูลเข้าเยี่ยม",MAXIFS('ข้อมูลการติดตามผล'!A:A,'ข้อมูลการติดตามผล'!B:B,A229)))</f>
        <v>ไม่มีข้อมูลเข้าเยี่ยม</v>
      </c>
      <c r="J229" s="11" t="str">
        <f t="shared" si="1"/>
        <v/>
      </c>
      <c r="K229" s="8" t="str">
        <f>IFERROR(IF(I229="ไม่มีข้อมูลเข้าเยี่ยม","New",IF(J229&gt; VLOOKUP(D229,Config!A:B,2,false),"Late Visit","Normal")),)</f>
        <v>New</v>
      </c>
      <c r="L229" s="12" t="s">
        <v>14</v>
      </c>
      <c r="M229" s="12" t="s">
        <v>14</v>
      </c>
    </row>
    <row r="230" ht="15.75" customHeight="1">
      <c r="A230" s="26" t="s">
        <v>237</v>
      </c>
      <c r="B230" s="7" t="s">
        <v>164</v>
      </c>
      <c r="C230" s="8"/>
      <c r="D230" s="8"/>
      <c r="E230" s="8"/>
      <c r="F230" s="8"/>
      <c r="G230" s="8"/>
      <c r="H230" s="10"/>
      <c r="I230" s="10" t="str">
        <f>IF(LEN(A230)=0,,IF(MAXIFS('ข้อมูลการติดตามผล'!A:A,'ข้อมูลการติดตามผล'!B:B,A230)=0,"ไม่มีข้อมูลเข้าเยี่ยม",MAXIFS('ข้อมูลการติดตามผล'!A:A,'ข้อมูลการติดตามผล'!B:B,A230)))</f>
        <v>ไม่มีข้อมูลเข้าเยี่ยม</v>
      </c>
      <c r="J230" s="11" t="str">
        <f t="shared" si="1"/>
        <v/>
      </c>
      <c r="K230" s="8" t="str">
        <f>IFERROR(IF(I230="ไม่มีข้อมูลเข้าเยี่ยม","New",IF(J230&gt; VLOOKUP(D230,Config!A:B,2,false),"Late Visit","Normal")),)</f>
        <v>New</v>
      </c>
      <c r="L230" s="12" t="s">
        <v>14</v>
      </c>
      <c r="M230" s="12" t="s">
        <v>14</v>
      </c>
    </row>
    <row r="231" ht="15.75" customHeight="1">
      <c r="A231" s="25" t="s">
        <v>238</v>
      </c>
      <c r="B231" s="7" t="s">
        <v>164</v>
      </c>
      <c r="C231" s="8"/>
      <c r="D231" s="8"/>
      <c r="E231" s="8"/>
      <c r="F231" s="7" t="s">
        <v>214</v>
      </c>
      <c r="G231" s="8"/>
      <c r="H231" s="10"/>
      <c r="I231" s="10" t="str">
        <f>IF(LEN(A231)=0,,IF(MAXIFS('ข้อมูลการติดตามผล'!A:A,'ข้อมูลการติดตามผล'!B:B,A231)=0,"ไม่มีข้อมูลเข้าเยี่ยม",MAXIFS('ข้อมูลการติดตามผล'!A:A,'ข้อมูลการติดตามผล'!B:B,A231)))</f>
        <v>ไม่มีข้อมูลเข้าเยี่ยม</v>
      </c>
      <c r="J231" s="11" t="str">
        <f t="shared" si="1"/>
        <v/>
      </c>
      <c r="K231" s="8" t="str">
        <f>IFERROR(IF(I231="ไม่มีข้อมูลเข้าเยี่ยม","New",IF(J231&gt; VLOOKUP(D231,Config!A:B,2,false),"Late Visit","Normal")),)</f>
        <v>New</v>
      </c>
      <c r="L231" s="12" t="s">
        <v>14</v>
      </c>
      <c r="M231" s="12" t="s">
        <v>14</v>
      </c>
    </row>
    <row r="232" ht="15.75" customHeight="1">
      <c r="A232" s="25" t="s">
        <v>141</v>
      </c>
      <c r="B232" s="7" t="s">
        <v>164</v>
      </c>
      <c r="C232" s="8"/>
      <c r="D232" s="8"/>
      <c r="E232" s="8"/>
      <c r="F232" s="7" t="s">
        <v>214</v>
      </c>
      <c r="G232" s="8"/>
      <c r="H232" s="10"/>
      <c r="I232" s="10" t="str">
        <f>IF(LEN(A232)=0,,IF(MAXIFS('ข้อมูลการติดตามผล'!A:A,'ข้อมูลการติดตามผล'!B:B,A232)=0,"ไม่มีข้อมูลเข้าเยี่ยม",MAXIFS('ข้อมูลการติดตามผล'!A:A,'ข้อมูลการติดตามผล'!B:B,A232)))</f>
        <v>ไม่มีข้อมูลเข้าเยี่ยม</v>
      </c>
      <c r="J232" s="11" t="str">
        <f t="shared" si="1"/>
        <v/>
      </c>
      <c r="K232" s="8" t="str">
        <f>IFERROR(IF(I232="ไม่มีข้อมูลเข้าเยี่ยม","New",IF(J232&gt; VLOOKUP(D232,Config!A:B,2,false),"Late Visit","Normal")),)</f>
        <v>New</v>
      </c>
      <c r="L232" s="12" t="s">
        <v>14</v>
      </c>
      <c r="M232" s="12" t="s">
        <v>14</v>
      </c>
    </row>
    <row r="233" ht="15.75" customHeight="1">
      <c r="A233" s="25" t="s">
        <v>239</v>
      </c>
      <c r="B233" s="7" t="s">
        <v>164</v>
      </c>
      <c r="C233" s="8"/>
      <c r="D233" s="8"/>
      <c r="E233" s="8"/>
      <c r="F233" s="7" t="s">
        <v>214</v>
      </c>
      <c r="G233" s="8"/>
      <c r="H233" s="10"/>
      <c r="I233" s="10" t="str">
        <f>IF(LEN(A233)=0,,IF(MAXIFS('ข้อมูลการติดตามผล'!A:A,'ข้อมูลการติดตามผล'!B:B,A233)=0,"ไม่มีข้อมูลเข้าเยี่ยม",MAXIFS('ข้อมูลการติดตามผล'!A:A,'ข้อมูลการติดตามผล'!B:B,A233)))</f>
        <v>ไม่มีข้อมูลเข้าเยี่ยม</v>
      </c>
      <c r="J233" s="11" t="str">
        <f t="shared" si="1"/>
        <v/>
      </c>
      <c r="K233" s="8" t="str">
        <f>IFERROR(IF(I233="ไม่มีข้อมูลเข้าเยี่ยม","New",IF(J233&gt; VLOOKUP(D233,Config!A:B,2,false),"Late Visit","Normal")),)</f>
        <v>New</v>
      </c>
      <c r="L233" s="12" t="s">
        <v>14</v>
      </c>
      <c r="M233" s="12" t="s">
        <v>14</v>
      </c>
    </row>
    <row r="234" ht="15.75" customHeight="1">
      <c r="A234" s="26" t="s">
        <v>240</v>
      </c>
      <c r="B234" s="7" t="s">
        <v>164</v>
      </c>
      <c r="C234" s="8"/>
      <c r="D234" s="8"/>
      <c r="E234" s="8"/>
      <c r="F234" s="8"/>
      <c r="G234" s="8"/>
      <c r="H234" s="10"/>
      <c r="I234" s="10" t="str">
        <f>IF(LEN(A234)=0,,IF(MAXIFS('ข้อมูลการติดตามผล'!A:A,'ข้อมูลการติดตามผล'!B:B,A234)=0,"ไม่มีข้อมูลเข้าเยี่ยม",MAXIFS('ข้อมูลการติดตามผล'!A:A,'ข้อมูลการติดตามผล'!B:B,A234)))</f>
        <v>ไม่มีข้อมูลเข้าเยี่ยม</v>
      </c>
      <c r="J234" s="11" t="str">
        <f t="shared" si="1"/>
        <v/>
      </c>
      <c r="K234" s="8" t="str">
        <f>IFERROR(IF(I234="ไม่มีข้อมูลเข้าเยี่ยม","New",IF(J234&gt; VLOOKUP(D234,Config!A:B,2,false),"Late Visit","Normal")),)</f>
        <v>New</v>
      </c>
      <c r="L234" s="12" t="s">
        <v>14</v>
      </c>
      <c r="M234" s="12" t="s">
        <v>14</v>
      </c>
    </row>
    <row r="235" ht="15.75" customHeight="1">
      <c r="A235" s="28" t="s">
        <v>241</v>
      </c>
      <c r="B235" s="7" t="s">
        <v>164</v>
      </c>
      <c r="C235" s="8"/>
      <c r="D235" s="8"/>
      <c r="E235" s="8"/>
      <c r="F235" s="8"/>
      <c r="G235" s="8"/>
      <c r="H235" s="10"/>
      <c r="I235" s="10" t="str">
        <f>IF(LEN(A235)=0,,IF(MAXIFS('ข้อมูลการติดตามผล'!A:A,'ข้อมูลการติดตามผล'!B:B,A235)=0,"ไม่มีข้อมูลเข้าเยี่ยม",MAXIFS('ข้อมูลการติดตามผล'!A:A,'ข้อมูลการติดตามผล'!B:B,A235)))</f>
        <v>ไม่มีข้อมูลเข้าเยี่ยม</v>
      </c>
      <c r="J235" s="11" t="str">
        <f t="shared" si="1"/>
        <v/>
      </c>
      <c r="K235" s="8" t="str">
        <f>IFERROR(IF(I235="ไม่มีข้อมูลเข้าเยี่ยม","New",IF(J235&gt; VLOOKUP(D235,Config!A:B,2,false),"Late Visit","Normal")),)</f>
        <v>New</v>
      </c>
      <c r="L235" s="12" t="s">
        <v>14</v>
      </c>
      <c r="M235" s="12" t="s">
        <v>14</v>
      </c>
    </row>
    <row r="236" ht="15.75" customHeight="1">
      <c r="A236" s="28" t="s">
        <v>242</v>
      </c>
      <c r="B236" s="7" t="s">
        <v>164</v>
      </c>
      <c r="C236" s="8"/>
      <c r="D236" s="8"/>
      <c r="E236" s="8"/>
      <c r="F236" s="8"/>
      <c r="G236" s="8"/>
      <c r="H236" s="10"/>
      <c r="I236" s="10" t="str">
        <f>IF(LEN(A236)=0,,IF(MAXIFS('ข้อมูลการติดตามผล'!A:A,'ข้อมูลการติดตามผล'!B:B,A236)=0,"ไม่มีข้อมูลเข้าเยี่ยม",MAXIFS('ข้อมูลการติดตามผล'!A:A,'ข้อมูลการติดตามผล'!B:B,A236)))</f>
        <v>ไม่มีข้อมูลเข้าเยี่ยม</v>
      </c>
      <c r="J236" s="11" t="str">
        <f t="shared" si="1"/>
        <v/>
      </c>
      <c r="K236" s="8" t="str">
        <f>IFERROR(IF(I236="ไม่มีข้อมูลเข้าเยี่ยม","New",IF(J236&gt; VLOOKUP(D236,Config!A:B,2,false),"Late Visit","Normal")),)</f>
        <v>New</v>
      </c>
      <c r="L236" s="12" t="s">
        <v>14</v>
      </c>
      <c r="M236" s="12" t="s">
        <v>14</v>
      </c>
    </row>
    <row r="237" ht="15.75" customHeight="1">
      <c r="A237" s="28" t="s">
        <v>243</v>
      </c>
      <c r="B237" s="7" t="s">
        <v>164</v>
      </c>
      <c r="C237" s="8"/>
      <c r="D237" s="8"/>
      <c r="E237" s="8"/>
      <c r="F237" s="8"/>
      <c r="G237" s="8"/>
      <c r="H237" s="10"/>
      <c r="I237" s="10" t="str">
        <f>IF(LEN(A237)=0,,IF(MAXIFS('ข้อมูลการติดตามผล'!A:A,'ข้อมูลการติดตามผล'!B:B,A237)=0,"ไม่มีข้อมูลเข้าเยี่ยม",MAXIFS('ข้อมูลการติดตามผล'!A:A,'ข้อมูลการติดตามผล'!B:B,A237)))</f>
        <v>ไม่มีข้อมูลเข้าเยี่ยม</v>
      </c>
      <c r="J237" s="11" t="str">
        <f t="shared" si="1"/>
        <v/>
      </c>
      <c r="K237" s="8" t="str">
        <f>IFERROR(IF(I237="ไม่มีข้อมูลเข้าเยี่ยม","New",IF(J237&gt; VLOOKUP(D237,Config!A:B,2,false),"Late Visit","Normal")),)</f>
        <v>New</v>
      </c>
      <c r="L237" s="12" t="s">
        <v>14</v>
      </c>
      <c r="M237" s="12" t="s">
        <v>14</v>
      </c>
    </row>
    <row r="238" ht="15.75" customHeight="1">
      <c r="A238" s="28" t="s">
        <v>244</v>
      </c>
      <c r="B238" s="7" t="s">
        <v>164</v>
      </c>
      <c r="C238" s="8"/>
      <c r="D238" s="8"/>
      <c r="E238" s="8"/>
      <c r="F238" s="8"/>
      <c r="G238" s="8"/>
      <c r="H238" s="10"/>
      <c r="I238" s="10" t="str">
        <f>IF(LEN(A238)=0,,IF(MAXIFS('ข้อมูลการติดตามผล'!A:A,'ข้อมูลการติดตามผล'!B:B,A238)=0,"ไม่มีข้อมูลเข้าเยี่ยม",MAXIFS('ข้อมูลการติดตามผล'!A:A,'ข้อมูลการติดตามผล'!B:B,A238)))</f>
        <v>ไม่มีข้อมูลเข้าเยี่ยม</v>
      </c>
      <c r="J238" s="11" t="str">
        <f t="shared" si="1"/>
        <v/>
      </c>
      <c r="K238" s="8" t="str">
        <f>IFERROR(IF(I238="ไม่มีข้อมูลเข้าเยี่ยม","New",IF(J238&gt; VLOOKUP(D238,Config!A:B,2,false),"Late Visit","Normal")),)</f>
        <v>New</v>
      </c>
      <c r="L238" s="12" t="s">
        <v>14</v>
      </c>
      <c r="M238" s="12" t="s">
        <v>14</v>
      </c>
    </row>
    <row r="239" ht="15.75" customHeight="1">
      <c r="A239" s="28" t="s">
        <v>245</v>
      </c>
      <c r="B239" s="7" t="s">
        <v>164</v>
      </c>
      <c r="C239" s="8"/>
      <c r="D239" s="8"/>
      <c r="E239" s="8"/>
      <c r="F239" s="7" t="s">
        <v>246</v>
      </c>
      <c r="G239" s="8"/>
      <c r="H239" s="10"/>
      <c r="I239" s="10" t="str">
        <f>IF(LEN(A239)=0,,IF(MAXIFS('ข้อมูลการติดตามผล'!A:A,'ข้อมูลการติดตามผล'!B:B,A239)=0,"ไม่มีข้อมูลเข้าเยี่ยม",MAXIFS('ข้อมูลการติดตามผล'!A:A,'ข้อมูลการติดตามผล'!B:B,A239)))</f>
        <v>ไม่มีข้อมูลเข้าเยี่ยม</v>
      </c>
      <c r="J239" s="11" t="str">
        <f t="shared" si="1"/>
        <v/>
      </c>
      <c r="K239" s="8" t="str">
        <f>IFERROR(IF(I239="ไม่มีข้อมูลเข้าเยี่ยม","New",IF(J239&gt; VLOOKUP(D239,Config!A:B,2,false),"Late Visit","Normal")),)</f>
        <v>New</v>
      </c>
      <c r="L239" s="12" t="s">
        <v>14</v>
      </c>
      <c r="M239" s="12" t="s">
        <v>14</v>
      </c>
    </row>
    <row r="240" ht="15.75" customHeight="1">
      <c r="A240" s="29" t="s">
        <v>247</v>
      </c>
      <c r="B240" s="7" t="s">
        <v>164</v>
      </c>
      <c r="C240" s="8"/>
      <c r="D240" s="8"/>
      <c r="E240" s="8"/>
      <c r="F240" s="7" t="s">
        <v>246</v>
      </c>
      <c r="G240" s="8"/>
      <c r="H240" s="10"/>
      <c r="I240" s="10" t="str">
        <f>IF(LEN(A240)=0,,IF(MAXIFS('ข้อมูลการติดตามผล'!A:A,'ข้อมูลการติดตามผล'!B:B,A240)=0,"ไม่มีข้อมูลเข้าเยี่ยม",MAXIFS('ข้อมูลการติดตามผล'!A:A,'ข้อมูลการติดตามผล'!B:B,A240)))</f>
        <v>ไม่มีข้อมูลเข้าเยี่ยม</v>
      </c>
      <c r="J240" s="11" t="str">
        <f t="shared" si="1"/>
        <v/>
      </c>
      <c r="K240" s="8" t="str">
        <f>IFERROR(IF(I240="ไม่มีข้อมูลเข้าเยี่ยม","New",IF(J240&gt; VLOOKUP(D240,Config!A:B,2,false),"Late Visit","Normal")),)</f>
        <v>New</v>
      </c>
      <c r="L240" s="12" t="s">
        <v>14</v>
      </c>
      <c r="M240" s="12" t="s">
        <v>14</v>
      </c>
    </row>
    <row r="241" ht="15.75" customHeight="1">
      <c r="A241" s="30" t="s">
        <v>248</v>
      </c>
      <c r="B241" s="7" t="s">
        <v>164</v>
      </c>
      <c r="C241" s="8"/>
      <c r="D241" s="8"/>
      <c r="E241" s="8"/>
      <c r="F241" s="7" t="s">
        <v>246</v>
      </c>
      <c r="G241" s="8"/>
      <c r="H241" s="10"/>
      <c r="I241" s="10" t="str">
        <f>IF(LEN(A241)=0,,IF(MAXIFS('ข้อมูลการติดตามผล'!A:A,'ข้อมูลการติดตามผล'!B:B,A241)=0,"ไม่มีข้อมูลเข้าเยี่ยม",MAXIFS('ข้อมูลการติดตามผล'!A:A,'ข้อมูลการติดตามผล'!B:B,A241)))</f>
        <v>ไม่มีข้อมูลเข้าเยี่ยม</v>
      </c>
      <c r="J241" s="11" t="str">
        <f t="shared" si="1"/>
        <v/>
      </c>
      <c r="K241" s="8" t="str">
        <f>IFERROR(IF(I241="ไม่มีข้อมูลเข้าเยี่ยม","New",IF(J241&gt; VLOOKUP(D241,Config!A:B,2,false),"Late Visit","Normal")),)</f>
        <v>New</v>
      </c>
      <c r="L241" s="12" t="s">
        <v>14</v>
      </c>
      <c r="M241" s="12" t="s">
        <v>14</v>
      </c>
    </row>
    <row r="242" ht="15.75" customHeight="1">
      <c r="A242" s="30" t="s">
        <v>249</v>
      </c>
      <c r="B242" s="7" t="s">
        <v>164</v>
      </c>
      <c r="C242" s="8"/>
      <c r="D242" s="8"/>
      <c r="E242" s="8"/>
      <c r="F242" s="7" t="s">
        <v>246</v>
      </c>
      <c r="G242" s="8"/>
      <c r="H242" s="10"/>
      <c r="I242" s="10" t="str">
        <f>IF(LEN(A242)=0,,IF(MAXIFS('ข้อมูลการติดตามผล'!A:A,'ข้อมูลการติดตามผล'!B:B,A242)=0,"ไม่มีข้อมูลเข้าเยี่ยม",MAXIFS('ข้อมูลการติดตามผล'!A:A,'ข้อมูลการติดตามผล'!B:B,A242)))</f>
        <v>ไม่มีข้อมูลเข้าเยี่ยม</v>
      </c>
      <c r="J242" s="11" t="str">
        <f t="shared" si="1"/>
        <v/>
      </c>
      <c r="K242" s="8" t="str">
        <f>IFERROR(IF(I242="ไม่มีข้อมูลเข้าเยี่ยม","New",IF(J242&gt; VLOOKUP(D242,Config!A:B,2,false),"Late Visit","Normal")),)</f>
        <v>New</v>
      </c>
      <c r="L242" s="12" t="s">
        <v>14</v>
      </c>
      <c r="M242" s="12" t="s">
        <v>14</v>
      </c>
    </row>
    <row r="243" ht="15.75" customHeight="1">
      <c r="A243" s="30" t="s">
        <v>250</v>
      </c>
      <c r="B243" s="7" t="s">
        <v>164</v>
      </c>
      <c r="C243" s="8"/>
      <c r="D243" s="8"/>
      <c r="E243" s="8"/>
      <c r="F243" s="7" t="s">
        <v>246</v>
      </c>
      <c r="G243" s="8"/>
      <c r="H243" s="10"/>
      <c r="I243" s="10" t="str">
        <f>IF(LEN(A243)=0,,IF(MAXIFS('ข้อมูลการติดตามผล'!A:A,'ข้อมูลการติดตามผล'!B:B,A243)=0,"ไม่มีข้อมูลเข้าเยี่ยม",MAXIFS('ข้อมูลการติดตามผล'!A:A,'ข้อมูลการติดตามผล'!B:B,A243)))</f>
        <v>ไม่มีข้อมูลเข้าเยี่ยม</v>
      </c>
      <c r="J243" s="11" t="str">
        <f t="shared" si="1"/>
        <v/>
      </c>
      <c r="K243" s="8" t="str">
        <f>IFERROR(IF(I243="ไม่มีข้อมูลเข้าเยี่ยม","New",IF(J243&gt; VLOOKUP(D243,Config!A:B,2,false),"Late Visit","Normal")),)</f>
        <v>New</v>
      </c>
      <c r="L243" s="12" t="s">
        <v>14</v>
      </c>
      <c r="M243" s="12" t="s">
        <v>14</v>
      </c>
    </row>
    <row r="244" ht="15.75" customHeight="1">
      <c r="A244" s="30" t="s">
        <v>251</v>
      </c>
      <c r="B244" s="7" t="s">
        <v>164</v>
      </c>
      <c r="C244" s="8"/>
      <c r="D244" s="8"/>
      <c r="E244" s="8"/>
      <c r="F244" s="7" t="s">
        <v>246</v>
      </c>
      <c r="G244" s="8"/>
      <c r="H244" s="10"/>
      <c r="I244" s="10" t="str">
        <f>IF(LEN(A244)=0,,IF(MAXIFS('ข้อมูลการติดตามผล'!A:A,'ข้อมูลการติดตามผล'!B:B,A244)=0,"ไม่มีข้อมูลเข้าเยี่ยม",MAXIFS('ข้อมูลการติดตามผล'!A:A,'ข้อมูลการติดตามผล'!B:B,A244)))</f>
        <v>ไม่มีข้อมูลเข้าเยี่ยม</v>
      </c>
      <c r="J244" s="11" t="str">
        <f t="shared" si="1"/>
        <v/>
      </c>
      <c r="K244" s="8" t="str">
        <f>IFERROR(IF(I244="ไม่มีข้อมูลเข้าเยี่ยม","New",IF(J244&gt; VLOOKUP(D244,Config!A:B,2,false),"Late Visit","Normal")),)</f>
        <v>New</v>
      </c>
      <c r="L244" s="12" t="s">
        <v>14</v>
      </c>
      <c r="M244" s="12" t="s">
        <v>14</v>
      </c>
    </row>
    <row r="245" ht="15.75" customHeight="1">
      <c r="A245" s="30" t="s">
        <v>252</v>
      </c>
      <c r="B245" s="7" t="s">
        <v>164</v>
      </c>
      <c r="C245" s="8"/>
      <c r="D245" s="8"/>
      <c r="E245" s="8"/>
      <c r="F245" s="7" t="s">
        <v>246</v>
      </c>
      <c r="G245" s="8"/>
      <c r="H245" s="10"/>
      <c r="I245" s="10" t="str">
        <f>IF(LEN(A245)=0,,IF(MAXIFS('ข้อมูลการติดตามผล'!A:A,'ข้อมูลการติดตามผล'!B:B,A245)=0,"ไม่มีข้อมูลเข้าเยี่ยม",MAXIFS('ข้อมูลการติดตามผล'!A:A,'ข้อมูลการติดตามผล'!B:B,A245)))</f>
        <v>ไม่มีข้อมูลเข้าเยี่ยม</v>
      </c>
      <c r="J245" s="11" t="str">
        <f t="shared" si="1"/>
        <v/>
      </c>
      <c r="K245" s="8" t="str">
        <f>IFERROR(IF(I245="ไม่มีข้อมูลเข้าเยี่ยม","New",IF(J245&gt; VLOOKUP(D245,Config!A:B,2,false),"Late Visit","Normal")),)</f>
        <v>New</v>
      </c>
      <c r="L245" s="12" t="s">
        <v>14</v>
      </c>
      <c r="M245" s="12" t="s">
        <v>14</v>
      </c>
    </row>
    <row r="246" ht="15.75" customHeight="1">
      <c r="A246" s="30" t="s">
        <v>253</v>
      </c>
      <c r="B246" s="7" t="s">
        <v>164</v>
      </c>
      <c r="C246" s="8"/>
      <c r="D246" s="8"/>
      <c r="E246" s="8"/>
      <c r="F246" s="7" t="s">
        <v>246</v>
      </c>
      <c r="G246" s="8"/>
      <c r="H246" s="10"/>
      <c r="I246" s="10" t="str">
        <f>IF(LEN(A246)=0,,IF(MAXIFS('ข้อมูลการติดตามผล'!A:A,'ข้อมูลการติดตามผล'!B:B,A246)=0,"ไม่มีข้อมูลเข้าเยี่ยม",MAXIFS('ข้อมูลการติดตามผล'!A:A,'ข้อมูลการติดตามผล'!B:B,A246)))</f>
        <v>ไม่มีข้อมูลเข้าเยี่ยม</v>
      </c>
      <c r="J246" s="11" t="str">
        <f t="shared" si="1"/>
        <v/>
      </c>
      <c r="K246" s="8" t="str">
        <f>IFERROR(IF(I246="ไม่มีข้อมูลเข้าเยี่ยม","New",IF(J246&gt; VLOOKUP(D246,Config!A:B,2,false),"Late Visit","Normal")),)</f>
        <v>New</v>
      </c>
      <c r="L246" s="12" t="s">
        <v>14</v>
      </c>
      <c r="M246" s="12" t="s">
        <v>14</v>
      </c>
    </row>
    <row r="247" ht="15.75" customHeight="1">
      <c r="A247" s="30" t="s">
        <v>254</v>
      </c>
      <c r="B247" s="7" t="s">
        <v>164</v>
      </c>
      <c r="C247" s="8"/>
      <c r="D247" s="8"/>
      <c r="E247" s="8"/>
      <c r="F247" s="7" t="s">
        <v>246</v>
      </c>
      <c r="G247" s="8"/>
      <c r="H247" s="10"/>
      <c r="I247" s="10" t="str">
        <f>IF(LEN(A247)=0,,IF(MAXIFS('ข้อมูลการติดตามผล'!A:A,'ข้อมูลการติดตามผล'!B:B,A247)=0,"ไม่มีข้อมูลเข้าเยี่ยม",MAXIFS('ข้อมูลการติดตามผล'!A:A,'ข้อมูลการติดตามผล'!B:B,A247)))</f>
        <v>ไม่มีข้อมูลเข้าเยี่ยม</v>
      </c>
      <c r="J247" s="11" t="str">
        <f t="shared" si="1"/>
        <v/>
      </c>
      <c r="K247" s="8" t="str">
        <f>IFERROR(IF(I247="ไม่มีข้อมูลเข้าเยี่ยม","New",IF(J247&gt; VLOOKUP(D247,Config!A:B,2,false),"Late Visit","Normal")),)</f>
        <v>New</v>
      </c>
      <c r="L247" s="12" t="s">
        <v>14</v>
      </c>
      <c r="M247" s="12" t="s">
        <v>14</v>
      </c>
    </row>
    <row r="248" ht="15.75" customHeight="1">
      <c r="A248" s="29" t="s">
        <v>255</v>
      </c>
      <c r="B248" s="7" t="s">
        <v>164</v>
      </c>
      <c r="C248" s="8"/>
      <c r="D248" s="8"/>
      <c r="E248" s="8"/>
      <c r="F248" s="7" t="s">
        <v>246</v>
      </c>
      <c r="G248" s="8"/>
      <c r="H248" s="10"/>
      <c r="I248" s="10" t="str">
        <f>IF(LEN(A248)=0,,IF(MAXIFS('ข้อมูลการติดตามผล'!A:A,'ข้อมูลการติดตามผล'!B:B,A248)=0,"ไม่มีข้อมูลเข้าเยี่ยม",MAXIFS('ข้อมูลการติดตามผล'!A:A,'ข้อมูลการติดตามผล'!B:B,A248)))</f>
        <v>ไม่มีข้อมูลเข้าเยี่ยม</v>
      </c>
      <c r="J248" s="11" t="str">
        <f t="shared" si="1"/>
        <v/>
      </c>
      <c r="K248" s="8" t="str">
        <f>IFERROR(IF(I248="ไม่มีข้อมูลเข้าเยี่ยม","New",IF(J248&gt; VLOOKUP(D248,Config!A:B,2,false),"Late Visit","Normal")),)</f>
        <v>New</v>
      </c>
      <c r="L248" s="12" t="s">
        <v>14</v>
      </c>
      <c r="M248" s="12" t="s">
        <v>14</v>
      </c>
    </row>
    <row r="249" ht="15.75" customHeight="1">
      <c r="A249" s="29" t="s">
        <v>256</v>
      </c>
      <c r="B249" s="7" t="s">
        <v>164</v>
      </c>
      <c r="C249" s="8"/>
      <c r="D249" s="8"/>
      <c r="E249" s="8"/>
      <c r="F249" s="7" t="s">
        <v>246</v>
      </c>
      <c r="G249" s="8"/>
      <c r="H249" s="10"/>
      <c r="I249" s="10" t="str">
        <f>IF(LEN(A249)=0,,IF(MAXIFS('ข้อมูลการติดตามผล'!A:A,'ข้อมูลการติดตามผล'!B:B,A249)=0,"ไม่มีข้อมูลเข้าเยี่ยม",MAXIFS('ข้อมูลการติดตามผล'!A:A,'ข้อมูลการติดตามผล'!B:B,A249)))</f>
        <v>ไม่มีข้อมูลเข้าเยี่ยม</v>
      </c>
      <c r="J249" s="11" t="str">
        <f t="shared" si="1"/>
        <v/>
      </c>
      <c r="K249" s="8" t="str">
        <f>IFERROR(IF(I249="ไม่มีข้อมูลเข้าเยี่ยม","New",IF(J249&gt; VLOOKUP(D249,Config!A:B,2,false),"Late Visit","Normal")),)</f>
        <v>New</v>
      </c>
      <c r="L249" s="12" t="s">
        <v>14</v>
      </c>
      <c r="M249" s="12" t="s">
        <v>14</v>
      </c>
    </row>
    <row r="250" ht="15.75" customHeight="1">
      <c r="A250" s="29" t="s">
        <v>257</v>
      </c>
      <c r="B250" s="7" t="s">
        <v>164</v>
      </c>
      <c r="C250" s="8"/>
      <c r="D250" s="8"/>
      <c r="E250" s="8"/>
      <c r="F250" s="7" t="s">
        <v>246</v>
      </c>
      <c r="G250" s="8"/>
      <c r="H250" s="10"/>
      <c r="I250" s="10" t="str">
        <f>IF(LEN(A250)=0,,IF(MAXIFS('ข้อมูลการติดตามผล'!A:A,'ข้อมูลการติดตามผล'!B:B,A250)=0,"ไม่มีข้อมูลเข้าเยี่ยม",MAXIFS('ข้อมูลการติดตามผล'!A:A,'ข้อมูลการติดตามผล'!B:B,A250)))</f>
        <v>ไม่มีข้อมูลเข้าเยี่ยม</v>
      </c>
      <c r="J250" s="11" t="str">
        <f t="shared" si="1"/>
        <v/>
      </c>
      <c r="K250" s="8" t="str">
        <f>IFERROR(IF(I250="ไม่มีข้อมูลเข้าเยี่ยม","New",IF(J250&gt; VLOOKUP(D250,Config!A:B,2,false),"Late Visit","Normal")),)</f>
        <v>New</v>
      </c>
      <c r="L250" s="12" t="s">
        <v>14</v>
      </c>
      <c r="M250" s="12" t="s">
        <v>14</v>
      </c>
    </row>
    <row r="251" ht="15.75" customHeight="1">
      <c r="A251" s="29" t="s">
        <v>258</v>
      </c>
      <c r="B251" s="7" t="s">
        <v>164</v>
      </c>
      <c r="C251" s="8"/>
      <c r="D251" s="8"/>
      <c r="E251" s="8"/>
      <c r="F251" s="7" t="s">
        <v>246</v>
      </c>
      <c r="G251" s="8"/>
      <c r="H251" s="10"/>
      <c r="I251" s="10" t="str">
        <f>IF(LEN(A251)=0,,IF(MAXIFS('ข้อมูลการติดตามผล'!A:A,'ข้อมูลการติดตามผล'!B:B,A251)=0,"ไม่มีข้อมูลเข้าเยี่ยม",MAXIFS('ข้อมูลการติดตามผล'!A:A,'ข้อมูลการติดตามผล'!B:B,A251)))</f>
        <v>ไม่มีข้อมูลเข้าเยี่ยม</v>
      </c>
      <c r="J251" s="11" t="str">
        <f t="shared" si="1"/>
        <v/>
      </c>
      <c r="K251" s="8" t="str">
        <f>IFERROR(IF(I251="ไม่มีข้อมูลเข้าเยี่ยม","New",IF(J251&gt; VLOOKUP(D251,Config!A:B,2,false),"Late Visit","Normal")),)</f>
        <v>New</v>
      </c>
      <c r="L251" s="12" t="s">
        <v>14</v>
      </c>
      <c r="M251" s="12" t="s">
        <v>14</v>
      </c>
    </row>
    <row r="252" ht="15.75" customHeight="1">
      <c r="A252" s="29" t="s">
        <v>259</v>
      </c>
      <c r="B252" s="7" t="s">
        <v>164</v>
      </c>
      <c r="C252" s="8"/>
      <c r="D252" s="8"/>
      <c r="E252" s="8"/>
      <c r="F252" s="7" t="s">
        <v>246</v>
      </c>
      <c r="G252" s="8"/>
      <c r="H252" s="10"/>
      <c r="I252" s="10" t="str">
        <f>IF(LEN(A252)=0,,IF(MAXIFS('ข้อมูลการติดตามผล'!A:A,'ข้อมูลการติดตามผล'!B:B,A252)=0,"ไม่มีข้อมูลเข้าเยี่ยม",MAXIFS('ข้อมูลการติดตามผล'!A:A,'ข้อมูลการติดตามผล'!B:B,A252)))</f>
        <v>ไม่มีข้อมูลเข้าเยี่ยม</v>
      </c>
      <c r="J252" s="11" t="str">
        <f t="shared" si="1"/>
        <v/>
      </c>
      <c r="K252" s="8" t="str">
        <f>IFERROR(IF(I252="ไม่มีข้อมูลเข้าเยี่ยม","New",IF(J252&gt; VLOOKUP(D252,Config!A:B,2,false),"Late Visit","Normal")),)</f>
        <v>New</v>
      </c>
      <c r="L252" s="12" t="s">
        <v>14</v>
      </c>
      <c r="M252" s="12" t="s">
        <v>14</v>
      </c>
    </row>
    <row r="253" ht="15.75" customHeight="1">
      <c r="A253" s="29" t="s">
        <v>260</v>
      </c>
      <c r="B253" s="7" t="s">
        <v>164</v>
      </c>
      <c r="C253" s="8"/>
      <c r="D253" s="8"/>
      <c r="E253" s="8"/>
      <c r="F253" s="7" t="s">
        <v>246</v>
      </c>
      <c r="G253" s="8"/>
      <c r="H253" s="10"/>
      <c r="I253" s="10" t="str">
        <f>IF(LEN(A253)=0,,IF(MAXIFS('ข้อมูลการติดตามผล'!A:A,'ข้อมูลการติดตามผล'!B:B,A253)=0,"ไม่มีข้อมูลเข้าเยี่ยม",MAXIFS('ข้อมูลการติดตามผล'!A:A,'ข้อมูลการติดตามผล'!B:B,A253)))</f>
        <v>ไม่มีข้อมูลเข้าเยี่ยม</v>
      </c>
      <c r="J253" s="11" t="str">
        <f t="shared" si="1"/>
        <v/>
      </c>
      <c r="K253" s="8" t="str">
        <f>IFERROR(IF(I253="ไม่มีข้อมูลเข้าเยี่ยม","New",IF(J253&gt; VLOOKUP(D253,Config!A:B,2,false),"Late Visit","Normal")),)</f>
        <v>New</v>
      </c>
      <c r="L253" s="12" t="s">
        <v>14</v>
      </c>
      <c r="M253" s="12" t="s">
        <v>14</v>
      </c>
    </row>
    <row r="254" ht="15.75" customHeight="1">
      <c r="A254" s="29" t="s">
        <v>261</v>
      </c>
      <c r="B254" s="7" t="s">
        <v>164</v>
      </c>
      <c r="C254" s="8"/>
      <c r="D254" s="8"/>
      <c r="E254" s="8"/>
      <c r="F254" s="7" t="s">
        <v>246</v>
      </c>
      <c r="G254" s="8"/>
      <c r="H254" s="10"/>
      <c r="I254" s="10" t="str">
        <f>IF(LEN(A254)=0,,IF(MAXIFS('ข้อมูลการติดตามผล'!A:A,'ข้อมูลการติดตามผล'!B:B,A254)=0,"ไม่มีข้อมูลเข้าเยี่ยม",MAXIFS('ข้อมูลการติดตามผล'!A:A,'ข้อมูลการติดตามผล'!B:B,A254)))</f>
        <v>ไม่มีข้อมูลเข้าเยี่ยม</v>
      </c>
      <c r="J254" s="11" t="str">
        <f t="shared" si="1"/>
        <v/>
      </c>
      <c r="K254" s="8" t="str">
        <f>IFERROR(IF(I254="ไม่มีข้อมูลเข้าเยี่ยม","New",IF(J254&gt; VLOOKUP(D254,Config!A:B,2,false),"Late Visit","Normal")),)</f>
        <v>New</v>
      </c>
      <c r="L254" s="12" t="s">
        <v>14</v>
      </c>
      <c r="M254" s="12" t="s">
        <v>14</v>
      </c>
    </row>
    <row r="255" ht="15.75" customHeight="1">
      <c r="A255" s="29" t="s">
        <v>262</v>
      </c>
      <c r="B255" s="7" t="s">
        <v>164</v>
      </c>
      <c r="C255" s="8"/>
      <c r="D255" s="8"/>
      <c r="E255" s="8"/>
      <c r="F255" s="7" t="s">
        <v>246</v>
      </c>
      <c r="G255" s="8"/>
      <c r="H255" s="10"/>
      <c r="I255" s="10" t="str">
        <f>IF(LEN(A255)=0,,IF(MAXIFS('ข้อมูลการติดตามผล'!A:A,'ข้อมูลการติดตามผล'!B:B,A255)=0,"ไม่มีข้อมูลเข้าเยี่ยม",MAXIFS('ข้อมูลการติดตามผล'!A:A,'ข้อมูลการติดตามผล'!B:B,A255)))</f>
        <v>ไม่มีข้อมูลเข้าเยี่ยม</v>
      </c>
      <c r="J255" s="11" t="str">
        <f t="shared" si="1"/>
        <v/>
      </c>
      <c r="K255" s="8" t="str">
        <f>IFERROR(IF(I255="ไม่มีข้อมูลเข้าเยี่ยม","New",IF(J255&gt; VLOOKUP(D255,Config!A:B,2,false),"Late Visit","Normal")),)</f>
        <v>New</v>
      </c>
      <c r="L255" s="12" t="s">
        <v>14</v>
      </c>
      <c r="M255" s="12" t="s">
        <v>14</v>
      </c>
    </row>
    <row r="256" ht="15.75" customHeight="1">
      <c r="A256" s="29" t="s">
        <v>263</v>
      </c>
      <c r="B256" s="7" t="s">
        <v>164</v>
      </c>
      <c r="C256" s="8"/>
      <c r="D256" s="8"/>
      <c r="E256" s="8"/>
      <c r="F256" s="7" t="s">
        <v>246</v>
      </c>
      <c r="G256" s="8"/>
      <c r="H256" s="10"/>
      <c r="I256" s="10" t="str">
        <f>IF(LEN(A256)=0,,IF(MAXIFS('ข้อมูลการติดตามผล'!A:A,'ข้อมูลการติดตามผล'!B:B,A256)=0,"ไม่มีข้อมูลเข้าเยี่ยม",MAXIFS('ข้อมูลการติดตามผล'!A:A,'ข้อมูลการติดตามผล'!B:B,A256)))</f>
        <v>ไม่มีข้อมูลเข้าเยี่ยม</v>
      </c>
      <c r="J256" s="11" t="str">
        <f t="shared" si="1"/>
        <v/>
      </c>
      <c r="K256" s="8" t="str">
        <f>IFERROR(IF(I256="ไม่มีข้อมูลเข้าเยี่ยม","New",IF(J256&gt; VLOOKUP(D256,Config!A:B,2,false),"Late Visit","Normal")),)</f>
        <v>New</v>
      </c>
      <c r="L256" s="12" t="s">
        <v>14</v>
      </c>
      <c r="M256" s="12" t="s">
        <v>14</v>
      </c>
    </row>
    <row r="257" ht="15.75" customHeight="1">
      <c r="A257" s="29" t="s">
        <v>101</v>
      </c>
      <c r="B257" s="7" t="s">
        <v>164</v>
      </c>
      <c r="C257" s="8"/>
      <c r="D257" s="8"/>
      <c r="E257" s="8"/>
      <c r="F257" s="7" t="s">
        <v>246</v>
      </c>
      <c r="G257" s="8"/>
      <c r="H257" s="10"/>
      <c r="I257" s="10" t="str">
        <f>IF(LEN(A257)=0,,IF(MAXIFS('ข้อมูลการติดตามผล'!A:A,'ข้อมูลการติดตามผล'!B:B,A257)=0,"ไม่มีข้อมูลเข้าเยี่ยม",MAXIFS('ข้อมูลการติดตามผล'!A:A,'ข้อมูลการติดตามผล'!B:B,A257)))</f>
        <v>ไม่มีข้อมูลเข้าเยี่ยม</v>
      </c>
      <c r="J257" s="11" t="str">
        <f t="shared" si="1"/>
        <v/>
      </c>
      <c r="K257" s="8" t="str">
        <f>IFERROR(IF(I257="ไม่มีข้อมูลเข้าเยี่ยม","New",IF(J257&gt; VLOOKUP(D257,Config!A:B,2,false),"Late Visit","Normal")),)</f>
        <v>New</v>
      </c>
      <c r="L257" s="12" t="s">
        <v>14</v>
      </c>
      <c r="M257" s="12" t="s">
        <v>14</v>
      </c>
    </row>
    <row r="258" ht="15.75" customHeight="1">
      <c r="A258" s="29" t="s">
        <v>17</v>
      </c>
      <c r="B258" s="7" t="s">
        <v>164</v>
      </c>
      <c r="C258" s="8"/>
      <c r="D258" s="8"/>
      <c r="E258" s="8"/>
      <c r="F258" s="7" t="s">
        <v>246</v>
      </c>
      <c r="G258" s="8"/>
      <c r="H258" s="10"/>
      <c r="I258" s="10" t="str">
        <f>IF(LEN(A258)=0,,IF(MAXIFS('ข้อมูลการติดตามผล'!A:A,'ข้อมูลการติดตามผล'!B:B,A258)=0,"ไม่มีข้อมูลเข้าเยี่ยม",MAXIFS('ข้อมูลการติดตามผล'!A:A,'ข้อมูลการติดตามผล'!B:B,A258)))</f>
        <v>ไม่มีข้อมูลเข้าเยี่ยม</v>
      </c>
      <c r="J258" s="11" t="str">
        <f t="shared" si="1"/>
        <v/>
      </c>
      <c r="K258" s="8" t="str">
        <f>IFERROR(IF(I258="ไม่มีข้อมูลเข้าเยี่ยม","New",IF(J258&gt; VLOOKUP(D258,Config!A:B,2,false),"Late Visit","Normal")),)</f>
        <v>New</v>
      </c>
      <c r="L258" s="12" t="s">
        <v>14</v>
      </c>
      <c r="M258" s="12" t="s">
        <v>14</v>
      </c>
    </row>
    <row r="259" ht="15.75" customHeight="1">
      <c r="A259" s="29" t="s">
        <v>264</v>
      </c>
      <c r="B259" s="7" t="s">
        <v>164</v>
      </c>
      <c r="C259" s="8"/>
      <c r="D259" s="8"/>
      <c r="E259" s="8"/>
      <c r="F259" s="7" t="s">
        <v>246</v>
      </c>
      <c r="G259" s="8"/>
      <c r="H259" s="10"/>
      <c r="I259" s="10" t="str">
        <f>IF(LEN(A259)=0,,IF(MAXIFS('ข้อมูลการติดตามผล'!A:A,'ข้อมูลการติดตามผล'!B:B,A259)=0,"ไม่มีข้อมูลเข้าเยี่ยม",MAXIFS('ข้อมูลการติดตามผล'!A:A,'ข้อมูลการติดตามผล'!B:B,A259)))</f>
        <v>ไม่มีข้อมูลเข้าเยี่ยม</v>
      </c>
      <c r="J259" s="11" t="str">
        <f t="shared" si="1"/>
        <v/>
      </c>
      <c r="K259" s="8" t="str">
        <f>IFERROR(IF(I259="ไม่มีข้อมูลเข้าเยี่ยม","New",IF(J259&gt; VLOOKUP(D259,Config!A:B,2,false),"Late Visit","Normal")),)</f>
        <v>New</v>
      </c>
      <c r="L259" s="12" t="s">
        <v>14</v>
      </c>
      <c r="M259" s="12" t="s">
        <v>14</v>
      </c>
    </row>
    <row r="260" ht="15.75" customHeight="1">
      <c r="A260" s="29" t="s">
        <v>265</v>
      </c>
      <c r="B260" s="7" t="s">
        <v>164</v>
      </c>
      <c r="C260" s="8"/>
      <c r="D260" s="8"/>
      <c r="E260" s="8"/>
      <c r="F260" s="7" t="s">
        <v>246</v>
      </c>
      <c r="G260" s="8"/>
      <c r="H260" s="10"/>
      <c r="I260" s="10" t="str">
        <f>IF(LEN(A260)=0,,IF(MAXIFS('ข้อมูลการติดตามผล'!A:A,'ข้อมูลการติดตามผล'!B:B,A260)=0,"ไม่มีข้อมูลเข้าเยี่ยม",MAXIFS('ข้อมูลการติดตามผล'!A:A,'ข้อมูลการติดตามผล'!B:B,A260)))</f>
        <v>ไม่มีข้อมูลเข้าเยี่ยม</v>
      </c>
      <c r="J260" s="11" t="str">
        <f t="shared" si="1"/>
        <v/>
      </c>
      <c r="K260" s="8" t="str">
        <f>IFERROR(IF(I260="ไม่มีข้อมูลเข้าเยี่ยม","New",IF(J260&gt; VLOOKUP(D260,Config!A:B,2,false),"Late Visit","Normal")),)</f>
        <v>New</v>
      </c>
      <c r="L260" s="12" t="s">
        <v>14</v>
      </c>
      <c r="M260" s="12" t="s">
        <v>14</v>
      </c>
    </row>
    <row r="261" ht="15.75" customHeight="1">
      <c r="A261" s="29" t="s">
        <v>266</v>
      </c>
      <c r="B261" s="7" t="s">
        <v>164</v>
      </c>
      <c r="C261" s="8"/>
      <c r="D261" s="8"/>
      <c r="E261" s="8"/>
      <c r="F261" s="7" t="s">
        <v>246</v>
      </c>
      <c r="G261" s="8"/>
      <c r="H261" s="10"/>
      <c r="I261" s="10" t="str">
        <f>IF(LEN(A261)=0,,IF(MAXIFS('ข้อมูลการติดตามผล'!A:A,'ข้อมูลการติดตามผล'!B:B,A261)=0,"ไม่มีข้อมูลเข้าเยี่ยม",MAXIFS('ข้อมูลการติดตามผล'!A:A,'ข้อมูลการติดตามผล'!B:B,A261)))</f>
        <v>ไม่มีข้อมูลเข้าเยี่ยม</v>
      </c>
      <c r="J261" s="11" t="str">
        <f t="shared" si="1"/>
        <v/>
      </c>
      <c r="K261" s="8" t="str">
        <f>IFERROR(IF(I261="ไม่มีข้อมูลเข้าเยี่ยม","New",IF(J261&gt; VLOOKUP(D261,Config!A:B,2,false),"Late Visit","Normal")),)</f>
        <v>New</v>
      </c>
      <c r="L261" s="12" t="s">
        <v>14</v>
      </c>
      <c r="M261" s="12" t="s">
        <v>14</v>
      </c>
    </row>
    <row r="262" ht="15.75" customHeight="1">
      <c r="A262" s="29" t="s">
        <v>267</v>
      </c>
      <c r="B262" s="7" t="s">
        <v>164</v>
      </c>
      <c r="C262" s="8"/>
      <c r="D262" s="8"/>
      <c r="E262" s="8"/>
      <c r="F262" s="7" t="s">
        <v>246</v>
      </c>
      <c r="G262" s="8"/>
      <c r="H262" s="10"/>
      <c r="I262" s="10" t="str">
        <f>IF(LEN(A262)=0,,IF(MAXIFS('ข้อมูลการติดตามผล'!A:A,'ข้อมูลการติดตามผล'!B:B,A262)=0,"ไม่มีข้อมูลเข้าเยี่ยม",MAXIFS('ข้อมูลการติดตามผล'!A:A,'ข้อมูลการติดตามผล'!B:B,A262)))</f>
        <v>ไม่มีข้อมูลเข้าเยี่ยม</v>
      </c>
      <c r="J262" s="11" t="str">
        <f t="shared" si="1"/>
        <v/>
      </c>
      <c r="K262" s="8" t="str">
        <f>IFERROR(IF(I262="ไม่มีข้อมูลเข้าเยี่ยม","New",IF(J262&gt; VLOOKUP(D262,Config!A:B,2,false),"Late Visit","Normal")),)</f>
        <v>New</v>
      </c>
      <c r="L262" s="12" t="s">
        <v>14</v>
      </c>
      <c r="M262" s="12" t="s">
        <v>14</v>
      </c>
    </row>
    <row r="263" ht="15.75" customHeight="1">
      <c r="A263" s="29" t="s">
        <v>268</v>
      </c>
      <c r="B263" s="7" t="s">
        <v>164</v>
      </c>
      <c r="C263" s="8"/>
      <c r="D263" s="8"/>
      <c r="E263" s="8"/>
      <c r="F263" s="7" t="s">
        <v>246</v>
      </c>
      <c r="G263" s="8"/>
      <c r="H263" s="10"/>
      <c r="I263" s="10" t="str">
        <f>IF(LEN(A263)=0,,IF(MAXIFS('ข้อมูลการติดตามผล'!A:A,'ข้อมูลการติดตามผล'!B:B,A263)=0,"ไม่มีข้อมูลเข้าเยี่ยม",MAXIFS('ข้อมูลการติดตามผล'!A:A,'ข้อมูลการติดตามผล'!B:B,A263)))</f>
        <v>ไม่มีข้อมูลเข้าเยี่ยม</v>
      </c>
      <c r="J263" s="11" t="str">
        <f t="shared" si="1"/>
        <v/>
      </c>
      <c r="K263" s="8" t="str">
        <f>IFERROR(IF(I263="ไม่มีข้อมูลเข้าเยี่ยม","New",IF(J263&gt; VLOOKUP(D263,Config!A:B,2,false),"Late Visit","Normal")),)</f>
        <v>New</v>
      </c>
      <c r="L263" s="12" t="s">
        <v>14</v>
      </c>
      <c r="M263" s="12" t="s">
        <v>14</v>
      </c>
    </row>
    <row r="264" ht="15.75" customHeight="1">
      <c r="A264" s="29" t="s">
        <v>223</v>
      </c>
      <c r="B264" s="7" t="s">
        <v>164</v>
      </c>
      <c r="C264" s="8"/>
      <c r="D264" s="8"/>
      <c r="E264" s="8"/>
      <c r="F264" s="7" t="s">
        <v>246</v>
      </c>
      <c r="G264" s="8"/>
      <c r="H264" s="10"/>
      <c r="I264" s="10" t="str">
        <f>IF(LEN(A264)=0,,IF(MAXIFS('ข้อมูลการติดตามผล'!A:A,'ข้อมูลการติดตามผล'!B:B,A264)=0,"ไม่มีข้อมูลเข้าเยี่ยม",MAXIFS('ข้อมูลการติดตามผล'!A:A,'ข้อมูลการติดตามผล'!B:B,A264)))</f>
        <v>ไม่มีข้อมูลเข้าเยี่ยม</v>
      </c>
      <c r="J264" s="11" t="str">
        <f t="shared" si="1"/>
        <v/>
      </c>
      <c r="K264" s="8" t="str">
        <f>IFERROR(IF(I264="ไม่มีข้อมูลเข้าเยี่ยม","New",IF(J264&gt; VLOOKUP(D264,Config!A:B,2,false),"Late Visit","Normal")),)</f>
        <v>New</v>
      </c>
      <c r="L264" s="12" t="s">
        <v>14</v>
      </c>
      <c r="M264" s="12" t="s">
        <v>14</v>
      </c>
    </row>
    <row r="265" ht="15.75" customHeight="1">
      <c r="A265" s="29" t="s">
        <v>43</v>
      </c>
      <c r="B265" s="7" t="s">
        <v>164</v>
      </c>
      <c r="C265" s="8"/>
      <c r="D265" s="8"/>
      <c r="E265" s="8"/>
      <c r="F265" s="7" t="s">
        <v>246</v>
      </c>
      <c r="G265" s="8"/>
      <c r="H265" s="10"/>
      <c r="I265" s="10" t="str">
        <f>IF(LEN(A265)=0,,IF(MAXIFS('ข้อมูลการติดตามผล'!A:A,'ข้อมูลการติดตามผล'!B:B,A265)=0,"ไม่มีข้อมูลเข้าเยี่ยม",MAXIFS('ข้อมูลการติดตามผล'!A:A,'ข้อมูลการติดตามผล'!B:B,A265)))</f>
        <v>ไม่มีข้อมูลเข้าเยี่ยม</v>
      </c>
      <c r="J265" s="11" t="str">
        <f t="shared" si="1"/>
        <v/>
      </c>
      <c r="K265" s="8" t="str">
        <f>IFERROR(IF(I265="ไม่มีข้อมูลเข้าเยี่ยม","New",IF(J265&gt; VLOOKUP(D265,Config!A:B,2,false),"Late Visit","Normal")),)</f>
        <v>New</v>
      </c>
      <c r="L265" s="12" t="s">
        <v>14</v>
      </c>
      <c r="M265" s="12" t="s">
        <v>14</v>
      </c>
    </row>
    <row r="266" ht="15.75" customHeight="1">
      <c r="A266" s="29" t="s">
        <v>269</v>
      </c>
      <c r="B266" s="7" t="s">
        <v>164</v>
      </c>
      <c r="C266" s="8"/>
      <c r="D266" s="8"/>
      <c r="E266" s="8"/>
      <c r="F266" s="7" t="s">
        <v>246</v>
      </c>
      <c r="G266" s="8"/>
      <c r="H266" s="10"/>
      <c r="I266" s="10" t="str">
        <f>IF(LEN(A266)=0,,IF(MAXIFS('ข้อมูลการติดตามผล'!A:A,'ข้อมูลการติดตามผล'!B:B,A266)=0,"ไม่มีข้อมูลเข้าเยี่ยม",MAXIFS('ข้อมูลการติดตามผล'!A:A,'ข้อมูลการติดตามผล'!B:B,A266)))</f>
        <v>ไม่มีข้อมูลเข้าเยี่ยม</v>
      </c>
      <c r="J266" s="11" t="str">
        <f t="shared" si="1"/>
        <v/>
      </c>
      <c r="K266" s="8" t="str">
        <f>IFERROR(IF(I266="ไม่มีข้อมูลเข้าเยี่ยม","New",IF(J266&gt; VLOOKUP(D266,Config!A:B,2,false),"Late Visit","Normal")),)</f>
        <v>New</v>
      </c>
      <c r="L266" s="12" t="s">
        <v>14</v>
      </c>
      <c r="M266" s="12" t="s">
        <v>14</v>
      </c>
    </row>
    <row r="267" ht="15.75" customHeight="1">
      <c r="A267" s="29" t="s">
        <v>270</v>
      </c>
      <c r="B267" s="7" t="s">
        <v>164</v>
      </c>
      <c r="C267" s="8"/>
      <c r="D267" s="8"/>
      <c r="E267" s="8"/>
      <c r="F267" s="7" t="s">
        <v>246</v>
      </c>
      <c r="G267" s="8"/>
      <c r="H267" s="10"/>
      <c r="I267" s="10" t="str">
        <f>IF(LEN(A267)=0,,IF(MAXIFS('ข้อมูลการติดตามผล'!A:A,'ข้อมูลการติดตามผล'!B:B,A267)=0,"ไม่มีข้อมูลเข้าเยี่ยม",MAXIFS('ข้อมูลการติดตามผล'!A:A,'ข้อมูลการติดตามผล'!B:B,A267)))</f>
        <v>ไม่มีข้อมูลเข้าเยี่ยม</v>
      </c>
      <c r="J267" s="11" t="str">
        <f t="shared" si="1"/>
        <v/>
      </c>
      <c r="K267" s="8" t="str">
        <f>IFERROR(IF(I267="ไม่มีข้อมูลเข้าเยี่ยม","New",IF(J267&gt; VLOOKUP(D267,Config!A:B,2,false),"Late Visit","Normal")),)</f>
        <v>New</v>
      </c>
      <c r="L267" s="12" t="s">
        <v>14</v>
      </c>
      <c r="M267" s="12" t="s">
        <v>14</v>
      </c>
    </row>
    <row r="268" ht="15.75" customHeight="1">
      <c r="A268" s="29" t="s">
        <v>259</v>
      </c>
      <c r="B268" s="7" t="s">
        <v>164</v>
      </c>
      <c r="C268" s="8"/>
      <c r="D268" s="8"/>
      <c r="E268" s="8"/>
      <c r="F268" s="7" t="s">
        <v>246</v>
      </c>
      <c r="G268" s="8"/>
      <c r="H268" s="10"/>
      <c r="I268" s="10" t="str">
        <f>IF(LEN(A268)=0,,IF(MAXIFS('ข้อมูลการติดตามผล'!A:A,'ข้อมูลการติดตามผล'!B:B,A268)=0,"ไม่มีข้อมูลเข้าเยี่ยม",MAXIFS('ข้อมูลการติดตามผล'!A:A,'ข้อมูลการติดตามผล'!B:B,A268)))</f>
        <v>ไม่มีข้อมูลเข้าเยี่ยม</v>
      </c>
      <c r="J268" s="11" t="str">
        <f t="shared" si="1"/>
        <v/>
      </c>
      <c r="K268" s="8" t="str">
        <f>IFERROR(IF(I268="ไม่มีข้อมูลเข้าเยี่ยม","New",IF(J268&gt; VLOOKUP(D268,Config!A:B,2,false),"Late Visit","Normal")),)</f>
        <v>New</v>
      </c>
      <c r="L268" s="12" t="s">
        <v>14</v>
      </c>
      <c r="M268" s="12" t="s">
        <v>14</v>
      </c>
    </row>
    <row r="269" ht="15.75" customHeight="1">
      <c r="A269" s="7" t="s">
        <v>271</v>
      </c>
      <c r="B269" s="7" t="s">
        <v>272</v>
      </c>
      <c r="C269" s="8"/>
      <c r="D269" s="8"/>
      <c r="E269" s="8"/>
      <c r="F269" s="8"/>
      <c r="G269" s="8"/>
      <c r="H269" s="10"/>
      <c r="I269" s="10" t="str">
        <f>IF(LEN(A269)=0,,IF(MAXIFS('ข้อมูลการติดตามผล'!A:A,'ข้อมูลการติดตามผล'!B:B,A269)=0,"ไม่มีข้อมูลเข้าเยี่ยม",MAXIFS('ข้อมูลการติดตามผล'!A:A,'ข้อมูลการติดตามผล'!B:B,A269)))</f>
        <v>ไม่มีข้อมูลเข้าเยี่ยม</v>
      </c>
      <c r="J269" s="11" t="str">
        <f t="shared" si="1"/>
        <v/>
      </c>
      <c r="K269" s="8" t="str">
        <f>IFERROR(IF(I269="ไม่มีข้อมูลเข้าเยี่ยม","New",IF(J269&gt; VLOOKUP(D269,Config!A:B,2,false),"Late Visit","Normal")),)</f>
        <v>New</v>
      </c>
      <c r="L269" s="12" t="s">
        <v>14</v>
      </c>
      <c r="M269" s="12" t="s">
        <v>14</v>
      </c>
    </row>
    <row r="270" ht="15.75" customHeight="1">
      <c r="A270" s="7" t="s">
        <v>122</v>
      </c>
      <c r="B270" s="7" t="s">
        <v>272</v>
      </c>
      <c r="C270" s="8"/>
      <c r="D270" s="8"/>
      <c r="E270" s="8"/>
      <c r="F270" s="8"/>
      <c r="G270" s="8"/>
      <c r="H270" s="10"/>
      <c r="I270" s="10" t="str">
        <f>IF(LEN(A270)=0,,IF(MAXIFS('ข้อมูลการติดตามผล'!A:A,'ข้อมูลการติดตามผล'!B:B,A270)=0,"ไม่มีข้อมูลเข้าเยี่ยม",MAXIFS('ข้อมูลการติดตามผล'!A:A,'ข้อมูลการติดตามผล'!B:B,A270)))</f>
        <v>ไม่มีข้อมูลเข้าเยี่ยม</v>
      </c>
      <c r="J270" s="11" t="str">
        <f t="shared" si="1"/>
        <v/>
      </c>
      <c r="K270" s="8" t="str">
        <f>IFERROR(IF(I270="ไม่มีข้อมูลเข้าเยี่ยม","New",IF(J270&gt; VLOOKUP(D270,Config!A:B,2,false),"Late Visit","Normal")),)</f>
        <v>New</v>
      </c>
      <c r="L270" s="12" t="s">
        <v>14</v>
      </c>
      <c r="M270" s="12" t="s">
        <v>14</v>
      </c>
    </row>
    <row r="271" ht="15.75" customHeight="1">
      <c r="A271" s="7" t="s">
        <v>273</v>
      </c>
      <c r="B271" s="7" t="s">
        <v>272</v>
      </c>
      <c r="C271" s="8"/>
      <c r="D271" s="8"/>
      <c r="E271" s="8"/>
      <c r="F271" s="8"/>
      <c r="G271" s="8"/>
      <c r="H271" s="10"/>
      <c r="I271" s="10" t="str">
        <f>IF(LEN(A271)=0,,IF(MAXIFS('ข้อมูลการติดตามผล'!A:A,'ข้อมูลการติดตามผล'!B:B,A271)=0,"ไม่มีข้อมูลเข้าเยี่ยม",MAXIFS('ข้อมูลการติดตามผล'!A:A,'ข้อมูลการติดตามผล'!B:B,A271)))</f>
        <v>ไม่มีข้อมูลเข้าเยี่ยม</v>
      </c>
      <c r="J271" s="11" t="str">
        <f t="shared" si="1"/>
        <v/>
      </c>
      <c r="K271" s="8" t="str">
        <f>IFERROR(IF(I271="ไม่มีข้อมูลเข้าเยี่ยม","New",IF(J271&gt; VLOOKUP(D271,Config!A:B,2,false),"Late Visit","Normal")),)</f>
        <v>New</v>
      </c>
      <c r="L271" s="12" t="s">
        <v>14</v>
      </c>
      <c r="M271" s="12" t="s">
        <v>14</v>
      </c>
    </row>
    <row r="272" ht="15.75" customHeight="1">
      <c r="A272" s="7" t="s">
        <v>274</v>
      </c>
      <c r="B272" s="7" t="s">
        <v>272</v>
      </c>
      <c r="C272" s="8"/>
      <c r="D272" s="8"/>
      <c r="E272" s="8"/>
      <c r="F272" s="8"/>
      <c r="G272" s="8"/>
      <c r="H272" s="10"/>
      <c r="I272" s="10" t="str">
        <f>IF(LEN(A272)=0,,IF(MAXIFS('ข้อมูลการติดตามผล'!A:A,'ข้อมูลการติดตามผล'!B:B,A272)=0,"ไม่มีข้อมูลเข้าเยี่ยม",MAXIFS('ข้อมูลการติดตามผล'!A:A,'ข้อมูลการติดตามผล'!B:B,A272)))</f>
        <v>ไม่มีข้อมูลเข้าเยี่ยม</v>
      </c>
      <c r="J272" s="11" t="str">
        <f t="shared" si="1"/>
        <v/>
      </c>
      <c r="K272" s="8" t="str">
        <f>IFERROR(IF(I272="ไม่มีข้อมูลเข้าเยี่ยม","New",IF(J272&gt; VLOOKUP(D272,Config!A:B,2,false),"Late Visit","Normal")),)</f>
        <v>New</v>
      </c>
      <c r="L272" s="12" t="s">
        <v>14</v>
      </c>
      <c r="M272" s="12" t="s">
        <v>14</v>
      </c>
    </row>
    <row r="273" ht="15.75" customHeight="1">
      <c r="A273" s="7" t="s">
        <v>275</v>
      </c>
      <c r="B273" s="7" t="s">
        <v>272</v>
      </c>
      <c r="C273" s="8"/>
      <c r="D273" s="8"/>
      <c r="E273" s="8"/>
      <c r="F273" s="8"/>
      <c r="G273" s="8"/>
      <c r="H273" s="10"/>
      <c r="I273" s="10" t="str">
        <f>IF(LEN(A273)=0,,IF(MAXIFS('ข้อมูลการติดตามผล'!A:A,'ข้อมูลการติดตามผล'!B:B,A273)=0,"ไม่มีข้อมูลเข้าเยี่ยม",MAXIFS('ข้อมูลการติดตามผล'!A:A,'ข้อมูลการติดตามผล'!B:B,A273)))</f>
        <v>ไม่มีข้อมูลเข้าเยี่ยม</v>
      </c>
      <c r="J273" s="11" t="str">
        <f t="shared" si="1"/>
        <v/>
      </c>
      <c r="K273" s="8" t="str">
        <f>IFERROR(IF(I273="ไม่มีข้อมูลเข้าเยี่ยม","New",IF(J273&gt; VLOOKUP(D273,Config!A:B,2,false),"Late Visit","Normal")),)</f>
        <v>New</v>
      </c>
      <c r="L273" s="12" t="s">
        <v>14</v>
      </c>
      <c r="M273" s="12" t="s">
        <v>14</v>
      </c>
    </row>
    <row r="274" ht="15.75" customHeight="1">
      <c r="A274" s="7" t="s">
        <v>276</v>
      </c>
      <c r="B274" s="7" t="s">
        <v>272</v>
      </c>
      <c r="C274" s="8"/>
      <c r="D274" s="8"/>
      <c r="E274" s="8"/>
      <c r="F274" s="8"/>
      <c r="G274" s="8"/>
      <c r="H274" s="10"/>
      <c r="I274" s="10" t="str">
        <f>IF(LEN(A274)=0,,IF(MAXIFS('ข้อมูลการติดตามผล'!A:A,'ข้อมูลการติดตามผล'!B:B,A274)=0,"ไม่มีข้อมูลเข้าเยี่ยม",MAXIFS('ข้อมูลการติดตามผล'!A:A,'ข้อมูลการติดตามผล'!B:B,A274)))</f>
        <v>ไม่มีข้อมูลเข้าเยี่ยม</v>
      </c>
      <c r="J274" s="11" t="str">
        <f t="shared" si="1"/>
        <v/>
      </c>
      <c r="K274" s="8" t="str">
        <f>IFERROR(IF(I274="ไม่มีข้อมูลเข้าเยี่ยม","New",IF(J274&gt; VLOOKUP(D274,Config!A:B,2,false),"Late Visit","Normal")),)</f>
        <v>New</v>
      </c>
      <c r="L274" s="12" t="s">
        <v>14</v>
      </c>
      <c r="M274" s="12" t="s">
        <v>14</v>
      </c>
    </row>
    <row r="275" ht="15.75" customHeight="1">
      <c r="A275" s="8" t="s">
        <v>277</v>
      </c>
      <c r="B275" s="7" t="s">
        <v>272</v>
      </c>
      <c r="C275" s="8"/>
      <c r="D275" s="8"/>
      <c r="E275" s="8"/>
      <c r="F275" s="8"/>
      <c r="G275" s="8"/>
      <c r="H275" s="10"/>
      <c r="I275" s="10" t="str">
        <f>IF(LEN(A275)=0,,IF(MAXIFS('ข้อมูลการติดตามผล'!A:A,'ข้อมูลการติดตามผล'!B:B,A275)=0,"ไม่มีข้อมูลเข้าเยี่ยม",MAXIFS('ข้อมูลการติดตามผล'!A:A,'ข้อมูลการติดตามผล'!B:B,A275)))</f>
        <v>ไม่มีข้อมูลเข้าเยี่ยม</v>
      </c>
      <c r="J275" s="11" t="str">
        <f t="shared" si="1"/>
        <v/>
      </c>
      <c r="K275" s="8" t="str">
        <f>IFERROR(IF(I275="ไม่มีข้อมูลเข้าเยี่ยม","New",IF(J275&gt; VLOOKUP(D275,Config!A:B,2,false),"Late Visit","Normal")),)</f>
        <v>New</v>
      </c>
      <c r="L275" s="12" t="s">
        <v>14</v>
      </c>
      <c r="M275" s="12" t="s">
        <v>14</v>
      </c>
    </row>
    <row r="276" ht="15.75" customHeight="1">
      <c r="A276" s="8" t="s">
        <v>278</v>
      </c>
      <c r="B276" s="7" t="s">
        <v>272</v>
      </c>
      <c r="C276" s="8"/>
      <c r="D276" s="8"/>
      <c r="E276" s="8"/>
      <c r="F276" s="8"/>
      <c r="G276" s="8"/>
      <c r="H276" s="10"/>
      <c r="I276" s="10" t="str">
        <f>IF(LEN(A276)=0,,IF(MAXIFS('ข้อมูลการติดตามผล'!A:A,'ข้อมูลการติดตามผล'!B:B,A276)=0,"ไม่มีข้อมูลเข้าเยี่ยม",MAXIFS('ข้อมูลการติดตามผล'!A:A,'ข้อมูลการติดตามผล'!B:B,A276)))</f>
        <v>ไม่มีข้อมูลเข้าเยี่ยม</v>
      </c>
      <c r="J276" s="11" t="str">
        <f t="shared" si="1"/>
        <v/>
      </c>
      <c r="K276" s="8" t="str">
        <f>IFERROR(IF(I276="ไม่มีข้อมูลเข้าเยี่ยม","New",IF(J276&gt; VLOOKUP(D276,Config!A:B,2,false),"Late Visit","Normal")),)</f>
        <v>New</v>
      </c>
      <c r="L276" s="12" t="s">
        <v>14</v>
      </c>
      <c r="M276" s="12" t="s">
        <v>14</v>
      </c>
    </row>
    <row r="277" ht="15.75" customHeight="1">
      <c r="A277" s="8" t="s">
        <v>279</v>
      </c>
      <c r="B277" s="7" t="s">
        <v>272</v>
      </c>
      <c r="C277" s="8"/>
      <c r="D277" s="8"/>
      <c r="E277" s="8"/>
      <c r="F277" s="8"/>
      <c r="G277" s="8"/>
      <c r="H277" s="10"/>
      <c r="I277" s="10" t="str">
        <f>IF(LEN(A277)=0,,IF(MAXIFS('ข้อมูลการติดตามผล'!A:A,'ข้อมูลการติดตามผล'!B:B,A277)=0,"ไม่มีข้อมูลเข้าเยี่ยม",MAXIFS('ข้อมูลการติดตามผล'!A:A,'ข้อมูลการติดตามผล'!B:B,A277)))</f>
        <v>ไม่มีข้อมูลเข้าเยี่ยม</v>
      </c>
      <c r="J277" s="11" t="str">
        <f t="shared" si="1"/>
        <v/>
      </c>
      <c r="K277" s="8" t="str">
        <f>IFERROR(IF(I277="ไม่มีข้อมูลเข้าเยี่ยม","New",IF(J277&gt; VLOOKUP(D277,Config!A:B,2,false),"Late Visit","Normal")),)</f>
        <v>New</v>
      </c>
      <c r="L277" s="12" t="s">
        <v>14</v>
      </c>
      <c r="M277" s="12" t="s">
        <v>14</v>
      </c>
    </row>
    <row r="278" ht="15.75" customHeight="1">
      <c r="A278" s="8" t="s">
        <v>280</v>
      </c>
      <c r="B278" s="7" t="s">
        <v>272</v>
      </c>
      <c r="C278" s="8"/>
      <c r="D278" s="8"/>
      <c r="E278" s="8"/>
      <c r="F278" s="8"/>
      <c r="G278" s="8"/>
      <c r="H278" s="10"/>
      <c r="I278" s="10" t="str">
        <f>IF(LEN(A278)=0,,IF(MAXIFS('ข้อมูลการติดตามผล'!A:A,'ข้อมูลการติดตามผล'!B:B,A278)=0,"ไม่มีข้อมูลเข้าเยี่ยม",MAXIFS('ข้อมูลการติดตามผล'!A:A,'ข้อมูลการติดตามผล'!B:B,A278)))</f>
        <v>ไม่มีข้อมูลเข้าเยี่ยม</v>
      </c>
      <c r="J278" s="11" t="str">
        <f t="shared" si="1"/>
        <v/>
      </c>
      <c r="K278" s="8" t="str">
        <f>IFERROR(IF(I278="ไม่มีข้อมูลเข้าเยี่ยม","New",IF(J278&gt; VLOOKUP(D278,Config!A:B,2,false),"Late Visit","Normal")),)</f>
        <v>New</v>
      </c>
      <c r="L278" s="12" t="s">
        <v>14</v>
      </c>
      <c r="M278" s="12" t="s">
        <v>14</v>
      </c>
    </row>
    <row r="279" ht="15.75" customHeight="1">
      <c r="A279" s="8" t="s">
        <v>281</v>
      </c>
      <c r="B279" s="7" t="s">
        <v>272</v>
      </c>
      <c r="C279" s="8"/>
      <c r="D279" s="8"/>
      <c r="E279" s="8"/>
      <c r="F279" s="8"/>
      <c r="G279" s="8"/>
      <c r="H279" s="10"/>
      <c r="I279" s="10" t="str">
        <f>IF(LEN(A279)=0,,IF(MAXIFS('ข้อมูลการติดตามผล'!A:A,'ข้อมูลการติดตามผล'!B:B,A279)=0,"ไม่มีข้อมูลเข้าเยี่ยม",MAXIFS('ข้อมูลการติดตามผล'!A:A,'ข้อมูลการติดตามผล'!B:B,A279)))</f>
        <v>ไม่มีข้อมูลเข้าเยี่ยม</v>
      </c>
      <c r="J279" s="11" t="str">
        <f t="shared" si="1"/>
        <v/>
      </c>
      <c r="K279" s="8" t="str">
        <f>IFERROR(IF(I279="ไม่มีข้อมูลเข้าเยี่ยม","New",IF(J279&gt; VLOOKUP(D279,Config!A:B,2,false),"Late Visit","Normal")),)</f>
        <v>New</v>
      </c>
      <c r="L279" s="12" t="s">
        <v>14</v>
      </c>
      <c r="M279" s="12" t="s">
        <v>14</v>
      </c>
    </row>
    <row r="280" ht="15.75" customHeight="1">
      <c r="A280" s="8" t="s">
        <v>282</v>
      </c>
      <c r="B280" s="7" t="s">
        <v>272</v>
      </c>
      <c r="C280" s="8"/>
      <c r="D280" s="8"/>
      <c r="E280" s="8"/>
      <c r="F280" s="8"/>
      <c r="G280" s="8"/>
      <c r="H280" s="10"/>
      <c r="I280" s="10" t="str">
        <f>IF(LEN(A280)=0,,IF(MAXIFS('ข้อมูลการติดตามผล'!A:A,'ข้อมูลการติดตามผล'!B:B,A280)=0,"ไม่มีข้อมูลเข้าเยี่ยม",MAXIFS('ข้อมูลการติดตามผล'!A:A,'ข้อมูลการติดตามผล'!B:B,A280)))</f>
        <v>ไม่มีข้อมูลเข้าเยี่ยม</v>
      </c>
      <c r="J280" s="11" t="str">
        <f t="shared" si="1"/>
        <v/>
      </c>
      <c r="K280" s="8" t="str">
        <f>IFERROR(IF(I280="ไม่มีข้อมูลเข้าเยี่ยม","New",IF(J280&gt; VLOOKUP(D280,Config!A:B,2,false),"Late Visit","Normal")),)</f>
        <v>New</v>
      </c>
      <c r="L280" s="12" t="s">
        <v>14</v>
      </c>
      <c r="M280" s="12" t="s">
        <v>14</v>
      </c>
    </row>
    <row r="281" ht="15.75" customHeight="1">
      <c r="A281" s="8" t="s">
        <v>283</v>
      </c>
      <c r="B281" s="7" t="s">
        <v>272</v>
      </c>
      <c r="C281" s="8"/>
      <c r="D281" s="8"/>
      <c r="E281" s="8"/>
      <c r="F281" s="8"/>
      <c r="G281" s="8"/>
      <c r="H281" s="10"/>
      <c r="I281" s="10" t="str">
        <f>IF(LEN(A281)=0,,IF(MAXIFS('ข้อมูลการติดตามผล'!A:A,'ข้อมูลการติดตามผล'!B:B,A281)=0,"ไม่มีข้อมูลเข้าเยี่ยม",MAXIFS('ข้อมูลการติดตามผล'!A:A,'ข้อมูลการติดตามผล'!B:B,A281)))</f>
        <v>ไม่มีข้อมูลเข้าเยี่ยม</v>
      </c>
      <c r="J281" s="11" t="str">
        <f t="shared" si="1"/>
        <v/>
      </c>
      <c r="K281" s="8" t="str">
        <f>IFERROR(IF(I281="ไม่มีข้อมูลเข้าเยี่ยม","New",IF(J281&gt; VLOOKUP(D281,Config!A:B,2,false),"Late Visit","Normal")),)</f>
        <v>New</v>
      </c>
      <c r="L281" s="12" t="s">
        <v>14</v>
      </c>
      <c r="M281" s="12" t="s">
        <v>14</v>
      </c>
    </row>
    <row r="282" ht="15.75" customHeight="1">
      <c r="A282" s="8" t="s">
        <v>284</v>
      </c>
      <c r="B282" s="7" t="s">
        <v>272</v>
      </c>
      <c r="C282" s="8"/>
      <c r="D282" s="8"/>
      <c r="E282" s="8"/>
      <c r="F282" s="8"/>
      <c r="G282" s="8"/>
      <c r="H282" s="10"/>
      <c r="I282" s="10" t="str">
        <f>IF(LEN(A282)=0,,IF(MAXIFS('ข้อมูลการติดตามผล'!A:A,'ข้อมูลการติดตามผล'!B:B,A282)=0,"ไม่มีข้อมูลเข้าเยี่ยม",MAXIFS('ข้อมูลการติดตามผล'!A:A,'ข้อมูลการติดตามผล'!B:B,A282)))</f>
        <v>ไม่มีข้อมูลเข้าเยี่ยม</v>
      </c>
      <c r="J282" s="11" t="str">
        <f t="shared" si="1"/>
        <v/>
      </c>
      <c r="K282" s="8" t="str">
        <f>IFERROR(IF(I282="ไม่มีข้อมูลเข้าเยี่ยม","New",IF(J282&gt; VLOOKUP(D282,Config!A:B,2,false),"Late Visit","Normal")),)</f>
        <v>New</v>
      </c>
      <c r="L282" s="12" t="s">
        <v>14</v>
      </c>
      <c r="M282" s="12" t="s">
        <v>14</v>
      </c>
    </row>
    <row r="283" ht="15.75" customHeight="1">
      <c r="A283" s="8" t="s">
        <v>53</v>
      </c>
      <c r="B283" s="7" t="s">
        <v>272</v>
      </c>
      <c r="C283" s="8"/>
      <c r="D283" s="8"/>
      <c r="E283" s="8"/>
      <c r="F283" s="8"/>
      <c r="G283" s="8"/>
      <c r="H283" s="10"/>
      <c r="I283" s="10" t="str">
        <f>IF(LEN(A283)=0,,IF(MAXIFS('ข้อมูลการติดตามผล'!A:A,'ข้อมูลการติดตามผล'!B:B,A283)=0,"ไม่มีข้อมูลเข้าเยี่ยม",MAXIFS('ข้อมูลการติดตามผล'!A:A,'ข้อมูลการติดตามผล'!B:B,A283)))</f>
        <v>ไม่มีข้อมูลเข้าเยี่ยม</v>
      </c>
      <c r="J283" s="11" t="str">
        <f t="shared" si="1"/>
        <v/>
      </c>
      <c r="K283" s="8" t="str">
        <f>IFERROR(IF(I283="ไม่มีข้อมูลเข้าเยี่ยม","New",IF(J283&gt; VLOOKUP(D283,Config!A:B,2,false),"Late Visit","Normal")),)</f>
        <v>New</v>
      </c>
      <c r="L283" s="12" t="s">
        <v>14</v>
      </c>
      <c r="M283" s="12" t="s">
        <v>14</v>
      </c>
    </row>
    <row r="284" ht="15.75" customHeight="1">
      <c r="A284" s="8" t="s">
        <v>285</v>
      </c>
      <c r="B284" s="7" t="s">
        <v>272</v>
      </c>
      <c r="C284" s="8"/>
      <c r="D284" s="8"/>
      <c r="E284" s="8"/>
      <c r="F284" s="8"/>
      <c r="G284" s="8"/>
      <c r="H284" s="10"/>
      <c r="I284" s="10" t="str">
        <f>IF(LEN(A284)=0,,IF(MAXIFS('ข้อมูลการติดตามผล'!A:A,'ข้อมูลการติดตามผล'!B:B,A284)=0,"ไม่มีข้อมูลเข้าเยี่ยม",MAXIFS('ข้อมูลการติดตามผล'!A:A,'ข้อมูลการติดตามผล'!B:B,A284)))</f>
        <v>ไม่มีข้อมูลเข้าเยี่ยม</v>
      </c>
      <c r="J284" s="11" t="str">
        <f t="shared" si="1"/>
        <v/>
      </c>
      <c r="K284" s="8" t="str">
        <f>IFERROR(IF(I284="ไม่มีข้อมูลเข้าเยี่ยม","New",IF(J284&gt; VLOOKUP(D284,Config!A:B,2,false),"Late Visit","Normal")),)</f>
        <v>New</v>
      </c>
      <c r="L284" s="12" t="s">
        <v>14</v>
      </c>
      <c r="M284" s="12" t="s">
        <v>14</v>
      </c>
    </row>
    <row r="285" ht="15.75" customHeight="1">
      <c r="A285" s="8" t="s">
        <v>286</v>
      </c>
      <c r="B285" s="7" t="s">
        <v>272</v>
      </c>
      <c r="C285" s="8"/>
      <c r="D285" s="8"/>
      <c r="E285" s="8"/>
      <c r="F285" s="8"/>
      <c r="G285" s="8"/>
      <c r="H285" s="10"/>
      <c r="I285" s="10" t="str">
        <f>IF(LEN(A285)=0,,IF(MAXIFS('ข้อมูลการติดตามผล'!A:A,'ข้อมูลการติดตามผล'!B:B,A285)=0,"ไม่มีข้อมูลเข้าเยี่ยม",MAXIFS('ข้อมูลการติดตามผล'!A:A,'ข้อมูลการติดตามผล'!B:B,A285)))</f>
        <v>ไม่มีข้อมูลเข้าเยี่ยม</v>
      </c>
      <c r="J285" s="11" t="str">
        <f t="shared" si="1"/>
        <v/>
      </c>
      <c r="K285" s="8" t="str">
        <f>IFERROR(IF(I285="ไม่มีข้อมูลเข้าเยี่ยม","New",IF(J285&gt; VLOOKUP(D285,Config!A:B,2,false),"Late Visit","Normal")),)</f>
        <v>New</v>
      </c>
      <c r="L285" s="12" t="s">
        <v>14</v>
      </c>
      <c r="M285" s="12" t="s">
        <v>14</v>
      </c>
    </row>
    <row r="286" ht="15.75" customHeight="1">
      <c r="A286" s="8" t="s">
        <v>287</v>
      </c>
      <c r="B286" s="7" t="s">
        <v>272</v>
      </c>
      <c r="C286" s="8"/>
      <c r="D286" s="8"/>
      <c r="E286" s="8"/>
      <c r="F286" s="8"/>
      <c r="G286" s="8"/>
      <c r="H286" s="10"/>
      <c r="I286" s="10" t="str">
        <f>IF(LEN(A286)=0,,IF(MAXIFS('ข้อมูลการติดตามผล'!A:A,'ข้อมูลการติดตามผล'!B:B,A286)=0,"ไม่มีข้อมูลเข้าเยี่ยม",MAXIFS('ข้อมูลการติดตามผล'!A:A,'ข้อมูลการติดตามผล'!B:B,A286)))</f>
        <v>ไม่มีข้อมูลเข้าเยี่ยม</v>
      </c>
      <c r="J286" s="11" t="str">
        <f t="shared" si="1"/>
        <v/>
      </c>
      <c r="K286" s="8" t="str">
        <f>IFERROR(IF(I286="ไม่มีข้อมูลเข้าเยี่ยม","New",IF(J286&gt; VLOOKUP(D286,Config!A:B,2,false),"Late Visit","Normal")),)</f>
        <v>New</v>
      </c>
      <c r="L286" s="12" t="s">
        <v>14</v>
      </c>
      <c r="M286" s="12" t="s">
        <v>14</v>
      </c>
    </row>
    <row r="287" ht="15.75" customHeight="1">
      <c r="A287" s="8" t="s">
        <v>288</v>
      </c>
      <c r="B287" s="7" t="s">
        <v>272</v>
      </c>
      <c r="C287" s="8"/>
      <c r="D287" s="8"/>
      <c r="E287" s="8"/>
      <c r="F287" s="8"/>
      <c r="G287" s="8"/>
      <c r="H287" s="10"/>
      <c r="I287" s="10" t="str">
        <f>IF(LEN(A287)=0,,IF(MAXIFS('ข้อมูลการติดตามผล'!A:A,'ข้อมูลการติดตามผล'!B:B,A287)=0,"ไม่มีข้อมูลเข้าเยี่ยม",MAXIFS('ข้อมูลการติดตามผล'!A:A,'ข้อมูลการติดตามผล'!B:B,A287)))</f>
        <v>ไม่มีข้อมูลเข้าเยี่ยม</v>
      </c>
      <c r="J287" s="11" t="str">
        <f t="shared" si="1"/>
        <v/>
      </c>
      <c r="K287" s="8" t="str">
        <f>IFERROR(IF(I287="ไม่มีข้อมูลเข้าเยี่ยม","New",IF(J287&gt; VLOOKUP(D287,Config!A:B,2,false),"Late Visit","Normal")),)</f>
        <v>New</v>
      </c>
      <c r="L287" s="12" t="s">
        <v>14</v>
      </c>
      <c r="M287" s="12" t="s">
        <v>14</v>
      </c>
    </row>
    <row r="288" ht="15.75" customHeight="1">
      <c r="A288" s="8" t="s">
        <v>289</v>
      </c>
      <c r="B288" s="7" t="s">
        <v>272</v>
      </c>
      <c r="C288" s="8"/>
      <c r="D288" s="8"/>
      <c r="E288" s="8"/>
      <c r="F288" s="8"/>
      <c r="G288" s="8"/>
      <c r="H288" s="10"/>
      <c r="I288" s="10" t="str">
        <f>IF(LEN(A288)=0,,IF(MAXIFS('ข้อมูลการติดตามผล'!A:A,'ข้อมูลการติดตามผล'!B:B,A288)=0,"ไม่มีข้อมูลเข้าเยี่ยม",MAXIFS('ข้อมูลการติดตามผล'!A:A,'ข้อมูลการติดตามผล'!B:B,A288)))</f>
        <v>ไม่มีข้อมูลเข้าเยี่ยม</v>
      </c>
      <c r="J288" s="11" t="str">
        <f t="shared" si="1"/>
        <v/>
      </c>
      <c r="K288" s="8" t="str">
        <f>IFERROR(IF(I288="ไม่มีข้อมูลเข้าเยี่ยม","New",IF(J288&gt; VLOOKUP(D288,Config!A:B,2,false),"Late Visit","Normal")),)</f>
        <v>New</v>
      </c>
      <c r="L288" s="12" t="s">
        <v>14</v>
      </c>
      <c r="M288" s="12" t="s">
        <v>14</v>
      </c>
    </row>
    <row r="289" ht="15.75" customHeight="1">
      <c r="A289" s="8" t="s">
        <v>290</v>
      </c>
      <c r="B289" s="7" t="s">
        <v>272</v>
      </c>
      <c r="C289" s="8"/>
      <c r="D289" s="8"/>
      <c r="E289" s="8"/>
      <c r="F289" s="8"/>
      <c r="G289" s="8"/>
      <c r="H289" s="10"/>
      <c r="I289" s="10" t="str">
        <f>IF(LEN(A289)=0,,IF(MAXIFS('ข้อมูลการติดตามผล'!A:A,'ข้อมูลการติดตามผล'!B:B,A289)=0,"ไม่มีข้อมูลเข้าเยี่ยม",MAXIFS('ข้อมูลการติดตามผล'!A:A,'ข้อมูลการติดตามผล'!B:B,A289)))</f>
        <v>ไม่มีข้อมูลเข้าเยี่ยม</v>
      </c>
      <c r="J289" s="11" t="str">
        <f t="shared" si="1"/>
        <v/>
      </c>
      <c r="K289" s="8" t="str">
        <f>IFERROR(IF(I289="ไม่มีข้อมูลเข้าเยี่ยม","New",IF(J289&gt; VLOOKUP(D289,Config!A:B,2,false),"Late Visit","Normal")),)</f>
        <v>New</v>
      </c>
      <c r="L289" s="12" t="s">
        <v>14</v>
      </c>
      <c r="M289" s="12" t="s">
        <v>14</v>
      </c>
    </row>
    <row r="290" ht="15.75" customHeight="1">
      <c r="A290" s="8" t="s">
        <v>291</v>
      </c>
      <c r="B290" s="7" t="s">
        <v>272</v>
      </c>
      <c r="C290" s="8"/>
      <c r="D290" s="8"/>
      <c r="E290" s="8"/>
      <c r="F290" s="8"/>
      <c r="G290" s="8"/>
      <c r="H290" s="10"/>
      <c r="I290" s="10" t="str">
        <f>IF(LEN(A290)=0,,IF(MAXIFS('ข้อมูลการติดตามผล'!A:A,'ข้อมูลการติดตามผล'!B:B,A290)=0,"ไม่มีข้อมูลเข้าเยี่ยม",MAXIFS('ข้อมูลการติดตามผล'!A:A,'ข้อมูลการติดตามผล'!B:B,A290)))</f>
        <v>ไม่มีข้อมูลเข้าเยี่ยม</v>
      </c>
      <c r="J290" s="11" t="str">
        <f t="shared" si="1"/>
        <v/>
      </c>
      <c r="K290" s="8" t="str">
        <f>IFERROR(IF(I290="ไม่มีข้อมูลเข้าเยี่ยม","New",IF(J290&gt; VLOOKUP(D290,Config!A:B,2,false),"Late Visit","Normal")),)</f>
        <v>New</v>
      </c>
      <c r="L290" s="12" t="s">
        <v>14</v>
      </c>
      <c r="M290" s="12" t="s">
        <v>14</v>
      </c>
    </row>
    <row r="291" ht="15.75" customHeight="1">
      <c r="A291" s="8" t="s">
        <v>292</v>
      </c>
      <c r="B291" s="7" t="s">
        <v>272</v>
      </c>
      <c r="C291" s="8"/>
      <c r="D291" s="8"/>
      <c r="E291" s="8"/>
      <c r="F291" s="8"/>
      <c r="G291" s="8"/>
      <c r="H291" s="10"/>
      <c r="I291" s="10" t="str">
        <f>IF(LEN(A291)=0,,IF(MAXIFS('ข้อมูลการติดตามผล'!A:A,'ข้อมูลการติดตามผล'!B:B,A291)=0,"ไม่มีข้อมูลเข้าเยี่ยม",MAXIFS('ข้อมูลการติดตามผล'!A:A,'ข้อมูลการติดตามผล'!B:B,A291)))</f>
        <v>ไม่มีข้อมูลเข้าเยี่ยม</v>
      </c>
      <c r="J291" s="11" t="str">
        <f t="shared" si="1"/>
        <v/>
      </c>
      <c r="K291" s="8" t="str">
        <f>IFERROR(IF(I291="ไม่มีข้อมูลเข้าเยี่ยม","New",IF(J291&gt; VLOOKUP(D291,Config!A:B,2,false),"Late Visit","Normal")),)</f>
        <v>New</v>
      </c>
      <c r="L291" s="12" t="s">
        <v>14</v>
      </c>
      <c r="M291" s="12" t="s">
        <v>14</v>
      </c>
    </row>
    <row r="292" ht="15.75" customHeight="1">
      <c r="A292" s="8" t="s">
        <v>293</v>
      </c>
      <c r="B292" s="7" t="s">
        <v>272</v>
      </c>
      <c r="C292" s="8"/>
      <c r="D292" s="8"/>
      <c r="E292" s="8"/>
      <c r="F292" s="8"/>
      <c r="G292" s="8"/>
      <c r="H292" s="10"/>
      <c r="I292" s="10" t="str">
        <f>IF(LEN(A292)=0,,IF(MAXIFS('ข้อมูลการติดตามผล'!A:A,'ข้อมูลการติดตามผล'!B:B,A292)=0,"ไม่มีข้อมูลเข้าเยี่ยม",MAXIFS('ข้อมูลการติดตามผล'!A:A,'ข้อมูลการติดตามผล'!B:B,A292)))</f>
        <v>ไม่มีข้อมูลเข้าเยี่ยม</v>
      </c>
      <c r="J292" s="11" t="str">
        <f t="shared" si="1"/>
        <v/>
      </c>
      <c r="K292" s="8" t="str">
        <f>IFERROR(IF(I292="ไม่มีข้อมูลเข้าเยี่ยม","New",IF(J292&gt; VLOOKUP(D292,Config!A:B,2,false),"Late Visit","Normal")),)</f>
        <v>New</v>
      </c>
      <c r="L292" s="12" t="s">
        <v>14</v>
      </c>
      <c r="M292" s="12" t="s">
        <v>14</v>
      </c>
    </row>
    <row r="293" ht="15.75" customHeight="1">
      <c r="A293" s="8" t="s">
        <v>294</v>
      </c>
      <c r="B293" s="7" t="s">
        <v>272</v>
      </c>
      <c r="C293" s="8"/>
      <c r="D293" s="8"/>
      <c r="E293" s="8"/>
      <c r="F293" s="8"/>
      <c r="G293" s="8"/>
      <c r="H293" s="10"/>
      <c r="I293" s="10" t="str">
        <f>IF(LEN(A293)=0,,IF(MAXIFS('ข้อมูลการติดตามผล'!A:A,'ข้อมูลการติดตามผล'!B:B,A293)=0,"ไม่มีข้อมูลเข้าเยี่ยม",MAXIFS('ข้อมูลการติดตามผล'!A:A,'ข้อมูลการติดตามผล'!B:B,A293)))</f>
        <v>ไม่มีข้อมูลเข้าเยี่ยม</v>
      </c>
      <c r="J293" s="11" t="str">
        <f t="shared" si="1"/>
        <v/>
      </c>
      <c r="K293" s="8" t="str">
        <f>IFERROR(IF(I293="ไม่มีข้อมูลเข้าเยี่ยม","New",IF(J293&gt; VLOOKUP(D293,Config!A:B,2,false),"Late Visit","Normal")),)</f>
        <v>New</v>
      </c>
      <c r="L293" s="12" t="s">
        <v>14</v>
      </c>
      <c r="M293" s="12" t="s">
        <v>14</v>
      </c>
    </row>
    <row r="294" ht="15.75" customHeight="1">
      <c r="A294" s="8" t="s">
        <v>295</v>
      </c>
      <c r="B294" s="7" t="s">
        <v>272</v>
      </c>
      <c r="C294" s="8"/>
      <c r="D294" s="8"/>
      <c r="E294" s="8"/>
      <c r="F294" s="8"/>
      <c r="G294" s="8"/>
      <c r="H294" s="10"/>
      <c r="I294" s="10" t="str">
        <f>IF(LEN(A294)=0,,IF(MAXIFS('ข้อมูลการติดตามผล'!A:A,'ข้อมูลการติดตามผล'!B:B,A294)=0,"ไม่มีข้อมูลเข้าเยี่ยม",MAXIFS('ข้อมูลการติดตามผล'!A:A,'ข้อมูลการติดตามผล'!B:B,A294)))</f>
        <v>ไม่มีข้อมูลเข้าเยี่ยม</v>
      </c>
      <c r="J294" s="11" t="str">
        <f t="shared" si="1"/>
        <v/>
      </c>
      <c r="K294" s="8" t="str">
        <f>IFERROR(IF(I294="ไม่มีข้อมูลเข้าเยี่ยม","New",IF(J294&gt; VLOOKUP(D294,Config!A:B,2,false),"Late Visit","Normal")),)</f>
        <v>New</v>
      </c>
      <c r="L294" s="12" t="s">
        <v>14</v>
      </c>
      <c r="M294" s="12" t="s">
        <v>14</v>
      </c>
    </row>
    <row r="295" ht="15.75" customHeight="1">
      <c r="A295" s="8" t="s">
        <v>296</v>
      </c>
      <c r="B295" s="7" t="s">
        <v>272</v>
      </c>
      <c r="C295" s="8"/>
      <c r="D295" s="8"/>
      <c r="E295" s="8"/>
      <c r="F295" s="8"/>
      <c r="G295" s="8"/>
      <c r="H295" s="10"/>
      <c r="I295" s="10" t="str">
        <f>IF(LEN(A295)=0,,IF(MAXIFS('ข้อมูลการติดตามผล'!A:A,'ข้อมูลการติดตามผล'!B:B,A295)=0,"ไม่มีข้อมูลเข้าเยี่ยม",MAXIFS('ข้อมูลการติดตามผล'!A:A,'ข้อมูลการติดตามผล'!B:B,A295)))</f>
        <v>ไม่มีข้อมูลเข้าเยี่ยม</v>
      </c>
      <c r="J295" s="11" t="str">
        <f t="shared" si="1"/>
        <v/>
      </c>
      <c r="K295" s="8" t="str">
        <f>IFERROR(IF(I295="ไม่มีข้อมูลเข้าเยี่ยม","New",IF(J295&gt; VLOOKUP(D295,Config!A:B,2,false),"Late Visit","Normal")),)</f>
        <v>New</v>
      </c>
      <c r="L295" s="12" t="s">
        <v>14</v>
      </c>
      <c r="M295" s="12" t="s">
        <v>14</v>
      </c>
    </row>
    <row r="296" ht="15.75" customHeight="1">
      <c r="A296" s="8" t="s">
        <v>297</v>
      </c>
      <c r="B296" s="7" t="s">
        <v>272</v>
      </c>
      <c r="C296" s="8"/>
      <c r="D296" s="8"/>
      <c r="E296" s="8"/>
      <c r="F296" s="8"/>
      <c r="G296" s="8"/>
      <c r="H296" s="10"/>
      <c r="I296" s="10" t="str">
        <f>IF(LEN(A296)=0,,IF(MAXIFS('ข้อมูลการติดตามผล'!A:A,'ข้อมูลการติดตามผล'!B:B,A296)=0,"ไม่มีข้อมูลเข้าเยี่ยม",MAXIFS('ข้อมูลการติดตามผล'!A:A,'ข้อมูลการติดตามผล'!B:B,A296)))</f>
        <v>ไม่มีข้อมูลเข้าเยี่ยม</v>
      </c>
      <c r="J296" s="11" t="str">
        <f t="shared" si="1"/>
        <v/>
      </c>
      <c r="K296" s="8" t="str">
        <f>IFERROR(IF(I296="ไม่มีข้อมูลเข้าเยี่ยม","New",IF(J296&gt; VLOOKUP(D296,Config!A:B,2,false),"Late Visit","Normal")),)</f>
        <v>New</v>
      </c>
      <c r="L296" s="12" t="s">
        <v>14</v>
      </c>
      <c r="M296" s="12" t="s">
        <v>14</v>
      </c>
    </row>
    <row r="297" ht="15.75" customHeight="1">
      <c r="A297" s="8" t="s">
        <v>298</v>
      </c>
      <c r="B297" s="7" t="s">
        <v>272</v>
      </c>
      <c r="C297" s="8"/>
      <c r="D297" s="8"/>
      <c r="E297" s="8"/>
      <c r="F297" s="8"/>
      <c r="G297" s="8"/>
      <c r="H297" s="10"/>
      <c r="I297" s="10" t="str">
        <f>IF(LEN(A297)=0,,IF(MAXIFS('ข้อมูลการติดตามผล'!A:A,'ข้อมูลการติดตามผล'!B:B,A297)=0,"ไม่มีข้อมูลเข้าเยี่ยม",MAXIFS('ข้อมูลการติดตามผล'!A:A,'ข้อมูลการติดตามผล'!B:B,A297)))</f>
        <v>ไม่มีข้อมูลเข้าเยี่ยม</v>
      </c>
      <c r="J297" s="11" t="str">
        <f t="shared" si="1"/>
        <v/>
      </c>
      <c r="K297" s="8" t="str">
        <f>IFERROR(IF(I297="ไม่มีข้อมูลเข้าเยี่ยม","New",IF(J297&gt; VLOOKUP(D297,Config!A:B,2,false),"Late Visit","Normal")),)</f>
        <v>New</v>
      </c>
      <c r="L297" s="12" t="s">
        <v>14</v>
      </c>
      <c r="M297" s="12" t="s">
        <v>14</v>
      </c>
    </row>
    <row r="298" ht="15.75" customHeight="1">
      <c r="A298" s="8" t="s">
        <v>299</v>
      </c>
      <c r="B298" s="7" t="s">
        <v>272</v>
      </c>
      <c r="C298" s="8"/>
      <c r="D298" s="8"/>
      <c r="E298" s="8"/>
      <c r="F298" s="8"/>
      <c r="G298" s="8"/>
      <c r="H298" s="10"/>
      <c r="I298" s="10" t="str">
        <f>IF(LEN(A298)=0,,IF(MAXIFS('ข้อมูลการติดตามผล'!A:A,'ข้อมูลการติดตามผล'!B:B,A298)=0,"ไม่มีข้อมูลเข้าเยี่ยม",MAXIFS('ข้อมูลการติดตามผล'!A:A,'ข้อมูลการติดตามผล'!B:B,A298)))</f>
        <v>ไม่มีข้อมูลเข้าเยี่ยม</v>
      </c>
      <c r="J298" s="11" t="str">
        <f t="shared" si="1"/>
        <v/>
      </c>
      <c r="K298" s="8" t="str">
        <f>IFERROR(IF(I298="ไม่มีข้อมูลเข้าเยี่ยม","New",IF(J298&gt; VLOOKUP(D298,Config!A:B,2,false),"Late Visit","Normal")),)</f>
        <v>New</v>
      </c>
      <c r="L298" s="12" t="s">
        <v>14</v>
      </c>
      <c r="M298" s="12" t="s">
        <v>14</v>
      </c>
    </row>
    <row r="299" ht="15.75" customHeight="1">
      <c r="A299" s="8" t="s">
        <v>110</v>
      </c>
      <c r="B299" s="7" t="s">
        <v>272</v>
      </c>
      <c r="C299" s="8"/>
      <c r="D299" s="8"/>
      <c r="E299" s="8"/>
      <c r="F299" s="8"/>
      <c r="G299" s="8"/>
      <c r="H299" s="10"/>
      <c r="I299" s="10" t="str">
        <f>IF(LEN(A299)=0,,IF(MAXIFS('ข้อมูลการติดตามผล'!A:A,'ข้อมูลการติดตามผล'!B:B,A299)=0,"ไม่มีข้อมูลเข้าเยี่ยม",MAXIFS('ข้อมูลการติดตามผล'!A:A,'ข้อมูลการติดตามผล'!B:B,A299)))</f>
        <v>ไม่มีข้อมูลเข้าเยี่ยม</v>
      </c>
      <c r="J299" s="11" t="str">
        <f t="shared" si="1"/>
        <v/>
      </c>
      <c r="K299" s="8" t="str">
        <f>IFERROR(IF(I299="ไม่มีข้อมูลเข้าเยี่ยม","New",IF(J299&gt; VLOOKUP(D299,Config!A:B,2,false),"Late Visit","Normal")),)</f>
        <v>New</v>
      </c>
      <c r="L299" s="12" t="s">
        <v>14</v>
      </c>
      <c r="M299" s="12" t="s">
        <v>14</v>
      </c>
    </row>
    <row r="300" ht="15.75" customHeight="1">
      <c r="A300" s="8" t="s">
        <v>300</v>
      </c>
      <c r="B300" s="7" t="s">
        <v>272</v>
      </c>
      <c r="C300" s="8"/>
      <c r="D300" s="8"/>
      <c r="E300" s="8"/>
      <c r="F300" s="8"/>
      <c r="G300" s="8"/>
      <c r="H300" s="10"/>
      <c r="I300" s="10" t="str">
        <f>IF(LEN(A300)=0,,IF(MAXIFS('ข้อมูลการติดตามผล'!A:A,'ข้อมูลการติดตามผล'!B:B,A300)=0,"ไม่มีข้อมูลเข้าเยี่ยม",MAXIFS('ข้อมูลการติดตามผล'!A:A,'ข้อมูลการติดตามผล'!B:B,A300)))</f>
        <v>ไม่มีข้อมูลเข้าเยี่ยม</v>
      </c>
      <c r="J300" s="11" t="str">
        <f t="shared" si="1"/>
        <v/>
      </c>
      <c r="K300" s="8" t="str">
        <f>IFERROR(IF(I300="ไม่มีข้อมูลเข้าเยี่ยม","New",IF(J300&gt; VLOOKUP(D300,Config!A:B,2,false),"Late Visit","Normal")),)</f>
        <v>New</v>
      </c>
      <c r="L300" s="12" t="s">
        <v>14</v>
      </c>
      <c r="M300" s="12" t="s">
        <v>14</v>
      </c>
    </row>
    <row r="301" ht="15.75" customHeight="1">
      <c r="A301" s="8" t="s">
        <v>278</v>
      </c>
      <c r="B301" s="7" t="s">
        <v>272</v>
      </c>
      <c r="C301" s="8"/>
      <c r="D301" s="8"/>
      <c r="E301" s="8"/>
      <c r="F301" s="8"/>
      <c r="G301" s="8"/>
      <c r="H301" s="10"/>
      <c r="I301" s="10" t="str">
        <f>IF(LEN(A301)=0,,IF(MAXIFS('ข้อมูลการติดตามผล'!A:A,'ข้อมูลการติดตามผล'!B:B,A301)=0,"ไม่มีข้อมูลเข้าเยี่ยม",MAXIFS('ข้อมูลการติดตามผล'!A:A,'ข้อมูลการติดตามผล'!B:B,A301)))</f>
        <v>ไม่มีข้อมูลเข้าเยี่ยม</v>
      </c>
      <c r="J301" s="11" t="str">
        <f t="shared" si="1"/>
        <v/>
      </c>
      <c r="K301" s="8" t="str">
        <f>IFERROR(IF(I301="ไม่มีข้อมูลเข้าเยี่ยม","New",IF(J301&gt; VLOOKUP(D301,Config!A:B,2,false),"Late Visit","Normal")),)</f>
        <v>New</v>
      </c>
      <c r="L301" s="12" t="s">
        <v>14</v>
      </c>
      <c r="M301" s="12" t="s">
        <v>14</v>
      </c>
    </row>
    <row r="302" ht="15.75" customHeight="1">
      <c r="A302" s="8" t="s">
        <v>301</v>
      </c>
      <c r="B302" s="7" t="s">
        <v>272</v>
      </c>
      <c r="C302" s="8"/>
      <c r="D302" s="8"/>
      <c r="E302" s="8"/>
      <c r="F302" s="8"/>
      <c r="G302" s="8"/>
      <c r="H302" s="10"/>
      <c r="I302" s="10" t="str">
        <f>IF(LEN(A302)=0,,IF(MAXIFS('ข้อมูลการติดตามผล'!A:A,'ข้อมูลการติดตามผล'!B:B,A302)=0,"ไม่มีข้อมูลเข้าเยี่ยม",MAXIFS('ข้อมูลการติดตามผล'!A:A,'ข้อมูลการติดตามผล'!B:B,A302)))</f>
        <v>ไม่มีข้อมูลเข้าเยี่ยม</v>
      </c>
      <c r="J302" s="11" t="str">
        <f t="shared" si="1"/>
        <v/>
      </c>
      <c r="K302" s="8" t="str">
        <f>IFERROR(IF(I302="ไม่มีข้อมูลเข้าเยี่ยม","New",IF(J302&gt; VLOOKUP(D302,Config!A:B,2,false),"Late Visit","Normal")),)</f>
        <v>New</v>
      </c>
      <c r="L302" s="12" t="s">
        <v>14</v>
      </c>
      <c r="M302" s="12" t="s">
        <v>14</v>
      </c>
    </row>
    <row r="303" ht="15.75" customHeight="1">
      <c r="A303" s="31" t="s">
        <v>302</v>
      </c>
      <c r="B303" s="7" t="s">
        <v>164</v>
      </c>
      <c r="C303" s="8"/>
      <c r="D303" s="8"/>
      <c r="E303" s="8"/>
      <c r="F303" s="8"/>
      <c r="G303" s="8"/>
      <c r="H303" s="10"/>
      <c r="I303" s="10" t="str">
        <f>IF(LEN(A303)=0,,IF(MAXIFS('ข้อมูลการติดตามผล'!A:A,'ข้อมูลการติดตามผล'!B:B,A303)=0,"ไม่มีข้อมูลเข้าเยี่ยม",MAXIFS('ข้อมูลการติดตามผล'!A:A,'ข้อมูลการติดตามผล'!B:B,A303)))</f>
        <v>ไม่มีข้อมูลเข้าเยี่ยม</v>
      </c>
      <c r="J303" s="11" t="str">
        <f t="shared" si="1"/>
        <v/>
      </c>
      <c r="K303" s="8" t="str">
        <f>IFERROR(IF(I303="ไม่มีข้อมูลเข้าเยี่ยม","New",IF(J303&gt; VLOOKUP(D303,Config!A:B,2,false),"Late Visit","Normal")),)</f>
        <v>New</v>
      </c>
      <c r="L303" s="12" t="s">
        <v>14</v>
      </c>
      <c r="M303" s="12" t="s">
        <v>14</v>
      </c>
    </row>
    <row r="304" ht="15.75" customHeight="1">
      <c r="A304" s="31" t="s">
        <v>303</v>
      </c>
      <c r="B304" s="7" t="s">
        <v>164</v>
      </c>
      <c r="C304" s="8"/>
      <c r="D304" s="8"/>
      <c r="E304" s="8"/>
      <c r="F304" s="8"/>
      <c r="G304" s="8"/>
      <c r="H304" s="10"/>
      <c r="I304" s="10" t="str">
        <f>IF(LEN(A304)=0,,IF(MAXIFS('ข้อมูลการติดตามผล'!A:A,'ข้อมูลการติดตามผล'!B:B,A304)=0,"ไม่มีข้อมูลเข้าเยี่ยม",MAXIFS('ข้อมูลการติดตามผล'!A:A,'ข้อมูลการติดตามผล'!B:B,A304)))</f>
        <v>ไม่มีข้อมูลเข้าเยี่ยม</v>
      </c>
      <c r="J304" s="11" t="str">
        <f t="shared" si="1"/>
        <v/>
      </c>
      <c r="K304" s="8" t="str">
        <f>IFERROR(IF(I304="ไม่มีข้อมูลเข้าเยี่ยม","New",IF(J304&gt; VLOOKUP(D304,Config!A:B,2,false),"Late Visit","Normal")),)</f>
        <v>New</v>
      </c>
      <c r="L304" s="12" t="s">
        <v>14</v>
      </c>
      <c r="M304" s="12" t="s">
        <v>14</v>
      </c>
    </row>
    <row r="305" ht="15.75" customHeight="1">
      <c r="A305" s="31" t="s">
        <v>304</v>
      </c>
      <c r="B305" s="7" t="s">
        <v>164</v>
      </c>
      <c r="C305" s="8"/>
      <c r="D305" s="8"/>
      <c r="E305" s="7" t="s">
        <v>305</v>
      </c>
      <c r="F305" s="8"/>
      <c r="G305" s="8"/>
      <c r="H305" s="10"/>
      <c r="I305" s="10" t="str">
        <f>IF(LEN(A305)=0,,IF(MAXIFS('ข้อมูลการติดตามผล'!A:A,'ข้อมูลการติดตามผล'!B:B,A305)=0,"ไม่มีข้อมูลเข้าเยี่ยม",MAXIFS('ข้อมูลการติดตามผล'!A:A,'ข้อมูลการติดตามผล'!B:B,A305)))</f>
        <v>ไม่มีข้อมูลเข้าเยี่ยม</v>
      </c>
      <c r="J305" s="11" t="str">
        <f t="shared" si="1"/>
        <v/>
      </c>
      <c r="K305" s="8" t="str">
        <f>IFERROR(IF(I305="ไม่มีข้อมูลเข้าเยี่ยม","New",IF(J305&gt; VLOOKUP(D305,Config!A:B,2,false),"Late Visit","Normal")),)</f>
        <v>New</v>
      </c>
      <c r="L305" s="12" t="s">
        <v>14</v>
      </c>
      <c r="M305" s="12" t="s">
        <v>14</v>
      </c>
    </row>
    <row r="306" ht="15.75" customHeight="1">
      <c r="A306" s="31" t="s">
        <v>306</v>
      </c>
      <c r="B306" s="7" t="s">
        <v>164</v>
      </c>
      <c r="C306" s="8"/>
      <c r="D306" s="8"/>
      <c r="E306" s="7" t="s">
        <v>305</v>
      </c>
      <c r="F306" s="8"/>
      <c r="G306" s="8"/>
      <c r="H306" s="10"/>
      <c r="I306" s="10" t="str">
        <f>IF(LEN(A306)=0,,IF(MAXIFS('ข้อมูลการติดตามผล'!A:A,'ข้อมูลการติดตามผล'!B:B,A306)=0,"ไม่มีข้อมูลเข้าเยี่ยม",MAXIFS('ข้อมูลการติดตามผล'!A:A,'ข้อมูลการติดตามผล'!B:B,A306)))</f>
        <v>ไม่มีข้อมูลเข้าเยี่ยม</v>
      </c>
      <c r="J306" s="11" t="str">
        <f t="shared" si="1"/>
        <v/>
      </c>
      <c r="K306" s="8" t="str">
        <f>IFERROR(IF(I306="ไม่มีข้อมูลเข้าเยี่ยม","New",IF(J306&gt; VLOOKUP(D306,Config!A:B,2,false),"Late Visit","Normal")),)</f>
        <v>New</v>
      </c>
      <c r="L306" s="12" t="s">
        <v>14</v>
      </c>
      <c r="M306" s="12" t="s">
        <v>14</v>
      </c>
    </row>
    <row r="307" ht="15.75" customHeight="1">
      <c r="A307" s="31" t="s">
        <v>307</v>
      </c>
      <c r="B307" s="7" t="s">
        <v>164</v>
      </c>
      <c r="C307" s="8"/>
      <c r="D307" s="8"/>
      <c r="E307" s="7" t="s">
        <v>305</v>
      </c>
      <c r="F307" s="8"/>
      <c r="G307" s="8"/>
      <c r="H307" s="10"/>
      <c r="I307" s="10" t="str">
        <f>IF(LEN(A307)=0,,IF(MAXIFS('ข้อมูลการติดตามผล'!A:A,'ข้อมูลการติดตามผล'!B:B,A307)=0,"ไม่มีข้อมูลเข้าเยี่ยม",MAXIFS('ข้อมูลการติดตามผล'!A:A,'ข้อมูลการติดตามผล'!B:B,A307)))</f>
        <v>ไม่มีข้อมูลเข้าเยี่ยม</v>
      </c>
      <c r="J307" s="11" t="str">
        <f t="shared" si="1"/>
        <v/>
      </c>
      <c r="K307" s="8" t="str">
        <f>IFERROR(IF(I307="ไม่มีข้อมูลเข้าเยี่ยม","New",IF(J307&gt; VLOOKUP(D307,Config!A:B,2,false),"Late Visit","Normal")),)</f>
        <v>New</v>
      </c>
      <c r="L307" s="12" t="s">
        <v>14</v>
      </c>
      <c r="M307" s="12" t="s">
        <v>14</v>
      </c>
    </row>
    <row r="308" ht="15.75" customHeight="1">
      <c r="A308" s="31" t="s">
        <v>308</v>
      </c>
      <c r="B308" s="7" t="s">
        <v>164</v>
      </c>
      <c r="C308" s="8"/>
      <c r="D308" s="8"/>
      <c r="E308" s="7" t="s">
        <v>309</v>
      </c>
      <c r="F308" s="8"/>
      <c r="G308" s="8"/>
      <c r="H308" s="10"/>
      <c r="I308" s="10" t="str">
        <f>IF(LEN(A308)=0,,IF(MAXIFS('ข้อมูลการติดตามผล'!A:A,'ข้อมูลการติดตามผล'!B:B,A308)=0,"ไม่มีข้อมูลเข้าเยี่ยม",MAXIFS('ข้อมูลการติดตามผล'!A:A,'ข้อมูลการติดตามผล'!B:B,A308)))</f>
        <v>ไม่มีข้อมูลเข้าเยี่ยม</v>
      </c>
      <c r="J308" s="11" t="str">
        <f t="shared" si="1"/>
        <v/>
      </c>
      <c r="K308" s="8" t="str">
        <f>IFERROR(IF(I308="ไม่มีข้อมูลเข้าเยี่ยม","New",IF(J308&gt; VLOOKUP(D308,Config!A:B,2,false),"Late Visit","Normal")),)</f>
        <v>New</v>
      </c>
      <c r="L308" s="12" t="s">
        <v>14</v>
      </c>
      <c r="M308" s="12" t="s">
        <v>14</v>
      </c>
    </row>
    <row r="309" ht="15.75" customHeight="1">
      <c r="A309" s="31" t="s">
        <v>310</v>
      </c>
      <c r="B309" s="7" t="s">
        <v>164</v>
      </c>
      <c r="C309" s="8"/>
      <c r="D309" s="8"/>
      <c r="E309" s="7" t="s">
        <v>309</v>
      </c>
      <c r="F309" s="8"/>
      <c r="G309" s="8"/>
      <c r="H309" s="10"/>
      <c r="I309" s="10" t="str">
        <f>IF(LEN(A309)=0,,IF(MAXIFS('ข้อมูลการติดตามผล'!A:A,'ข้อมูลการติดตามผล'!B:B,A309)=0,"ไม่มีข้อมูลเข้าเยี่ยม",MAXIFS('ข้อมูลการติดตามผล'!A:A,'ข้อมูลการติดตามผล'!B:B,A309)))</f>
        <v>ไม่มีข้อมูลเข้าเยี่ยม</v>
      </c>
      <c r="J309" s="11" t="str">
        <f t="shared" si="1"/>
        <v/>
      </c>
      <c r="K309" s="8" t="str">
        <f>IFERROR(IF(I309="ไม่มีข้อมูลเข้าเยี่ยม","New",IF(J309&gt; VLOOKUP(D309,Config!A:B,2,false),"Late Visit","Normal")),)</f>
        <v>New</v>
      </c>
      <c r="L309" s="12" t="s">
        <v>14</v>
      </c>
      <c r="M309" s="12" t="s">
        <v>14</v>
      </c>
    </row>
    <row r="310" ht="15.75" customHeight="1">
      <c r="A310" s="31" t="s">
        <v>311</v>
      </c>
      <c r="B310" s="7" t="s">
        <v>164</v>
      </c>
      <c r="C310" s="8"/>
      <c r="D310" s="8"/>
      <c r="E310" s="7" t="s">
        <v>309</v>
      </c>
      <c r="F310" s="8"/>
      <c r="G310" s="8"/>
      <c r="H310" s="10"/>
      <c r="I310" s="10" t="str">
        <f>IF(LEN(A310)=0,,IF(MAXIFS('ข้อมูลการติดตามผล'!A:A,'ข้อมูลการติดตามผล'!B:B,A310)=0,"ไม่มีข้อมูลเข้าเยี่ยม",MAXIFS('ข้อมูลการติดตามผล'!A:A,'ข้อมูลการติดตามผล'!B:B,A310)))</f>
        <v>ไม่มีข้อมูลเข้าเยี่ยม</v>
      </c>
      <c r="J310" s="11" t="str">
        <f t="shared" si="1"/>
        <v/>
      </c>
      <c r="K310" s="8" t="str">
        <f>IFERROR(IF(I310="ไม่มีข้อมูลเข้าเยี่ยม","New",IF(J310&gt; VLOOKUP(D310,Config!A:B,2,false),"Late Visit","Normal")),)</f>
        <v>New</v>
      </c>
      <c r="L310" s="12" t="s">
        <v>14</v>
      </c>
      <c r="M310" s="12" t="s">
        <v>14</v>
      </c>
    </row>
    <row r="311" ht="15.75" customHeight="1">
      <c r="A311" s="31" t="s">
        <v>312</v>
      </c>
      <c r="B311" s="7" t="s">
        <v>164</v>
      </c>
      <c r="C311" s="8"/>
      <c r="D311" s="8"/>
      <c r="E311" s="7" t="s">
        <v>309</v>
      </c>
      <c r="F311" s="8"/>
      <c r="G311" s="8"/>
      <c r="H311" s="10"/>
      <c r="I311" s="10" t="str">
        <f>IF(LEN(A311)=0,,IF(MAXIFS('ข้อมูลการติดตามผล'!A:A,'ข้อมูลการติดตามผล'!B:B,A311)=0,"ไม่มีข้อมูลเข้าเยี่ยม",MAXIFS('ข้อมูลการติดตามผล'!A:A,'ข้อมูลการติดตามผล'!B:B,A311)))</f>
        <v>ไม่มีข้อมูลเข้าเยี่ยม</v>
      </c>
      <c r="J311" s="11" t="str">
        <f t="shared" si="1"/>
        <v/>
      </c>
      <c r="K311" s="8" t="str">
        <f>IFERROR(IF(I311="ไม่มีข้อมูลเข้าเยี่ยม","New",IF(J311&gt; VLOOKUP(D311,Config!A:B,2,false),"Late Visit","Normal")),)</f>
        <v>New</v>
      </c>
      <c r="L311" s="12" t="s">
        <v>14</v>
      </c>
      <c r="M311" s="12" t="s">
        <v>14</v>
      </c>
    </row>
    <row r="312" ht="15.75" customHeight="1">
      <c r="A312" s="31" t="s">
        <v>313</v>
      </c>
      <c r="B312" s="7" t="s">
        <v>164</v>
      </c>
      <c r="C312" s="8"/>
      <c r="D312" s="8"/>
      <c r="E312" s="7" t="s">
        <v>309</v>
      </c>
      <c r="F312" s="8"/>
      <c r="G312" s="8"/>
      <c r="H312" s="10"/>
      <c r="I312" s="10" t="str">
        <f>IF(LEN(A312)=0,,IF(MAXIFS('ข้อมูลการติดตามผล'!A:A,'ข้อมูลการติดตามผล'!B:B,A312)=0,"ไม่มีข้อมูลเข้าเยี่ยม",MAXIFS('ข้อมูลการติดตามผล'!A:A,'ข้อมูลการติดตามผล'!B:B,A312)))</f>
        <v>ไม่มีข้อมูลเข้าเยี่ยม</v>
      </c>
      <c r="J312" s="11" t="str">
        <f t="shared" si="1"/>
        <v/>
      </c>
      <c r="K312" s="8" t="str">
        <f>IFERROR(IF(I312="ไม่มีข้อมูลเข้าเยี่ยม","New",IF(J312&gt; VLOOKUP(D312,Config!A:B,2,false),"Late Visit","Normal")),)</f>
        <v>New</v>
      </c>
      <c r="L312" s="12" t="s">
        <v>14</v>
      </c>
      <c r="M312" s="12" t="s">
        <v>14</v>
      </c>
    </row>
    <row r="313" ht="15.75" customHeight="1">
      <c r="A313" s="31" t="s">
        <v>314</v>
      </c>
      <c r="B313" s="7" t="s">
        <v>164</v>
      </c>
      <c r="C313" s="8"/>
      <c r="D313" s="8"/>
      <c r="E313" s="7" t="s">
        <v>309</v>
      </c>
      <c r="F313" s="8"/>
      <c r="G313" s="8"/>
      <c r="H313" s="10"/>
      <c r="I313" s="10" t="str">
        <f>IF(LEN(A313)=0,,IF(MAXIFS('ข้อมูลการติดตามผล'!A:A,'ข้อมูลการติดตามผล'!B:B,A313)=0,"ไม่มีข้อมูลเข้าเยี่ยม",MAXIFS('ข้อมูลการติดตามผล'!A:A,'ข้อมูลการติดตามผล'!B:B,A313)))</f>
        <v>ไม่มีข้อมูลเข้าเยี่ยม</v>
      </c>
      <c r="J313" s="11" t="str">
        <f t="shared" si="1"/>
        <v/>
      </c>
      <c r="K313" s="8" t="str">
        <f>IFERROR(IF(I313="ไม่มีข้อมูลเข้าเยี่ยม","New",IF(J313&gt; VLOOKUP(D313,Config!A:B,2,false),"Late Visit","Normal")),)</f>
        <v>New</v>
      </c>
      <c r="L313" s="12" t="s">
        <v>14</v>
      </c>
      <c r="M313" s="12" t="s">
        <v>14</v>
      </c>
    </row>
    <row r="314" ht="15.75" customHeight="1">
      <c r="A314" s="32" t="s">
        <v>315</v>
      </c>
      <c r="B314" s="7" t="s">
        <v>164</v>
      </c>
      <c r="C314" s="8"/>
      <c r="D314" s="8"/>
      <c r="E314" s="7" t="s">
        <v>316</v>
      </c>
      <c r="F314" s="8"/>
      <c r="G314" s="8"/>
      <c r="H314" s="10"/>
      <c r="I314" s="10" t="str">
        <f>IF(LEN(A314)=0,,IF(MAXIFS('ข้อมูลการติดตามผล'!A:A,'ข้อมูลการติดตามผล'!B:B,A314)=0,"ไม่มีข้อมูลเข้าเยี่ยม",MAXIFS('ข้อมูลการติดตามผล'!A:A,'ข้อมูลการติดตามผล'!B:B,A314)))</f>
        <v>ไม่มีข้อมูลเข้าเยี่ยม</v>
      </c>
      <c r="J314" s="11" t="str">
        <f t="shared" si="1"/>
        <v/>
      </c>
      <c r="K314" s="8" t="str">
        <f>IFERROR(IF(I314="ไม่มีข้อมูลเข้าเยี่ยม","New",IF(J314&gt; VLOOKUP(D314,Config!A:B,2,false),"Late Visit","Normal")),)</f>
        <v>New</v>
      </c>
      <c r="L314" s="12" t="s">
        <v>14</v>
      </c>
      <c r="M314" s="12" t="s">
        <v>14</v>
      </c>
    </row>
    <row r="315" ht="15.75" customHeight="1">
      <c r="A315" s="32" t="s">
        <v>317</v>
      </c>
      <c r="B315" s="7" t="s">
        <v>164</v>
      </c>
      <c r="C315" s="8"/>
      <c r="D315" s="8"/>
      <c r="E315" s="8"/>
      <c r="F315" s="8"/>
      <c r="G315" s="8"/>
      <c r="H315" s="10"/>
      <c r="I315" s="10" t="str">
        <f>IF(LEN(A315)=0,,IF(MAXIFS('ข้อมูลการติดตามผล'!A:A,'ข้อมูลการติดตามผล'!B:B,A315)=0,"ไม่มีข้อมูลเข้าเยี่ยม",MAXIFS('ข้อมูลการติดตามผล'!A:A,'ข้อมูลการติดตามผล'!B:B,A315)))</f>
        <v>ไม่มีข้อมูลเข้าเยี่ยม</v>
      </c>
      <c r="J315" s="11" t="str">
        <f t="shared" si="1"/>
        <v/>
      </c>
      <c r="K315" s="8" t="str">
        <f>IFERROR(IF(I315="ไม่มีข้อมูลเข้าเยี่ยม","New",IF(J315&gt; VLOOKUP(D315,Config!A:B,2,false),"Late Visit","Normal")),)</f>
        <v>New</v>
      </c>
      <c r="L315" s="12" t="s">
        <v>14</v>
      </c>
      <c r="M315" s="12" t="s">
        <v>14</v>
      </c>
    </row>
    <row r="316" ht="15.75" customHeight="1">
      <c r="A316" s="32" t="s">
        <v>318</v>
      </c>
      <c r="B316" s="7" t="s">
        <v>164</v>
      </c>
      <c r="C316" s="8"/>
      <c r="D316" s="8"/>
      <c r="E316" s="8"/>
      <c r="F316" s="8"/>
      <c r="G316" s="8"/>
      <c r="H316" s="10"/>
      <c r="I316" s="10" t="str">
        <f>IF(LEN(A316)=0,,IF(MAXIFS('ข้อมูลการติดตามผล'!A:A,'ข้อมูลการติดตามผล'!B:B,A316)=0,"ไม่มีข้อมูลเข้าเยี่ยม",MAXIFS('ข้อมูลการติดตามผล'!A:A,'ข้อมูลการติดตามผล'!B:B,A316)))</f>
        <v>ไม่มีข้อมูลเข้าเยี่ยม</v>
      </c>
      <c r="J316" s="11" t="str">
        <f t="shared" si="1"/>
        <v/>
      </c>
      <c r="K316" s="8" t="str">
        <f>IFERROR(IF(I316="ไม่มีข้อมูลเข้าเยี่ยม","New",IF(J316&gt; VLOOKUP(D316,Config!A:B,2,false),"Late Visit","Normal")),)</f>
        <v>New</v>
      </c>
      <c r="L316" s="12" t="s">
        <v>14</v>
      </c>
      <c r="M316" s="12" t="s">
        <v>14</v>
      </c>
    </row>
    <row r="317" ht="15.75" customHeight="1">
      <c r="A317" s="32" t="s">
        <v>232</v>
      </c>
      <c r="B317" s="7" t="s">
        <v>164</v>
      </c>
      <c r="C317" s="8"/>
      <c r="D317" s="8"/>
      <c r="E317" s="8"/>
      <c r="F317" s="8"/>
      <c r="G317" s="8"/>
      <c r="H317" s="10"/>
      <c r="I317" s="10" t="str">
        <f>IF(LEN(A317)=0,,IF(MAXIFS('ข้อมูลการติดตามผล'!A:A,'ข้อมูลการติดตามผล'!B:B,A317)=0,"ไม่มีข้อมูลเข้าเยี่ยม",MAXIFS('ข้อมูลการติดตามผล'!A:A,'ข้อมูลการติดตามผล'!B:B,A317)))</f>
        <v>ไม่มีข้อมูลเข้าเยี่ยม</v>
      </c>
      <c r="J317" s="11" t="str">
        <f t="shared" si="1"/>
        <v/>
      </c>
      <c r="K317" s="8" t="str">
        <f>IFERROR(IF(I317="ไม่มีข้อมูลเข้าเยี่ยม","New",IF(J317&gt; VLOOKUP(D317,Config!A:B,2,false),"Late Visit","Normal")),)</f>
        <v>New</v>
      </c>
      <c r="L317" s="12" t="s">
        <v>14</v>
      </c>
      <c r="M317" s="12" t="s">
        <v>14</v>
      </c>
    </row>
    <row r="318" ht="15.75" customHeight="1">
      <c r="A318" s="32" t="s">
        <v>319</v>
      </c>
      <c r="B318" s="7" t="s">
        <v>164</v>
      </c>
      <c r="C318" s="8"/>
      <c r="D318" s="8"/>
      <c r="E318" s="8"/>
      <c r="F318" s="8"/>
      <c r="G318" s="8"/>
      <c r="H318" s="10"/>
      <c r="I318" s="10" t="str">
        <f>IF(LEN(A318)=0,,IF(MAXIFS('ข้อมูลการติดตามผล'!A:A,'ข้อมูลการติดตามผล'!B:B,A318)=0,"ไม่มีข้อมูลเข้าเยี่ยม",MAXIFS('ข้อมูลการติดตามผล'!A:A,'ข้อมูลการติดตามผล'!B:B,A318)))</f>
        <v>ไม่มีข้อมูลเข้าเยี่ยม</v>
      </c>
      <c r="J318" s="11" t="str">
        <f t="shared" si="1"/>
        <v/>
      </c>
      <c r="K318" s="8" t="str">
        <f>IFERROR(IF(I318="ไม่มีข้อมูลเข้าเยี่ยม","New",IF(J318&gt; VLOOKUP(D318,Config!A:B,2,false),"Late Visit","Normal")),)</f>
        <v>New</v>
      </c>
      <c r="L318" s="12" t="s">
        <v>14</v>
      </c>
      <c r="M318" s="12" t="s">
        <v>14</v>
      </c>
    </row>
    <row r="319" ht="15.75" customHeight="1">
      <c r="A319" s="32" t="s">
        <v>320</v>
      </c>
      <c r="B319" s="7" t="s">
        <v>164</v>
      </c>
      <c r="C319" s="8"/>
      <c r="D319" s="8"/>
      <c r="E319" s="8"/>
      <c r="F319" s="8"/>
      <c r="G319" s="8"/>
      <c r="H319" s="10"/>
      <c r="I319" s="10" t="str">
        <f>IF(LEN(A319)=0,,IF(MAXIFS('ข้อมูลการติดตามผล'!A:A,'ข้อมูลการติดตามผล'!B:B,A319)=0,"ไม่มีข้อมูลเข้าเยี่ยม",MAXIFS('ข้อมูลการติดตามผล'!A:A,'ข้อมูลการติดตามผล'!B:B,A319)))</f>
        <v>ไม่มีข้อมูลเข้าเยี่ยม</v>
      </c>
      <c r="J319" s="11" t="str">
        <f t="shared" si="1"/>
        <v/>
      </c>
      <c r="K319" s="8" t="str">
        <f>IFERROR(IF(I319="ไม่มีข้อมูลเข้าเยี่ยม","New",IF(J319&gt; VLOOKUP(D319,Config!A:B,2,false),"Late Visit","Normal")),)</f>
        <v>New</v>
      </c>
      <c r="L319" s="12" t="s">
        <v>14</v>
      </c>
      <c r="M319" s="12" t="s">
        <v>14</v>
      </c>
    </row>
    <row r="320" ht="15.75" customHeight="1">
      <c r="A320" s="33" t="s">
        <v>321</v>
      </c>
      <c r="B320" s="7" t="s">
        <v>164</v>
      </c>
      <c r="C320" s="8"/>
      <c r="D320" s="8"/>
      <c r="E320" s="8"/>
      <c r="F320" s="8"/>
      <c r="G320" s="8"/>
      <c r="H320" s="10"/>
      <c r="I320" s="10" t="str">
        <f>IF(LEN(A320)=0,,IF(MAXIFS('ข้อมูลการติดตามผล'!A:A,'ข้อมูลการติดตามผล'!B:B,A320)=0,"ไม่มีข้อมูลเข้าเยี่ยม",MAXIFS('ข้อมูลการติดตามผล'!A:A,'ข้อมูลการติดตามผล'!B:B,A320)))</f>
        <v>ไม่มีข้อมูลเข้าเยี่ยม</v>
      </c>
      <c r="J320" s="11" t="str">
        <f t="shared" si="1"/>
        <v/>
      </c>
      <c r="K320" s="8" t="str">
        <f>IFERROR(IF(I320="ไม่มีข้อมูลเข้าเยี่ยม","New",IF(J320&gt; VLOOKUP(D320,Config!A:B,2,false),"Late Visit","Normal")),)</f>
        <v>New</v>
      </c>
      <c r="L320" s="12" t="s">
        <v>14</v>
      </c>
      <c r="M320" s="12" t="s">
        <v>14</v>
      </c>
    </row>
    <row r="321" ht="15.75" customHeight="1">
      <c r="A321" s="33" t="s">
        <v>17</v>
      </c>
      <c r="B321" s="7" t="s">
        <v>164</v>
      </c>
      <c r="C321" s="8"/>
      <c r="D321" s="8"/>
      <c r="E321" s="8"/>
      <c r="F321" s="8"/>
      <c r="G321" s="8"/>
      <c r="H321" s="10"/>
      <c r="I321" s="10" t="str">
        <f>IF(LEN(A321)=0,,IF(MAXIFS('ข้อมูลการติดตามผล'!A:A,'ข้อมูลการติดตามผล'!B:B,A321)=0,"ไม่มีข้อมูลเข้าเยี่ยม",MAXIFS('ข้อมูลการติดตามผล'!A:A,'ข้อมูลการติดตามผล'!B:B,A321)))</f>
        <v>ไม่มีข้อมูลเข้าเยี่ยม</v>
      </c>
      <c r="J321" s="11" t="str">
        <f t="shared" si="1"/>
        <v/>
      </c>
      <c r="K321" s="8" t="str">
        <f>IFERROR(IF(I321="ไม่มีข้อมูลเข้าเยี่ยม","New",IF(J321&gt; VLOOKUP(D321,Config!A:B,2,false),"Late Visit","Normal")),)</f>
        <v>New</v>
      </c>
      <c r="L321" s="12" t="s">
        <v>14</v>
      </c>
      <c r="M321" s="12" t="s">
        <v>14</v>
      </c>
    </row>
    <row r="322" ht="15.75" customHeight="1">
      <c r="A322" s="7" t="s">
        <v>322</v>
      </c>
      <c r="B322" s="7" t="s">
        <v>323</v>
      </c>
      <c r="C322" s="8"/>
      <c r="D322" s="8"/>
      <c r="E322" s="8"/>
      <c r="F322" s="8"/>
      <c r="G322" s="8"/>
      <c r="H322" s="10"/>
      <c r="I322" s="10" t="str">
        <f>IF(LEN(A322)=0,,IF(MAXIFS('ข้อมูลการติดตามผล'!A:A,'ข้อมูลการติดตามผล'!B:B,A322)=0,"ไม่มีข้อมูลเข้าเยี่ยม",MAXIFS('ข้อมูลการติดตามผล'!A:A,'ข้อมูลการติดตามผล'!B:B,A322)))</f>
        <v>ไม่มีข้อมูลเข้าเยี่ยม</v>
      </c>
      <c r="J322" s="11" t="str">
        <f t="shared" si="1"/>
        <v/>
      </c>
      <c r="K322" s="8" t="str">
        <f>IFERROR(IF(I322="ไม่มีข้อมูลเข้าเยี่ยม","New",IF(J322&gt; VLOOKUP(D322,Config!A:B,2,false),"Late Visit","Normal")),)</f>
        <v>New</v>
      </c>
      <c r="L322" s="12" t="s">
        <v>14</v>
      </c>
      <c r="M322" s="12" t="s">
        <v>14</v>
      </c>
    </row>
    <row r="323" ht="15.75" customHeight="1">
      <c r="A323" s="7" t="s">
        <v>324</v>
      </c>
      <c r="B323" s="7" t="s">
        <v>323</v>
      </c>
      <c r="C323" s="8"/>
      <c r="D323" s="8"/>
      <c r="E323" s="8"/>
      <c r="F323" s="8"/>
      <c r="G323" s="8"/>
      <c r="H323" s="10"/>
      <c r="I323" s="10" t="str">
        <f>IF(LEN(A323)=0,,IF(MAXIFS('ข้อมูลการติดตามผล'!A:A,'ข้อมูลการติดตามผล'!B:B,A323)=0,"ไม่มีข้อมูลเข้าเยี่ยม",MAXIFS('ข้อมูลการติดตามผล'!A:A,'ข้อมูลการติดตามผล'!B:B,A323)))</f>
        <v>ไม่มีข้อมูลเข้าเยี่ยม</v>
      </c>
      <c r="J323" s="11" t="str">
        <f t="shared" si="1"/>
        <v/>
      </c>
      <c r="K323" s="8" t="str">
        <f>IFERROR(IF(I323="ไม่มีข้อมูลเข้าเยี่ยม","New",IF(J323&gt; VLOOKUP(D323,Config!A:B,2,false),"Late Visit","Normal")),)</f>
        <v>New</v>
      </c>
      <c r="L323" s="12" t="s">
        <v>14</v>
      </c>
      <c r="M323" s="12" t="s">
        <v>14</v>
      </c>
    </row>
    <row r="324" ht="15.75" customHeight="1">
      <c r="A324" s="7" t="s">
        <v>325</v>
      </c>
      <c r="B324" s="7" t="s">
        <v>323</v>
      </c>
      <c r="C324" s="8"/>
      <c r="D324" s="8"/>
      <c r="E324" s="8"/>
      <c r="F324" s="8"/>
      <c r="G324" s="8"/>
      <c r="H324" s="10"/>
      <c r="I324" s="10" t="str">
        <f>IF(LEN(A324)=0,,IF(MAXIFS('ข้อมูลการติดตามผล'!A:A,'ข้อมูลการติดตามผล'!B:B,A324)=0,"ไม่มีข้อมูลเข้าเยี่ยม",MAXIFS('ข้อมูลการติดตามผล'!A:A,'ข้อมูลการติดตามผล'!B:B,A324)))</f>
        <v>ไม่มีข้อมูลเข้าเยี่ยม</v>
      </c>
      <c r="J324" s="11" t="str">
        <f t="shared" si="1"/>
        <v/>
      </c>
      <c r="K324" s="8" t="str">
        <f>IFERROR(IF(I324="ไม่มีข้อมูลเข้าเยี่ยม","New",IF(J324&gt; VLOOKUP(D324,Config!A:B,2,false),"Late Visit","Normal")),)</f>
        <v>New</v>
      </c>
      <c r="L324" s="12" t="s">
        <v>14</v>
      </c>
      <c r="M324" s="12" t="s">
        <v>14</v>
      </c>
    </row>
    <row r="325" ht="15.75" customHeight="1">
      <c r="A325" s="7" t="s">
        <v>326</v>
      </c>
      <c r="B325" s="7" t="s">
        <v>323</v>
      </c>
      <c r="C325" s="8"/>
      <c r="D325" s="8"/>
      <c r="E325" s="8"/>
      <c r="F325" s="8"/>
      <c r="G325" s="8"/>
      <c r="H325" s="10"/>
      <c r="I325" s="10" t="str">
        <f>IF(LEN(A325)=0,,IF(MAXIFS('ข้อมูลการติดตามผล'!A:A,'ข้อมูลการติดตามผล'!B:B,A325)=0,"ไม่มีข้อมูลเข้าเยี่ยม",MAXIFS('ข้อมูลการติดตามผล'!A:A,'ข้อมูลการติดตามผล'!B:B,A325)))</f>
        <v>ไม่มีข้อมูลเข้าเยี่ยม</v>
      </c>
      <c r="J325" s="11" t="str">
        <f t="shared" si="1"/>
        <v/>
      </c>
      <c r="K325" s="8" t="str">
        <f>IFERROR(IF(I325="ไม่มีข้อมูลเข้าเยี่ยม","New",IF(J325&gt; VLOOKUP(D325,Config!A:B,2,false),"Late Visit","Normal")),)</f>
        <v>New</v>
      </c>
      <c r="L325" s="12" t="s">
        <v>14</v>
      </c>
      <c r="M325" s="12" t="s">
        <v>14</v>
      </c>
    </row>
    <row r="326" ht="15.75" customHeight="1">
      <c r="A326" s="7" t="s">
        <v>327</v>
      </c>
      <c r="B326" s="7" t="s">
        <v>323</v>
      </c>
      <c r="C326" s="8"/>
      <c r="D326" s="8"/>
      <c r="E326" s="8"/>
      <c r="F326" s="8"/>
      <c r="G326" s="8"/>
      <c r="H326" s="10"/>
      <c r="I326" s="10" t="str">
        <f>IF(LEN(A326)=0,,IF(MAXIFS('ข้อมูลการติดตามผล'!A:A,'ข้อมูลการติดตามผล'!B:B,A326)=0,"ไม่มีข้อมูลเข้าเยี่ยม",MAXIFS('ข้อมูลการติดตามผล'!A:A,'ข้อมูลการติดตามผล'!B:B,A326)))</f>
        <v>ไม่มีข้อมูลเข้าเยี่ยม</v>
      </c>
      <c r="J326" s="11" t="str">
        <f t="shared" si="1"/>
        <v/>
      </c>
      <c r="K326" s="8" t="str">
        <f>IFERROR(IF(I326="ไม่มีข้อมูลเข้าเยี่ยม","New",IF(J326&gt; VLOOKUP(D326,Config!A:B,2,false),"Late Visit","Normal")),)</f>
        <v>New</v>
      </c>
      <c r="L326" s="12" t="s">
        <v>14</v>
      </c>
      <c r="M326" s="12" t="s">
        <v>14</v>
      </c>
    </row>
    <row r="327" ht="15.75" customHeight="1">
      <c r="A327" s="7" t="s">
        <v>328</v>
      </c>
      <c r="B327" s="7" t="s">
        <v>323</v>
      </c>
      <c r="C327" s="8"/>
      <c r="D327" s="8"/>
      <c r="E327" s="8"/>
      <c r="F327" s="8"/>
      <c r="G327" s="8"/>
      <c r="H327" s="10"/>
      <c r="I327" s="10" t="str">
        <f>IF(LEN(A327)=0,,IF(MAXIFS('ข้อมูลการติดตามผล'!A:A,'ข้อมูลการติดตามผล'!B:B,A327)=0,"ไม่มีข้อมูลเข้าเยี่ยม",MAXIFS('ข้อมูลการติดตามผล'!A:A,'ข้อมูลการติดตามผล'!B:B,A327)))</f>
        <v>ไม่มีข้อมูลเข้าเยี่ยม</v>
      </c>
      <c r="J327" s="11" t="str">
        <f t="shared" si="1"/>
        <v/>
      </c>
      <c r="K327" s="8" t="str">
        <f>IFERROR(IF(I327="ไม่มีข้อมูลเข้าเยี่ยม","New",IF(J327&gt; VLOOKUP(D327,Config!A:B,2,false),"Late Visit","Normal")),)</f>
        <v>New</v>
      </c>
      <c r="L327" s="12" t="s">
        <v>14</v>
      </c>
      <c r="M327" s="12" t="s">
        <v>14</v>
      </c>
    </row>
    <row r="328" ht="15.75" customHeight="1">
      <c r="A328" s="7" t="s">
        <v>329</v>
      </c>
      <c r="B328" s="7" t="s">
        <v>323</v>
      </c>
      <c r="C328" s="8"/>
      <c r="D328" s="8"/>
      <c r="E328" s="8"/>
      <c r="F328" s="8"/>
      <c r="G328" s="8"/>
      <c r="H328" s="10"/>
      <c r="I328" s="10" t="str">
        <f>IF(LEN(A328)=0,,IF(MAXIFS('ข้อมูลการติดตามผล'!A:A,'ข้อมูลการติดตามผล'!B:B,A328)=0,"ไม่มีข้อมูลเข้าเยี่ยม",MAXIFS('ข้อมูลการติดตามผล'!A:A,'ข้อมูลการติดตามผล'!B:B,A328)))</f>
        <v>ไม่มีข้อมูลเข้าเยี่ยม</v>
      </c>
      <c r="J328" s="11" t="str">
        <f t="shared" si="1"/>
        <v/>
      </c>
      <c r="K328" s="8" t="str">
        <f>IFERROR(IF(I328="ไม่มีข้อมูลเข้าเยี่ยม","New",IF(J328&gt; VLOOKUP(D328,Config!A:B,2,false),"Late Visit","Normal")),)</f>
        <v>New</v>
      </c>
      <c r="L328" s="12" t="s">
        <v>14</v>
      </c>
      <c r="M328" s="12" t="s">
        <v>14</v>
      </c>
    </row>
    <row r="329" ht="15.75" customHeight="1">
      <c r="A329" s="7" t="s">
        <v>330</v>
      </c>
      <c r="B329" s="7" t="s">
        <v>323</v>
      </c>
      <c r="C329" s="8"/>
      <c r="D329" s="8"/>
      <c r="E329" s="8"/>
      <c r="F329" s="8"/>
      <c r="G329" s="8"/>
      <c r="H329" s="10"/>
      <c r="I329" s="10" t="str">
        <f>IF(LEN(A329)=0,,IF(MAXIFS('ข้อมูลการติดตามผล'!A:A,'ข้อมูลการติดตามผล'!B:B,A329)=0,"ไม่มีข้อมูลเข้าเยี่ยม",MAXIFS('ข้อมูลการติดตามผล'!A:A,'ข้อมูลการติดตามผล'!B:B,A329)))</f>
        <v>ไม่มีข้อมูลเข้าเยี่ยม</v>
      </c>
      <c r="J329" s="11" t="str">
        <f t="shared" si="1"/>
        <v/>
      </c>
      <c r="K329" s="8" t="str">
        <f>IFERROR(IF(I329="ไม่มีข้อมูลเข้าเยี่ยม","New",IF(J329&gt; VLOOKUP(D329,Config!A:B,2,false),"Late Visit","Normal")),)</f>
        <v>New</v>
      </c>
      <c r="L329" s="12" t="s">
        <v>14</v>
      </c>
      <c r="M329" s="12" t="s">
        <v>14</v>
      </c>
    </row>
    <row r="330" ht="15.75" customHeight="1">
      <c r="A330" s="7" t="s">
        <v>331</v>
      </c>
      <c r="B330" s="7" t="s">
        <v>332</v>
      </c>
      <c r="C330" s="8"/>
      <c r="D330" s="8"/>
      <c r="E330" s="8"/>
      <c r="F330" s="8"/>
      <c r="G330" s="8"/>
      <c r="H330" s="10"/>
      <c r="I330" s="10" t="str">
        <f>IF(LEN(A330)=0,,IF(MAXIFS('ข้อมูลการติดตามผล'!A:A,'ข้อมูลการติดตามผล'!B:B,A330)=0,"ไม่มีข้อมูลเข้าเยี่ยม",MAXIFS('ข้อมูลการติดตามผล'!A:A,'ข้อมูลการติดตามผล'!B:B,A330)))</f>
        <v>ไม่มีข้อมูลเข้าเยี่ยม</v>
      </c>
      <c r="J330" s="11" t="str">
        <f t="shared" si="1"/>
        <v/>
      </c>
      <c r="K330" s="8" t="str">
        <f>IFERROR(IF(I330="ไม่มีข้อมูลเข้าเยี่ยม","New",IF(J330&gt; VLOOKUP(D330,Config!A:B,2,false),"Late Visit","Normal")),)</f>
        <v>New</v>
      </c>
      <c r="L330" s="12" t="s">
        <v>14</v>
      </c>
      <c r="M330" s="12" t="s">
        <v>14</v>
      </c>
    </row>
    <row r="331" ht="15.75" customHeight="1">
      <c r="A331" s="7" t="s">
        <v>333</v>
      </c>
      <c r="B331" s="7" t="s">
        <v>332</v>
      </c>
      <c r="C331" s="8"/>
      <c r="D331" s="8"/>
      <c r="E331" s="8"/>
      <c r="F331" s="8"/>
      <c r="G331" s="8"/>
      <c r="H331" s="10"/>
      <c r="I331" s="10" t="str">
        <f>IF(LEN(A331)=0,,IF(MAXIFS('ข้อมูลการติดตามผล'!A:A,'ข้อมูลการติดตามผล'!B:B,A331)=0,"ไม่มีข้อมูลเข้าเยี่ยม",MAXIFS('ข้อมูลการติดตามผล'!A:A,'ข้อมูลการติดตามผล'!B:B,A331)))</f>
        <v>ไม่มีข้อมูลเข้าเยี่ยม</v>
      </c>
      <c r="J331" s="11" t="str">
        <f t="shared" si="1"/>
        <v/>
      </c>
      <c r="K331" s="8" t="str">
        <f>IFERROR(IF(I331="ไม่มีข้อมูลเข้าเยี่ยม","New",IF(J331&gt; VLOOKUP(D331,Config!A:B,2,false),"Late Visit","Normal")),)</f>
        <v>New</v>
      </c>
      <c r="L331" s="12" t="s">
        <v>14</v>
      </c>
      <c r="M331" s="12" t="s">
        <v>14</v>
      </c>
    </row>
    <row r="332" ht="15.75" customHeight="1">
      <c r="A332" s="7" t="s">
        <v>334</v>
      </c>
      <c r="B332" s="7" t="s">
        <v>332</v>
      </c>
      <c r="C332" s="8"/>
      <c r="D332" s="8"/>
      <c r="E332" s="8"/>
      <c r="F332" s="8"/>
      <c r="G332" s="8"/>
      <c r="H332" s="10"/>
      <c r="I332" s="10" t="str">
        <f>IF(LEN(A332)=0,,IF(MAXIFS('ข้อมูลการติดตามผล'!A:A,'ข้อมูลการติดตามผล'!B:B,A332)=0,"ไม่มีข้อมูลเข้าเยี่ยม",MAXIFS('ข้อมูลการติดตามผล'!A:A,'ข้อมูลการติดตามผล'!B:B,A332)))</f>
        <v>ไม่มีข้อมูลเข้าเยี่ยม</v>
      </c>
      <c r="J332" s="11" t="str">
        <f t="shared" si="1"/>
        <v/>
      </c>
      <c r="K332" s="8" t="str">
        <f>IFERROR(IF(I332="ไม่มีข้อมูลเข้าเยี่ยม","New",IF(J332&gt; VLOOKUP(D332,Config!A:B,2,false),"Late Visit","Normal")),)</f>
        <v>New</v>
      </c>
      <c r="L332" s="12" t="s">
        <v>14</v>
      </c>
      <c r="M332" s="12" t="s">
        <v>14</v>
      </c>
    </row>
    <row r="333" ht="15.75" customHeight="1">
      <c r="A333" s="7" t="s">
        <v>335</v>
      </c>
      <c r="B333" s="7" t="s">
        <v>332</v>
      </c>
      <c r="C333" s="8"/>
      <c r="D333" s="8"/>
      <c r="E333" s="8"/>
      <c r="F333" s="8"/>
      <c r="G333" s="8"/>
      <c r="H333" s="10"/>
      <c r="I333" s="10" t="str">
        <f>IF(LEN(A333)=0,,IF(MAXIFS('ข้อมูลการติดตามผล'!A:A,'ข้อมูลการติดตามผล'!B:B,A333)=0,"ไม่มีข้อมูลเข้าเยี่ยม",MAXIFS('ข้อมูลการติดตามผล'!A:A,'ข้อมูลการติดตามผล'!B:B,A333)))</f>
        <v>ไม่มีข้อมูลเข้าเยี่ยม</v>
      </c>
      <c r="J333" s="11" t="str">
        <f t="shared" si="1"/>
        <v/>
      </c>
      <c r="K333" s="8" t="str">
        <f>IFERROR(IF(I333="ไม่มีข้อมูลเข้าเยี่ยม","New",IF(J333&gt; VLOOKUP(D333,Config!A:B,2,false),"Late Visit","Normal")),)</f>
        <v>New</v>
      </c>
      <c r="L333" s="12" t="s">
        <v>14</v>
      </c>
      <c r="M333" s="12" t="s">
        <v>14</v>
      </c>
    </row>
    <row r="334" ht="15.75" customHeight="1">
      <c r="A334" s="7" t="s">
        <v>336</v>
      </c>
      <c r="B334" s="7" t="s">
        <v>332</v>
      </c>
      <c r="C334" s="8"/>
      <c r="D334" s="8"/>
      <c r="E334" s="8"/>
      <c r="F334" s="8"/>
      <c r="G334" s="8"/>
      <c r="H334" s="10"/>
      <c r="I334" s="10" t="str">
        <f>IF(LEN(A334)=0,,IF(MAXIFS('ข้อมูลการติดตามผล'!A:A,'ข้อมูลการติดตามผล'!B:B,A334)=0,"ไม่มีข้อมูลเข้าเยี่ยม",MAXIFS('ข้อมูลการติดตามผล'!A:A,'ข้อมูลการติดตามผล'!B:B,A334)))</f>
        <v>ไม่มีข้อมูลเข้าเยี่ยม</v>
      </c>
      <c r="J334" s="11" t="str">
        <f t="shared" si="1"/>
        <v/>
      </c>
      <c r="K334" s="8" t="str">
        <f>IFERROR(IF(I334="ไม่มีข้อมูลเข้าเยี่ยม","New",IF(J334&gt; VLOOKUP(D334,Config!A:B,2,false),"Late Visit","Normal")),)</f>
        <v>New</v>
      </c>
      <c r="L334" s="12" t="s">
        <v>14</v>
      </c>
      <c r="M334" s="12" t="s">
        <v>14</v>
      </c>
    </row>
    <row r="335" ht="15.75" customHeight="1">
      <c r="A335" s="7" t="s">
        <v>80</v>
      </c>
      <c r="B335" s="7" t="s">
        <v>332</v>
      </c>
      <c r="C335" s="8"/>
      <c r="D335" s="8"/>
      <c r="E335" s="8"/>
      <c r="F335" s="8"/>
      <c r="G335" s="8"/>
      <c r="H335" s="10"/>
      <c r="I335" s="10" t="str">
        <f>IF(LEN(A335)=0,,IF(MAXIFS('ข้อมูลการติดตามผล'!A:A,'ข้อมูลการติดตามผล'!B:B,A335)=0,"ไม่มีข้อมูลเข้าเยี่ยม",MAXIFS('ข้อมูลการติดตามผล'!A:A,'ข้อมูลการติดตามผล'!B:B,A335)))</f>
        <v>ไม่มีข้อมูลเข้าเยี่ยม</v>
      </c>
      <c r="J335" s="11" t="str">
        <f t="shared" si="1"/>
        <v/>
      </c>
      <c r="K335" s="8" t="str">
        <f>IFERROR(IF(I335="ไม่มีข้อมูลเข้าเยี่ยม","New",IF(J335&gt; VLOOKUP(D335,Config!A:B,2,false),"Late Visit","Normal")),)</f>
        <v>New</v>
      </c>
      <c r="L335" s="12" t="s">
        <v>14</v>
      </c>
      <c r="M335" s="12" t="s">
        <v>14</v>
      </c>
    </row>
    <row r="336" ht="15.75" customHeight="1">
      <c r="A336" s="8" t="s">
        <v>337</v>
      </c>
      <c r="B336" s="7" t="s">
        <v>146</v>
      </c>
      <c r="C336" s="8"/>
      <c r="D336" s="8"/>
      <c r="E336" s="8"/>
      <c r="F336" s="8"/>
      <c r="G336" s="8"/>
      <c r="H336" s="10"/>
      <c r="I336" s="10" t="str">
        <f>IF(LEN(A336)=0,,IF(MAXIFS('ข้อมูลการติดตามผล'!A:A,'ข้อมูลการติดตามผล'!B:B,A336)=0,"ไม่มีข้อมูลเข้าเยี่ยม",MAXIFS('ข้อมูลการติดตามผล'!A:A,'ข้อมูลการติดตามผล'!B:B,A336)))</f>
        <v>ไม่มีข้อมูลเข้าเยี่ยม</v>
      </c>
      <c r="J336" s="11" t="str">
        <f t="shared" si="1"/>
        <v/>
      </c>
      <c r="K336" s="8" t="str">
        <f>IFERROR(IF(I336="ไม่มีข้อมูลเข้าเยี่ยม","New",IF(J336&gt; VLOOKUP(D336,Config!A:B,2,false),"Late Visit","Normal")),)</f>
        <v>New</v>
      </c>
      <c r="L336" s="12" t="s">
        <v>14</v>
      </c>
      <c r="M336" s="12" t="s">
        <v>14</v>
      </c>
    </row>
    <row r="337" ht="15.75" customHeight="1">
      <c r="A337" s="8" t="s">
        <v>338</v>
      </c>
      <c r="B337" s="7" t="s">
        <v>146</v>
      </c>
      <c r="C337" s="8"/>
      <c r="D337" s="8"/>
      <c r="E337" s="8"/>
      <c r="F337" s="8"/>
      <c r="G337" s="8"/>
      <c r="H337" s="10"/>
      <c r="I337" s="10" t="str">
        <f>IF(LEN(A337)=0,,IF(MAXIFS('ข้อมูลการติดตามผล'!A:A,'ข้อมูลการติดตามผล'!B:B,A337)=0,"ไม่มีข้อมูลเข้าเยี่ยม",MAXIFS('ข้อมูลการติดตามผล'!A:A,'ข้อมูลการติดตามผล'!B:B,A337)))</f>
        <v>ไม่มีข้อมูลเข้าเยี่ยม</v>
      </c>
      <c r="J337" s="11" t="str">
        <f t="shared" si="1"/>
        <v/>
      </c>
      <c r="K337" s="8" t="str">
        <f>IFERROR(IF(I337="ไม่มีข้อมูลเข้าเยี่ยม","New",IF(J337&gt; VLOOKUP(D337,Config!A:B,2,false),"Late Visit","Normal")),)</f>
        <v>New</v>
      </c>
      <c r="L337" s="12" t="s">
        <v>14</v>
      </c>
      <c r="M337" s="12" t="s">
        <v>14</v>
      </c>
    </row>
    <row r="338" ht="15.75" customHeight="1">
      <c r="A338" s="8" t="s">
        <v>339</v>
      </c>
      <c r="B338" s="7" t="s">
        <v>340</v>
      </c>
      <c r="C338" s="8"/>
      <c r="D338" s="8"/>
      <c r="E338" s="8"/>
      <c r="F338" s="8"/>
      <c r="G338" s="8"/>
      <c r="H338" s="10"/>
      <c r="I338" s="10" t="str">
        <f>IF(LEN(A338)=0,,IF(MAXIFS('ข้อมูลการติดตามผล'!A:A,'ข้อมูลการติดตามผล'!B:B,A338)=0,"ไม่มีข้อมูลเข้าเยี่ยม",MAXIFS('ข้อมูลการติดตามผล'!A:A,'ข้อมูลการติดตามผล'!B:B,A338)))</f>
        <v>ไม่มีข้อมูลเข้าเยี่ยม</v>
      </c>
      <c r="J338" s="11" t="str">
        <f t="shared" si="1"/>
        <v/>
      </c>
      <c r="K338" s="8" t="str">
        <f>IFERROR(IF(I338="ไม่มีข้อมูลเข้าเยี่ยม","New",IF(J338&gt; VLOOKUP(D338,Config!A:B,2,false),"Late Visit","Normal")),)</f>
        <v>New</v>
      </c>
      <c r="L338" s="12" t="s">
        <v>14</v>
      </c>
      <c r="M338" s="12" t="s">
        <v>14</v>
      </c>
    </row>
    <row r="339" ht="15.75" customHeight="1">
      <c r="A339" s="8" t="s">
        <v>341</v>
      </c>
      <c r="B339" s="7" t="s">
        <v>138</v>
      </c>
      <c r="C339" s="8"/>
      <c r="D339" s="8"/>
      <c r="E339" s="8"/>
      <c r="F339" s="8"/>
      <c r="G339" s="8"/>
      <c r="H339" s="10"/>
      <c r="I339" s="10" t="str">
        <f>IF(LEN(A339)=0,,IF(MAXIFS('ข้อมูลการติดตามผล'!A:A,'ข้อมูลการติดตามผล'!B:B,A339)=0,"ไม่มีข้อมูลเข้าเยี่ยม",MAXIFS('ข้อมูลการติดตามผล'!A:A,'ข้อมูลการติดตามผล'!B:B,A339)))</f>
        <v>ไม่มีข้อมูลเข้าเยี่ยม</v>
      </c>
      <c r="J339" s="11" t="str">
        <f t="shared" si="1"/>
        <v/>
      </c>
      <c r="K339" s="8" t="str">
        <f>IFERROR(IF(I339="ไม่มีข้อมูลเข้าเยี่ยม","New",IF(J339&gt; VLOOKUP(D339,Config!A:B,2,false),"Late Visit","Normal")),)</f>
        <v>New</v>
      </c>
      <c r="L339" s="12" t="s">
        <v>14</v>
      </c>
      <c r="M339" s="12" t="s">
        <v>14</v>
      </c>
    </row>
    <row r="340" ht="15.75" customHeight="1">
      <c r="A340" s="8" t="s">
        <v>342</v>
      </c>
      <c r="B340" s="7" t="s">
        <v>146</v>
      </c>
      <c r="C340" s="8"/>
      <c r="D340" s="8"/>
      <c r="E340" s="8"/>
      <c r="F340" s="8"/>
      <c r="G340" s="8"/>
      <c r="H340" s="10"/>
      <c r="I340" s="10" t="str">
        <f>IF(LEN(A340)=0,,IF(MAXIFS('ข้อมูลการติดตามผล'!A:A,'ข้อมูลการติดตามผล'!B:B,A340)=0,"ไม่มีข้อมูลเข้าเยี่ยม",MAXIFS('ข้อมูลการติดตามผล'!A:A,'ข้อมูลการติดตามผล'!B:B,A340)))</f>
        <v>ไม่มีข้อมูลเข้าเยี่ยม</v>
      </c>
      <c r="J340" s="11" t="str">
        <f t="shared" si="1"/>
        <v/>
      </c>
      <c r="K340" s="8" t="str">
        <f>IFERROR(IF(I340="ไม่มีข้อมูลเข้าเยี่ยม","New",IF(J340&gt; VLOOKUP(D340,Config!A:B,2,false),"Late Visit","Normal")),)</f>
        <v>New</v>
      </c>
      <c r="L340" s="12" t="s">
        <v>14</v>
      </c>
      <c r="M340" s="12" t="s">
        <v>14</v>
      </c>
    </row>
    <row r="341" ht="15.75" customHeight="1">
      <c r="A341" s="8" t="s">
        <v>343</v>
      </c>
      <c r="B341" s="7" t="s">
        <v>146</v>
      </c>
      <c r="C341" s="8"/>
      <c r="D341" s="8"/>
      <c r="E341" s="8"/>
      <c r="F341" s="8"/>
      <c r="G341" s="8"/>
      <c r="H341" s="10"/>
      <c r="I341" s="10" t="str">
        <f>IF(LEN(A341)=0,,IF(MAXIFS('ข้อมูลการติดตามผล'!A:A,'ข้อมูลการติดตามผล'!B:B,A341)=0,"ไม่มีข้อมูลเข้าเยี่ยม",MAXIFS('ข้อมูลการติดตามผล'!A:A,'ข้อมูลการติดตามผล'!B:B,A341)))</f>
        <v>ไม่มีข้อมูลเข้าเยี่ยม</v>
      </c>
      <c r="J341" s="11" t="str">
        <f t="shared" si="1"/>
        <v/>
      </c>
      <c r="K341" s="8" t="str">
        <f>IFERROR(IF(I341="ไม่มีข้อมูลเข้าเยี่ยม","New",IF(J341&gt; VLOOKUP(D341,Config!A:B,2,false),"Late Visit","Normal")),)</f>
        <v>New</v>
      </c>
      <c r="L341" s="12" t="s">
        <v>14</v>
      </c>
      <c r="M341" s="12" t="s">
        <v>14</v>
      </c>
    </row>
    <row r="342" ht="15.75" customHeight="1">
      <c r="A342" s="8" t="s">
        <v>344</v>
      </c>
      <c r="B342" s="7" t="s">
        <v>146</v>
      </c>
      <c r="C342" s="8"/>
      <c r="D342" s="8"/>
      <c r="E342" s="8"/>
      <c r="F342" s="8"/>
      <c r="G342" s="8"/>
      <c r="H342" s="10"/>
      <c r="I342" s="10" t="str">
        <f>IF(LEN(A342)=0,,IF(MAXIFS('ข้อมูลการติดตามผล'!A:A,'ข้อมูลการติดตามผล'!B:B,A342)=0,"ไม่มีข้อมูลเข้าเยี่ยม",MAXIFS('ข้อมูลการติดตามผล'!A:A,'ข้อมูลการติดตามผล'!B:B,A342)))</f>
        <v>ไม่มีข้อมูลเข้าเยี่ยม</v>
      </c>
      <c r="J342" s="11" t="str">
        <f t="shared" si="1"/>
        <v/>
      </c>
      <c r="K342" s="8" t="str">
        <f>IFERROR(IF(I342="ไม่มีข้อมูลเข้าเยี่ยม","New",IF(J342&gt; VLOOKUP(D342,Config!A:B,2,false),"Late Visit","Normal")),)</f>
        <v>New</v>
      </c>
      <c r="L342" s="12" t="s">
        <v>14</v>
      </c>
      <c r="M342" s="12" t="s">
        <v>14</v>
      </c>
    </row>
    <row r="343" ht="15.75" customHeight="1">
      <c r="A343" s="8" t="s">
        <v>345</v>
      </c>
      <c r="B343" s="7" t="s">
        <v>146</v>
      </c>
      <c r="C343" s="8"/>
      <c r="D343" s="8"/>
      <c r="E343" s="8"/>
      <c r="F343" s="8"/>
      <c r="G343" s="8"/>
      <c r="H343" s="10"/>
      <c r="I343" s="10" t="str">
        <f>IF(LEN(A343)=0,,IF(MAXIFS('ข้อมูลการติดตามผล'!A:A,'ข้อมูลการติดตามผล'!B:B,A343)=0,"ไม่มีข้อมูลเข้าเยี่ยม",MAXIFS('ข้อมูลการติดตามผล'!A:A,'ข้อมูลการติดตามผล'!B:B,A343)))</f>
        <v>ไม่มีข้อมูลเข้าเยี่ยม</v>
      </c>
      <c r="J343" s="11" t="str">
        <f t="shared" si="1"/>
        <v/>
      </c>
      <c r="K343" s="8" t="str">
        <f>IFERROR(IF(I343="ไม่มีข้อมูลเข้าเยี่ยม","New",IF(J343&gt; VLOOKUP(D343,Config!A:B,2,false),"Late Visit","Normal")),)</f>
        <v>New</v>
      </c>
      <c r="L343" s="12" t="s">
        <v>14</v>
      </c>
      <c r="M343" s="12" t="s">
        <v>14</v>
      </c>
    </row>
    <row r="344" ht="15.75" customHeight="1">
      <c r="A344" s="7" t="s">
        <v>346</v>
      </c>
      <c r="B344" s="7" t="s">
        <v>146</v>
      </c>
      <c r="C344" s="8"/>
      <c r="D344" s="8"/>
      <c r="E344" s="8"/>
      <c r="F344" s="7" t="s">
        <v>347</v>
      </c>
      <c r="G344" s="8"/>
      <c r="H344" s="10"/>
      <c r="I344" s="10" t="str">
        <f>IF(LEN(A344)=0,,IF(MAXIFS('ข้อมูลการติดตามผล'!A:A,'ข้อมูลการติดตามผล'!B:B,A344)=0,"ไม่มีข้อมูลเข้าเยี่ยม",MAXIFS('ข้อมูลการติดตามผล'!A:A,'ข้อมูลการติดตามผล'!B:B,A344)))</f>
        <v>ไม่มีข้อมูลเข้าเยี่ยม</v>
      </c>
      <c r="J344" s="11" t="str">
        <f t="shared" si="1"/>
        <v/>
      </c>
      <c r="K344" s="8" t="str">
        <f>IFERROR(IF(I344="ไม่มีข้อมูลเข้าเยี่ยม","New",IF(J344&gt; VLOOKUP(D344,Config!A:B,2,false),"Late Visit","Normal")),)</f>
        <v>New</v>
      </c>
      <c r="L344" s="12" t="s">
        <v>14</v>
      </c>
      <c r="M344" s="12" t="s">
        <v>14</v>
      </c>
    </row>
    <row r="345" ht="15.75" customHeight="1">
      <c r="A345" s="24" t="s">
        <v>348</v>
      </c>
      <c r="B345" s="7" t="s">
        <v>146</v>
      </c>
      <c r="C345" s="8"/>
      <c r="D345" s="8"/>
      <c r="E345" s="8"/>
      <c r="F345" s="7" t="s">
        <v>347</v>
      </c>
      <c r="G345" s="8"/>
      <c r="H345" s="10"/>
      <c r="I345" s="10" t="str">
        <f>IF(LEN(A345)=0,,IF(MAXIFS('ข้อมูลการติดตามผล'!A:A,'ข้อมูลการติดตามผล'!B:B,A345)=0,"ไม่มีข้อมูลเข้าเยี่ยม",MAXIFS('ข้อมูลการติดตามผล'!A:A,'ข้อมูลการติดตามผล'!B:B,A345)))</f>
        <v>ไม่มีข้อมูลเข้าเยี่ยม</v>
      </c>
      <c r="J345" s="11" t="str">
        <f t="shared" si="1"/>
        <v/>
      </c>
      <c r="K345" s="8" t="str">
        <f>IFERROR(IF(I345="ไม่มีข้อมูลเข้าเยี่ยม","New",IF(J345&gt; VLOOKUP(D345,Config!A:B,2,false),"Late Visit","Normal")),)</f>
        <v>New</v>
      </c>
      <c r="L345" s="12" t="s">
        <v>14</v>
      </c>
      <c r="M345" s="12" t="s">
        <v>14</v>
      </c>
    </row>
    <row r="346" ht="15.75" customHeight="1">
      <c r="A346" s="24" t="s">
        <v>349</v>
      </c>
      <c r="B346" s="7" t="s">
        <v>146</v>
      </c>
      <c r="C346" s="8"/>
      <c r="D346" s="8"/>
      <c r="E346" s="8"/>
      <c r="F346" s="7" t="s">
        <v>347</v>
      </c>
      <c r="G346" s="8"/>
      <c r="H346" s="10"/>
      <c r="I346" s="10" t="str">
        <f>IF(LEN(A346)=0,,IF(MAXIFS('ข้อมูลการติดตามผล'!A:A,'ข้อมูลการติดตามผล'!B:B,A346)=0,"ไม่มีข้อมูลเข้าเยี่ยม",MAXIFS('ข้อมูลการติดตามผล'!A:A,'ข้อมูลการติดตามผล'!B:B,A346)))</f>
        <v>ไม่มีข้อมูลเข้าเยี่ยม</v>
      </c>
      <c r="J346" s="11" t="str">
        <f t="shared" si="1"/>
        <v/>
      </c>
      <c r="K346" s="8" t="str">
        <f>IFERROR(IF(I346="ไม่มีข้อมูลเข้าเยี่ยม","New",IF(J346&gt; VLOOKUP(D346,Config!A:B,2,false),"Late Visit","Normal")),)</f>
        <v>New</v>
      </c>
      <c r="L346" s="12" t="s">
        <v>14</v>
      </c>
      <c r="M346" s="12" t="s">
        <v>14</v>
      </c>
    </row>
    <row r="347" ht="15.75" customHeight="1">
      <c r="A347" s="24" t="s">
        <v>350</v>
      </c>
      <c r="B347" s="7" t="s">
        <v>146</v>
      </c>
      <c r="C347" s="8"/>
      <c r="D347" s="8"/>
      <c r="E347" s="8"/>
      <c r="F347" s="7" t="s">
        <v>347</v>
      </c>
      <c r="G347" s="8"/>
      <c r="H347" s="10"/>
      <c r="I347" s="10" t="str">
        <f>IF(LEN(A347)=0,,IF(MAXIFS('ข้อมูลการติดตามผล'!A:A,'ข้อมูลการติดตามผล'!B:B,A347)=0,"ไม่มีข้อมูลเข้าเยี่ยม",MAXIFS('ข้อมูลการติดตามผล'!A:A,'ข้อมูลการติดตามผล'!B:B,A347)))</f>
        <v>ไม่มีข้อมูลเข้าเยี่ยม</v>
      </c>
      <c r="J347" s="11" t="str">
        <f t="shared" si="1"/>
        <v/>
      </c>
      <c r="K347" s="8" t="str">
        <f>IFERROR(IF(I347="ไม่มีข้อมูลเข้าเยี่ยม","New",IF(J347&gt; VLOOKUP(D347,Config!A:B,2,false),"Late Visit","Normal")),)</f>
        <v>New</v>
      </c>
      <c r="L347" s="12" t="s">
        <v>14</v>
      </c>
      <c r="M347" s="12" t="s">
        <v>14</v>
      </c>
    </row>
    <row r="348" ht="15.75" customHeight="1">
      <c r="A348" s="24" t="s">
        <v>351</v>
      </c>
      <c r="B348" s="7" t="s">
        <v>146</v>
      </c>
      <c r="C348" s="8"/>
      <c r="D348" s="8"/>
      <c r="E348" s="8"/>
      <c r="F348" s="7" t="s">
        <v>347</v>
      </c>
      <c r="G348" s="8"/>
      <c r="H348" s="10"/>
      <c r="I348" s="10" t="str">
        <f>IF(LEN(A348)=0,,IF(MAXIFS('ข้อมูลการติดตามผล'!A:A,'ข้อมูลการติดตามผล'!B:B,A348)=0,"ไม่มีข้อมูลเข้าเยี่ยม",MAXIFS('ข้อมูลการติดตามผล'!A:A,'ข้อมูลการติดตามผล'!B:B,A348)))</f>
        <v>ไม่มีข้อมูลเข้าเยี่ยม</v>
      </c>
      <c r="J348" s="11" t="str">
        <f t="shared" si="1"/>
        <v/>
      </c>
      <c r="K348" s="8" t="str">
        <f>IFERROR(IF(I348="ไม่มีข้อมูลเข้าเยี่ยม","New",IF(J348&gt; VLOOKUP(D348,Config!A:B,2,false),"Late Visit","Normal")),)</f>
        <v>New</v>
      </c>
      <c r="L348" s="12" t="s">
        <v>14</v>
      </c>
      <c r="M348" s="12" t="s">
        <v>14</v>
      </c>
    </row>
    <row r="349" ht="15.75" customHeight="1">
      <c r="A349" s="24" t="s">
        <v>352</v>
      </c>
      <c r="B349" s="7" t="s">
        <v>136</v>
      </c>
      <c r="C349" s="8"/>
      <c r="D349" s="8"/>
      <c r="E349" s="8"/>
      <c r="F349" s="7" t="s">
        <v>347</v>
      </c>
      <c r="G349" s="8"/>
      <c r="H349" s="10"/>
      <c r="I349" s="10" t="str">
        <f>IF(LEN(A349)=0,,IF(MAXIFS('ข้อมูลการติดตามผล'!A:A,'ข้อมูลการติดตามผล'!B:B,A349)=0,"ไม่มีข้อมูลเข้าเยี่ยม",MAXIFS('ข้อมูลการติดตามผล'!A:A,'ข้อมูลการติดตามผล'!B:B,A349)))</f>
        <v>ไม่มีข้อมูลเข้าเยี่ยม</v>
      </c>
      <c r="J349" s="11" t="str">
        <f t="shared" si="1"/>
        <v/>
      </c>
      <c r="K349" s="8" t="str">
        <f>IFERROR(IF(I349="ไม่มีข้อมูลเข้าเยี่ยม","New",IF(J349&gt; VLOOKUP(D349,Config!A:B,2,false),"Late Visit","Normal")),)</f>
        <v>New</v>
      </c>
      <c r="L349" s="12" t="s">
        <v>14</v>
      </c>
      <c r="M349" s="12" t="s">
        <v>14</v>
      </c>
    </row>
    <row r="350" ht="15.75" customHeight="1">
      <c r="A350" s="24" t="s">
        <v>353</v>
      </c>
      <c r="B350" s="7" t="s">
        <v>138</v>
      </c>
      <c r="C350" s="8"/>
      <c r="D350" s="8"/>
      <c r="E350" s="8"/>
      <c r="F350" s="7" t="s">
        <v>347</v>
      </c>
      <c r="G350" s="8"/>
      <c r="H350" s="10"/>
      <c r="I350" s="10" t="str">
        <f>IF(LEN(A350)=0,,IF(MAXIFS('ข้อมูลการติดตามผล'!A:A,'ข้อมูลการติดตามผล'!B:B,A350)=0,"ไม่มีข้อมูลเข้าเยี่ยม",MAXIFS('ข้อมูลการติดตามผล'!A:A,'ข้อมูลการติดตามผล'!B:B,A350)))</f>
        <v>ไม่มีข้อมูลเข้าเยี่ยม</v>
      </c>
      <c r="J350" s="11" t="str">
        <f t="shared" si="1"/>
        <v/>
      </c>
      <c r="K350" s="8" t="str">
        <f>IFERROR(IF(I350="ไม่มีข้อมูลเข้าเยี่ยม","New",IF(J350&gt; VLOOKUP(D350,Config!A:B,2,false),"Late Visit","Normal")),)</f>
        <v>New</v>
      </c>
      <c r="L350" s="12" t="s">
        <v>14</v>
      </c>
      <c r="M350" s="12" t="s">
        <v>14</v>
      </c>
    </row>
    <row r="351" ht="15.75" customHeight="1">
      <c r="A351" s="8" t="s">
        <v>354</v>
      </c>
      <c r="B351" s="7" t="s">
        <v>146</v>
      </c>
      <c r="C351" s="8"/>
      <c r="D351" s="8"/>
      <c r="E351" s="8"/>
      <c r="F351" s="7" t="s">
        <v>347</v>
      </c>
      <c r="G351" s="8"/>
      <c r="H351" s="10"/>
      <c r="I351" s="10" t="str">
        <f>IF(LEN(A351)=0,,IF(MAXIFS('ข้อมูลการติดตามผล'!A:A,'ข้อมูลการติดตามผล'!B:B,A351)=0,"ไม่มีข้อมูลเข้าเยี่ยม",MAXIFS('ข้อมูลการติดตามผล'!A:A,'ข้อมูลการติดตามผล'!B:B,A351)))</f>
        <v>ไม่มีข้อมูลเข้าเยี่ยม</v>
      </c>
      <c r="J351" s="11" t="str">
        <f t="shared" si="1"/>
        <v/>
      </c>
      <c r="K351" s="8" t="str">
        <f>IFERROR(IF(I351="ไม่มีข้อมูลเข้าเยี่ยม","New",IF(J351&gt; VLOOKUP(D351,Config!A:B,2,false),"Late Visit","Normal")),)</f>
        <v>New</v>
      </c>
      <c r="L351" s="12" t="s">
        <v>14</v>
      </c>
      <c r="M351" s="12" t="s">
        <v>14</v>
      </c>
    </row>
    <row r="352" ht="15.75" customHeight="1">
      <c r="A352" s="24" t="s">
        <v>355</v>
      </c>
      <c r="B352" s="7" t="s">
        <v>146</v>
      </c>
      <c r="C352" s="8"/>
      <c r="D352" s="8"/>
      <c r="E352" s="8"/>
      <c r="F352" s="7" t="s">
        <v>347</v>
      </c>
      <c r="G352" s="8"/>
      <c r="H352" s="10"/>
      <c r="I352" s="10" t="str">
        <f>IF(LEN(A352)=0,,IF(MAXIFS('ข้อมูลการติดตามผล'!A:A,'ข้อมูลการติดตามผล'!B:B,A352)=0,"ไม่มีข้อมูลเข้าเยี่ยม",MAXIFS('ข้อมูลการติดตามผล'!A:A,'ข้อมูลการติดตามผล'!B:B,A352)))</f>
        <v>ไม่มีข้อมูลเข้าเยี่ยม</v>
      </c>
      <c r="J352" s="11" t="str">
        <f t="shared" si="1"/>
        <v/>
      </c>
      <c r="K352" s="8" t="str">
        <f>IFERROR(IF(I352="ไม่มีข้อมูลเข้าเยี่ยม","New",IF(J352&gt; VLOOKUP(D352,Config!A:B,2,false),"Late Visit","Normal")),)</f>
        <v>New</v>
      </c>
      <c r="L352" s="12" t="s">
        <v>14</v>
      </c>
      <c r="M352" s="12" t="s">
        <v>14</v>
      </c>
    </row>
    <row r="353" ht="15.75" customHeight="1">
      <c r="A353" s="24" t="s">
        <v>356</v>
      </c>
      <c r="B353" s="7" t="s">
        <v>146</v>
      </c>
      <c r="C353" s="8"/>
      <c r="D353" s="8"/>
      <c r="E353" s="8"/>
      <c r="F353" s="7" t="s">
        <v>347</v>
      </c>
      <c r="G353" s="8"/>
      <c r="H353" s="10"/>
      <c r="I353" s="10" t="str">
        <f>IF(LEN(A353)=0,,IF(MAXIFS('ข้อมูลการติดตามผล'!A:A,'ข้อมูลการติดตามผล'!B:B,A353)=0,"ไม่มีข้อมูลเข้าเยี่ยม",MAXIFS('ข้อมูลการติดตามผล'!A:A,'ข้อมูลการติดตามผล'!B:B,A353)))</f>
        <v>ไม่มีข้อมูลเข้าเยี่ยม</v>
      </c>
      <c r="J353" s="11" t="str">
        <f t="shared" si="1"/>
        <v/>
      </c>
      <c r="K353" s="8" t="str">
        <f>IFERROR(IF(I353="ไม่มีข้อมูลเข้าเยี่ยม","New",IF(J353&gt; VLOOKUP(D353,Config!A:B,2,false),"Late Visit","Normal")),)</f>
        <v>New</v>
      </c>
      <c r="L353" s="12" t="s">
        <v>14</v>
      </c>
      <c r="M353" s="12" t="s">
        <v>14</v>
      </c>
    </row>
    <row r="354" ht="15.75" customHeight="1">
      <c r="A354" s="24" t="s">
        <v>357</v>
      </c>
      <c r="B354" s="7" t="s">
        <v>146</v>
      </c>
      <c r="C354" s="8"/>
      <c r="D354" s="8"/>
      <c r="E354" s="8"/>
      <c r="F354" s="7" t="s">
        <v>347</v>
      </c>
      <c r="G354" s="8"/>
      <c r="H354" s="10"/>
      <c r="I354" s="10" t="str">
        <f>IF(LEN(A354)=0,,IF(MAXIFS('ข้อมูลการติดตามผล'!A:A,'ข้อมูลการติดตามผล'!B:B,A354)=0,"ไม่มีข้อมูลเข้าเยี่ยม",MAXIFS('ข้อมูลการติดตามผล'!A:A,'ข้อมูลการติดตามผล'!B:B,A354)))</f>
        <v>ไม่มีข้อมูลเข้าเยี่ยม</v>
      </c>
      <c r="J354" s="11" t="str">
        <f t="shared" si="1"/>
        <v/>
      </c>
      <c r="K354" s="8" t="str">
        <f>IFERROR(IF(I354="ไม่มีข้อมูลเข้าเยี่ยม","New",IF(J354&gt; VLOOKUP(D354,Config!A:B,2,false),"Late Visit","Normal")),)</f>
        <v>New</v>
      </c>
      <c r="L354" s="12" t="s">
        <v>14</v>
      </c>
      <c r="M354" s="12" t="s">
        <v>14</v>
      </c>
    </row>
    <row r="355" ht="15.75" customHeight="1">
      <c r="A355" s="24" t="s">
        <v>358</v>
      </c>
      <c r="B355" s="7" t="s">
        <v>146</v>
      </c>
      <c r="C355" s="8"/>
      <c r="D355" s="8"/>
      <c r="E355" s="8"/>
      <c r="F355" s="7" t="s">
        <v>347</v>
      </c>
      <c r="G355" s="8"/>
      <c r="H355" s="10"/>
      <c r="I355" s="10" t="str">
        <f>IF(LEN(A355)=0,,IF(MAXIFS('ข้อมูลการติดตามผล'!A:A,'ข้อมูลการติดตามผล'!B:B,A355)=0,"ไม่มีข้อมูลเข้าเยี่ยม",MAXIFS('ข้อมูลการติดตามผล'!A:A,'ข้อมูลการติดตามผล'!B:B,A355)))</f>
        <v>ไม่มีข้อมูลเข้าเยี่ยม</v>
      </c>
      <c r="J355" s="11" t="str">
        <f t="shared" si="1"/>
        <v/>
      </c>
      <c r="K355" s="8" t="str">
        <f>IFERROR(IF(I355="ไม่มีข้อมูลเข้าเยี่ยม","New",IF(J355&gt; VLOOKUP(D355,Config!A:B,2,false),"Late Visit","Normal")),)</f>
        <v>New</v>
      </c>
      <c r="L355" s="12" t="s">
        <v>14</v>
      </c>
      <c r="M355" s="12" t="s">
        <v>14</v>
      </c>
    </row>
    <row r="356" ht="15.75" customHeight="1">
      <c r="A356" s="24" t="s">
        <v>359</v>
      </c>
      <c r="B356" s="7" t="s">
        <v>146</v>
      </c>
      <c r="C356" s="8"/>
      <c r="D356" s="8"/>
      <c r="E356" s="8"/>
      <c r="F356" s="7" t="s">
        <v>347</v>
      </c>
      <c r="G356" s="8"/>
      <c r="H356" s="10"/>
      <c r="I356" s="10" t="str">
        <f>IF(LEN(A356)=0,,IF(MAXIFS('ข้อมูลการติดตามผล'!A:A,'ข้อมูลการติดตามผล'!B:B,A356)=0,"ไม่มีข้อมูลเข้าเยี่ยม",MAXIFS('ข้อมูลการติดตามผล'!A:A,'ข้อมูลการติดตามผล'!B:B,A356)))</f>
        <v>ไม่มีข้อมูลเข้าเยี่ยม</v>
      </c>
      <c r="J356" s="11" t="str">
        <f t="shared" si="1"/>
        <v/>
      </c>
      <c r="K356" s="8" t="str">
        <f>IFERROR(IF(I356="ไม่มีข้อมูลเข้าเยี่ยม","New",IF(J356&gt; VLOOKUP(D356,Config!A:B,2,false),"Late Visit","Normal")),)</f>
        <v>New</v>
      </c>
      <c r="L356" s="12" t="s">
        <v>14</v>
      </c>
      <c r="M356" s="12" t="s">
        <v>14</v>
      </c>
    </row>
    <row r="357" ht="15.75" customHeight="1">
      <c r="A357" s="24" t="s">
        <v>360</v>
      </c>
      <c r="B357" s="7" t="s">
        <v>146</v>
      </c>
      <c r="C357" s="8"/>
      <c r="D357" s="8"/>
      <c r="E357" s="8"/>
      <c r="F357" s="7" t="s">
        <v>347</v>
      </c>
      <c r="G357" s="8"/>
      <c r="H357" s="10"/>
      <c r="I357" s="10" t="str">
        <f>IF(LEN(A357)=0,,IF(MAXIFS('ข้อมูลการติดตามผล'!A:A,'ข้อมูลการติดตามผล'!B:B,A357)=0,"ไม่มีข้อมูลเข้าเยี่ยม",MAXIFS('ข้อมูลการติดตามผล'!A:A,'ข้อมูลการติดตามผล'!B:B,A357)))</f>
        <v>ไม่มีข้อมูลเข้าเยี่ยม</v>
      </c>
      <c r="J357" s="11" t="str">
        <f t="shared" si="1"/>
        <v/>
      </c>
      <c r="K357" s="8" t="str">
        <f>IFERROR(IF(I357="ไม่มีข้อมูลเข้าเยี่ยม","New",IF(J357&gt; VLOOKUP(D357,Config!A:B,2,false),"Late Visit","Normal")),)</f>
        <v>New</v>
      </c>
      <c r="L357" s="12" t="s">
        <v>14</v>
      </c>
      <c r="M357" s="12" t="s">
        <v>14</v>
      </c>
    </row>
    <row r="358" ht="15.75" customHeight="1">
      <c r="A358" s="8" t="s">
        <v>361</v>
      </c>
      <c r="B358" s="7" t="s">
        <v>146</v>
      </c>
      <c r="C358" s="8"/>
      <c r="D358" s="8"/>
      <c r="E358" s="8"/>
      <c r="F358" s="7" t="s">
        <v>347</v>
      </c>
      <c r="G358" s="8"/>
      <c r="H358" s="10"/>
      <c r="I358" s="10" t="str">
        <f>IF(LEN(A358)=0,,IF(MAXIFS('ข้อมูลการติดตามผล'!A:A,'ข้อมูลการติดตามผล'!B:B,A358)=0,"ไม่มีข้อมูลเข้าเยี่ยม",MAXIFS('ข้อมูลการติดตามผล'!A:A,'ข้อมูลการติดตามผล'!B:B,A358)))</f>
        <v>ไม่มีข้อมูลเข้าเยี่ยม</v>
      </c>
      <c r="J358" s="11" t="str">
        <f t="shared" si="1"/>
        <v/>
      </c>
      <c r="K358" s="8" t="str">
        <f>IFERROR(IF(I358="ไม่มีข้อมูลเข้าเยี่ยม","New",IF(J358&gt; VLOOKUP(D358,Config!A:B,2,false),"Late Visit","Normal")),)</f>
        <v>New</v>
      </c>
      <c r="L358" s="12" t="s">
        <v>14</v>
      </c>
      <c r="M358" s="12" t="s">
        <v>14</v>
      </c>
    </row>
    <row r="359" ht="15.75" customHeight="1">
      <c r="A359" s="8" t="s">
        <v>362</v>
      </c>
      <c r="B359" s="7" t="s">
        <v>138</v>
      </c>
      <c r="C359" s="8"/>
      <c r="D359" s="8"/>
      <c r="E359" s="8"/>
      <c r="F359" s="7" t="s">
        <v>363</v>
      </c>
      <c r="G359" s="8"/>
      <c r="H359" s="10"/>
      <c r="I359" s="10" t="str">
        <f>IF(LEN(A359)=0,,IF(MAXIFS('ข้อมูลการติดตามผล'!A:A,'ข้อมูลการติดตามผล'!B:B,A359)=0,"ไม่มีข้อมูลเข้าเยี่ยม",MAXIFS('ข้อมูลการติดตามผล'!A:A,'ข้อมูลการติดตามผล'!B:B,A359)))</f>
        <v>ไม่มีข้อมูลเข้าเยี่ยม</v>
      </c>
      <c r="J359" s="11" t="str">
        <f t="shared" si="1"/>
        <v/>
      </c>
      <c r="K359" s="8" t="str">
        <f>IFERROR(IF(I359="ไม่มีข้อมูลเข้าเยี่ยม","New",IF(J359&gt; VLOOKUP(D359,Config!A:B,2,false),"Late Visit","Normal")),)</f>
        <v>New</v>
      </c>
      <c r="L359" s="12" t="s">
        <v>14</v>
      </c>
      <c r="M359" s="12" t="s">
        <v>14</v>
      </c>
    </row>
    <row r="360" ht="15.75" customHeight="1">
      <c r="A360" s="8" t="s">
        <v>364</v>
      </c>
      <c r="B360" s="7" t="s">
        <v>138</v>
      </c>
      <c r="C360" s="8"/>
      <c r="D360" s="8"/>
      <c r="E360" s="8"/>
      <c r="F360" s="7" t="s">
        <v>363</v>
      </c>
      <c r="G360" s="8"/>
      <c r="H360" s="10"/>
      <c r="I360" s="10" t="str">
        <f>IF(LEN(A360)=0,,IF(MAXIFS('ข้อมูลการติดตามผล'!A:A,'ข้อมูลการติดตามผล'!B:B,A360)=0,"ไม่มีข้อมูลเข้าเยี่ยม",MAXIFS('ข้อมูลการติดตามผล'!A:A,'ข้อมูลการติดตามผล'!B:B,A360)))</f>
        <v>ไม่มีข้อมูลเข้าเยี่ยม</v>
      </c>
      <c r="J360" s="11" t="str">
        <f t="shared" si="1"/>
        <v/>
      </c>
      <c r="K360" s="8" t="str">
        <f>IFERROR(IF(I360="ไม่มีข้อมูลเข้าเยี่ยม","New",IF(J360&gt; VLOOKUP(D360,Config!A:B,2,false),"Late Visit","Normal")),)</f>
        <v>New</v>
      </c>
      <c r="L360" s="12" t="s">
        <v>14</v>
      </c>
      <c r="M360" s="12" t="s">
        <v>14</v>
      </c>
    </row>
    <row r="361" ht="15.75" customHeight="1">
      <c r="A361" s="24" t="s">
        <v>88</v>
      </c>
      <c r="B361" s="7" t="s">
        <v>138</v>
      </c>
      <c r="C361" s="8"/>
      <c r="D361" s="8"/>
      <c r="E361" s="8"/>
      <c r="F361" s="8"/>
      <c r="G361" s="8"/>
      <c r="H361" s="10"/>
      <c r="I361" s="10" t="str">
        <f>IF(LEN(A361)=0,,IF(MAXIFS('ข้อมูลการติดตามผล'!A:A,'ข้อมูลการติดตามผล'!B:B,A361)=0,"ไม่มีข้อมูลเข้าเยี่ยม",MAXIFS('ข้อมูลการติดตามผล'!A:A,'ข้อมูลการติดตามผล'!B:B,A361)))</f>
        <v>ไม่มีข้อมูลเข้าเยี่ยม</v>
      </c>
      <c r="J361" s="11" t="str">
        <f t="shared" si="1"/>
        <v/>
      </c>
      <c r="K361" s="8" t="str">
        <f>IFERROR(IF(I361="ไม่มีข้อมูลเข้าเยี่ยม","New",IF(J361&gt; VLOOKUP(D361,Config!A:B,2,false),"Late Visit","Normal")),)</f>
        <v>New</v>
      </c>
      <c r="L361" s="12" t="s">
        <v>14</v>
      </c>
      <c r="M361" s="12" t="s">
        <v>14</v>
      </c>
    </row>
    <row r="362" ht="15.75" customHeight="1">
      <c r="A362" s="7" t="s">
        <v>365</v>
      </c>
      <c r="B362" s="7" t="s">
        <v>138</v>
      </c>
      <c r="C362" s="8"/>
      <c r="D362" s="8"/>
      <c r="E362" s="8"/>
      <c r="F362" s="8"/>
      <c r="G362" s="8"/>
      <c r="H362" s="10"/>
      <c r="I362" s="10" t="str">
        <f>IF(LEN(A362)=0,,IF(MAXIFS('ข้อมูลการติดตามผล'!A:A,'ข้อมูลการติดตามผล'!B:B,A362)=0,"ไม่มีข้อมูลเข้าเยี่ยม",MAXIFS('ข้อมูลการติดตามผล'!A:A,'ข้อมูลการติดตามผล'!B:B,A362)))</f>
        <v>ไม่มีข้อมูลเข้าเยี่ยม</v>
      </c>
      <c r="J362" s="11" t="str">
        <f t="shared" si="1"/>
        <v/>
      </c>
      <c r="K362" s="8" t="str">
        <f>IFERROR(IF(I362="ไม่มีข้อมูลเข้าเยี่ยม","New",IF(J362&gt; VLOOKUP(D362,Config!A:B,2,false),"Late Visit","Normal")),)</f>
        <v>New</v>
      </c>
      <c r="L362" s="12" t="s">
        <v>14</v>
      </c>
      <c r="M362" s="12" t="s">
        <v>14</v>
      </c>
    </row>
    <row r="363" ht="15.75" customHeight="1">
      <c r="A363" s="7" t="s">
        <v>366</v>
      </c>
      <c r="B363" s="7" t="s">
        <v>340</v>
      </c>
      <c r="C363" s="8"/>
      <c r="D363" s="8"/>
      <c r="E363" s="8"/>
      <c r="F363" s="8"/>
      <c r="G363" s="8"/>
      <c r="H363" s="10"/>
      <c r="I363" s="10" t="str">
        <f>IF(LEN(A363)=0,,IF(MAXIFS('ข้อมูลการติดตามผล'!A:A,'ข้อมูลการติดตามผล'!B:B,A363)=0,"ไม่มีข้อมูลเข้าเยี่ยม",MAXIFS('ข้อมูลการติดตามผล'!A:A,'ข้อมูลการติดตามผล'!B:B,A363)))</f>
        <v>ไม่มีข้อมูลเข้าเยี่ยม</v>
      </c>
      <c r="J363" s="11" t="str">
        <f t="shared" si="1"/>
        <v/>
      </c>
      <c r="K363" s="8" t="str">
        <f>IFERROR(IF(I363="ไม่มีข้อมูลเข้าเยี่ยม","New",IF(J363&gt; VLOOKUP(D363,Config!A:B,2,false),"Late Visit","Normal")),)</f>
        <v>New</v>
      </c>
      <c r="L363" s="12" t="s">
        <v>14</v>
      </c>
      <c r="M363" s="12" t="s">
        <v>14</v>
      </c>
    </row>
    <row r="364" ht="15.75" customHeight="1">
      <c r="A364" s="7" t="s">
        <v>367</v>
      </c>
      <c r="B364" s="7" t="s">
        <v>340</v>
      </c>
      <c r="C364" s="8"/>
      <c r="D364" s="8"/>
      <c r="E364" s="8"/>
      <c r="F364" s="8"/>
      <c r="G364" s="8"/>
      <c r="H364" s="10"/>
      <c r="I364" s="10" t="str">
        <f>IF(LEN(A364)=0,,IF(MAXIFS('ข้อมูลการติดตามผล'!A:A,'ข้อมูลการติดตามผล'!B:B,A364)=0,"ไม่มีข้อมูลเข้าเยี่ยม",MAXIFS('ข้อมูลการติดตามผล'!A:A,'ข้อมูลการติดตามผล'!B:B,A364)))</f>
        <v>ไม่มีข้อมูลเข้าเยี่ยม</v>
      </c>
      <c r="J364" s="11" t="str">
        <f t="shared" si="1"/>
        <v/>
      </c>
      <c r="K364" s="8" t="str">
        <f>IFERROR(IF(I364="ไม่มีข้อมูลเข้าเยี่ยม","New",IF(J364&gt; VLOOKUP(D364,Config!A:B,2,false),"Late Visit","Normal")),)</f>
        <v>New</v>
      </c>
      <c r="L364" s="12" t="s">
        <v>14</v>
      </c>
      <c r="M364" s="12" t="s">
        <v>14</v>
      </c>
    </row>
    <row r="365" ht="15.75" customHeight="1">
      <c r="A365" s="7" t="s">
        <v>368</v>
      </c>
      <c r="B365" s="7" t="s">
        <v>340</v>
      </c>
      <c r="C365" s="8"/>
      <c r="D365" s="8"/>
      <c r="E365" s="8"/>
      <c r="F365" s="8"/>
      <c r="G365" s="8"/>
      <c r="H365" s="10"/>
      <c r="I365" s="10" t="str">
        <f>IF(LEN(A365)=0,,IF(MAXIFS('ข้อมูลการติดตามผล'!A:A,'ข้อมูลการติดตามผล'!B:B,A365)=0,"ไม่มีข้อมูลเข้าเยี่ยม",MAXIFS('ข้อมูลการติดตามผล'!A:A,'ข้อมูลการติดตามผล'!B:B,A365)))</f>
        <v>ไม่มีข้อมูลเข้าเยี่ยม</v>
      </c>
      <c r="J365" s="11" t="str">
        <f t="shared" si="1"/>
        <v/>
      </c>
      <c r="K365" s="8" t="str">
        <f>IFERROR(IF(I365="ไม่มีข้อมูลเข้าเยี่ยม","New",IF(J365&gt; VLOOKUP(D365,Config!A:B,2,false),"Late Visit","Normal")),)</f>
        <v>New</v>
      </c>
      <c r="L365" s="12" t="s">
        <v>14</v>
      </c>
      <c r="M365" s="12" t="s">
        <v>14</v>
      </c>
    </row>
    <row r="366" ht="15.75" customHeight="1">
      <c r="A366" s="7" t="s">
        <v>369</v>
      </c>
      <c r="B366" s="7" t="s">
        <v>340</v>
      </c>
      <c r="C366" s="8"/>
      <c r="D366" s="8"/>
      <c r="E366" s="8"/>
      <c r="F366" s="8"/>
      <c r="G366" s="8"/>
      <c r="H366" s="10"/>
      <c r="I366" s="10" t="str">
        <f>IF(LEN(A366)=0,,IF(MAXIFS('ข้อมูลการติดตามผล'!A:A,'ข้อมูลการติดตามผล'!B:B,A366)=0,"ไม่มีข้อมูลเข้าเยี่ยม",MAXIFS('ข้อมูลการติดตามผล'!A:A,'ข้อมูลการติดตามผล'!B:B,A366)))</f>
        <v>ไม่มีข้อมูลเข้าเยี่ยม</v>
      </c>
      <c r="J366" s="11" t="str">
        <f t="shared" si="1"/>
        <v/>
      </c>
      <c r="K366" s="8" t="str">
        <f>IFERROR(IF(I366="ไม่มีข้อมูลเข้าเยี่ยม","New",IF(J366&gt; VLOOKUP(D366,Config!A:B,2,false),"Late Visit","Normal")),)</f>
        <v>New</v>
      </c>
      <c r="L366" s="12" t="s">
        <v>14</v>
      </c>
      <c r="M366" s="12" t="s">
        <v>14</v>
      </c>
    </row>
    <row r="367" ht="15.75" customHeight="1">
      <c r="A367" s="7" t="s">
        <v>370</v>
      </c>
      <c r="B367" s="7" t="s">
        <v>136</v>
      </c>
      <c r="C367" s="8"/>
      <c r="D367" s="8"/>
      <c r="E367" s="8"/>
      <c r="F367" s="8"/>
      <c r="G367" s="8"/>
      <c r="H367" s="10"/>
      <c r="I367" s="10" t="str">
        <f>IF(LEN(A367)=0,,IF(MAXIFS('ข้อมูลการติดตามผล'!A:A,'ข้อมูลการติดตามผล'!B:B,A367)=0,"ไม่มีข้อมูลเข้าเยี่ยม",MAXIFS('ข้อมูลการติดตามผล'!A:A,'ข้อมูลการติดตามผล'!B:B,A367)))</f>
        <v>ไม่มีข้อมูลเข้าเยี่ยม</v>
      </c>
      <c r="J367" s="11" t="str">
        <f t="shared" si="1"/>
        <v/>
      </c>
      <c r="K367" s="8" t="str">
        <f>IFERROR(IF(I367="ไม่มีข้อมูลเข้าเยี่ยม","New",IF(J367&gt; VLOOKUP(D367,Config!A:B,2,false),"Late Visit","Normal")),)</f>
        <v>New</v>
      </c>
      <c r="L367" s="12" t="s">
        <v>14</v>
      </c>
      <c r="M367" s="12" t="s">
        <v>14</v>
      </c>
    </row>
    <row r="368" ht="15.75" customHeight="1">
      <c r="A368" s="7" t="s">
        <v>371</v>
      </c>
      <c r="B368" s="7" t="s">
        <v>136</v>
      </c>
      <c r="C368" s="8"/>
      <c r="D368" s="8"/>
      <c r="E368" s="8"/>
      <c r="F368" s="8"/>
      <c r="G368" s="8"/>
      <c r="H368" s="10"/>
      <c r="I368" s="10" t="str">
        <f>IF(LEN(A368)=0,,IF(MAXIFS('ข้อมูลการติดตามผล'!A:A,'ข้อมูลการติดตามผล'!B:B,A368)=0,"ไม่มีข้อมูลเข้าเยี่ยม",MAXIFS('ข้อมูลการติดตามผล'!A:A,'ข้อมูลการติดตามผล'!B:B,A368)))</f>
        <v>ไม่มีข้อมูลเข้าเยี่ยม</v>
      </c>
      <c r="J368" s="11" t="str">
        <f t="shared" si="1"/>
        <v/>
      </c>
      <c r="K368" s="8" t="str">
        <f>IFERROR(IF(I368="ไม่มีข้อมูลเข้าเยี่ยม","New",IF(J368&gt; VLOOKUP(D368,Config!A:B,2,false),"Late Visit","Normal")),)</f>
        <v>New</v>
      </c>
      <c r="L368" s="12" t="s">
        <v>14</v>
      </c>
      <c r="M368" s="12" t="s">
        <v>14</v>
      </c>
    </row>
    <row r="369" ht="15.75" customHeight="1">
      <c r="A369" s="8" t="s">
        <v>372</v>
      </c>
      <c r="B369" s="7" t="s">
        <v>136</v>
      </c>
      <c r="C369" s="8"/>
      <c r="D369" s="8"/>
      <c r="E369" s="8"/>
      <c r="F369" s="8"/>
      <c r="G369" s="8"/>
      <c r="H369" s="10"/>
      <c r="I369" s="10" t="str">
        <f>IF(LEN(A369)=0,,IF(MAXIFS('ข้อมูลการติดตามผล'!A:A,'ข้อมูลการติดตามผล'!B:B,A369)=0,"ไม่มีข้อมูลเข้าเยี่ยม",MAXIFS('ข้อมูลการติดตามผล'!A:A,'ข้อมูลการติดตามผล'!B:B,A369)))</f>
        <v>ไม่มีข้อมูลเข้าเยี่ยม</v>
      </c>
      <c r="J369" s="11" t="str">
        <f t="shared" si="1"/>
        <v/>
      </c>
      <c r="K369" s="8" t="str">
        <f>IFERROR(IF(I369="ไม่มีข้อมูลเข้าเยี่ยม","New",IF(J369&gt; VLOOKUP(D369,Config!A:B,2,false),"Late Visit","Normal")),)</f>
        <v>New</v>
      </c>
      <c r="L369" s="12" t="s">
        <v>14</v>
      </c>
      <c r="M369" s="12" t="s">
        <v>14</v>
      </c>
    </row>
    <row r="370" ht="15.75" customHeight="1">
      <c r="A370" s="8" t="s">
        <v>373</v>
      </c>
      <c r="B370" s="7" t="s">
        <v>136</v>
      </c>
      <c r="C370" s="8"/>
      <c r="D370" s="8"/>
      <c r="E370" s="8"/>
      <c r="F370" s="8"/>
      <c r="G370" s="8"/>
      <c r="H370" s="10"/>
      <c r="I370" s="10" t="str">
        <f>IF(LEN(A370)=0,,IF(MAXIFS('ข้อมูลการติดตามผล'!A:A,'ข้อมูลการติดตามผล'!B:B,A370)=0,"ไม่มีข้อมูลเข้าเยี่ยม",MAXIFS('ข้อมูลการติดตามผล'!A:A,'ข้อมูลการติดตามผล'!B:B,A370)))</f>
        <v>ไม่มีข้อมูลเข้าเยี่ยม</v>
      </c>
      <c r="J370" s="11" t="str">
        <f t="shared" si="1"/>
        <v/>
      </c>
      <c r="K370" s="8" t="str">
        <f>IFERROR(IF(I370="ไม่มีข้อมูลเข้าเยี่ยม","New",IF(J370&gt; VLOOKUP(D370,Config!A:B,2,false),"Late Visit","Normal")),)</f>
        <v>New</v>
      </c>
      <c r="L370" s="12" t="s">
        <v>14</v>
      </c>
      <c r="M370" s="12" t="s">
        <v>14</v>
      </c>
    </row>
    <row r="371" ht="15.75" customHeight="1">
      <c r="A371" s="8" t="s">
        <v>374</v>
      </c>
      <c r="B371" s="7" t="s">
        <v>136</v>
      </c>
      <c r="C371" s="8"/>
      <c r="D371" s="8"/>
      <c r="E371" s="8"/>
      <c r="F371" s="8"/>
      <c r="G371" s="8"/>
      <c r="H371" s="10"/>
      <c r="I371" s="10" t="str">
        <f>IF(LEN(A371)=0,,IF(MAXIFS('ข้อมูลการติดตามผล'!A:A,'ข้อมูลการติดตามผล'!B:B,A371)=0,"ไม่มีข้อมูลเข้าเยี่ยม",MAXIFS('ข้อมูลการติดตามผล'!A:A,'ข้อมูลการติดตามผล'!B:B,A371)))</f>
        <v>ไม่มีข้อมูลเข้าเยี่ยม</v>
      </c>
      <c r="J371" s="11" t="str">
        <f t="shared" si="1"/>
        <v/>
      </c>
      <c r="K371" s="8" t="str">
        <f>IFERROR(IF(I371="ไม่มีข้อมูลเข้าเยี่ยม","New",IF(J371&gt; VLOOKUP(D371,Config!A:B,2,false),"Late Visit","Normal")),)</f>
        <v>New</v>
      </c>
      <c r="L371" s="12" t="s">
        <v>14</v>
      </c>
      <c r="M371" s="12" t="s">
        <v>14</v>
      </c>
    </row>
    <row r="372" ht="15.75" customHeight="1">
      <c r="A372" s="8" t="s">
        <v>375</v>
      </c>
      <c r="B372" s="7" t="s">
        <v>136</v>
      </c>
      <c r="C372" s="8"/>
      <c r="D372" s="8"/>
      <c r="E372" s="8"/>
      <c r="F372" s="8"/>
      <c r="G372" s="8"/>
      <c r="H372" s="10"/>
      <c r="I372" s="10" t="str">
        <f>IF(LEN(A372)=0,,IF(MAXIFS('ข้อมูลการติดตามผล'!A:A,'ข้อมูลการติดตามผล'!B:B,A372)=0,"ไม่มีข้อมูลเข้าเยี่ยม",MAXIFS('ข้อมูลการติดตามผล'!A:A,'ข้อมูลการติดตามผล'!B:B,A372)))</f>
        <v>ไม่มีข้อมูลเข้าเยี่ยม</v>
      </c>
      <c r="J372" s="11" t="str">
        <f t="shared" si="1"/>
        <v/>
      </c>
      <c r="K372" s="8" t="str">
        <f>IFERROR(IF(I372="ไม่มีข้อมูลเข้าเยี่ยม","New",IF(J372&gt; VLOOKUP(D372,Config!A:B,2,false),"Late Visit","Normal")),)</f>
        <v>New</v>
      </c>
      <c r="L372" s="12" t="s">
        <v>14</v>
      </c>
      <c r="M372" s="12" t="s">
        <v>14</v>
      </c>
    </row>
    <row r="373" ht="15.75" customHeight="1">
      <c r="A373" s="8" t="s">
        <v>349</v>
      </c>
      <c r="B373" s="7" t="s">
        <v>136</v>
      </c>
      <c r="C373" s="8"/>
      <c r="D373" s="8"/>
      <c r="E373" s="8"/>
      <c r="F373" s="8"/>
      <c r="G373" s="8"/>
      <c r="H373" s="10"/>
      <c r="I373" s="10" t="str">
        <f>IF(LEN(A373)=0,,IF(MAXIFS('ข้อมูลการติดตามผล'!A:A,'ข้อมูลการติดตามผล'!B:B,A373)=0,"ไม่มีข้อมูลเข้าเยี่ยม",MAXIFS('ข้อมูลการติดตามผล'!A:A,'ข้อมูลการติดตามผล'!B:B,A373)))</f>
        <v>ไม่มีข้อมูลเข้าเยี่ยม</v>
      </c>
      <c r="J373" s="11" t="str">
        <f t="shared" si="1"/>
        <v/>
      </c>
      <c r="K373" s="8" t="str">
        <f>IFERROR(IF(I373="ไม่มีข้อมูลเข้าเยี่ยม","New",IF(J373&gt; VLOOKUP(D373,Config!A:B,2,false),"Late Visit","Normal")),)</f>
        <v>New</v>
      </c>
      <c r="L373" s="12" t="s">
        <v>14</v>
      </c>
      <c r="M373" s="12" t="s">
        <v>14</v>
      </c>
    </row>
    <row r="374" ht="15.75" customHeight="1">
      <c r="A374" s="8" t="s">
        <v>376</v>
      </c>
      <c r="B374" s="7" t="s">
        <v>136</v>
      </c>
      <c r="C374" s="8"/>
      <c r="D374" s="8"/>
      <c r="E374" s="8"/>
      <c r="F374" s="8"/>
      <c r="G374" s="8"/>
      <c r="H374" s="10"/>
      <c r="I374" s="10" t="str">
        <f>IF(LEN(A374)=0,,IF(MAXIFS('ข้อมูลการติดตามผล'!A:A,'ข้อมูลการติดตามผล'!B:B,A374)=0,"ไม่มีข้อมูลเข้าเยี่ยม",MAXIFS('ข้อมูลการติดตามผล'!A:A,'ข้อมูลการติดตามผล'!B:B,A374)))</f>
        <v>ไม่มีข้อมูลเข้าเยี่ยม</v>
      </c>
      <c r="J374" s="11" t="str">
        <f t="shared" si="1"/>
        <v/>
      </c>
      <c r="K374" s="8" t="str">
        <f>IFERROR(IF(I374="ไม่มีข้อมูลเข้าเยี่ยม","New",IF(J374&gt; VLOOKUP(D374,Config!A:B,2,false),"Late Visit","Normal")),)</f>
        <v>New</v>
      </c>
      <c r="L374" s="12" t="s">
        <v>14</v>
      </c>
      <c r="M374" s="12" t="s">
        <v>14</v>
      </c>
    </row>
    <row r="375" ht="15.75" customHeight="1">
      <c r="A375" s="8" t="s">
        <v>377</v>
      </c>
      <c r="B375" s="7" t="s">
        <v>136</v>
      </c>
      <c r="C375" s="8"/>
      <c r="D375" s="8"/>
      <c r="E375" s="8"/>
      <c r="F375" s="8"/>
      <c r="G375" s="8"/>
      <c r="H375" s="10"/>
      <c r="I375" s="10" t="str">
        <f>IF(LEN(A375)=0,,IF(MAXIFS('ข้อมูลการติดตามผล'!A:A,'ข้อมูลการติดตามผล'!B:B,A375)=0,"ไม่มีข้อมูลเข้าเยี่ยม",MAXIFS('ข้อมูลการติดตามผล'!A:A,'ข้อมูลการติดตามผล'!B:B,A375)))</f>
        <v>ไม่มีข้อมูลเข้าเยี่ยม</v>
      </c>
      <c r="J375" s="11" t="str">
        <f t="shared" si="1"/>
        <v/>
      </c>
      <c r="K375" s="8" t="str">
        <f>IFERROR(IF(I375="ไม่มีข้อมูลเข้าเยี่ยม","New",IF(J375&gt; VLOOKUP(D375,Config!A:B,2,false),"Late Visit","Normal")),)</f>
        <v>New</v>
      </c>
      <c r="L375" s="12" t="s">
        <v>14</v>
      </c>
      <c r="M375" s="12" t="s">
        <v>14</v>
      </c>
    </row>
    <row r="376" ht="15.75" customHeight="1">
      <c r="A376" s="8" t="s">
        <v>378</v>
      </c>
      <c r="B376" s="7" t="s">
        <v>136</v>
      </c>
      <c r="C376" s="8"/>
      <c r="D376" s="8"/>
      <c r="E376" s="8"/>
      <c r="F376" s="8"/>
      <c r="G376" s="8"/>
      <c r="H376" s="10"/>
      <c r="I376" s="10" t="str">
        <f>IF(LEN(A376)=0,,IF(MAXIFS('ข้อมูลการติดตามผล'!A:A,'ข้อมูลการติดตามผล'!B:B,A376)=0,"ไม่มีข้อมูลเข้าเยี่ยม",MAXIFS('ข้อมูลการติดตามผล'!A:A,'ข้อมูลการติดตามผล'!B:B,A376)))</f>
        <v>ไม่มีข้อมูลเข้าเยี่ยม</v>
      </c>
      <c r="J376" s="11" t="str">
        <f t="shared" si="1"/>
        <v/>
      </c>
      <c r="K376" s="8" t="str">
        <f>IFERROR(IF(I376="ไม่มีข้อมูลเข้าเยี่ยม","New",IF(J376&gt; VLOOKUP(D376,Config!A:B,2,false),"Late Visit","Normal")),)</f>
        <v>New</v>
      </c>
      <c r="L376" s="12" t="s">
        <v>14</v>
      </c>
      <c r="M376" s="12" t="s">
        <v>14</v>
      </c>
    </row>
    <row r="377" ht="15.75" customHeight="1">
      <c r="A377" s="8" t="s">
        <v>301</v>
      </c>
      <c r="B377" s="7" t="s">
        <v>136</v>
      </c>
      <c r="C377" s="8"/>
      <c r="D377" s="8"/>
      <c r="E377" s="8"/>
      <c r="F377" s="8"/>
      <c r="G377" s="8"/>
      <c r="H377" s="10"/>
      <c r="I377" s="10" t="str">
        <f>IF(LEN(A377)=0,,IF(MAXIFS('ข้อมูลการติดตามผล'!A:A,'ข้อมูลการติดตามผล'!B:B,A377)=0,"ไม่มีข้อมูลเข้าเยี่ยม",MAXIFS('ข้อมูลการติดตามผล'!A:A,'ข้อมูลการติดตามผล'!B:B,A377)))</f>
        <v>ไม่มีข้อมูลเข้าเยี่ยม</v>
      </c>
      <c r="J377" s="11" t="str">
        <f t="shared" si="1"/>
        <v/>
      </c>
      <c r="K377" s="8" t="str">
        <f>IFERROR(IF(I377="ไม่มีข้อมูลเข้าเยี่ยม","New",IF(J377&gt; VLOOKUP(D377,Config!A:B,2,false),"Late Visit","Normal")),)</f>
        <v>New</v>
      </c>
      <c r="L377" s="12" t="s">
        <v>14</v>
      </c>
      <c r="M377" s="12" t="s">
        <v>14</v>
      </c>
    </row>
    <row r="378" ht="15.75" customHeight="1">
      <c r="A378" s="8" t="s">
        <v>379</v>
      </c>
      <c r="B378" s="7" t="s">
        <v>136</v>
      </c>
      <c r="C378" s="8"/>
      <c r="D378" s="8"/>
      <c r="E378" s="8"/>
      <c r="F378" s="8"/>
      <c r="G378" s="8"/>
      <c r="H378" s="10"/>
      <c r="I378" s="10" t="str">
        <f>IF(LEN(A378)=0,,IF(MAXIFS('ข้อมูลการติดตามผล'!A:A,'ข้อมูลการติดตามผล'!B:B,A378)=0,"ไม่มีข้อมูลเข้าเยี่ยม",MAXIFS('ข้อมูลการติดตามผล'!A:A,'ข้อมูลการติดตามผล'!B:B,A378)))</f>
        <v>ไม่มีข้อมูลเข้าเยี่ยม</v>
      </c>
      <c r="J378" s="11" t="str">
        <f t="shared" si="1"/>
        <v/>
      </c>
      <c r="K378" s="8" t="str">
        <f>IFERROR(IF(I378="ไม่มีข้อมูลเข้าเยี่ยม","New",IF(J378&gt; VLOOKUP(D378,Config!A:B,2,false),"Late Visit","Normal")),)</f>
        <v>New</v>
      </c>
      <c r="L378" s="12" t="s">
        <v>14</v>
      </c>
      <c r="M378" s="12" t="s">
        <v>14</v>
      </c>
    </row>
    <row r="379" ht="15.75" customHeight="1">
      <c r="A379" s="8" t="s">
        <v>380</v>
      </c>
      <c r="B379" s="7" t="s">
        <v>136</v>
      </c>
      <c r="C379" s="8"/>
      <c r="D379" s="8"/>
      <c r="E379" s="8"/>
      <c r="F379" s="8"/>
      <c r="G379" s="8"/>
      <c r="H379" s="10"/>
      <c r="I379" s="10" t="str">
        <f>IF(LEN(A379)=0,,IF(MAXIFS('ข้อมูลการติดตามผล'!A:A,'ข้อมูลการติดตามผล'!B:B,A379)=0,"ไม่มีข้อมูลเข้าเยี่ยม",MAXIFS('ข้อมูลการติดตามผล'!A:A,'ข้อมูลการติดตามผล'!B:B,A379)))</f>
        <v>ไม่มีข้อมูลเข้าเยี่ยม</v>
      </c>
      <c r="J379" s="11" t="str">
        <f t="shared" si="1"/>
        <v/>
      </c>
      <c r="K379" s="8" t="str">
        <f>IFERROR(IF(I379="ไม่มีข้อมูลเข้าเยี่ยม","New",IF(J379&gt; VLOOKUP(D379,Config!A:B,2,false),"Late Visit","Normal")),)</f>
        <v>New</v>
      </c>
      <c r="L379" s="12" t="s">
        <v>14</v>
      </c>
      <c r="M379" s="12" t="s">
        <v>14</v>
      </c>
    </row>
    <row r="380" ht="15.75" customHeight="1">
      <c r="A380" s="8" t="s">
        <v>381</v>
      </c>
      <c r="B380" s="7" t="s">
        <v>136</v>
      </c>
      <c r="C380" s="8"/>
      <c r="D380" s="8"/>
      <c r="E380" s="8"/>
      <c r="F380" s="8"/>
      <c r="G380" s="8"/>
      <c r="H380" s="10"/>
      <c r="I380" s="10" t="str">
        <f>IF(LEN(A380)=0,,IF(MAXIFS('ข้อมูลการติดตามผล'!A:A,'ข้อมูลการติดตามผล'!B:B,A380)=0,"ไม่มีข้อมูลเข้าเยี่ยม",MAXIFS('ข้อมูลการติดตามผล'!A:A,'ข้อมูลการติดตามผล'!B:B,A380)))</f>
        <v>ไม่มีข้อมูลเข้าเยี่ยม</v>
      </c>
      <c r="J380" s="11" t="str">
        <f t="shared" si="1"/>
        <v/>
      </c>
      <c r="K380" s="8" t="str">
        <f>IFERROR(IF(I380="ไม่มีข้อมูลเข้าเยี่ยม","New",IF(J380&gt; VLOOKUP(D380,Config!A:B,2,false),"Late Visit","Normal")),)</f>
        <v>New</v>
      </c>
      <c r="L380" s="12" t="s">
        <v>14</v>
      </c>
      <c r="M380" s="12" t="s">
        <v>14</v>
      </c>
    </row>
    <row r="381" ht="15.75" customHeight="1">
      <c r="A381" s="8" t="s">
        <v>382</v>
      </c>
      <c r="B381" s="7" t="s">
        <v>136</v>
      </c>
      <c r="C381" s="8"/>
      <c r="D381" s="8"/>
      <c r="E381" s="8"/>
      <c r="F381" s="8"/>
      <c r="G381" s="8"/>
      <c r="H381" s="10"/>
      <c r="I381" s="10" t="str">
        <f>IF(LEN(A381)=0,,IF(MAXIFS('ข้อมูลการติดตามผล'!A:A,'ข้อมูลการติดตามผล'!B:B,A381)=0,"ไม่มีข้อมูลเข้าเยี่ยม",MAXIFS('ข้อมูลการติดตามผล'!A:A,'ข้อมูลการติดตามผล'!B:B,A381)))</f>
        <v>ไม่มีข้อมูลเข้าเยี่ยม</v>
      </c>
      <c r="J381" s="11" t="str">
        <f t="shared" si="1"/>
        <v/>
      </c>
      <c r="K381" s="8" t="str">
        <f>IFERROR(IF(I381="ไม่มีข้อมูลเข้าเยี่ยม","New",IF(J381&gt; VLOOKUP(D381,Config!A:B,2,false),"Late Visit","Normal")),)</f>
        <v>New</v>
      </c>
      <c r="L381" s="12" t="s">
        <v>14</v>
      </c>
      <c r="M381" s="12" t="s">
        <v>14</v>
      </c>
    </row>
    <row r="382" ht="15.75" customHeight="1">
      <c r="A382" s="8" t="s">
        <v>383</v>
      </c>
      <c r="B382" s="7" t="s">
        <v>136</v>
      </c>
      <c r="C382" s="8"/>
      <c r="D382" s="8"/>
      <c r="E382" s="8"/>
      <c r="F382" s="8"/>
      <c r="G382" s="8"/>
      <c r="H382" s="10"/>
      <c r="I382" s="10" t="str">
        <f>IF(LEN(A382)=0,,IF(MAXIFS('ข้อมูลการติดตามผล'!A:A,'ข้อมูลการติดตามผล'!B:B,A382)=0,"ไม่มีข้อมูลเข้าเยี่ยม",MAXIFS('ข้อมูลการติดตามผล'!A:A,'ข้อมูลการติดตามผล'!B:B,A382)))</f>
        <v>ไม่มีข้อมูลเข้าเยี่ยม</v>
      </c>
      <c r="J382" s="11" t="str">
        <f t="shared" si="1"/>
        <v/>
      </c>
      <c r="K382" s="8" t="str">
        <f>IFERROR(IF(I382="ไม่มีข้อมูลเข้าเยี่ยม","New",IF(J382&gt; VLOOKUP(D382,Config!A:B,2,false),"Late Visit","Normal")),)</f>
        <v>New</v>
      </c>
      <c r="L382" s="12" t="s">
        <v>14</v>
      </c>
      <c r="M382" s="12" t="s">
        <v>14</v>
      </c>
    </row>
    <row r="383" ht="15.75" customHeight="1">
      <c r="A383" s="8" t="s">
        <v>384</v>
      </c>
      <c r="B383" s="7" t="s">
        <v>136</v>
      </c>
      <c r="C383" s="8"/>
      <c r="D383" s="8"/>
      <c r="E383" s="8"/>
      <c r="F383" s="8"/>
      <c r="G383" s="8"/>
      <c r="H383" s="10"/>
      <c r="I383" s="10" t="str">
        <f>IF(LEN(A383)=0,,IF(MAXIFS('ข้อมูลการติดตามผล'!A:A,'ข้อมูลการติดตามผล'!B:B,A383)=0,"ไม่มีข้อมูลเข้าเยี่ยม",MAXIFS('ข้อมูลการติดตามผล'!A:A,'ข้อมูลการติดตามผล'!B:B,A383)))</f>
        <v>ไม่มีข้อมูลเข้าเยี่ยม</v>
      </c>
      <c r="J383" s="11" t="str">
        <f t="shared" si="1"/>
        <v/>
      </c>
      <c r="K383" s="8" t="str">
        <f>IFERROR(IF(I383="ไม่มีข้อมูลเข้าเยี่ยม","New",IF(J383&gt; VLOOKUP(D383,Config!A:B,2,false),"Late Visit","Normal")),)</f>
        <v>New</v>
      </c>
      <c r="L383" s="12" t="s">
        <v>14</v>
      </c>
      <c r="M383" s="12" t="s">
        <v>14</v>
      </c>
    </row>
    <row r="384" ht="15.75" customHeight="1">
      <c r="A384" s="8" t="s">
        <v>385</v>
      </c>
      <c r="B384" s="7" t="s">
        <v>136</v>
      </c>
      <c r="C384" s="8"/>
      <c r="D384" s="8"/>
      <c r="E384" s="8"/>
      <c r="F384" s="8"/>
      <c r="G384" s="8"/>
      <c r="H384" s="10"/>
      <c r="I384" s="10" t="str">
        <f>IF(LEN(A384)=0,,IF(MAXIFS('ข้อมูลการติดตามผล'!A:A,'ข้อมูลการติดตามผล'!B:B,A384)=0,"ไม่มีข้อมูลเข้าเยี่ยม",MAXIFS('ข้อมูลการติดตามผล'!A:A,'ข้อมูลการติดตามผล'!B:B,A384)))</f>
        <v>ไม่มีข้อมูลเข้าเยี่ยม</v>
      </c>
      <c r="J384" s="11" t="str">
        <f t="shared" si="1"/>
        <v/>
      </c>
      <c r="K384" s="8" t="str">
        <f>IFERROR(IF(I384="ไม่มีข้อมูลเข้าเยี่ยม","New",IF(J384&gt; VLOOKUP(D384,Config!A:B,2,false),"Late Visit","Normal")),)</f>
        <v>New</v>
      </c>
      <c r="L384" s="12" t="s">
        <v>14</v>
      </c>
      <c r="M384" s="12" t="s">
        <v>14</v>
      </c>
    </row>
    <row r="385" ht="15.75" customHeight="1">
      <c r="A385" s="8" t="s">
        <v>380</v>
      </c>
      <c r="B385" s="7" t="s">
        <v>136</v>
      </c>
      <c r="C385" s="8"/>
      <c r="D385" s="8"/>
      <c r="E385" s="8"/>
      <c r="F385" s="8"/>
      <c r="G385" s="8"/>
      <c r="H385" s="10"/>
      <c r="I385" s="10" t="str">
        <f>IF(LEN(A385)=0,,IF(MAXIFS('ข้อมูลการติดตามผล'!A:A,'ข้อมูลการติดตามผล'!B:B,A385)=0,"ไม่มีข้อมูลเข้าเยี่ยม",MAXIFS('ข้อมูลการติดตามผล'!A:A,'ข้อมูลการติดตามผล'!B:B,A385)))</f>
        <v>ไม่มีข้อมูลเข้าเยี่ยม</v>
      </c>
      <c r="J385" s="11" t="str">
        <f t="shared" si="1"/>
        <v/>
      </c>
      <c r="K385" s="8" t="str">
        <f>IFERROR(IF(I385="ไม่มีข้อมูลเข้าเยี่ยม","New",IF(J385&gt; VLOOKUP(D385,Config!A:B,2,false),"Late Visit","Normal")),)</f>
        <v>New</v>
      </c>
      <c r="L385" s="12" t="s">
        <v>14</v>
      </c>
      <c r="M385" s="12" t="s">
        <v>14</v>
      </c>
    </row>
    <row r="386" ht="15.75" customHeight="1">
      <c r="A386" s="8" t="s">
        <v>386</v>
      </c>
      <c r="B386" s="7" t="s">
        <v>136</v>
      </c>
      <c r="C386" s="8"/>
      <c r="D386" s="8"/>
      <c r="E386" s="8"/>
      <c r="F386" s="8"/>
      <c r="G386" s="8"/>
      <c r="H386" s="10"/>
      <c r="I386" s="10" t="str">
        <f>IF(LEN(A386)=0,,IF(MAXIFS('ข้อมูลการติดตามผล'!A:A,'ข้อมูลการติดตามผล'!B:B,A386)=0,"ไม่มีข้อมูลเข้าเยี่ยม",MAXIFS('ข้อมูลการติดตามผล'!A:A,'ข้อมูลการติดตามผล'!B:B,A386)))</f>
        <v>ไม่มีข้อมูลเข้าเยี่ยม</v>
      </c>
      <c r="J386" s="11" t="str">
        <f t="shared" si="1"/>
        <v/>
      </c>
      <c r="K386" s="8" t="str">
        <f>IFERROR(IF(I386="ไม่มีข้อมูลเข้าเยี่ยม","New",IF(J386&gt; VLOOKUP(D386,Config!A:B,2,false),"Late Visit","Normal")),)</f>
        <v>New</v>
      </c>
      <c r="L386" s="12" t="s">
        <v>14</v>
      </c>
      <c r="M386" s="12" t="s">
        <v>14</v>
      </c>
    </row>
    <row r="387" ht="15.75" customHeight="1">
      <c r="A387" s="8" t="s">
        <v>17</v>
      </c>
      <c r="B387" s="7" t="s">
        <v>136</v>
      </c>
      <c r="C387" s="8"/>
      <c r="D387" s="8"/>
      <c r="E387" s="8"/>
      <c r="F387" s="8"/>
      <c r="G387" s="8"/>
      <c r="H387" s="10"/>
      <c r="I387" s="10" t="str">
        <f>IF(LEN(A387)=0,,IF(MAXIFS('ข้อมูลการติดตามผล'!A:A,'ข้อมูลการติดตามผล'!B:B,A387)=0,"ไม่มีข้อมูลเข้าเยี่ยม",MAXIFS('ข้อมูลการติดตามผล'!A:A,'ข้อมูลการติดตามผล'!B:B,A387)))</f>
        <v>ไม่มีข้อมูลเข้าเยี่ยม</v>
      </c>
      <c r="J387" s="11" t="str">
        <f t="shared" si="1"/>
        <v/>
      </c>
      <c r="K387" s="8" t="str">
        <f>IFERROR(IF(I387="ไม่มีข้อมูลเข้าเยี่ยม","New",IF(J387&gt; VLOOKUP(D387,Config!A:B,2,false),"Late Visit","Normal")),)</f>
        <v>New</v>
      </c>
      <c r="L387" s="12" t="s">
        <v>14</v>
      </c>
      <c r="M387" s="12" t="s">
        <v>14</v>
      </c>
    </row>
    <row r="388" ht="15.75" customHeight="1">
      <c r="A388" s="8" t="s">
        <v>387</v>
      </c>
      <c r="B388" s="7" t="s">
        <v>136</v>
      </c>
      <c r="C388" s="8"/>
      <c r="D388" s="8"/>
      <c r="E388" s="8"/>
      <c r="F388" s="8"/>
      <c r="G388" s="8"/>
      <c r="H388" s="10"/>
      <c r="I388" s="10" t="str">
        <f>IF(LEN(A388)=0,,IF(MAXIFS('ข้อมูลการติดตามผล'!A:A,'ข้อมูลการติดตามผล'!B:B,A388)=0,"ไม่มีข้อมูลเข้าเยี่ยม",MAXIFS('ข้อมูลการติดตามผล'!A:A,'ข้อมูลการติดตามผล'!B:B,A388)))</f>
        <v>ไม่มีข้อมูลเข้าเยี่ยม</v>
      </c>
      <c r="J388" s="11" t="str">
        <f t="shared" si="1"/>
        <v/>
      </c>
      <c r="K388" s="8" t="str">
        <f>IFERROR(IF(I388="ไม่มีข้อมูลเข้าเยี่ยม","New",IF(J388&gt; VLOOKUP(D388,Config!A:B,2,false),"Late Visit","Normal")),)</f>
        <v>New</v>
      </c>
      <c r="L388" s="12" t="s">
        <v>14</v>
      </c>
      <c r="M388" s="12" t="s">
        <v>14</v>
      </c>
    </row>
    <row r="389" ht="15.75" customHeight="1">
      <c r="A389" s="8" t="s">
        <v>388</v>
      </c>
      <c r="B389" s="7" t="s">
        <v>136</v>
      </c>
      <c r="C389" s="8"/>
      <c r="D389" s="8"/>
      <c r="E389" s="8"/>
      <c r="F389" s="8"/>
      <c r="G389" s="8"/>
      <c r="H389" s="10"/>
      <c r="I389" s="10" t="str">
        <f>IF(LEN(A389)=0,,IF(MAXIFS('ข้อมูลการติดตามผล'!A:A,'ข้อมูลการติดตามผล'!B:B,A389)=0,"ไม่มีข้อมูลเข้าเยี่ยม",MAXIFS('ข้อมูลการติดตามผล'!A:A,'ข้อมูลการติดตามผล'!B:B,A389)))</f>
        <v>ไม่มีข้อมูลเข้าเยี่ยม</v>
      </c>
      <c r="J389" s="11" t="str">
        <f t="shared" si="1"/>
        <v/>
      </c>
      <c r="K389" s="8" t="str">
        <f>IFERROR(IF(I389="ไม่มีข้อมูลเข้าเยี่ยม","New",IF(J389&gt; VLOOKUP(D389,Config!A:B,2,false),"Late Visit","Normal")),)</f>
        <v>New</v>
      </c>
      <c r="L389" s="12" t="s">
        <v>14</v>
      </c>
      <c r="M389" s="12" t="s">
        <v>14</v>
      </c>
    </row>
    <row r="390" ht="15.75" customHeight="1">
      <c r="A390" s="8" t="s">
        <v>389</v>
      </c>
      <c r="B390" s="7" t="s">
        <v>136</v>
      </c>
      <c r="C390" s="8"/>
      <c r="D390" s="8"/>
      <c r="E390" s="8"/>
      <c r="F390" s="8"/>
      <c r="G390" s="8"/>
      <c r="H390" s="10"/>
      <c r="I390" s="10" t="str">
        <f>IF(LEN(A390)=0,,IF(MAXIFS('ข้อมูลการติดตามผล'!A:A,'ข้อมูลการติดตามผล'!B:B,A390)=0,"ไม่มีข้อมูลเข้าเยี่ยม",MAXIFS('ข้อมูลการติดตามผล'!A:A,'ข้อมูลการติดตามผล'!B:B,A390)))</f>
        <v>ไม่มีข้อมูลเข้าเยี่ยม</v>
      </c>
      <c r="J390" s="11" t="str">
        <f t="shared" si="1"/>
        <v/>
      </c>
      <c r="K390" s="8" t="str">
        <f>IFERROR(IF(I390="ไม่มีข้อมูลเข้าเยี่ยม","New",IF(J390&gt; VLOOKUP(D390,Config!A:B,2,false),"Late Visit","Normal")),)</f>
        <v>New</v>
      </c>
      <c r="L390" s="12" t="s">
        <v>14</v>
      </c>
      <c r="M390" s="12" t="s">
        <v>14</v>
      </c>
    </row>
    <row r="391" ht="15.75" customHeight="1">
      <c r="A391" s="7" t="s">
        <v>390</v>
      </c>
      <c r="B391" s="7" t="s">
        <v>136</v>
      </c>
      <c r="C391" s="8"/>
      <c r="D391" s="8"/>
      <c r="E391" s="8"/>
      <c r="F391" s="7" t="s">
        <v>391</v>
      </c>
      <c r="G391" s="8"/>
      <c r="H391" s="10"/>
      <c r="I391" s="10" t="str">
        <f>IF(LEN(A391)=0,,IF(MAXIFS('ข้อมูลการติดตามผล'!A:A,'ข้อมูลการติดตามผล'!B:B,A391)=0,"ไม่มีข้อมูลเข้าเยี่ยม",MAXIFS('ข้อมูลการติดตามผล'!A:A,'ข้อมูลการติดตามผล'!B:B,A391)))</f>
        <v>ไม่มีข้อมูลเข้าเยี่ยม</v>
      </c>
      <c r="J391" s="11" t="str">
        <f t="shared" si="1"/>
        <v/>
      </c>
      <c r="K391" s="8" t="str">
        <f>IFERROR(IF(I391="ไม่มีข้อมูลเข้าเยี่ยม","New",IF(J391&gt; VLOOKUP(D391,Config!A:B,2,false),"Late Visit","Normal")),)</f>
        <v>New</v>
      </c>
      <c r="L391" s="12" t="s">
        <v>14</v>
      </c>
      <c r="M391" s="12" t="s">
        <v>14</v>
      </c>
    </row>
    <row r="392" ht="15.75" customHeight="1">
      <c r="A392" s="7" t="s">
        <v>392</v>
      </c>
      <c r="B392" s="7" t="s">
        <v>136</v>
      </c>
      <c r="C392" s="8"/>
      <c r="D392" s="8"/>
      <c r="E392" s="8"/>
      <c r="F392" s="7" t="s">
        <v>391</v>
      </c>
      <c r="G392" s="8"/>
      <c r="H392" s="10"/>
      <c r="I392" s="10" t="str">
        <f>IF(LEN(A392)=0,,IF(MAXIFS('ข้อมูลการติดตามผล'!A:A,'ข้อมูลการติดตามผล'!B:B,A392)=0,"ไม่มีข้อมูลเข้าเยี่ยม",MAXIFS('ข้อมูลการติดตามผล'!A:A,'ข้อมูลการติดตามผล'!B:B,A392)))</f>
        <v>ไม่มีข้อมูลเข้าเยี่ยม</v>
      </c>
      <c r="J392" s="11" t="str">
        <f t="shared" si="1"/>
        <v/>
      </c>
      <c r="K392" s="8" t="str">
        <f>IFERROR(IF(I392="ไม่มีข้อมูลเข้าเยี่ยม","New",IF(J392&gt; VLOOKUP(D392,Config!A:B,2,false),"Late Visit","Normal")),)</f>
        <v>New</v>
      </c>
      <c r="L392" s="12" t="s">
        <v>14</v>
      </c>
      <c r="M392" s="12" t="s">
        <v>14</v>
      </c>
    </row>
    <row r="393" ht="15.75" customHeight="1">
      <c r="A393" s="7" t="s">
        <v>393</v>
      </c>
      <c r="B393" s="7" t="s">
        <v>394</v>
      </c>
      <c r="C393" s="8"/>
      <c r="D393" s="8"/>
      <c r="E393" s="8"/>
      <c r="F393" s="8"/>
      <c r="G393" s="8"/>
      <c r="H393" s="10"/>
      <c r="I393" s="10" t="str">
        <f>IF(LEN(A393)=0,,IF(MAXIFS('ข้อมูลการติดตามผล'!A:A,'ข้อมูลการติดตามผล'!B:B,A393)=0,"ไม่มีข้อมูลเข้าเยี่ยม",MAXIFS('ข้อมูลการติดตามผล'!A:A,'ข้อมูลการติดตามผล'!B:B,A393)))</f>
        <v>ไม่มีข้อมูลเข้าเยี่ยม</v>
      </c>
      <c r="J393" s="11" t="str">
        <f t="shared" si="1"/>
        <v/>
      </c>
      <c r="K393" s="8" t="str">
        <f>IFERROR(IF(I393="ไม่มีข้อมูลเข้าเยี่ยม","New",IF(J393&gt; VLOOKUP(D393,Config!A:B,2,false),"Late Visit","Normal")),)</f>
        <v>New</v>
      </c>
      <c r="L393" s="12" t="s">
        <v>14</v>
      </c>
      <c r="M393" s="12" t="s">
        <v>14</v>
      </c>
    </row>
    <row r="394" ht="15.75" customHeight="1">
      <c r="A394" s="7" t="s">
        <v>395</v>
      </c>
      <c r="B394" s="7" t="s">
        <v>394</v>
      </c>
      <c r="C394" s="8"/>
      <c r="D394" s="8"/>
      <c r="E394" s="8"/>
      <c r="F394" s="8"/>
      <c r="G394" s="8"/>
      <c r="H394" s="10"/>
      <c r="I394" s="10" t="str">
        <f>IF(LEN(A394)=0,,IF(MAXIFS('ข้อมูลการติดตามผล'!A:A,'ข้อมูลการติดตามผล'!B:B,A394)=0,"ไม่มีข้อมูลเข้าเยี่ยม",MAXIFS('ข้อมูลการติดตามผล'!A:A,'ข้อมูลการติดตามผล'!B:B,A394)))</f>
        <v>ไม่มีข้อมูลเข้าเยี่ยม</v>
      </c>
      <c r="J394" s="11" t="str">
        <f t="shared" si="1"/>
        <v/>
      </c>
      <c r="K394" s="8" t="str">
        <f>IFERROR(IF(I394="ไม่มีข้อมูลเข้าเยี่ยม","New",IF(J394&gt; VLOOKUP(D394,Config!A:B,2,false),"Late Visit","Normal")),)</f>
        <v>New</v>
      </c>
      <c r="L394" s="12" t="s">
        <v>14</v>
      </c>
      <c r="M394" s="12" t="s">
        <v>14</v>
      </c>
    </row>
    <row r="395" ht="15.75" customHeight="1">
      <c r="A395" s="7" t="s">
        <v>396</v>
      </c>
      <c r="B395" s="7" t="s">
        <v>394</v>
      </c>
      <c r="C395" s="8"/>
      <c r="D395" s="8"/>
      <c r="E395" s="8"/>
      <c r="F395" s="8"/>
      <c r="G395" s="8"/>
      <c r="H395" s="10"/>
      <c r="I395" s="10" t="str">
        <f>IF(LEN(A395)=0,,IF(MAXIFS('ข้อมูลการติดตามผล'!A:A,'ข้อมูลการติดตามผล'!B:B,A395)=0,"ไม่มีข้อมูลเข้าเยี่ยม",MAXIFS('ข้อมูลการติดตามผล'!A:A,'ข้อมูลการติดตามผล'!B:B,A395)))</f>
        <v>ไม่มีข้อมูลเข้าเยี่ยม</v>
      </c>
      <c r="J395" s="11" t="str">
        <f t="shared" si="1"/>
        <v/>
      </c>
      <c r="K395" s="8" t="str">
        <f>IFERROR(IF(I395="ไม่มีข้อมูลเข้าเยี่ยม","New",IF(J395&gt; VLOOKUP(D395,Config!A:B,2,false),"Late Visit","Normal")),)</f>
        <v>New</v>
      </c>
      <c r="L395" s="12" t="s">
        <v>14</v>
      </c>
      <c r="M395" s="12" t="s">
        <v>14</v>
      </c>
    </row>
    <row r="396" ht="15.75" customHeight="1">
      <c r="A396" s="7" t="s">
        <v>193</v>
      </c>
      <c r="B396" s="7" t="s">
        <v>394</v>
      </c>
      <c r="C396" s="8"/>
      <c r="D396" s="8"/>
      <c r="E396" s="8"/>
      <c r="F396" s="8"/>
      <c r="G396" s="8"/>
      <c r="H396" s="10"/>
      <c r="I396" s="10" t="str">
        <f>IF(LEN(A396)=0,,IF(MAXIFS('ข้อมูลการติดตามผล'!A:A,'ข้อมูลการติดตามผล'!B:B,A396)=0,"ไม่มีข้อมูลเข้าเยี่ยม",MAXIFS('ข้อมูลการติดตามผล'!A:A,'ข้อมูลการติดตามผล'!B:B,A396)))</f>
        <v>ไม่มีข้อมูลเข้าเยี่ยม</v>
      </c>
      <c r="J396" s="11" t="str">
        <f t="shared" si="1"/>
        <v/>
      </c>
      <c r="K396" s="8" t="str">
        <f>IFERROR(IF(I396="ไม่มีข้อมูลเข้าเยี่ยม","New",IF(J396&gt; VLOOKUP(D396,Config!A:B,2,false),"Late Visit","Normal")),)</f>
        <v>New</v>
      </c>
      <c r="L396" s="12" t="s">
        <v>14</v>
      </c>
      <c r="M396" s="12" t="s">
        <v>14</v>
      </c>
    </row>
    <row r="397" ht="15.75" customHeight="1">
      <c r="A397" s="7" t="s">
        <v>397</v>
      </c>
      <c r="B397" s="7" t="s">
        <v>394</v>
      </c>
      <c r="C397" s="8"/>
      <c r="D397" s="8"/>
      <c r="E397" s="8"/>
      <c r="F397" s="8"/>
      <c r="G397" s="8"/>
      <c r="H397" s="10"/>
      <c r="I397" s="10" t="str">
        <f>IF(LEN(A397)=0,,IF(MAXIFS('ข้อมูลการติดตามผล'!A:A,'ข้อมูลการติดตามผล'!B:B,A397)=0,"ไม่มีข้อมูลเข้าเยี่ยม",MAXIFS('ข้อมูลการติดตามผล'!A:A,'ข้อมูลการติดตามผล'!B:B,A397)))</f>
        <v>ไม่มีข้อมูลเข้าเยี่ยม</v>
      </c>
      <c r="J397" s="11" t="str">
        <f t="shared" si="1"/>
        <v/>
      </c>
      <c r="K397" s="8" t="str">
        <f>IFERROR(IF(I397="ไม่มีข้อมูลเข้าเยี่ยม","New",IF(J397&gt; VLOOKUP(D397,Config!A:B,2,false),"Late Visit","Normal")),)</f>
        <v>New</v>
      </c>
      <c r="L397" s="12" t="s">
        <v>14</v>
      </c>
      <c r="M397" s="12" t="s">
        <v>14</v>
      </c>
    </row>
    <row r="398" ht="15.75" customHeight="1">
      <c r="A398" s="7" t="s">
        <v>398</v>
      </c>
      <c r="B398" s="7" t="s">
        <v>394</v>
      </c>
      <c r="C398" s="8"/>
      <c r="D398" s="8"/>
      <c r="E398" s="8"/>
      <c r="F398" s="8"/>
      <c r="G398" s="8"/>
      <c r="H398" s="10"/>
      <c r="I398" s="10" t="str">
        <f>IF(LEN(A398)=0,,IF(MAXIFS('ข้อมูลการติดตามผล'!A:A,'ข้อมูลการติดตามผล'!B:B,A398)=0,"ไม่มีข้อมูลเข้าเยี่ยม",MAXIFS('ข้อมูลการติดตามผล'!A:A,'ข้อมูลการติดตามผล'!B:B,A398)))</f>
        <v>ไม่มีข้อมูลเข้าเยี่ยม</v>
      </c>
      <c r="J398" s="11" t="str">
        <f t="shared" si="1"/>
        <v/>
      </c>
      <c r="K398" s="8" t="str">
        <f>IFERROR(IF(I398="ไม่มีข้อมูลเข้าเยี่ยม","New",IF(J398&gt; VLOOKUP(D398,Config!A:B,2,false),"Late Visit","Normal")),)</f>
        <v>New</v>
      </c>
      <c r="L398" s="12" t="s">
        <v>14</v>
      </c>
      <c r="M398" s="12" t="s">
        <v>14</v>
      </c>
    </row>
    <row r="399" ht="15.75" customHeight="1">
      <c r="A399" s="7" t="s">
        <v>399</v>
      </c>
      <c r="B399" s="7" t="s">
        <v>394</v>
      </c>
      <c r="C399" s="8"/>
      <c r="D399" s="8"/>
      <c r="E399" s="8"/>
      <c r="F399" s="8"/>
      <c r="G399" s="8"/>
      <c r="H399" s="10"/>
      <c r="I399" s="10" t="str">
        <f>IF(LEN(A399)=0,,IF(MAXIFS('ข้อมูลการติดตามผล'!A:A,'ข้อมูลการติดตามผล'!B:B,A399)=0,"ไม่มีข้อมูลเข้าเยี่ยม",MAXIFS('ข้อมูลการติดตามผล'!A:A,'ข้อมูลการติดตามผล'!B:B,A399)))</f>
        <v>ไม่มีข้อมูลเข้าเยี่ยม</v>
      </c>
      <c r="J399" s="11" t="str">
        <f t="shared" si="1"/>
        <v/>
      </c>
      <c r="K399" s="8" t="str">
        <f>IFERROR(IF(I399="ไม่มีข้อมูลเข้าเยี่ยม","New",IF(J399&gt; VLOOKUP(D399,Config!A:B,2,false),"Late Visit","Normal")),)</f>
        <v>New</v>
      </c>
      <c r="L399" s="12" t="s">
        <v>14</v>
      </c>
      <c r="M399" s="12" t="s">
        <v>14</v>
      </c>
    </row>
    <row r="400" ht="15.75" customHeight="1">
      <c r="A400" s="7" t="s">
        <v>400</v>
      </c>
      <c r="B400" s="7" t="s">
        <v>401</v>
      </c>
      <c r="C400" s="8"/>
      <c r="D400" s="8"/>
      <c r="E400" s="8"/>
      <c r="F400" s="8"/>
      <c r="G400" s="8"/>
      <c r="H400" s="10"/>
      <c r="I400" s="10" t="str">
        <f>IF(LEN(A400)=0,,IF(MAXIFS('ข้อมูลการติดตามผล'!A:A,'ข้อมูลการติดตามผล'!B:B,A400)=0,"ไม่มีข้อมูลเข้าเยี่ยม",MAXIFS('ข้อมูลการติดตามผล'!A:A,'ข้อมูลการติดตามผล'!B:B,A400)))</f>
        <v>ไม่มีข้อมูลเข้าเยี่ยม</v>
      </c>
      <c r="J400" s="11" t="str">
        <f t="shared" si="1"/>
        <v/>
      </c>
      <c r="K400" s="8" t="str">
        <f>IFERROR(IF(I400="ไม่มีข้อมูลเข้าเยี่ยม","New",IF(J400&gt; VLOOKUP(D400,Config!A:B,2,false),"Late Visit","Normal")),)</f>
        <v>New</v>
      </c>
      <c r="L400" s="12" t="s">
        <v>14</v>
      </c>
      <c r="M400" s="12" t="s">
        <v>14</v>
      </c>
    </row>
    <row r="401" ht="15.75" customHeight="1">
      <c r="A401" s="7" t="s">
        <v>402</v>
      </c>
      <c r="B401" s="7" t="s">
        <v>401</v>
      </c>
      <c r="C401" s="8"/>
      <c r="D401" s="8"/>
      <c r="E401" s="8"/>
      <c r="F401" s="8"/>
      <c r="G401" s="8"/>
      <c r="H401" s="10"/>
      <c r="I401" s="10" t="str">
        <f>IF(LEN(A401)=0,,IF(MAXIFS('ข้อมูลการติดตามผล'!A:A,'ข้อมูลการติดตามผล'!B:B,A401)=0,"ไม่มีข้อมูลเข้าเยี่ยม",MAXIFS('ข้อมูลการติดตามผล'!A:A,'ข้อมูลการติดตามผล'!B:B,A401)))</f>
        <v>ไม่มีข้อมูลเข้าเยี่ยม</v>
      </c>
      <c r="J401" s="11" t="str">
        <f t="shared" si="1"/>
        <v/>
      </c>
      <c r="K401" s="8" t="str">
        <f>IFERROR(IF(I401="ไม่มีข้อมูลเข้าเยี่ยม","New",IF(J401&gt; VLOOKUP(D401,Config!A:B,2,false),"Late Visit","Normal")),)</f>
        <v>New</v>
      </c>
      <c r="L401" s="12" t="s">
        <v>14</v>
      </c>
      <c r="M401" s="12" t="s">
        <v>14</v>
      </c>
    </row>
    <row r="402" ht="15.75" customHeight="1">
      <c r="A402" s="7" t="s">
        <v>403</v>
      </c>
      <c r="B402" s="7" t="s">
        <v>401</v>
      </c>
      <c r="C402" s="8"/>
      <c r="D402" s="8"/>
      <c r="E402" s="8"/>
      <c r="F402" s="8"/>
      <c r="G402" s="8"/>
      <c r="H402" s="10"/>
      <c r="I402" s="10" t="str">
        <f>IF(LEN(A402)=0,,IF(MAXIFS('ข้อมูลการติดตามผล'!A:A,'ข้อมูลการติดตามผล'!B:B,A402)=0,"ไม่มีข้อมูลเข้าเยี่ยม",MAXIFS('ข้อมูลการติดตามผล'!A:A,'ข้อมูลการติดตามผล'!B:B,A402)))</f>
        <v>ไม่มีข้อมูลเข้าเยี่ยม</v>
      </c>
      <c r="J402" s="11" t="str">
        <f t="shared" si="1"/>
        <v/>
      </c>
      <c r="K402" s="8" t="str">
        <f>IFERROR(IF(I402="ไม่มีข้อมูลเข้าเยี่ยม","New",IF(J402&gt; VLOOKUP(D402,Config!A:B,2,false),"Late Visit","Normal")),)</f>
        <v>New</v>
      </c>
      <c r="L402" s="12" t="s">
        <v>14</v>
      </c>
      <c r="M402" s="12" t="s">
        <v>14</v>
      </c>
    </row>
    <row r="403" ht="15.75" customHeight="1">
      <c r="A403" s="7" t="s">
        <v>296</v>
      </c>
      <c r="B403" s="7" t="s">
        <v>401</v>
      </c>
      <c r="C403" s="8"/>
      <c r="D403" s="8"/>
      <c r="E403" s="8"/>
      <c r="F403" s="8"/>
      <c r="G403" s="8"/>
      <c r="H403" s="10"/>
      <c r="I403" s="10" t="str">
        <f>IF(LEN(A403)=0,,IF(MAXIFS('ข้อมูลการติดตามผล'!A:A,'ข้อมูลการติดตามผล'!B:B,A403)=0,"ไม่มีข้อมูลเข้าเยี่ยม",MAXIFS('ข้อมูลการติดตามผล'!A:A,'ข้อมูลการติดตามผล'!B:B,A403)))</f>
        <v>ไม่มีข้อมูลเข้าเยี่ยม</v>
      </c>
      <c r="J403" s="11" t="str">
        <f t="shared" si="1"/>
        <v/>
      </c>
      <c r="K403" s="8" t="str">
        <f>IFERROR(IF(I403="ไม่มีข้อมูลเข้าเยี่ยม","New",IF(J403&gt; VLOOKUP(D403,Config!A:B,2,false),"Late Visit","Normal")),)</f>
        <v>New</v>
      </c>
      <c r="L403" s="12" t="s">
        <v>14</v>
      </c>
      <c r="M403" s="12" t="s">
        <v>14</v>
      </c>
    </row>
    <row r="404" ht="15.75" customHeight="1">
      <c r="A404" s="8" t="s">
        <v>404</v>
      </c>
      <c r="B404" s="7" t="s">
        <v>401</v>
      </c>
      <c r="C404" s="8"/>
      <c r="D404" s="8"/>
      <c r="E404" s="8"/>
      <c r="F404" s="8"/>
      <c r="G404" s="8"/>
      <c r="H404" s="10"/>
      <c r="I404" s="10" t="str">
        <f>IF(LEN(A404)=0,,IF(MAXIFS('ข้อมูลการติดตามผล'!A:A,'ข้อมูลการติดตามผล'!B:B,A404)=0,"ไม่มีข้อมูลเข้าเยี่ยม",MAXIFS('ข้อมูลการติดตามผล'!A:A,'ข้อมูลการติดตามผล'!B:B,A404)))</f>
        <v>ไม่มีข้อมูลเข้าเยี่ยม</v>
      </c>
      <c r="J404" s="11" t="str">
        <f t="shared" si="1"/>
        <v/>
      </c>
      <c r="K404" s="8" t="str">
        <f>IFERROR(IF(I404="ไม่มีข้อมูลเข้าเยี่ยม","New",IF(J404&gt; VLOOKUP(D404,Config!A:B,2,false),"Late Visit","Normal")),)</f>
        <v>New</v>
      </c>
      <c r="L404" s="12" t="s">
        <v>14</v>
      </c>
      <c r="M404" s="12" t="s">
        <v>14</v>
      </c>
    </row>
    <row r="405" ht="15.75" customHeight="1">
      <c r="A405" s="8" t="s">
        <v>105</v>
      </c>
      <c r="B405" s="7" t="s">
        <v>401</v>
      </c>
      <c r="C405" s="8"/>
      <c r="D405" s="8"/>
      <c r="E405" s="8"/>
      <c r="F405" s="8"/>
      <c r="G405" s="8"/>
      <c r="H405" s="10"/>
      <c r="I405" s="10" t="str">
        <f>IF(LEN(A405)=0,,IF(MAXIFS('ข้อมูลการติดตามผล'!A:A,'ข้อมูลการติดตามผล'!B:B,A405)=0,"ไม่มีข้อมูลเข้าเยี่ยม",MAXIFS('ข้อมูลการติดตามผล'!A:A,'ข้อมูลการติดตามผล'!B:B,A405)))</f>
        <v>ไม่มีข้อมูลเข้าเยี่ยม</v>
      </c>
      <c r="J405" s="11" t="str">
        <f t="shared" si="1"/>
        <v/>
      </c>
      <c r="K405" s="8" t="str">
        <f>IFERROR(IF(I405="ไม่มีข้อมูลเข้าเยี่ยม","New",IF(J405&gt; VLOOKUP(D405,Config!A:B,2,false),"Late Visit","Normal")),)</f>
        <v>New</v>
      </c>
      <c r="L405" s="12" t="s">
        <v>14</v>
      </c>
      <c r="M405" s="12" t="s">
        <v>14</v>
      </c>
    </row>
    <row r="406" ht="15.75" customHeight="1">
      <c r="A406" s="8" t="s">
        <v>405</v>
      </c>
      <c r="B406" s="7" t="s">
        <v>401</v>
      </c>
      <c r="C406" s="8"/>
      <c r="D406" s="8"/>
      <c r="E406" s="8"/>
      <c r="F406" s="8"/>
      <c r="G406" s="8"/>
      <c r="H406" s="10"/>
      <c r="I406" s="10" t="str">
        <f>IF(LEN(A406)=0,,IF(MAXIFS('ข้อมูลการติดตามผล'!A:A,'ข้อมูลการติดตามผล'!B:B,A406)=0,"ไม่มีข้อมูลเข้าเยี่ยม",MAXIFS('ข้อมูลการติดตามผล'!A:A,'ข้อมูลการติดตามผล'!B:B,A406)))</f>
        <v>ไม่มีข้อมูลเข้าเยี่ยม</v>
      </c>
      <c r="J406" s="11" t="str">
        <f t="shared" si="1"/>
        <v/>
      </c>
      <c r="K406" s="8" t="str">
        <f>IFERROR(IF(I406="ไม่มีข้อมูลเข้าเยี่ยม","New",IF(J406&gt; VLOOKUP(D406,Config!A:B,2,false),"Late Visit","Normal")),)</f>
        <v>New</v>
      </c>
      <c r="L406" s="12" t="s">
        <v>14</v>
      </c>
      <c r="M406" s="12" t="s">
        <v>14</v>
      </c>
    </row>
    <row r="407" ht="15.75" customHeight="1">
      <c r="A407" s="8" t="s">
        <v>406</v>
      </c>
      <c r="B407" s="7" t="s">
        <v>401</v>
      </c>
      <c r="C407" s="8"/>
      <c r="D407" s="8"/>
      <c r="E407" s="8"/>
      <c r="F407" s="8"/>
      <c r="G407" s="8"/>
      <c r="H407" s="10"/>
      <c r="I407" s="10" t="str">
        <f>IF(LEN(A407)=0,,IF(MAXIFS('ข้อมูลการติดตามผล'!A:A,'ข้อมูลการติดตามผล'!B:B,A407)=0,"ไม่มีข้อมูลเข้าเยี่ยม",MAXIFS('ข้อมูลการติดตามผล'!A:A,'ข้อมูลการติดตามผล'!B:B,A407)))</f>
        <v>ไม่มีข้อมูลเข้าเยี่ยม</v>
      </c>
      <c r="J407" s="11" t="str">
        <f t="shared" si="1"/>
        <v/>
      </c>
      <c r="K407" s="8" t="str">
        <f>IFERROR(IF(I407="ไม่มีข้อมูลเข้าเยี่ยม","New",IF(J407&gt; VLOOKUP(D407,Config!A:B,2,false),"Late Visit","Normal")),)</f>
        <v>New</v>
      </c>
      <c r="L407" s="12" t="s">
        <v>14</v>
      </c>
      <c r="M407" s="12" t="s">
        <v>14</v>
      </c>
    </row>
    <row r="408" ht="15.75" customHeight="1">
      <c r="A408" s="8" t="s">
        <v>407</v>
      </c>
      <c r="B408" s="7" t="s">
        <v>401</v>
      </c>
      <c r="C408" s="8"/>
      <c r="D408" s="8"/>
      <c r="E408" s="8"/>
      <c r="F408" s="8"/>
      <c r="G408" s="8"/>
      <c r="H408" s="10"/>
      <c r="I408" s="10" t="str">
        <f>IF(LEN(A408)=0,,IF(MAXIFS('ข้อมูลการติดตามผล'!A:A,'ข้อมูลการติดตามผล'!B:B,A408)=0,"ไม่มีข้อมูลเข้าเยี่ยม",MAXIFS('ข้อมูลการติดตามผล'!A:A,'ข้อมูลการติดตามผล'!B:B,A408)))</f>
        <v>ไม่มีข้อมูลเข้าเยี่ยม</v>
      </c>
      <c r="J408" s="11" t="str">
        <f t="shared" si="1"/>
        <v/>
      </c>
      <c r="K408" s="8" t="str">
        <f>IFERROR(IF(I408="ไม่มีข้อมูลเข้าเยี่ยม","New",IF(J408&gt; VLOOKUP(D408,Config!A:B,2,false),"Late Visit","Normal")),)</f>
        <v>New</v>
      </c>
      <c r="L408" s="12" t="s">
        <v>14</v>
      </c>
      <c r="M408" s="12" t="s">
        <v>14</v>
      </c>
    </row>
    <row r="409" ht="15.75" customHeight="1">
      <c r="A409" s="8" t="s">
        <v>408</v>
      </c>
      <c r="B409" s="7" t="s">
        <v>401</v>
      </c>
      <c r="C409" s="8"/>
      <c r="D409" s="8"/>
      <c r="E409" s="8"/>
      <c r="F409" s="8"/>
      <c r="G409" s="8"/>
      <c r="H409" s="10"/>
      <c r="I409" s="10" t="str">
        <f>IF(LEN(A409)=0,,IF(MAXIFS('ข้อมูลการติดตามผล'!A:A,'ข้อมูลการติดตามผล'!B:B,A409)=0,"ไม่มีข้อมูลเข้าเยี่ยม",MAXIFS('ข้อมูลการติดตามผล'!A:A,'ข้อมูลการติดตามผล'!B:B,A409)))</f>
        <v>ไม่มีข้อมูลเข้าเยี่ยม</v>
      </c>
      <c r="J409" s="11" t="str">
        <f t="shared" si="1"/>
        <v/>
      </c>
      <c r="K409" s="8" t="str">
        <f>IFERROR(IF(I409="ไม่มีข้อมูลเข้าเยี่ยม","New",IF(J409&gt; VLOOKUP(D409,Config!A:B,2,false),"Late Visit","Normal")),)</f>
        <v>New</v>
      </c>
      <c r="L409" s="12" t="s">
        <v>14</v>
      </c>
      <c r="M409" s="12" t="s">
        <v>14</v>
      </c>
    </row>
    <row r="410" ht="15.75" customHeight="1">
      <c r="A410" s="8" t="s">
        <v>409</v>
      </c>
      <c r="B410" s="7" t="s">
        <v>401</v>
      </c>
      <c r="C410" s="8"/>
      <c r="D410" s="8"/>
      <c r="E410" s="8"/>
      <c r="F410" s="8"/>
      <c r="G410" s="8"/>
      <c r="H410" s="10"/>
      <c r="I410" s="10" t="str">
        <f>IF(LEN(A410)=0,,IF(MAXIFS('ข้อมูลการติดตามผล'!A:A,'ข้อมูลการติดตามผล'!B:B,A410)=0,"ไม่มีข้อมูลเข้าเยี่ยม",MAXIFS('ข้อมูลการติดตามผล'!A:A,'ข้อมูลการติดตามผล'!B:B,A410)))</f>
        <v>ไม่มีข้อมูลเข้าเยี่ยม</v>
      </c>
      <c r="J410" s="11" t="str">
        <f t="shared" si="1"/>
        <v/>
      </c>
      <c r="K410" s="8" t="str">
        <f>IFERROR(IF(I410="ไม่มีข้อมูลเข้าเยี่ยม","New",IF(J410&gt; VLOOKUP(D410,Config!A:B,2,false),"Late Visit","Normal")),)</f>
        <v>New</v>
      </c>
      <c r="L410" s="12" t="s">
        <v>14</v>
      </c>
      <c r="M410" s="12" t="s">
        <v>14</v>
      </c>
    </row>
    <row r="411" ht="15.75" customHeight="1">
      <c r="A411" s="8" t="s">
        <v>410</v>
      </c>
      <c r="B411" s="7" t="s">
        <v>401</v>
      </c>
      <c r="C411" s="8"/>
      <c r="D411" s="8"/>
      <c r="E411" s="8"/>
      <c r="F411" s="8"/>
      <c r="G411" s="8"/>
      <c r="H411" s="10"/>
      <c r="I411" s="10" t="str">
        <f>IF(LEN(A411)=0,,IF(MAXIFS('ข้อมูลการติดตามผล'!A:A,'ข้อมูลการติดตามผล'!B:B,A411)=0,"ไม่มีข้อมูลเข้าเยี่ยม",MAXIFS('ข้อมูลการติดตามผล'!A:A,'ข้อมูลการติดตามผล'!B:B,A411)))</f>
        <v>ไม่มีข้อมูลเข้าเยี่ยม</v>
      </c>
      <c r="J411" s="11" t="str">
        <f t="shared" si="1"/>
        <v/>
      </c>
      <c r="K411" s="8" t="str">
        <f>IFERROR(IF(I411="ไม่มีข้อมูลเข้าเยี่ยม","New",IF(J411&gt; VLOOKUP(D411,Config!A:B,2,false),"Late Visit","Normal")),)</f>
        <v>New</v>
      </c>
      <c r="L411" s="12" t="s">
        <v>14</v>
      </c>
      <c r="M411" s="12" t="s">
        <v>14</v>
      </c>
    </row>
    <row r="412" ht="15.75" customHeight="1">
      <c r="A412" s="8" t="s">
        <v>411</v>
      </c>
      <c r="B412" s="7" t="s">
        <v>401</v>
      </c>
      <c r="C412" s="8"/>
      <c r="D412" s="8"/>
      <c r="E412" s="8"/>
      <c r="F412" s="8"/>
      <c r="G412" s="8"/>
      <c r="H412" s="10"/>
      <c r="I412" s="10" t="str">
        <f>IF(LEN(A412)=0,,IF(MAXIFS('ข้อมูลการติดตามผล'!A:A,'ข้อมูลการติดตามผล'!B:B,A412)=0,"ไม่มีข้อมูลเข้าเยี่ยม",MAXIFS('ข้อมูลการติดตามผล'!A:A,'ข้อมูลการติดตามผล'!B:B,A412)))</f>
        <v>ไม่มีข้อมูลเข้าเยี่ยม</v>
      </c>
      <c r="J412" s="11" t="str">
        <f t="shared" si="1"/>
        <v/>
      </c>
      <c r="K412" s="8" t="str">
        <f>IFERROR(IF(I412="ไม่มีข้อมูลเข้าเยี่ยม","New",IF(J412&gt; VLOOKUP(D412,Config!A:B,2,false),"Late Visit","Normal")),)</f>
        <v>New</v>
      </c>
      <c r="L412" s="12" t="s">
        <v>14</v>
      </c>
      <c r="M412" s="12" t="s">
        <v>14</v>
      </c>
    </row>
    <row r="413" ht="15.75" customHeight="1">
      <c r="A413" s="8" t="s">
        <v>412</v>
      </c>
      <c r="B413" s="7" t="s">
        <v>401</v>
      </c>
      <c r="C413" s="8"/>
      <c r="D413" s="8"/>
      <c r="E413" s="8"/>
      <c r="F413" s="8"/>
      <c r="G413" s="8"/>
      <c r="H413" s="10"/>
      <c r="I413" s="10" t="str">
        <f>IF(LEN(A413)=0,,IF(MAXIFS('ข้อมูลการติดตามผล'!A:A,'ข้อมูลการติดตามผล'!B:B,A413)=0,"ไม่มีข้อมูลเข้าเยี่ยม",MAXIFS('ข้อมูลการติดตามผล'!A:A,'ข้อมูลการติดตามผล'!B:B,A413)))</f>
        <v>ไม่มีข้อมูลเข้าเยี่ยม</v>
      </c>
      <c r="J413" s="11" t="str">
        <f t="shared" si="1"/>
        <v/>
      </c>
      <c r="K413" s="8" t="str">
        <f>IFERROR(IF(I413="ไม่มีข้อมูลเข้าเยี่ยม","New",IF(J413&gt; VLOOKUP(D413,Config!A:B,2,false),"Late Visit","Normal")),)</f>
        <v>New</v>
      </c>
      <c r="L413" s="12" t="s">
        <v>14</v>
      </c>
      <c r="M413" s="12" t="s">
        <v>14</v>
      </c>
    </row>
    <row r="414" ht="15.75" customHeight="1">
      <c r="A414" s="8" t="s">
        <v>413</v>
      </c>
      <c r="B414" s="7" t="s">
        <v>401</v>
      </c>
      <c r="C414" s="8"/>
      <c r="D414" s="8"/>
      <c r="E414" s="8"/>
      <c r="F414" s="8"/>
      <c r="G414" s="8"/>
      <c r="H414" s="10"/>
      <c r="I414" s="10" t="str">
        <f>IF(LEN(A414)=0,,IF(MAXIFS('ข้อมูลการติดตามผล'!A:A,'ข้อมูลการติดตามผล'!B:B,A414)=0,"ไม่มีข้อมูลเข้าเยี่ยม",MAXIFS('ข้อมูลการติดตามผล'!A:A,'ข้อมูลการติดตามผล'!B:B,A414)))</f>
        <v>ไม่มีข้อมูลเข้าเยี่ยม</v>
      </c>
      <c r="J414" s="11" t="str">
        <f t="shared" si="1"/>
        <v/>
      </c>
      <c r="K414" s="8" t="str">
        <f>IFERROR(IF(I414="ไม่มีข้อมูลเข้าเยี่ยม","New",IF(J414&gt; VLOOKUP(D414,Config!A:B,2,false),"Late Visit","Normal")),)</f>
        <v>New</v>
      </c>
      <c r="L414" s="12" t="s">
        <v>14</v>
      </c>
      <c r="M414" s="12" t="s">
        <v>14</v>
      </c>
    </row>
    <row r="415" ht="15.75" customHeight="1">
      <c r="A415" s="8" t="s">
        <v>414</v>
      </c>
      <c r="B415" s="7" t="s">
        <v>401</v>
      </c>
      <c r="C415" s="8"/>
      <c r="D415" s="8"/>
      <c r="E415" s="8"/>
      <c r="F415" s="8"/>
      <c r="G415" s="8"/>
      <c r="H415" s="10"/>
      <c r="I415" s="10" t="str">
        <f>IF(LEN(A415)=0,,IF(MAXIFS('ข้อมูลการติดตามผล'!A:A,'ข้อมูลการติดตามผล'!B:B,A415)=0,"ไม่มีข้อมูลเข้าเยี่ยม",MAXIFS('ข้อมูลการติดตามผล'!A:A,'ข้อมูลการติดตามผล'!B:B,A415)))</f>
        <v>ไม่มีข้อมูลเข้าเยี่ยม</v>
      </c>
      <c r="J415" s="11" t="str">
        <f t="shared" si="1"/>
        <v/>
      </c>
      <c r="K415" s="8" t="str">
        <f>IFERROR(IF(I415="ไม่มีข้อมูลเข้าเยี่ยม","New",IF(J415&gt; VLOOKUP(D415,Config!A:B,2,false),"Late Visit","Normal")),)</f>
        <v>New</v>
      </c>
      <c r="L415" s="12" t="s">
        <v>14</v>
      </c>
      <c r="M415" s="12" t="s">
        <v>14</v>
      </c>
    </row>
    <row r="416" ht="15.75" customHeight="1">
      <c r="A416" s="8" t="s">
        <v>415</v>
      </c>
      <c r="B416" s="7" t="s">
        <v>401</v>
      </c>
      <c r="C416" s="8"/>
      <c r="D416" s="8"/>
      <c r="E416" s="8"/>
      <c r="F416" s="8"/>
      <c r="G416" s="8"/>
      <c r="H416" s="10"/>
      <c r="I416" s="10" t="str">
        <f>IF(LEN(A416)=0,,IF(MAXIFS('ข้อมูลการติดตามผล'!A:A,'ข้อมูลการติดตามผล'!B:B,A416)=0,"ไม่มีข้อมูลเข้าเยี่ยม",MAXIFS('ข้อมูลการติดตามผล'!A:A,'ข้อมูลการติดตามผล'!B:B,A416)))</f>
        <v>ไม่มีข้อมูลเข้าเยี่ยม</v>
      </c>
      <c r="J416" s="11" t="str">
        <f t="shared" si="1"/>
        <v/>
      </c>
      <c r="K416" s="8" t="str">
        <f>IFERROR(IF(I416="ไม่มีข้อมูลเข้าเยี่ยม","New",IF(J416&gt; VLOOKUP(D416,Config!A:B,2,false),"Late Visit","Normal")),)</f>
        <v>New</v>
      </c>
      <c r="L416" s="12" t="s">
        <v>14</v>
      </c>
      <c r="M416" s="12" t="s">
        <v>14</v>
      </c>
    </row>
    <row r="417" ht="15.75" customHeight="1">
      <c r="A417" s="8" t="s">
        <v>416</v>
      </c>
      <c r="B417" s="7" t="s">
        <v>401</v>
      </c>
      <c r="C417" s="8"/>
      <c r="D417" s="8"/>
      <c r="E417" s="8"/>
      <c r="F417" s="8"/>
      <c r="G417" s="8"/>
      <c r="H417" s="10"/>
      <c r="I417" s="10" t="str">
        <f>IF(LEN(A417)=0,,IF(MAXIFS('ข้อมูลการติดตามผล'!A:A,'ข้อมูลการติดตามผล'!B:B,A417)=0,"ไม่มีข้อมูลเข้าเยี่ยม",MAXIFS('ข้อมูลการติดตามผล'!A:A,'ข้อมูลการติดตามผล'!B:B,A417)))</f>
        <v>ไม่มีข้อมูลเข้าเยี่ยม</v>
      </c>
      <c r="J417" s="11" t="str">
        <f t="shared" si="1"/>
        <v/>
      </c>
      <c r="K417" s="8" t="str">
        <f>IFERROR(IF(I417="ไม่มีข้อมูลเข้าเยี่ยม","New",IF(J417&gt; VLOOKUP(D417,Config!A:B,2,false),"Late Visit","Normal")),)</f>
        <v>New</v>
      </c>
      <c r="L417" s="12" t="s">
        <v>14</v>
      </c>
      <c r="M417" s="12" t="s">
        <v>14</v>
      </c>
    </row>
    <row r="418" ht="15.75" customHeight="1">
      <c r="A418" s="34" t="s">
        <v>417</v>
      </c>
      <c r="B418" s="7" t="s">
        <v>401</v>
      </c>
      <c r="C418" s="8"/>
      <c r="D418" s="8"/>
      <c r="E418" s="8"/>
      <c r="F418" s="8"/>
      <c r="G418" s="8"/>
      <c r="H418" s="10"/>
      <c r="I418" s="10" t="str">
        <f>IF(LEN(A418)=0,,IF(MAXIFS('ข้อมูลการติดตามผล'!A:A,'ข้อมูลการติดตามผล'!B:B,A418)=0,"ไม่มีข้อมูลเข้าเยี่ยม",MAXIFS('ข้อมูลการติดตามผล'!A:A,'ข้อมูลการติดตามผล'!B:B,A418)))</f>
        <v>ไม่มีข้อมูลเข้าเยี่ยม</v>
      </c>
      <c r="J418" s="11" t="str">
        <f t="shared" si="1"/>
        <v/>
      </c>
      <c r="K418" s="8" t="str">
        <f>IFERROR(IF(I418="ไม่มีข้อมูลเข้าเยี่ยม","New",IF(J418&gt; VLOOKUP(D418,Config!A:B,2,false),"Late Visit","Normal")),)</f>
        <v>New</v>
      </c>
      <c r="L418" s="12" t="s">
        <v>14</v>
      </c>
      <c r="M418" s="12" t="s">
        <v>14</v>
      </c>
    </row>
    <row r="419" ht="15.75" customHeight="1">
      <c r="A419" s="8" t="s">
        <v>418</v>
      </c>
      <c r="B419" s="7" t="s">
        <v>401</v>
      </c>
      <c r="C419" s="8"/>
      <c r="D419" s="8"/>
      <c r="E419" s="8"/>
      <c r="F419" s="8"/>
      <c r="G419" s="8"/>
      <c r="H419" s="10"/>
      <c r="I419" s="10" t="str">
        <f>IF(LEN(A419)=0,,IF(MAXIFS('ข้อมูลการติดตามผล'!A:A,'ข้อมูลการติดตามผล'!B:B,A419)=0,"ไม่มีข้อมูลเข้าเยี่ยม",MAXIFS('ข้อมูลการติดตามผล'!A:A,'ข้อมูลการติดตามผล'!B:B,A419)))</f>
        <v>ไม่มีข้อมูลเข้าเยี่ยม</v>
      </c>
      <c r="J419" s="11" t="str">
        <f t="shared" si="1"/>
        <v/>
      </c>
      <c r="K419" s="8" t="str">
        <f>IFERROR(IF(I419="ไม่มีข้อมูลเข้าเยี่ยม","New",IF(J419&gt; VLOOKUP(D419,Config!A:B,2,false),"Late Visit","Normal")),)</f>
        <v>New</v>
      </c>
      <c r="L419" s="12" t="s">
        <v>14</v>
      </c>
      <c r="M419" s="12" t="s">
        <v>14</v>
      </c>
    </row>
    <row r="420" ht="15.75" customHeight="1">
      <c r="A420" s="8" t="s">
        <v>419</v>
      </c>
      <c r="B420" s="7" t="s">
        <v>401</v>
      </c>
      <c r="C420" s="8"/>
      <c r="D420" s="8"/>
      <c r="E420" s="8"/>
      <c r="F420" s="8"/>
      <c r="G420" s="8"/>
      <c r="H420" s="10"/>
      <c r="I420" s="10" t="str">
        <f>IF(LEN(A420)=0,,IF(MAXIFS('ข้อมูลการติดตามผล'!A:A,'ข้อมูลการติดตามผล'!B:B,A420)=0,"ไม่มีข้อมูลเข้าเยี่ยม",MAXIFS('ข้อมูลการติดตามผล'!A:A,'ข้อมูลการติดตามผล'!B:B,A420)))</f>
        <v>ไม่มีข้อมูลเข้าเยี่ยม</v>
      </c>
      <c r="J420" s="11" t="str">
        <f t="shared" si="1"/>
        <v/>
      </c>
      <c r="K420" s="8" t="str">
        <f>IFERROR(IF(I420="ไม่มีข้อมูลเข้าเยี่ยม","New",IF(J420&gt; VLOOKUP(D420,Config!A:B,2,false),"Late Visit","Normal")),)</f>
        <v>New</v>
      </c>
      <c r="L420" s="12" t="s">
        <v>14</v>
      </c>
      <c r="M420" s="12" t="s">
        <v>14</v>
      </c>
    </row>
    <row r="421" ht="15.75" customHeight="1">
      <c r="A421" s="8" t="s">
        <v>420</v>
      </c>
      <c r="B421" s="7" t="s">
        <v>401</v>
      </c>
      <c r="C421" s="8"/>
      <c r="D421" s="8"/>
      <c r="E421" s="8"/>
      <c r="F421" s="8"/>
      <c r="G421" s="8"/>
      <c r="H421" s="10"/>
      <c r="I421" s="10" t="str">
        <f>IF(LEN(A421)=0,,IF(MAXIFS('ข้อมูลการติดตามผล'!A:A,'ข้อมูลการติดตามผล'!B:B,A421)=0,"ไม่มีข้อมูลเข้าเยี่ยม",MAXIFS('ข้อมูลการติดตามผล'!A:A,'ข้อมูลการติดตามผล'!B:B,A421)))</f>
        <v>ไม่มีข้อมูลเข้าเยี่ยม</v>
      </c>
      <c r="J421" s="11" t="str">
        <f t="shared" si="1"/>
        <v/>
      </c>
      <c r="K421" s="8" t="str">
        <f>IFERROR(IF(I421="ไม่มีข้อมูลเข้าเยี่ยม","New",IF(J421&gt; VLOOKUP(D421,Config!A:B,2,false),"Late Visit","Normal")),)</f>
        <v>New</v>
      </c>
      <c r="L421" s="12" t="s">
        <v>14</v>
      </c>
      <c r="M421" s="12" t="s">
        <v>14</v>
      </c>
    </row>
    <row r="422" ht="15.75" customHeight="1">
      <c r="A422" s="8" t="s">
        <v>421</v>
      </c>
      <c r="B422" s="7" t="s">
        <v>401</v>
      </c>
      <c r="C422" s="8"/>
      <c r="D422" s="8"/>
      <c r="E422" s="8"/>
      <c r="F422" s="8"/>
      <c r="G422" s="8"/>
      <c r="H422" s="10"/>
      <c r="I422" s="10" t="str">
        <f>IF(LEN(A422)=0,,IF(MAXIFS('ข้อมูลการติดตามผล'!A:A,'ข้อมูลการติดตามผล'!B:B,A422)=0,"ไม่มีข้อมูลเข้าเยี่ยม",MAXIFS('ข้อมูลการติดตามผล'!A:A,'ข้อมูลการติดตามผล'!B:B,A422)))</f>
        <v>ไม่มีข้อมูลเข้าเยี่ยม</v>
      </c>
      <c r="J422" s="11" t="str">
        <f t="shared" si="1"/>
        <v/>
      </c>
      <c r="K422" s="8" t="str">
        <f>IFERROR(IF(I422="ไม่มีข้อมูลเข้าเยี่ยม","New",IF(J422&gt; VLOOKUP(D422,Config!A:B,2,false),"Late Visit","Normal")),)</f>
        <v>New</v>
      </c>
      <c r="L422" s="12" t="s">
        <v>14</v>
      </c>
      <c r="M422" s="12" t="s">
        <v>14</v>
      </c>
    </row>
    <row r="423" ht="15.75" customHeight="1">
      <c r="A423" s="8" t="s">
        <v>422</v>
      </c>
      <c r="B423" s="7" t="s">
        <v>401</v>
      </c>
      <c r="C423" s="8"/>
      <c r="D423" s="8"/>
      <c r="E423" s="8"/>
      <c r="F423" s="8"/>
      <c r="G423" s="8"/>
      <c r="H423" s="10"/>
      <c r="I423" s="10" t="str">
        <f>IF(LEN(A423)=0,,IF(MAXIFS('ข้อมูลการติดตามผล'!A:A,'ข้อมูลการติดตามผล'!B:B,A423)=0,"ไม่มีข้อมูลเข้าเยี่ยม",MAXIFS('ข้อมูลการติดตามผล'!A:A,'ข้อมูลการติดตามผล'!B:B,A423)))</f>
        <v>ไม่มีข้อมูลเข้าเยี่ยม</v>
      </c>
      <c r="J423" s="11" t="str">
        <f t="shared" si="1"/>
        <v/>
      </c>
      <c r="K423" s="8" t="str">
        <f>IFERROR(IF(I423="ไม่มีข้อมูลเข้าเยี่ยม","New",IF(J423&gt; VLOOKUP(D423,Config!A:B,2,false),"Late Visit","Normal")),)</f>
        <v>New</v>
      </c>
      <c r="L423" s="12" t="s">
        <v>14</v>
      </c>
      <c r="M423" s="12" t="s">
        <v>14</v>
      </c>
    </row>
    <row r="424" ht="15.75" customHeight="1">
      <c r="A424" s="8" t="s">
        <v>423</v>
      </c>
      <c r="B424" s="7" t="s">
        <v>401</v>
      </c>
      <c r="C424" s="8"/>
      <c r="D424" s="8"/>
      <c r="E424" s="8"/>
      <c r="F424" s="8"/>
      <c r="G424" s="8"/>
      <c r="H424" s="10"/>
      <c r="I424" s="10" t="str">
        <f>IF(LEN(A424)=0,,IF(MAXIFS('ข้อมูลการติดตามผล'!A:A,'ข้อมูลการติดตามผล'!B:B,A424)=0,"ไม่มีข้อมูลเข้าเยี่ยม",MAXIFS('ข้อมูลการติดตามผล'!A:A,'ข้อมูลการติดตามผล'!B:B,A424)))</f>
        <v>ไม่มีข้อมูลเข้าเยี่ยม</v>
      </c>
      <c r="J424" s="11" t="str">
        <f t="shared" si="1"/>
        <v/>
      </c>
      <c r="K424" s="8" t="str">
        <f>IFERROR(IF(I424="ไม่มีข้อมูลเข้าเยี่ยม","New",IF(J424&gt; VLOOKUP(D424,Config!A:B,2,false),"Late Visit","Normal")),)</f>
        <v>New</v>
      </c>
      <c r="L424" s="12" t="s">
        <v>14</v>
      </c>
      <c r="M424" s="12" t="s">
        <v>14</v>
      </c>
    </row>
    <row r="425" ht="15.75" customHeight="1">
      <c r="A425" s="8" t="s">
        <v>424</v>
      </c>
      <c r="B425" s="7" t="s">
        <v>401</v>
      </c>
      <c r="C425" s="8"/>
      <c r="D425" s="8"/>
      <c r="E425" s="8"/>
      <c r="F425" s="8"/>
      <c r="G425" s="8"/>
      <c r="H425" s="10"/>
      <c r="I425" s="10" t="str">
        <f>IF(LEN(A425)=0,,IF(MAXIFS('ข้อมูลการติดตามผล'!A:A,'ข้อมูลการติดตามผล'!B:B,A425)=0,"ไม่มีข้อมูลเข้าเยี่ยม",MAXIFS('ข้อมูลการติดตามผล'!A:A,'ข้อมูลการติดตามผล'!B:B,A425)))</f>
        <v>ไม่มีข้อมูลเข้าเยี่ยม</v>
      </c>
      <c r="J425" s="11" t="str">
        <f t="shared" si="1"/>
        <v/>
      </c>
      <c r="K425" s="8" t="str">
        <f>IFERROR(IF(I425="ไม่มีข้อมูลเข้าเยี่ยม","New",IF(J425&gt; VLOOKUP(D425,Config!A:B,2,false),"Late Visit","Normal")),)</f>
        <v>New</v>
      </c>
      <c r="L425" s="12" t="s">
        <v>14</v>
      </c>
      <c r="M425" s="12" t="s">
        <v>14</v>
      </c>
    </row>
    <row r="426" ht="15.75" customHeight="1">
      <c r="A426" s="8" t="s">
        <v>425</v>
      </c>
      <c r="B426" s="7" t="s">
        <v>401</v>
      </c>
      <c r="C426" s="8"/>
      <c r="D426" s="8"/>
      <c r="E426" s="8"/>
      <c r="F426" s="8"/>
      <c r="G426" s="8"/>
      <c r="H426" s="10"/>
      <c r="I426" s="10" t="str">
        <f>IF(LEN(A426)=0,,IF(MAXIFS('ข้อมูลการติดตามผล'!A:A,'ข้อมูลการติดตามผล'!B:B,A426)=0,"ไม่มีข้อมูลเข้าเยี่ยม",MAXIFS('ข้อมูลการติดตามผล'!A:A,'ข้อมูลการติดตามผล'!B:B,A426)))</f>
        <v>ไม่มีข้อมูลเข้าเยี่ยม</v>
      </c>
      <c r="J426" s="11" t="str">
        <f t="shared" si="1"/>
        <v/>
      </c>
      <c r="K426" s="8" t="str">
        <f>IFERROR(IF(I426="ไม่มีข้อมูลเข้าเยี่ยม","New",IF(J426&gt; VLOOKUP(D426,Config!A:B,2,false),"Late Visit","Normal")),)</f>
        <v>New</v>
      </c>
      <c r="L426" s="12" t="s">
        <v>14</v>
      </c>
      <c r="M426" s="12" t="s">
        <v>14</v>
      </c>
    </row>
    <row r="427" ht="15.75" customHeight="1">
      <c r="A427" s="8" t="s">
        <v>426</v>
      </c>
      <c r="B427" s="7" t="s">
        <v>401</v>
      </c>
      <c r="C427" s="8"/>
      <c r="D427" s="8"/>
      <c r="E427" s="8"/>
      <c r="F427" s="8"/>
      <c r="G427" s="8"/>
      <c r="H427" s="10"/>
      <c r="I427" s="10" t="str">
        <f>IF(LEN(A427)=0,,IF(MAXIFS('ข้อมูลการติดตามผล'!A:A,'ข้อมูลการติดตามผล'!B:B,A427)=0,"ไม่มีข้อมูลเข้าเยี่ยม",MAXIFS('ข้อมูลการติดตามผล'!A:A,'ข้อมูลการติดตามผล'!B:B,A427)))</f>
        <v>ไม่มีข้อมูลเข้าเยี่ยม</v>
      </c>
      <c r="J427" s="11" t="str">
        <f t="shared" si="1"/>
        <v/>
      </c>
      <c r="K427" s="8" t="str">
        <f>IFERROR(IF(I427="ไม่มีข้อมูลเข้าเยี่ยม","New",IF(J427&gt; VLOOKUP(D427,Config!A:B,2,false),"Late Visit","Normal")),)</f>
        <v>New</v>
      </c>
      <c r="L427" s="12" t="s">
        <v>14</v>
      </c>
      <c r="M427" s="12" t="s">
        <v>14</v>
      </c>
    </row>
    <row r="428" ht="15.75" customHeight="1">
      <c r="A428" s="8" t="s">
        <v>427</v>
      </c>
      <c r="B428" s="7" t="s">
        <v>401</v>
      </c>
      <c r="C428" s="8"/>
      <c r="D428" s="8"/>
      <c r="E428" s="8"/>
      <c r="F428" s="8"/>
      <c r="G428" s="8"/>
      <c r="H428" s="10"/>
      <c r="I428" s="10" t="str">
        <f>IF(LEN(A428)=0,,IF(MAXIFS('ข้อมูลการติดตามผล'!A:A,'ข้อมูลการติดตามผล'!B:B,A428)=0,"ไม่มีข้อมูลเข้าเยี่ยม",MAXIFS('ข้อมูลการติดตามผล'!A:A,'ข้อมูลการติดตามผล'!B:B,A428)))</f>
        <v>ไม่มีข้อมูลเข้าเยี่ยม</v>
      </c>
      <c r="J428" s="11" t="str">
        <f t="shared" si="1"/>
        <v/>
      </c>
      <c r="K428" s="8" t="str">
        <f>IFERROR(IF(I428="ไม่มีข้อมูลเข้าเยี่ยม","New",IF(J428&gt; VLOOKUP(D428,Config!A:B,2,false),"Late Visit","Normal")),)</f>
        <v>New</v>
      </c>
      <c r="L428" s="12" t="s">
        <v>14</v>
      </c>
      <c r="M428" s="12" t="s">
        <v>14</v>
      </c>
    </row>
    <row r="429" ht="15.75" customHeight="1">
      <c r="A429" s="8" t="s">
        <v>428</v>
      </c>
      <c r="B429" s="7" t="s">
        <v>401</v>
      </c>
      <c r="C429" s="8"/>
      <c r="D429" s="8"/>
      <c r="E429" s="8"/>
      <c r="F429" s="8"/>
      <c r="G429" s="8"/>
      <c r="H429" s="10"/>
      <c r="I429" s="10" t="str">
        <f>IF(LEN(A429)=0,,IF(MAXIFS('ข้อมูลการติดตามผล'!A:A,'ข้อมูลการติดตามผล'!B:B,A429)=0,"ไม่มีข้อมูลเข้าเยี่ยม",MAXIFS('ข้อมูลการติดตามผล'!A:A,'ข้อมูลการติดตามผล'!B:B,A429)))</f>
        <v>ไม่มีข้อมูลเข้าเยี่ยม</v>
      </c>
      <c r="J429" s="11" t="str">
        <f t="shared" si="1"/>
        <v/>
      </c>
      <c r="K429" s="8" t="str">
        <f>IFERROR(IF(I429="ไม่มีข้อมูลเข้าเยี่ยม","New",IF(J429&gt; VLOOKUP(D429,Config!A:B,2,false),"Late Visit","Normal")),)</f>
        <v>New</v>
      </c>
      <c r="L429" s="12" t="s">
        <v>14</v>
      </c>
      <c r="M429" s="12" t="s">
        <v>14</v>
      </c>
    </row>
    <row r="430" ht="15.75" customHeight="1">
      <c r="A430" s="7" t="s">
        <v>429</v>
      </c>
      <c r="B430" s="7" t="s">
        <v>401</v>
      </c>
      <c r="C430" s="8"/>
      <c r="D430" s="8"/>
      <c r="E430" s="8"/>
      <c r="F430" s="8"/>
      <c r="G430" s="8"/>
      <c r="H430" s="10"/>
      <c r="I430" s="10" t="str">
        <f>IF(LEN(A430)=0,,IF(MAXIFS('ข้อมูลการติดตามผล'!A:A,'ข้อมูลการติดตามผล'!B:B,A430)=0,"ไม่มีข้อมูลเข้าเยี่ยม",MAXIFS('ข้อมูลการติดตามผล'!A:A,'ข้อมูลการติดตามผล'!B:B,A430)))</f>
        <v>ไม่มีข้อมูลเข้าเยี่ยม</v>
      </c>
      <c r="J430" s="11" t="str">
        <f t="shared" si="1"/>
        <v/>
      </c>
      <c r="K430" s="8" t="str">
        <f>IFERROR(IF(I430="ไม่มีข้อมูลเข้าเยี่ยม","New",IF(J430&gt; VLOOKUP(D430,Config!A:B,2,false),"Late Visit","Normal")),)</f>
        <v>New</v>
      </c>
      <c r="L430" s="12" t="s">
        <v>14</v>
      </c>
      <c r="M430" s="12" t="s">
        <v>14</v>
      </c>
    </row>
    <row r="431" ht="15.75" customHeight="1">
      <c r="A431" s="7" t="s">
        <v>430</v>
      </c>
      <c r="B431" s="7" t="s">
        <v>401</v>
      </c>
      <c r="C431" s="8"/>
      <c r="D431" s="8"/>
      <c r="E431" s="8"/>
      <c r="F431" s="8"/>
      <c r="G431" s="8"/>
      <c r="H431" s="10"/>
      <c r="I431" s="10" t="str">
        <f>IF(LEN(A431)=0,,IF(MAXIFS('ข้อมูลการติดตามผล'!A:A,'ข้อมูลการติดตามผล'!B:B,A431)=0,"ไม่มีข้อมูลเข้าเยี่ยม",MAXIFS('ข้อมูลการติดตามผล'!A:A,'ข้อมูลการติดตามผล'!B:B,A431)))</f>
        <v>ไม่มีข้อมูลเข้าเยี่ยม</v>
      </c>
      <c r="J431" s="11" t="str">
        <f t="shared" si="1"/>
        <v/>
      </c>
      <c r="K431" s="8" t="str">
        <f>IFERROR(IF(I431="ไม่มีข้อมูลเข้าเยี่ยม","New",IF(J431&gt; VLOOKUP(D431,Config!A:B,2,false),"Late Visit","Normal")),)</f>
        <v>New</v>
      </c>
      <c r="L431" s="12" t="s">
        <v>14</v>
      </c>
      <c r="M431" s="12" t="s">
        <v>14</v>
      </c>
    </row>
    <row r="432" ht="15.75" customHeight="1">
      <c r="A432" s="8" t="s">
        <v>431</v>
      </c>
      <c r="B432" s="7" t="s">
        <v>401</v>
      </c>
      <c r="C432" s="8"/>
      <c r="D432" s="8"/>
      <c r="E432" s="8"/>
      <c r="F432" s="8"/>
      <c r="G432" s="8"/>
      <c r="H432" s="10"/>
      <c r="I432" s="10" t="str">
        <f>IF(LEN(A432)=0,,IF(MAXIFS('ข้อมูลการติดตามผล'!A:A,'ข้อมูลการติดตามผล'!B:B,A432)=0,"ไม่มีข้อมูลเข้าเยี่ยม",MAXIFS('ข้อมูลการติดตามผล'!A:A,'ข้อมูลการติดตามผล'!B:B,A432)))</f>
        <v>ไม่มีข้อมูลเข้าเยี่ยม</v>
      </c>
      <c r="J432" s="11" t="str">
        <f t="shared" si="1"/>
        <v/>
      </c>
      <c r="K432" s="8" t="str">
        <f>IFERROR(IF(I432="ไม่มีข้อมูลเข้าเยี่ยม","New",IF(J432&gt; VLOOKUP(D432,Config!A:B,2,false),"Late Visit","Normal")),)</f>
        <v>New</v>
      </c>
      <c r="L432" s="12" t="s">
        <v>14</v>
      </c>
      <c r="M432" s="12" t="s">
        <v>14</v>
      </c>
    </row>
    <row r="433" ht="15.75" customHeight="1">
      <c r="A433" s="8" t="s">
        <v>432</v>
      </c>
      <c r="B433" s="7" t="s">
        <v>401</v>
      </c>
      <c r="C433" s="8"/>
      <c r="D433" s="8"/>
      <c r="E433" s="8"/>
      <c r="F433" s="8"/>
      <c r="G433" s="8"/>
      <c r="H433" s="10"/>
      <c r="I433" s="10" t="str">
        <f>IF(LEN(A433)=0,,IF(MAXIFS('ข้อมูลการติดตามผล'!A:A,'ข้อมูลการติดตามผล'!B:B,A433)=0,"ไม่มีข้อมูลเข้าเยี่ยม",MAXIFS('ข้อมูลการติดตามผล'!A:A,'ข้อมูลการติดตามผล'!B:B,A433)))</f>
        <v>ไม่มีข้อมูลเข้าเยี่ยม</v>
      </c>
      <c r="J433" s="11" t="str">
        <f t="shared" si="1"/>
        <v/>
      </c>
      <c r="K433" s="8" t="str">
        <f>IFERROR(IF(I433="ไม่มีข้อมูลเข้าเยี่ยม","New",IF(J433&gt; VLOOKUP(D433,Config!A:B,2,false),"Late Visit","Normal")),)</f>
        <v>New</v>
      </c>
      <c r="L433" s="12" t="s">
        <v>14</v>
      </c>
      <c r="M433" s="12" t="s">
        <v>14</v>
      </c>
    </row>
    <row r="434" ht="15.75" customHeight="1">
      <c r="A434" s="8" t="s">
        <v>433</v>
      </c>
      <c r="B434" s="7" t="s">
        <v>401</v>
      </c>
      <c r="C434" s="8"/>
      <c r="D434" s="8"/>
      <c r="E434" s="8"/>
      <c r="F434" s="8"/>
      <c r="G434" s="8"/>
      <c r="H434" s="10"/>
      <c r="I434" s="10" t="str">
        <f>IF(LEN(A434)=0,,IF(MAXIFS('ข้อมูลการติดตามผล'!A:A,'ข้อมูลการติดตามผล'!B:B,A434)=0,"ไม่มีข้อมูลเข้าเยี่ยม",MAXIFS('ข้อมูลการติดตามผล'!A:A,'ข้อมูลการติดตามผล'!B:B,A434)))</f>
        <v>ไม่มีข้อมูลเข้าเยี่ยม</v>
      </c>
      <c r="J434" s="11" t="str">
        <f t="shared" si="1"/>
        <v/>
      </c>
      <c r="K434" s="8" t="str">
        <f>IFERROR(IF(I434="ไม่มีข้อมูลเข้าเยี่ยม","New",IF(J434&gt; VLOOKUP(D434,Config!A:B,2,false),"Late Visit","Normal")),)</f>
        <v>New</v>
      </c>
      <c r="L434" s="12" t="s">
        <v>14</v>
      </c>
      <c r="M434" s="12" t="s">
        <v>14</v>
      </c>
    </row>
    <row r="435" ht="15.75" customHeight="1">
      <c r="A435" s="8" t="s">
        <v>434</v>
      </c>
      <c r="B435" s="7" t="s">
        <v>401</v>
      </c>
      <c r="C435" s="8"/>
      <c r="D435" s="8"/>
      <c r="E435" s="8"/>
      <c r="F435" s="8"/>
      <c r="G435" s="8"/>
      <c r="H435" s="10"/>
      <c r="I435" s="10" t="str">
        <f>IF(LEN(A435)=0,,IF(MAXIFS('ข้อมูลการติดตามผล'!A:A,'ข้อมูลการติดตามผล'!B:B,A435)=0,"ไม่มีข้อมูลเข้าเยี่ยม",MAXIFS('ข้อมูลการติดตามผล'!A:A,'ข้อมูลการติดตามผล'!B:B,A435)))</f>
        <v>ไม่มีข้อมูลเข้าเยี่ยม</v>
      </c>
      <c r="J435" s="11" t="str">
        <f t="shared" si="1"/>
        <v/>
      </c>
      <c r="K435" s="8" t="str">
        <f>IFERROR(IF(I435="ไม่มีข้อมูลเข้าเยี่ยม","New",IF(J435&gt; VLOOKUP(D435,Config!A:B,2,false),"Late Visit","Normal")),)</f>
        <v>New</v>
      </c>
      <c r="L435" s="12" t="s">
        <v>14</v>
      </c>
      <c r="M435" s="12" t="s">
        <v>14</v>
      </c>
    </row>
    <row r="436" ht="15.75" customHeight="1">
      <c r="A436" s="8" t="s">
        <v>435</v>
      </c>
      <c r="B436" s="7" t="s">
        <v>401</v>
      </c>
      <c r="C436" s="8"/>
      <c r="D436" s="8"/>
      <c r="E436" s="8"/>
      <c r="F436" s="8"/>
      <c r="G436" s="8"/>
      <c r="H436" s="10"/>
      <c r="I436" s="10" t="str">
        <f>IF(LEN(A436)=0,,IF(MAXIFS('ข้อมูลการติดตามผล'!A:A,'ข้อมูลการติดตามผล'!B:B,A436)=0,"ไม่มีข้อมูลเข้าเยี่ยม",MAXIFS('ข้อมูลการติดตามผล'!A:A,'ข้อมูลการติดตามผล'!B:B,A436)))</f>
        <v>ไม่มีข้อมูลเข้าเยี่ยม</v>
      </c>
      <c r="J436" s="11" t="str">
        <f t="shared" si="1"/>
        <v/>
      </c>
      <c r="K436" s="8" t="str">
        <f>IFERROR(IF(I436="ไม่มีข้อมูลเข้าเยี่ยม","New",IF(J436&gt; VLOOKUP(D436,Config!A:B,2,false),"Late Visit","Normal")),)</f>
        <v>New</v>
      </c>
      <c r="L436" s="12" t="s">
        <v>14</v>
      </c>
      <c r="M436" s="12" t="s">
        <v>14</v>
      </c>
    </row>
    <row r="437" ht="15.75" customHeight="1">
      <c r="A437" s="8" t="s">
        <v>436</v>
      </c>
      <c r="B437" s="7" t="s">
        <v>401</v>
      </c>
      <c r="C437" s="8"/>
      <c r="D437" s="8"/>
      <c r="E437" s="8"/>
      <c r="F437" s="8"/>
      <c r="G437" s="8"/>
      <c r="H437" s="10"/>
      <c r="I437" s="10" t="str">
        <f>IF(LEN(A437)=0,,IF(MAXIFS('ข้อมูลการติดตามผล'!A:A,'ข้อมูลการติดตามผล'!B:B,A437)=0,"ไม่มีข้อมูลเข้าเยี่ยม",MAXIFS('ข้อมูลการติดตามผล'!A:A,'ข้อมูลการติดตามผล'!B:B,A437)))</f>
        <v>ไม่มีข้อมูลเข้าเยี่ยม</v>
      </c>
      <c r="J437" s="11" t="str">
        <f t="shared" si="1"/>
        <v/>
      </c>
      <c r="K437" s="8" t="str">
        <f>IFERROR(IF(I437="ไม่มีข้อมูลเข้าเยี่ยม","New",IF(J437&gt; VLOOKUP(D437,Config!A:B,2,false),"Late Visit","Normal")),)</f>
        <v>New</v>
      </c>
      <c r="L437" s="12" t="s">
        <v>14</v>
      </c>
      <c r="M437" s="12" t="s">
        <v>14</v>
      </c>
    </row>
    <row r="438" ht="15.75" customHeight="1">
      <c r="A438" s="8" t="s">
        <v>437</v>
      </c>
      <c r="B438" s="7" t="s">
        <v>401</v>
      </c>
      <c r="C438" s="8"/>
      <c r="D438" s="8"/>
      <c r="E438" s="8"/>
      <c r="F438" s="8"/>
      <c r="G438" s="8"/>
      <c r="H438" s="10"/>
      <c r="I438" s="10" t="str">
        <f>IF(LEN(A438)=0,,IF(MAXIFS('ข้อมูลการติดตามผล'!A:A,'ข้อมูลการติดตามผล'!B:B,A438)=0,"ไม่มีข้อมูลเข้าเยี่ยม",MAXIFS('ข้อมูลการติดตามผล'!A:A,'ข้อมูลการติดตามผล'!B:B,A438)))</f>
        <v>ไม่มีข้อมูลเข้าเยี่ยม</v>
      </c>
      <c r="J438" s="11" t="str">
        <f t="shared" si="1"/>
        <v/>
      </c>
      <c r="K438" s="8" t="str">
        <f>IFERROR(IF(I438="ไม่มีข้อมูลเข้าเยี่ยม","New",IF(J438&gt; VLOOKUP(D438,Config!A:B,2,false),"Late Visit","Normal")),)</f>
        <v>New</v>
      </c>
      <c r="L438" s="12" t="s">
        <v>14</v>
      </c>
      <c r="M438" s="12" t="s">
        <v>14</v>
      </c>
    </row>
    <row r="439" ht="15.75" customHeight="1">
      <c r="A439" s="8" t="s">
        <v>180</v>
      </c>
      <c r="B439" s="7" t="s">
        <v>401</v>
      </c>
      <c r="C439" s="8"/>
      <c r="D439" s="8"/>
      <c r="E439" s="8"/>
      <c r="F439" s="8"/>
      <c r="G439" s="8"/>
      <c r="H439" s="10"/>
      <c r="I439" s="10" t="str">
        <f>IF(LEN(A439)=0,,IF(MAXIFS('ข้อมูลการติดตามผล'!A:A,'ข้อมูลการติดตามผล'!B:B,A439)=0,"ไม่มีข้อมูลเข้าเยี่ยม",MAXIFS('ข้อมูลการติดตามผล'!A:A,'ข้อมูลการติดตามผล'!B:B,A439)))</f>
        <v>ไม่มีข้อมูลเข้าเยี่ยม</v>
      </c>
      <c r="J439" s="11" t="str">
        <f t="shared" si="1"/>
        <v/>
      </c>
      <c r="K439" s="8" t="str">
        <f>IFERROR(IF(I439="ไม่มีข้อมูลเข้าเยี่ยม","New",IF(J439&gt; VLOOKUP(D439,Config!A:B,2,false),"Late Visit","Normal")),)</f>
        <v>New</v>
      </c>
      <c r="L439" s="12" t="s">
        <v>14</v>
      </c>
      <c r="M439" s="12" t="s">
        <v>14</v>
      </c>
    </row>
    <row r="440" ht="15.75" customHeight="1">
      <c r="A440" s="8" t="s">
        <v>23</v>
      </c>
      <c r="B440" s="7" t="s">
        <v>401</v>
      </c>
      <c r="C440" s="8"/>
      <c r="D440" s="8"/>
      <c r="E440" s="8"/>
      <c r="F440" s="8"/>
      <c r="G440" s="8"/>
      <c r="H440" s="10"/>
      <c r="I440" s="10" t="str">
        <f>IF(LEN(A440)=0,,IF(MAXIFS('ข้อมูลการติดตามผล'!A:A,'ข้อมูลการติดตามผล'!B:B,A440)=0,"ไม่มีข้อมูลเข้าเยี่ยม",MAXIFS('ข้อมูลการติดตามผล'!A:A,'ข้อมูลการติดตามผล'!B:B,A440)))</f>
        <v>ไม่มีข้อมูลเข้าเยี่ยม</v>
      </c>
      <c r="J440" s="11" t="str">
        <f t="shared" si="1"/>
        <v/>
      </c>
      <c r="K440" s="8" t="str">
        <f>IFERROR(IF(I440="ไม่มีข้อมูลเข้าเยี่ยม","New",IF(J440&gt; VLOOKUP(D440,Config!A:B,2,false),"Late Visit","Normal")),)</f>
        <v>New</v>
      </c>
      <c r="L440" s="12" t="s">
        <v>14</v>
      </c>
      <c r="M440" s="12" t="s">
        <v>14</v>
      </c>
    </row>
    <row r="441" ht="15.75" customHeight="1">
      <c r="A441" s="8" t="s">
        <v>438</v>
      </c>
      <c r="B441" s="7" t="s">
        <v>401</v>
      </c>
      <c r="C441" s="8"/>
      <c r="D441" s="8"/>
      <c r="E441" s="8"/>
      <c r="F441" s="8"/>
      <c r="G441" s="8"/>
      <c r="H441" s="10"/>
      <c r="I441" s="10" t="str">
        <f>IF(LEN(A441)=0,,IF(MAXIFS('ข้อมูลการติดตามผล'!A:A,'ข้อมูลการติดตามผล'!B:B,A441)=0,"ไม่มีข้อมูลเข้าเยี่ยม",MAXIFS('ข้อมูลการติดตามผล'!A:A,'ข้อมูลการติดตามผล'!B:B,A441)))</f>
        <v>ไม่มีข้อมูลเข้าเยี่ยม</v>
      </c>
      <c r="J441" s="11" t="str">
        <f t="shared" si="1"/>
        <v/>
      </c>
      <c r="K441" s="8" t="str">
        <f>IFERROR(IF(I441="ไม่มีข้อมูลเข้าเยี่ยม","New",IF(J441&gt; VLOOKUP(D441,Config!A:B,2,false),"Late Visit","Normal")),)</f>
        <v>New</v>
      </c>
      <c r="L441" s="12" t="s">
        <v>14</v>
      </c>
      <c r="M441" s="12" t="s">
        <v>14</v>
      </c>
    </row>
    <row r="442" ht="15.75" customHeight="1">
      <c r="A442" s="8" t="s">
        <v>439</v>
      </c>
      <c r="B442" s="7" t="s">
        <v>401</v>
      </c>
      <c r="C442" s="8"/>
      <c r="D442" s="8"/>
      <c r="E442" s="8"/>
      <c r="F442" s="8"/>
      <c r="G442" s="8"/>
      <c r="H442" s="10"/>
      <c r="I442" s="10" t="str">
        <f>IF(LEN(A442)=0,,IF(MAXIFS('ข้อมูลการติดตามผล'!A:A,'ข้อมูลการติดตามผล'!B:B,A442)=0,"ไม่มีข้อมูลเข้าเยี่ยม",MAXIFS('ข้อมูลการติดตามผล'!A:A,'ข้อมูลการติดตามผล'!B:B,A442)))</f>
        <v>ไม่มีข้อมูลเข้าเยี่ยม</v>
      </c>
      <c r="J442" s="11" t="str">
        <f t="shared" si="1"/>
        <v/>
      </c>
      <c r="K442" s="8" t="str">
        <f>IFERROR(IF(I442="ไม่มีข้อมูลเข้าเยี่ยม","New",IF(J442&gt; VLOOKUP(D442,Config!A:B,2,false),"Late Visit","Normal")),)</f>
        <v>New</v>
      </c>
      <c r="L442" s="12" t="s">
        <v>14</v>
      </c>
      <c r="M442" s="12" t="s">
        <v>14</v>
      </c>
    </row>
    <row r="443" ht="15.75" customHeight="1">
      <c r="A443" s="8" t="s">
        <v>440</v>
      </c>
      <c r="B443" s="7" t="s">
        <v>401</v>
      </c>
      <c r="C443" s="8"/>
      <c r="D443" s="8"/>
      <c r="E443" s="8"/>
      <c r="F443" s="8"/>
      <c r="G443" s="8"/>
      <c r="H443" s="10"/>
      <c r="I443" s="10" t="str">
        <f>IF(LEN(A443)=0,,IF(MAXIFS('ข้อมูลการติดตามผล'!A:A,'ข้อมูลการติดตามผล'!B:B,A443)=0,"ไม่มีข้อมูลเข้าเยี่ยม",MAXIFS('ข้อมูลการติดตามผล'!A:A,'ข้อมูลการติดตามผล'!B:B,A443)))</f>
        <v>ไม่มีข้อมูลเข้าเยี่ยม</v>
      </c>
      <c r="J443" s="11" t="str">
        <f t="shared" si="1"/>
        <v/>
      </c>
      <c r="K443" s="8" t="str">
        <f>IFERROR(IF(I443="ไม่มีข้อมูลเข้าเยี่ยม","New",IF(J443&gt; VLOOKUP(D443,Config!A:B,2,false),"Late Visit","Normal")),)</f>
        <v>New</v>
      </c>
      <c r="L443" s="12" t="s">
        <v>14</v>
      </c>
      <c r="M443" s="12" t="s">
        <v>14</v>
      </c>
    </row>
    <row r="444" ht="15.75" customHeight="1">
      <c r="A444" s="8" t="s">
        <v>441</v>
      </c>
      <c r="B444" s="7" t="s">
        <v>401</v>
      </c>
      <c r="C444" s="8"/>
      <c r="D444" s="8"/>
      <c r="E444" s="8"/>
      <c r="F444" s="8"/>
      <c r="G444" s="8"/>
      <c r="H444" s="10"/>
      <c r="I444" s="10" t="str">
        <f>IF(LEN(A444)=0,,IF(MAXIFS('ข้อมูลการติดตามผล'!A:A,'ข้อมูลการติดตามผล'!B:B,A444)=0,"ไม่มีข้อมูลเข้าเยี่ยม",MAXIFS('ข้อมูลการติดตามผล'!A:A,'ข้อมูลการติดตามผล'!B:B,A444)))</f>
        <v>ไม่มีข้อมูลเข้าเยี่ยม</v>
      </c>
      <c r="J444" s="11" t="str">
        <f t="shared" si="1"/>
        <v/>
      </c>
      <c r="K444" s="8" t="str">
        <f>IFERROR(IF(I444="ไม่มีข้อมูลเข้าเยี่ยม","New",IF(J444&gt; VLOOKUP(D444,Config!A:B,2,false),"Late Visit","Normal")),)</f>
        <v>New</v>
      </c>
      <c r="L444" s="12" t="s">
        <v>14</v>
      </c>
      <c r="M444" s="12" t="s">
        <v>14</v>
      </c>
    </row>
    <row r="445" ht="15.75" customHeight="1">
      <c r="A445" s="7" t="s">
        <v>442</v>
      </c>
      <c r="B445" s="7" t="s">
        <v>394</v>
      </c>
      <c r="C445" s="8"/>
      <c r="D445" s="8"/>
      <c r="E445" s="8"/>
      <c r="F445" s="8"/>
      <c r="G445" s="8"/>
      <c r="H445" s="10"/>
      <c r="I445" s="10" t="str">
        <f>IF(LEN(A445)=0,,IF(MAXIFS('ข้อมูลการติดตามผล'!A:A,'ข้อมูลการติดตามผล'!B:B,A445)=0,"ไม่มีข้อมูลเข้าเยี่ยม",MAXIFS('ข้อมูลการติดตามผล'!A:A,'ข้อมูลการติดตามผล'!B:B,A445)))</f>
        <v>ไม่มีข้อมูลเข้าเยี่ยม</v>
      </c>
      <c r="J445" s="11" t="str">
        <f t="shared" si="1"/>
        <v/>
      </c>
      <c r="K445" s="8" t="str">
        <f>IFERROR(IF(I445="ไม่มีข้อมูลเข้าเยี่ยม","New",IF(J445&gt; VLOOKUP(D445,Config!A:B,2,false),"Late Visit","Normal")),)</f>
        <v>New</v>
      </c>
      <c r="L445" s="12" t="s">
        <v>14</v>
      </c>
      <c r="M445" s="12" t="s">
        <v>14</v>
      </c>
    </row>
    <row r="446" ht="15.75" customHeight="1">
      <c r="A446" s="7" t="s">
        <v>443</v>
      </c>
      <c r="B446" s="7" t="s">
        <v>340</v>
      </c>
      <c r="C446" s="8"/>
      <c r="D446" s="7" t="s">
        <v>13</v>
      </c>
      <c r="E446" s="8"/>
      <c r="F446" s="8"/>
      <c r="G446" s="8"/>
      <c r="H446" s="9">
        <v>45522.0</v>
      </c>
      <c r="I446" s="10" t="str">
        <f>IF(LEN(A446)=0,,IF(MAXIFS('ข้อมูลการติดตามผล'!A:A,'ข้อมูลการติดตามผล'!B:B,A446)=0,"ไม่มีข้อมูลเข้าเยี่ยม",MAXIFS('ข้อมูลการติดตามผล'!A:A,'ข้อมูลการติดตามผล'!B:B,A446)))</f>
        <v>ไม่มีข้อมูลเข้าเยี่ยม</v>
      </c>
      <c r="J446" s="11" t="str">
        <f>IF(LEN(A446)=0,,IF(I446="ไม่มีข้อมูลเข้าเยี่ยม",,TODAY()-I446))</f>
        <v/>
      </c>
      <c r="K446" s="8" t="str">
        <f>IFERROR(IF(I446="ไม่มีข้อมูลเข้าเยี่ยม","New",IF(J446&gt; VLOOKUP(D446,Config!A:B,2,false),"Late Visit","Normal")),)</f>
        <v>New</v>
      </c>
      <c r="L446" s="12">
        <v>8.0</v>
      </c>
      <c r="M446" s="12">
        <v>18.0</v>
      </c>
    </row>
    <row r="447" ht="15.75" customHeight="1">
      <c r="A447" s="7" t="s">
        <v>444</v>
      </c>
      <c r="B447" s="7" t="s">
        <v>144</v>
      </c>
      <c r="C447" s="8"/>
      <c r="D447" s="8"/>
      <c r="E447" s="8"/>
      <c r="F447" s="7" t="s">
        <v>445</v>
      </c>
      <c r="G447" s="8"/>
      <c r="H447" s="10"/>
      <c r="I447" s="10" t="str">
        <f>IF(LEN(A447)=0,,IF(MAXIFS('ข้อมูลการติดตามผล'!A:A,'ข้อมูลการติดตามผล'!B:B,A447)=0,"ไม่มีข้อมูลเข้าเยี่ยม",MAXIFS('ข้อมูลการติดตามผล'!A:A,'ข้อมูลการติดตามผล'!B:B,A447)))</f>
        <v>ไม่มีข้อมูลเข้าเยี่ยม</v>
      </c>
      <c r="J447" s="11" t="str">
        <f t="shared" ref="J447:J771" si="2">IF(LEN(A447)=0,,IF(I447="ไม่มีข้อมูลเข้าเยี่ยม",,TODAY()-I447))</f>
        <v/>
      </c>
      <c r="K447" s="8" t="str">
        <f>IFERROR(IF(I447="ไม่มีข้อมูลเข้าเยี่ยม","New",IF(J447&gt; VLOOKUP(D447,Config!A:B,2,false),"Late Visit","Normal")),)</f>
        <v>New</v>
      </c>
      <c r="L447" s="12" t="s">
        <v>14</v>
      </c>
      <c r="M447" s="12" t="s">
        <v>14</v>
      </c>
    </row>
    <row r="448" ht="15.75" customHeight="1">
      <c r="A448" s="7" t="s">
        <v>446</v>
      </c>
      <c r="B448" s="7" t="s">
        <v>144</v>
      </c>
      <c r="C448" s="8"/>
      <c r="D448" s="8"/>
      <c r="E448" s="8"/>
      <c r="F448" s="7" t="s">
        <v>445</v>
      </c>
      <c r="G448" s="8"/>
      <c r="H448" s="10"/>
      <c r="I448" s="10" t="str">
        <f>IF(LEN(A448)=0,,IF(MAXIFS('ข้อมูลการติดตามผล'!A:A,'ข้อมูลการติดตามผล'!B:B,A448)=0,"ไม่มีข้อมูลเข้าเยี่ยม",MAXIFS('ข้อมูลการติดตามผล'!A:A,'ข้อมูลการติดตามผล'!B:B,A448)))</f>
        <v>ไม่มีข้อมูลเข้าเยี่ยม</v>
      </c>
      <c r="J448" s="11" t="str">
        <f t="shared" si="2"/>
        <v/>
      </c>
      <c r="K448" s="8" t="str">
        <f>IFERROR(IF(I448="ไม่มีข้อมูลเข้าเยี่ยม","New",IF(J448&gt; VLOOKUP(D448,Config!A:B,2,false),"Late Visit","Normal")),)</f>
        <v>New</v>
      </c>
      <c r="L448" s="12" t="s">
        <v>14</v>
      </c>
      <c r="M448" s="12" t="s">
        <v>14</v>
      </c>
    </row>
    <row r="449" ht="15.75" customHeight="1">
      <c r="A449" s="7" t="s">
        <v>447</v>
      </c>
      <c r="B449" s="7" t="s">
        <v>144</v>
      </c>
      <c r="C449" s="8"/>
      <c r="D449" s="8"/>
      <c r="E449" s="8"/>
      <c r="F449" s="7" t="s">
        <v>445</v>
      </c>
      <c r="G449" s="8"/>
      <c r="H449" s="10"/>
      <c r="I449" s="10" t="str">
        <f>IF(LEN(A449)=0,,IF(MAXIFS('ข้อมูลการติดตามผล'!A:A,'ข้อมูลการติดตามผล'!B:B,A449)=0,"ไม่มีข้อมูลเข้าเยี่ยม",MAXIFS('ข้อมูลการติดตามผล'!A:A,'ข้อมูลการติดตามผล'!B:B,A449)))</f>
        <v>ไม่มีข้อมูลเข้าเยี่ยม</v>
      </c>
      <c r="J449" s="11" t="str">
        <f t="shared" si="2"/>
        <v/>
      </c>
      <c r="K449" s="8" t="str">
        <f>IFERROR(IF(I449="ไม่มีข้อมูลเข้าเยี่ยม","New",IF(J449&gt; VLOOKUP(D449,Config!A:B,2,false),"Late Visit","Normal")),)</f>
        <v>New</v>
      </c>
      <c r="L449" s="12" t="s">
        <v>14</v>
      </c>
      <c r="M449" s="12" t="s">
        <v>14</v>
      </c>
    </row>
    <row r="450" ht="15.75" customHeight="1">
      <c r="A450" s="7" t="s">
        <v>201</v>
      </c>
      <c r="B450" s="7" t="s">
        <v>144</v>
      </c>
      <c r="C450" s="8"/>
      <c r="D450" s="8"/>
      <c r="E450" s="8"/>
      <c r="F450" s="7" t="s">
        <v>445</v>
      </c>
      <c r="G450" s="8"/>
      <c r="H450" s="10"/>
      <c r="I450" s="10" t="str">
        <f>IF(LEN(A450)=0,,IF(MAXIFS('ข้อมูลการติดตามผล'!A:A,'ข้อมูลการติดตามผล'!B:B,A450)=0,"ไม่มีข้อมูลเข้าเยี่ยม",MAXIFS('ข้อมูลการติดตามผล'!A:A,'ข้อมูลการติดตามผล'!B:B,A450)))</f>
        <v>ไม่มีข้อมูลเข้าเยี่ยม</v>
      </c>
      <c r="J450" s="11" t="str">
        <f t="shared" si="2"/>
        <v/>
      </c>
      <c r="K450" s="8" t="str">
        <f>IFERROR(IF(I450="ไม่มีข้อมูลเข้าเยี่ยม","New",IF(J450&gt; VLOOKUP(D450,Config!A:B,2,false),"Late Visit","Normal")),)</f>
        <v>New</v>
      </c>
      <c r="L450" s="12" t="s">
        <v>14</v>
      </c>
      <c r="M450" s="12" t="s">
        <v>14</v>
      </c>
    </row>
    <row r="451" ht="15.75" customHeight="1">
      <c r="A451" s="7" t="s">
        <v>448</v>
      </c>
      <c r="B451" s="7" t="s">
        <v>144</v>
      </c>
      <c r="C451" s="8"/>
      <c r="D451" s="8"/>
      <c r="E451" s="8"/>
      <c r="F451" s="7" t="s">
        <v>449</v>
      </c>
      <c r="G451" s="8"/>
      <c r="H451" s="10"/>
      <c r="I451" s="10" t="str">
        <f>IF(LEN(A451)=0,,IF(MAXIFS('ข้อมูลการติดตามผล'!A:A,'ข้อมูลการติดตามผล'!B:B,A451)=0,"ไม่มีข้อมูลเข้าเยี่ยม",MAXIFS('ข้อมูลการติดตามผล'!A:A,'ข้อมูลการติดตามผล'!B:B,A451)))</f>
        <v>ไม่มีข้อมูลเข้าเยี่ยม</v>
      </c>
      <c r="J451" s="11" t="str">
        <f t="shared" si="2"/>
        <v/>
      </c>
      <c r="K451" s="8" t="str">
        <f>IFERROR(IF(I451="ไม่มีข้อมูลเข้าเยี่ยม","New",IF(J451&gt; VLOOKUP(D451,Config!A:B,2,false),"Late Visit","Normal")),)</f>
        <v>New</v>
      </c>
      <c r="L451" s="12" t="s">
        <v>14</v>
      </c>
      <c r="M451" s="12" t="s">
        <v>14</v>
      </c>
    </row>
    <row r="452" ht="15.75" customHeight="1">
      <c r="A452" s="7" t="s">
        <v>450</v>
      </c>
      <c r="B452" s="7" t="s">
        <v>144</v>
      </c>
      <c r="C452" s="8"/>
      <c r="D452" s="8"/>
      <c r="E452" s="8"/>
      <c r="F452" s="7" t="s">
        <v>449</v>
      </c>
      <c r="G452" s="8"/>
      <c r="H452" s="10"/>
      <c r="I452" s="10" t="str">
        <f>IF(LEN(A452)=0,,IF(MAXIFS('ข้อมูลการติดตามผล'!A:A,'ข้อมูลการติดตามผล'!B:B,A452)=0,"ไม่มีข้อมูลเข้าเยี่ยม",MAXIFS('ข้อมูลการติดตามผล'!A:A,'ข้อมูลการติดตามผล'!B:B,A452)))</f>
        <v>ไม่มีข้อมูลเข้าเยี่ยม</v>
      </c>
      <c r="J452" s="11" t="str">
        <f t="shared" si="2"/>
        <v/>
      </c>
      <c r="K452" s="8" t="str">
        <f>IFERROR(IF(I452="ไม่มีข้อมูลเข้าเยี่ยม","New",IF(J452&gt; VLOOKUP(D452,Config!A:B,2,false),"Late Visit","Normal")),)</f>
        <v>New</v>
      </c>
      <c r="L452" s="12" t="s">
        <v>14</v>
      </c>
      <c r="M452" s="12" t="s">
        <v>14</v>
      </c>
    </row>
    <row r="453" ht="15.75" customHeight="1">
      <c r="A453" s="7" t="s">
        <v>451</v>
      </c>
      <c r="B453" s="7" t="s">
        <v>144</v>
      </c>
      <c r="C453" s="8"/>
      <c r="D453" s="8"/>
      <c r="E453" s="8"/>
      <c r="F453" s="7" t="s">
        <v>449</v>
      </c>
      <c r="G453" s="8"/>
      <c r="H453" s="10"/>
      <c r="I453" s="10" t="str">
        <f>IF(LEN(A453)=0,,IF(MAXIFS('ข้อมูลการติดตามผล'!A:A,'ข้อมูลการติดตามผล'!B:B,A453)=0,"ไม่มีข้อมูลเข้าเยี่ยม",MAXIFS('ข้อมูลการติดตามผล'!A:A,'ข้อมูลการติดตามผล'!B:B,A453)))</f>
        <v>ไม่มีข้อมูลเข้าเยี่ยม</v>
      </c>
      <c r="J453" s="11" t="str">
        <f t="shared" si="2"/>
        <v/>
      </c>
      <c r="K453" s="8" t="str">
        <f>IFERROR(IF(I453="ไม่มีข้อมูลเข้าเยี่ยม","New",IF(J453&gt; VLOOKUP(D453,Config!A:B,2,false),"Late Visit","Normal")),)</f>
        <v>New</v>
      </c>
      <c r="L453" s="12" t="s">
        <v>14</v>
      </c>
      <c r="M453" s="12" t="s">
        <v>14</v>
      </c>
    </row>
    <row r="454" ht="15.75" customHeight="1">
      <c r="A454" s="7" t="s">
        <v>90</v>
      </c>
      <c r="B454" s="7" t="s">
        <v>144</v>
      </c>
      <c r="C454" s="8"/>
      <c r="D454" s="8"/>
      <c r="E454" s="8"/>
      <c r="F454" s="7" t="s">
        <v>452</v>
      </c>
      <c r="G454" s="8"/>
      <c r="H454" s="10"/>
      <c r="I454" s="10" t="str">
        <f>IF(LEN(A454)=0,,IF(MAXIFS('ข้อมูลการติดตามผล'!A:A,'ข้อมูลการติดตามผล'!B:B,A454)=0,"ไม่มีข้อมูลเข้าเยี่ยม",MAXIFS('ข้อมูลการติดตามผล'!A:A,'ข้อมูลการติดตามผล'!B:B,A454)))</f>
        <v>ไม่มีข้อมูลเข้าเยี่ยม</v>
      </c>
      <c r="J454" s="11" t="str">
        <f t="shared" si="2"/>
        <v/>
      </c>
      <c r="K454" s="8" t="str">
        <f>IFERROR(IF(I454="ไม่มีข้อมูลเข้าเยี่ยม","New",IF(J454&gt; VLOOKUP(D454,Config!A:B,2,false),"Late Visit","Normal")),)</f>
        <v>New</v>
      </c>
      <c r="L454" s="12" t="s">
        <v>14</v>
      </c>
      <c r="M454" s="12" t="s">
        <v>14</v>
      </c>
    </row>
    <row r="455" ht="15.75" customHeight="1">
      <c r="A455" s="7" t="s">
        <v>453</v>
      </c>
      <c r="B455" s="7" t="s">
        <v>144</v>
      </c>
      <c r="C455" s="8"/>
      <c r="D455" s="8"/>
      <c r="E455" s="8"/>
      <c r="F455" s="8"/>
      <c r="G455" s="8"/>
      <c r="H455" s="10"/>
      <c r="I455" s="10" t="str">
        <f>IF(LEN(A455)=0,,IF(MAXIFS('ข้อมูลการติดตามผล'!A:A,'ข้อมูลการติดตามผล'!B:B,A455)=0,"ไม่มีข้อมูลเข้าเยี่ยม",MAXIFS('ข้อมูลการติดตามผล'!A:A,'ข้อมูลการติดตามผล'!B:B,A455)))</f>
        <v>ไม่มีข้อมูลเข้าเยี่ยม</v>
      </c>
      <c r="J455" s="11" t="str">
        <f t="shared" si="2"/>
        <v/>
      </c>
      <c r="K455" s="8" t="str">
        <f>IFERROR(IF(I455="ไม่มีข้อมูลเข้าเยี่ยม","New",IF(J455&gt; VLOOKUP(D455,Config!A:B,2,false),"Late Visit","Normal")),)</f>
        <v>New</v>
      </c>
      <c r="L455" s="12" t="s">
        <v>14</v>
      </c>
      <c r="M455" s="12" t="s">
        <v>14</v>
      </c>
    </row>
    <row r="456" ht="15.75" customHeight="1">
      <c r="A456" s="7" t="s">
        <v>454</v>
      </c>
      <c r="B456" s="7" t="s">
        <v>144</v>
      </c>
      <c r="C456" s="8"/>
      <c r="D456" s="8"/>
      <c r="E456" s="8"/>
      <c r="F456" s="8"/>
      <c r="G456" s="8"/>
      <c r="H456" s="10"/>
      <c r="I456" s="10" t="str">
        <f>IF(LEN(A456)=0,,IF(MAXIFS('ข้อมูลการติดตามผล'!A:A,'ข้อมูลการติดตามผล'!B:B,A456)=0,"ไม่มีข้อมูลเข้าเยี่ยม",MAXIFS('ข้อมูลการติดตามผล'!A:A,'ข้อมูลการติดตามผล'!B:B,A456)))</f>
        <v>ไม่มีข้อมูลเข้าเยี่ยม</v>
      </c>
      <c r="J456" s="11" t="str">
        <f t="shared" si="2"/>
        <v/>
      </c>
      <c r="K456" s="8" t="str">
        <f>IFERROR(IF(I456="ไม่มีข้อมูลเข้าเยี่ยม","New",IF(J456&gt; VLOOKUP(D456,Config!A:B,2,false),"Late Visit","Normal")),)</f>
        <v>New</v>
      </c>
      <c r="L456" s="12" t="s">
        <v>14</v>
      </c>
      <c r="M456" s="12" t="s">
        <v>14</v>
      </c>
    </row>
    <row r="457" ht="15.75" customHeight="1">
      <c r="A457" s="7" t="s">
        <v>455</v>
      </c>
      <c r="B457" s="7" t="s">
        <v>144</v>
      </c>
      <c r="C457" s="8"/>
      <c r="D457" s="8"/>
      <c r="E457" s="8"/>
      <c r="F457" s="8"/>
      <c r="G457" s="8"/>
      <c r="H457" s="10"/>
      <c r="I457" s="10" t="str">
        <f>IF(LEN(A457)=0,,IF(MAXIFS('ข้อมูลการติดตามผล'!A:A,'ข้อมูลการติดตามผล'!B:B,A457)=0,"ไม่มีข้อมูลเข้าเยี่ยม",MAXIFS('ข้อมูลการติดตามผล'!A:A,'ข้อมูลการติดตามผล'!B:B,A457)))</f>
        <v>ไม่มีข้อมูลเข้าเยี่ยม</v>
      </c>
      <c r="J457" s="11" t="str">
        <f t="shared" si="2"/>
        <v/>
      </c>
      <c r="K457" s="8" t="str">
        <f>IFERROR(IF(I457="ไม่มีข้อมูลเข้าเยี่ยม","New",IF(J457&gt; VLOOKUP(D457,Config!A:B,2,false),"Late Visit","Normal")),)</f>
        <v>New</v>
      </c>
      <c r="L457" s="12" t="s">
        <v>14</v>
      </c>
      <c r="M457" s="12" t="s">
        <v>14</v>
      </c>
    </row>
    <row r="458" ht="15.75" customHeight="1">
      <c r="A458" s="7" t="s">
        <v>456</v>
      </c>
      <c r="B458" s="7" t="s">
        <v>144</v>
      </c>
      <c r="C458" s="8"/>
      <c r="D458" s="8"/>
      <c r="E458" s="8"/>
      <c r="F458" s="8"/>
      <c r="G458" s="8"/>
      <c r="H458" s="10"/>
      <c r="I458" s="10" t="str">
        <f>IF(LEN(A458)=0,,IF(MAXIFS('ข้อมูลการติดตามผล'!A:A,'ข้อมูลการติดตามผล'!B:B,A458)=0,"ไม่มีข้อมูลเข้าเยี่ยม",MAXIFS('ข้อมูลการติดตามผล'!A:A,'ข้อมูลการติดตามผล'!B:B,A458)))</f>
        <v>ไม่มีข้อมูลเข้าเยี่ยม</v>
      </c>
      <c r="J458" s="11" t="str">
        <f t="shared" si="2"/>
        <v/>
      </c>
      <c r="K458" s="8" t="str">
        <f>IFERROR(IF(I458="ไม่มีข้อมูลเข้าเยี่ยม","New",IF(J458&gt; VLOOKUP(D458,Config!A:B,2,false),"Late Visit","Normal")),)</f>
        <v>New</v>
      </c>
      <c r="L458" s="12" t="s">
        <v>14</v>
      </c>
      <c r="M458" s="12" t="s">
        <v>14</v>
      </c>
    </row>
    <row r="459" ht="15.75" customHeight="1">
      <c r="A459" s="7" t="s">
        <v>457</v>
      </c>
      <c r="B459" s="7" t="s">
        <v>144</v>
      </c>
      <c r="C459" s="8"/>
      <c r="D459" s="8"/>
      <c r="E459" s="8"/>
      <c r="F459" s="8"/>
      <c r="G459" s="8"/>
      <c r="H459" s="10"/>
      <c r="I459" s="10" t="str">
        <f>IF(LEN(A459)=0,,IF(MAXIFS('ข้อมูลการติดตามผล'!A:A,'ข้อมูลการติดตามผล'!B:B,A459)=0,"ไม่มีข้อมูลเข้าเยี่ยม",MAXIFS('ข้อมูลการติดตามผล'!A:A,'ข้อมูลการติดตามผล'!B:B,A459)))</f>
        <v>ไม่มีข้อมูลเข้าเยี่ยม</v>
      </c>
      <c r="J459" s="11" t="str">
        <f t="shared" si="2"/>
        <v/>
      </c>
      <c r="K459" s="8" t="str">
        <f>IFERROR(IF(I459="ไม่มีข้อมูลเข้าเยี่ยม","New",IF(J459&gt; VLOOKUP(D459,Config!A:B,2,false),"Late Visit","Normal")),)</f>
        <v>New</v>
      </c>
      <c r="L459" s="12" t="s">
        <v>14</v>
      </c>
      <c r="M459" s="12" t="s">
        <v>14</v>
      </c>
    </row>
    <row r="460" ht="15.75" customHeight="1">
      <c r="A460" s="7" t="s">
        <v>458</v>
      </c>
      <c r="B460" s="7" t="s">
        <v>138</v>
      </c>
      <c r="C460" s="8"/>
      <c r="D460" s="8"/>
      <c r="E460" s="8"/>
      <c r="F460" s="8"/>
      <c r="G460" s="8"/>
      <c r="H460" s="10"/>
      <c r="I460" s="10" t="str">
        <f>IF(LEN(A460)=0,,IF(MAXIFS('ข้อมูลการติดตามผล'!A:A,'ข้อมูลการติดตามผล'!B:B,A460)=0,"ไม่มีข้อมูลเข้าเยี่ยม",MAXIFS('ข้อมูลการติดตามผล'!A:A,'ข้อมูลการติดตามผล'!B:B,A460)))</f>
        <v>ไม่มีข้อมูลเข้าเยี่ยม</v>
      </c>
      <c r="J460" s="11" t="str">
        <f t="shared" si="2"/>
        <v/>
      </c>
      <c r="K460" s="8" t="str">
        <f>IFERROR(IF(I460="ไม่มีข้อมูลเข้าเยี่ยม","New",IF(J460&gt; VLOOKUP(D460,Config!A:B,2,false),"Late Visit","Normal")),)</f>
        <v>New</v>
      </c>
      <c r="L460" s="12" t="s">
        <v>14</v>
      </c>
      <c r="M460" s="12" t="s">
        <v>14</v>
      </c>
    </row>
    <row r="461" ht="15.75" customHeight="1">
      <c r="A461" s="8"/>
      <c r="B461" s="8"/>
      <c r="C461" s="8"/>
      <c r="D461" s="8"/>
      <c r="E461" s="8"/>
      <c r="F461" s="8"/>
      <c r="G461" s="8"/>
      <c r="H461" s="10"/>
      <c r="I461" s="10" t="str">
        <f>IF(LEN(A461)=0,,IF(MAXIFS('ข้อมูลการติดตามผล'!A:A,'ข้อมูลการติดตามผล'!B:B,A461)=0,"ไม่มีข้อมูลเข้าเยี่ยม",MAXIFS('ข้อมูลการติดตามผล'!A:A,'ข้อมูลการติดตามผล'!B:B,A461)))</f>
        <v/>
      </c>
      <c r="J461" s="11" t="str">
        <f t="shared" si="2"/>
        <v/>
      </c>
      <c r="K461" s="8" t="str">
        <f>IFERROR(IF(I461="ไม่มีข้อมูลเข้าเยี่ยม","New",IF(J461&gt; VLOOKUP(D461,Config!A:B,2,false),"Late Visit","Normal")),)</f>
        <v/>
      </c>
      <c r="L461" s="12" t="s">
        <v>14</v>
      </c>
      <c r="M461" s="12" t="s">
        <v>14</v>
      </c>
    </row>
    <row r="462" ht="15.75" customHeight="1">
      <c r="A462" s="8"/>
      <c r="B462" s="8"/>
      <c r="C462" s="8"/>
      <c r="D462" s="8"/>
      <c r="E462" s="8"/>
      <c r="F462" s="8"/>
      <c r="G462" s="8"/>
      <c r="H462" s="10"/>
      <c r="I462" s="10" t="str">
        <f>IF(LEN(A462)=0,,IF(MAXIFS('ข้อมูลการติดตามผล'!A:A,'ข้อมูลการติดตามผล'!B:B,A462)=0,"ไม่มีข้อมูลเข้าเยี่ยม",MAXIFS('ข้อมูลการติดตามผล'!A:A,'ข้อมูลการติดตามผล'!B:B,A462)))</f>
        <v/>
      </c>
      <c r="J462" s="11" t="str">
        <f t="shared" si="2"/>
        <v/>
      </c>
      <c r="K462" s="8" t="str">
        <f>IFERROR(IF(I462="ไม่มีข้อมูลเข้าเยี่ยม","New",IF(J462&gt; VLOOKUP(D462,Config!A:B,2,false),"Late Visit","Normal")),)</f>
        <v/>
      </c>
      <c r="L462" s="12" t="s">
        <v>14</v>
      </c>
      <c r="M462" s="12" t="s">
        <v>14</v>
      </c>
    </row>
    <row r="463" ht="15.75" customHeight="1">
      <c r="A463" s="8"/>
      <c r="B463" s="8"/>
      <c r="C463" s="8"/>
      <c r="D463" s="8"/>
      <c r="E463" s="8"/>
      <c r="F463" s="8"/>
      <c r="G463" s="8"/>
      <c r="H463" s="10"/>
      <c r="I463" s="10" t="str">
        <f>IF(LEN(A463)=0,,IF(MAXIFS('ข้อมูลการติดตามผล'!A:A,'ข้อมูลการติดตามผล'!B:B,A463)=0,"ไม่มีข้อมูลเข้าเยี่ยม",MAXIFS('ข้อมูลการติดตามผล'!A:A,'ข้อมูลการติดตามผล'!B:B,A463)))</f>
        <v/>
      </c>
      <c r="J463" s="11" t="str">
        <f t="shared" si="2"/>
        <v/>
      </c>
      <c r="K463" s="8" t="str">
        <f>IFERROR(IF(I463="ไม่มีข้อมูลเข้าเยี่ยม","New",IF(J463&gt; VLOOKUP(D463,Config!A:B,2,false),"Late Visit","Normal")),)</f>
        <v/>
      </c>
      <c r="L463" s="12" t="s">
        <v>14</v>
      </c>
      <c r="M463" s="12" t="s">
        <v>14</v>
      </c>
    </row>
    <row r="464" ht="15.75" customHeight="1">
      <c r="A464" s="8"/>
      <c r="B464" s="8"/>
      <c r="C464" s="8"/>
      <c r="D464" s="8"/>
      <c r="E464" s="8"/>
      <c r="F464" s="8"/>
      <c r="G464" s="8"/>
      <c r="H464" s="10"/>
      <c r="I464" s="10" t="str">
        <f>IF(LEN(A464)=0,,IF(MAXIFS('ข้อมูลการติดตามผล'!A:A,'ข้อมูลการติดตามผล'!B:B,A464)=0,"ไม่มีข้อมูลเข้าเยี่ยม",MAXIFS('ข้อมูลการติดตามผล'!A:A,'ข้อมูลการติดตามผล'!B:B,A464)))</f>
        <v/>
      </c>
      <c r="J464" s="11" t="str">
        <f t="shared" si="2"/>
        <v/>
      </c>
      <c r="K464" s="8" t="str">
        <f>IFERROR(IF(I464="ไม่มีข้อมูลเข้าเยี่ยม","New",IF(J464&gt; VLOOKUP(D464,Config!A:B,2,false),"Late Visit","Normal")),)</f>
        <v/>
      </c>
      <c r="L464" s="12" t="s">
        <v>14</v>
      </c>
      <c r="M464" s="12" t="s">
        <v>14</v>
      </c>
    </row>
    <row r="465" ht="15.75" customHeight="1">
      <c r="A465" s="8"/>
      <c r="B465" s="8"/>
      <c r="C465" s="8"/>
      <c r="D465" s="8"/>
      <c r="E465" s="8"/>
      <c r="F465" s="8"/>
      <c r="G465" s="8"/>
      <c r="H465" s="10"/>
      <c r="I465" s="10" t="str">
        <f>IF(LEN(A465)=0,,IF(MAXIFS('ข้อมูลการติดตามผล'!A:A,'ข้อมูลการติดตามผล'!B:B,A465)=0,"ไม่มีข้อมูลเข้าเยี่ยม",MAXIFS('ข้อมูลการติดตามผล'!A:A,'ข้อมูลการติดตามผล'!B:B,A465)))</f>
        <v/>
      </c>
      <c r="J465" s="11" t="str">
        <f t="shared" si="2"/>
        <v/>
      </c>
      <c r="K465" s="8" t="str">
        <f>IFERROR(IF(I465="ไม่มีข้อมูลเข้าเยี่ยม","New",IF(J465&gt; VLOOKUP(D465,Config!A:B,2,false),"Late Visit","Normal")),)</f>
        <v/>
      </c>
      <c r="L465" s="12" t="s">
        <v>14</v>
      </c>
      <c r="M465" s="12" t="s">
        <v>14</v>
      </c>
    </row>
    <row r="466" ht="15.75" customHeight="1">
      <c r="A466" s="8"/>
      <c r="B466" s="8"/>
      <c r="C466" s="8"/>
      <c r="D466" s="8"/>
      <c r="E466" s="8"/>
      <c r="F466" s="8"/>
      <c r="G466" s="8"/>
      <c r="H466" s="10"/>
      <c r="I466" s="10" t="str">
        <f>IF(LEN(A466)=0,,IF(MAXIFS('ข้อมูลการติดตามผล'!A:A,'ข้อมูลการติดตามผล'!B:B,A466)=0,"ไม่มีข้อมูลเข้าเยี่ยม",MAXIFS('ข้อมูลการติดตามผล'!A:A,'ข้อมูลการติดตามผล'!B:B,A466)))</f>
        <v/>
      </c>
      <c r="J466" s="11" t="str">
        <f t="shared" si="2"/>
        <v/>
      </c>
      <c r="K466" s="8" t="str">
        <f>IFERROR(IF(I466="ไม่มีข้อมูลเข้าเยี่ยม","New",IF(J466&gt; VLOOKUP(D466,Config!A:B,2,false),"Late Visit","Normal")),)</f>
        <v/>
      </c>
      <c r="L466" s="12" t="s">
        <v>14</v>
      </c>
      <c r="M466" s="12" t="s">
        <v>14</v>
      </c>
    </row>
    <row r="467" ht="15.75" customHeight="1">
      <c r="A467" s="8"/>
      <c r="B467" s="8"/>
      <c r="C467" s="8"/>
      <c r="D467" s="8"/>
      <c r="E467" s="8"/>
      <c r="F467" s="8"/>
      <c r="G467" s="8"/>
      <c r="H467" s="10"/>
      <c r="I467" s="10" t="str">
        <f>IF(LEN(A467)=0,,IF(MAXIFS('ข้อมูลการติดตามผล'!A:A,'ข้อมูลการติดตามผล'!B:B,A467)=0,"ไม่มีข้อมูลเข้าเยี่ยม",MAXIFS('ข้อมูลการติดตามผล'!A:A,'ข้อมูลการติดตามผล'!B:B,A467)))</f>
        <v/>
      </c>
      <c r="J467" s="11" t="str">
        <f t="shared" si="2"/>
        <v/>
      </c>
      <c r="K467" s="8" t="str">
        <f>IFERROR(IF(I467="ไม่มีข้อมูลเข้าเยี่ยม","New",IF(J467&gt; VLOOKUP(D467,Config!A:B,2,false),"Late Visit","Normal")),)</f>
        <v/>
      </c>
      <c r="L467" s="12" t="s">
        <v>14</v>
      </c>
      <c r="M467" s="12" t="s">
        <v>14</v>
      </c>
    </row>
    <row r="468" ht="15.75" customHeight="1">
      <c r="A468" s="8"/>
      <c r="B468" s="8"/>
      <c r="C468" s="8"/>
      <c r="D468" s="8"/>
      <c r="E468" s="8"/>
      <c r="F468" s="8"/>
      <c r="G468" s="8"/>
      <c r="H468" s="10"/>
      <c r="I468" s="10" t="str">
        <f>IF(LEN(A468)=0,,IF(MAXIFS('ข้อมูลการติดตามผล'!A:A,'ข้อมูลการติดตามผล'!B:B,A468)=0,"ไม่มีข้อมูลเข้าเยี่ยม",MAXIFS('ข้อมูลการติดตามผล'!A:A,'ข้อมูลการติดตามผล'!B:B,A468)))</f>
        <v/>
      </c>
      <c r="J468" s="11" t="str">
        <f t="shared" si="2"/>
        <v/>
      </c>
      <c r="K468" s="8" t="str">
        <f>IFERROR(IF(I468="ไม่มีข้อมูลเข้าเยี่ยม","New",IF(J468&gt; VLOOKUP(D468,Config!A:B,2,false),"Late Visit","Normal")),)</f>
        <v/>
      </c>
      <c r="L468" s="12" t="s">
        <v>14</v>
      </c>
      <c r="M468" s="12" t="s">
        <v>14</v>
      </c>
    </row>
    <row r="469" ht="15.75" customHeight="1">
      <c r="A469" s="8"/>
      <c r="B469" s="8"/>
      <c r="C469" s="8"/>
      <c r="D469" s="8"/>
      <c r="E469" s="8"/>
      <c r="F469" s="8"/>
      <c r="G469" s="8"/>
      <c r="H469" s="10"/>
      <c r="I469" s="10" t="str">
        <f>IF(LEN(A469)=0,,IF(MAXIFS('ข้อมูลการติดตามผล'!A:A,'ข้อมูลการติดตามผล'!B:B,A469)=0,"ไม่มีข้อมูลเข้าเยี่ยม",MAXIFS('ข้อมูลการติดตามผล'!A:A,'ข้อมูลการติดตามผล'!B:B,A469)))</f>
        <v/>
      </c>
      <c r="J469" s="11" t="str">
        <f t="shared" si="2"/>
        <v/>
      </c>
      <c r="K469" s="8" t="str">
        <f>IFERROR(IF(I469="ไม่มีข้อมูลเข้าเยี่ยม","New",IF(J469&gt; VLOOKUP(D469,Config!A:B,2,false),"Late Visit","Normal")),)</f>
        <v/>
      </c>
      <c r="L469" s="12" t="s">
        <v>14</v>
      </c>
      <c r="M469" s="12" t="s">
        <v>14</v>
      </c>
    </row>
    <row r="470" ht="15.75" customHeight="1">
      <c r="A470" s="8"/>
      <c r="B470" s="8"/>
      <c r="C470" s="8"/>
      <c r="D470" s="8"/>
      <c r="E470" s="8"/>
      <c r="F470" s="8"/>
      <c r="G470" s="8"/>
      <c r="H470" s="10"/>
      <c r="I470" s="10" t="str">
        <f>IF(LEN(A470)=0,,IF(MAXIFS('ข้อมูลการติดตามผล'!A:A,'ข้อมูลการติดตามผล'!B:B,A470)=0,"ไม่มีข้อมูลเข้าเยี่ยม",MAXIFS('ข้อมูลการติดตามผล'!A:A,'ข้อมูลการติดตามผล'!B:B,A470)))</f>
        <v/>
      </c>
      <c r="J470" s="11" t="str">
        <f t="shared" si="2"/>
        <v/>
      </c>
      <c r="K470" s="8" t="str">
        <f>IFERROR(IF(I470="ไม่มีข้อมูลเข้าเยี่ยม","New",IF(J470&gt; VLOOKUP(D470,Config!A:B,2,false),"Late Visit","Normal")),)</f>
        <v/>
      </c>
      <c r="L470" s="12" t="s">
        <v>14</v>
      </c>
      <c r="M470" s="12" t="s">
        <v>14</v>
      </c>
    </row>
    <row r="471" ht="15.75" customHeight="1">
      <c r="A471" s="8"/>
      <c r="B471" s="8"/>
      <c r="C471" s="8"/>
      <c r="D471" s="8"/>
      <c r="E471" s="8"/>
      <c r="F471" s="8"/>
      <c r="G471" s="8"/>
      <c r="H471" s="10"/>
      <c r="I471" s="10" t="str">
        <f>IF(LEN(A471)=0,,IF(MAXIFS('ข้อมูลการติดตามผล'!A:A,'ข้อมูลการติดตามผล'!B:B,A471)=0,"ไม่มีข้อมูลเข้าเยี่ยม",MAXIFS('ข้อมูลการติดตามผล'!A:A,'ข้อมูลการติดตามผล'!B:B,A471)))</f>
        <v/>
      </c>
      <c r="J471" s="11" t="str">
        <f t="shared" si="2"/>
        <v/>
      </c>
      <c r="K471" s="8" t="str">
        <f>IFERROR(IF(I471="ไม่มีข้อมูลเข้าเยี่ยม","New",IF(J471&gt; VLOOKUP(D471,Config!A:B,2,false),"Late Visit","Normal")),)</f>
        <v/>
      </c>
      <c r="L471" s="12" t="s">
        <v>14</v>
      </c>
      <c r="M471" s="12" t="s">
        <v>14</v>
      </c>
    </row>
    <row r="472" ht="15.75" customHeight="1">
      <c r="A472" s="8"/>
      <c r="B472" s="8"/>
      <c r="C472" s="8"/>
      <c r="D472" s="8"/>
      <c r="E472" s="8"/>
      <c r="F472" s="8"/>
      <c r="G472" s="8"/>
      <c r="H472" s="10"/>
      <c r="I472" s="10" t="str">
        <f>IF(LEN(A472)=0,,IF(MAXIFS('ข้อมูลการติดตามผล'!A:A,'ข้อมูลการติดตามผล'!B:B,A472)=0,"ไม่มีข้อมูลเข้าเยี่ยม",MAXIFS('ข้อมูลการติดตามผล'!A:A,'ข้อมูลการติดตามผล'!B:B,A472)))</f>
        <v/>
      </c>
      <c r="J472" s="11" t="str">
        <f t="shared" si="2"/>
        <v/>
      </c>
      <c r="K472" s="8" t="str">
        <f>IFERROR(IF(I472="ไม่มีข้อมูลเข้าเยี่ยม","New",IF(J472&gt; VLOOKUP(D472,Config!A:B,2,false),"Late Visit","Normal")),)</f>
        <v/>
      </c>
      <c r="L472" s="12" t="s">
        <v>14</v>
      </c>
      <c r="M472" s="12" t="s">
        <v>14</v>
      </c>
    </row>
    <row r="473" ht="15.75" customHeight="1">
      <c r="A473" s="8"/>
      <c r="B473" s="8"/>
      <c r="C473" s="8"/>
      <c r="D473" s="8"/>
      <c r="E473" s="8"/>
      <c r="F473" s="8"/>
      <c r="G473" s="8"/>
      <c r="H473" s="10"/>
      <c r="I473" s="10" t="str">
        <f>IF(LEN(A473)=0,,IF(MAXIFS('ข้อมูลการติดตามผล'!A:A,'ข้อมูลการติดตามผล'!B:B,A473)=0,"ไม่มีข้อมูลเข้าเยี่ยม",MAXIFS('ข้อมูลการติดตามผล'!A:A,'ข้อมูลการติดตามผล'!B:B,A473)))</f>
        <v/>
      </c>
      <c r="J473" s="11" t="str">
        <f t="shared" si="2"/>
        <v/>
      </c>
      <c r="K473" s="8" t="str">
        <f>IFERROR(IF(I473="ไม่มีข้อมูลเข้าเยี่ยม","New",IF(J473&gt; VLOOKUP(D473,Config!A:B,2,false),"Late Visit","Normal")),)</f>
        <v/>
      </c>
      <c r="L473" s="12" t="s">
        <v>14</v>
      </c>
      <c r="M473" s="12" t="s">
        <v>14</v>
      </c>
    </row>
    <row r="474" ht="15.75" customHeight="1">
      <c r="A474" s="8"/>
      <c r="B474" s="8"/>
      <c r="C474" s="8"/>
      <c r="D474" s="8"/>
      <c r="E474" s="8"/>
      <c r="F474" s="8"/>
      <c r="G474" s="8"/>
      <c r="H474" s="10"/>
      <c r="I474" s="10" t="str">
        <f>IF(LEN(A474)=0,,IF(MAXIFS('ข้อมูลการติดตามผล'!A:A,'ข้อมูลการติดตามผล'!B:B,A474)=0,"ไม่มีข้อมูลเข้าเยี่ยม",MAXIFS('ข้อมูลการติดตามผล'!A:A,'ข้อมูลการติดตามผล'!B:B,A474)))</f>
        <v/>
      </c>
      <c r="J474" s="11" t="str">
        <f t="shared" si="2"/>
        <v/>
      </c>
      <c r="K474" s="8" t="str">
        <f>IFERROR(IF(I474="ไม่มีข้อมูลเข้าเยี่ยม","New",IF(J474&gt; VLOOKUP(D474,Config!A:B,2,false),"Late Visit","Normal")),)</f>
        <v/>
      </c>
      <c r="L474" s="12" t="s">
        <v>14</v>
      </c>
      <c r="M474" s="12" t="s">
        <v>14</v>
      </c>
    </row>
    <row r="475" ht="15.75" customHeight="1">
      <c r="A475" s="8"/>
      <c r="B475" s="8"/>
      <c r="C475" s="8"/>
      <c r="D475" s="8"/>
      <c r="E475" s="8"/>
      <c r="F475" s="8"/>
      <c r="G475" s="8"/>
      <c r="H475" s="10"/>
      <c r="I475" s="10" t="str">
        <f>IF(LEN(A475)=0,,IF(MAXIFS('ข้อมูลการติดตามผล'!A:A,'ข้อมูลการติดตามผล'!B:B,A475)=0,"ไม่มีข้อมูลเข้าเยี่ยม",MAXIFS('ข้อมูลการติดตามผล'!A:A,'ข้อมูลการติดตามผล'!B:B,A475)))</f>
        <v/>
      </c>
      <c r="J475" s="11" t="str">
        <f t="shared" si="2"/>
        <v/>
      </c>
      <c r="K475" s="8" t="str">
        <f>IFERROR(IF(I475="ไม่มีข้อมูลเข้าเยี่ยม","New",IF(J475&gt; VLOOKUP(D475,Config!A:B,2,false),"Late Visit","Normal")),)</f>
        <v/>
      </c>
      <c r="L475" s="12" t="s">
        <v>14</v>
      </c>
      <c r="M475" s="12" t="s">
        <v>14</v>
      </c>
    </row>
    <row r="476" ht="15.75" customHeight="1">
      <c r="A476" s="8"/>
      <c r="B476" s="8"/>
      <c r="C476" s="8"/>
      <c r="D476" s="8"/>
      <c r="E476" s="8"/>
      <c r="F476" s="8"/>
      <c r="G476" s="8"/>
      <c r="H476" s="10"/>
      <c r="I476" s="10" t="str">
        <f>IF(LEN(A476)=0,,IF(MAXIFS('ข้อมูลการติดตามผล'!A:A,'ข้อมูลการติดตามผล'!B:B,A476)=0,"ไม่มีข้อมูลเข้าเยี่ยม",MAXIFS('ข้อมูลการติดตามผล'!A:A,'ข้อมูลการติดตามผล'!B:B,A476)))</f>
        <v/>
      </c>
      <c r="J476" s="11" t="str">
        <f t="shared" si="2"/>
        <v/>
      </c>
      <c r="K476" s="8" t="str">
        <f>IFERROR(IF(I476="ไม่มีข้อมูลเข้าเยี่ยม","New",IF(J476&gt; VLOOKUP(D476,Config!A:B,2,false),"Late Visit","Normal")),)</f>
        <v/>
      </c>
      <c r="L476" s="12" t="s">
        <v>14</v>
      </c>
      <c r="M476" s="12" t="s">
        <v>14</v>
      </c>
    </row>
    <row r="477" ht="15.75" customHeight="1">
      <c r="A477" s="8"/>
      <c r="B477" s="8"/>
      <c r="C477" s="8"/>
      <c r="D477" s="8"/>
      <c r="E477" s="8"/>
      <c r="F477" s="8"/>
      <c r="G477" s="8"/>
      <c r="H477" s="10"/>
      <c r="I477" s="10" t="str">
        <f>IF(LEN(A477)=0,,IF(MAXIFS('ข้อมูลการติดตามผล'!A:A,'ข้อมูลการติดตามผล'!B:B,A477)=0,"ไม่มีข้อมูลเข้าเยี่ยม",MAXIFS('ข้อมูลการติดตามผล'!A:A,'ข้อมูลการติดตามผล'!B:B,A477)))</f>
        <v/>
      </c>
      <c r="J477" s="11" t="str">
        <f t="shared" si="2"/>
        <v/>
      </c>
      <c r="K477" s="8" t="str">
        <f>IFERROR(IF(I477="ไม่มีข้อมูลเข้าเยี่ยม","New",IF(J477&gt; VLOOKUP(D477,Config!A:B,2,false),"Late Visit","Normal")),)</f>
        <v/>
      </c>
      <c r="L477" s="12" t="s">
        <v>14</v>
      </c>
      <c r="M477" s="12" t="s">
        <v>14</v>
      </c>
    </row>
    <row r="478" ht="15.75" customHeight="1">
      <c r="A478" s="8"/>
      <c r="B478" s="8"/>
      <c r="C478" s="8"/>
      <c r="D478" s="8"/>
      <c r="E478" s="8"/>
      <c r="F478" s="8"/>
      <c r="G478" s="8"/>
      <c r="H478" s="10"/>
      <c r="I478" s="10" t="str">
        <f>IF(LEN(A478)=0,,IF(MAXIFS('ข้อมูลการติดตามผล'!A:A,'ข้อมูลการติดตามผล'!B:B,A478)=0,"ไม่มีข้อมูลเข้าเยี่ยม",MAXIFS('ข้อมูลการติดตามผล'!A:A,'ข้อมูลการติดตามผล'!B:B,A478)))</f>
        <v/>
      </c>
      <c r="J478" s="11" t="str">
        <f t="shared" si="2"/>
        <v/>
      </c>
      <c r="K478" s="8" t="str">
        <f>IFERROR(IF(I478="ไม่มีข้อมูลเข้าเยี่ยม","New",IF(J478&gt; VLOOKUP(D478,Config!A:B,2,false),"Late Visit","Normal")),)</f>
        <v/>
      </c>
      <c r="L478" s="12" t="s">
        <v>14</v>
      </c>
      <c r="M478" s="12" t="s">
        <v>14</v>
      </c>
    </row>
    <row r="479" ht="15.75" customHeight="1">
      <c r="A479" s="8"/>
      <c r="B479" s="8"/>
      <c r="C479" s="8"/>
      <c r="D479" s="8"/>
      <c r="E479" s="8"/>
      <c r="F479" s="8"/>
      <c r="G479" s="8"/>
      <c r="H479" s="10"/>
      <c r="I479" s="10" t="str">
        <f>IF(LEN(A479)=0,,IF(MAXIFS('ข้อมูลการติดตามผล'!A:A,'ข้อมูลการติดตามผล'!B:B,A479)=0,"ไม่มีข้อมูลเข้าเยี่ยม",MAXIFS('ข้อมูลการติดตามผล'!A:A,'ข้อมูลการติดตามผล'!B:B,A479)))</f>
        <v/>
      </c>
      <c r="J479" s="11" t="str">
        <f t="shared" si="2"/>
        <v/>
      </c>
      <c r="K479" s="8" t="str">
        <f>IFERROR(IF(I479="ไม่มีข้อมูลเข้าเยี่ยม","New",IF(J479&gt; VLOOKUP(D479,Config!A:B,2,false),"Late Visit","Normal")),)</f>
        <v/>
      </c>
      <c r="L479" s="12" t="s">
        <v>14</v>
      </c>
      <c r="M479" s="12" t="s">
        <v>14</v>
      </c>
    </row>
    <row r="480" ht="15.75" customHeight="1">
      <c r="A480" s="8"/>
      <c r="B480" s="8"/>
      <c r="C480" s="8"/>
      <c r="D480" s="8"/>
      <c r="E480" s="8"/>
      <c r="F480" s="8"/>
      <c r="G480" s="8"/>
      <c r="H480" s="10"/>
      <c r="I480" s="10" t="str">
        <f>IF(LEN(A480)=0,,IF(MAXIFS('ข้อมูลการติดตามผล'!A:A,'ข้อมูลการติดตามผล'!B:B,A480)=0,"ไม่มีข้อมูลเข้าเยี่ยม",MAXIFS('ข้อมูลการติดตามผล'!A:A,'ข้อมูลการติดตามผล'!B:B,A480)))</f>
        <v/>
      </c>
      <c r="J480" s="11" t="str">
        <f t="shared" si="2"/>
        <v/>
      </c>
      <c r="K480" s="8" t="str">
        <f>IFERROR(IF(I480="ไม่มีข้อมูลเข้าเยี่ยม","New",IF(J480&gt; VLOOKUP(D480,Config!A:B,2,false),"Late Visit","Normal")),)</f>
        <v/>
      </c>
      <c r="L480" s="12" t="s">
        <v>14</v>
      </c>
      <c r="M480" s="12" t="s">
        <v>14</v>
      </c>
    </row>
    <row r="481" ht="15.75" customHeight="1">
      <c r="A481" s="8"/>
      <c r="B481" s="8"/>
      <c r="C481" s="8"/>
      <c r="D481" s="8"/>
      <c r="E481" s="8"/>
      <c r="F481" s="8"/>
      <c r="G481" s="8"/>
      <c r="H481" s="10"/>
      <c r="I481" s="10" t="str">
        <f>IF(LEN(A481)=0,,IF(MAXIFS('ข้อมูลการติดตามผล'!A:A,'ข้อมูลการติดตามผล'!B:B,A481)=0,"ไม่มีข้อมูลเข้าเยี่ยม",MAXIFS('ข้อมูลการติดตามผล'!A:A,'ข้อมูลการติดตามผล'!B:B,A481)))</f>
        <v/>
      </c>
      <c r="J481" s="11" t="str">
        <f t="shared" si="2"/>
        <v/>
      </c>
      <c r="K481" s="8" t="str">
        <f>IFERROR(IF(I481="ไม่มีข้อมูลเข้าเยี่ยม","New",IF(J481&gt; VLOOKUP(D481,Config!A:B,2,false),"Late Visit","Normal")),)</f>
        <v/>
      </c>
      <c r="L481" s="12" t="s">
        <v>14</v>
      </c>
      <c r="M481" s="12" t="s">
        <v>14</v>
      </c>
    </row>
    <row r="482" ht="15.75" customHeight="1">
      <c r="A482" s="8"/>
      <c r="B482" s="8"/>
      <c r="C482" s="8"/>
      <c r="D482" s="8"/>
      <c r="E482" s="8"/>
      <c r="F482" s="8"/>
      <c r="G482" s="8"/>
      <c r="H482" s="10"/>
      <c r="I482" s="10" t="str">
        <f>IF(LEN(A482)=0,,IF(MAXIFS('ข้อมูลการติดตามผล'!A:A,'ข้อมูลการติดตามผล'!B:B,A482)=0,"ไม่มีข้อมูลเข้าเยี่ยม",MAXIFS('ข้อมูลการติดตามผล'!A:A,'ข้อมูลการติดตามผล'!B:B,A482)))</f>
        <v/>
      </c>
      <c r="J482" s="11" t="str">
        <f t="shared" si="2"/>
        <v/>
      </c>
      <c r="K482" s="8" t="str">
        <f>IFERROR(IF(I482="ไม่มีข้อมูลเข้าเยี่ยม","New",IF(J482&gt; VLOOKUP(D482,Config!A:B,2,false),"Late Visit","Normal")),)</f>
        <v/>
      </c>
      <c r="L482" s="12" t="s">
        <v>14</v>
      </c>
      <c r="M482" s="12" t="s">
        <v>14</v>
      </c>
    </row>
    <row r="483" ht="15.75" customHeight="1">
      <c r="A483" s="8"/>
      <c r="B483" s="8"/>
      <c r="C483" s="8"/>
      <c r="D483" s="8"/>
      <c r="E483" s="8"/>
      <c r="F483" s="8"/>
      <c r="G483" s="8"/>
      <c r="H483" s="10"/>
      <c r="I483" s="10" t="str">
        <f>IF(LEN(A483)=0,,IF(MAXIFS('ข้อมูลการติดตามผล'!A:A,'ข้อมูลการติดตามผล'!B:B,A483)=0,"ไม่มีข้อมูลเข้าเยี่ยม",MAXIFS('ข้อมูลการติดตามผล'!A:A,'ข้อมูลการติดตามผล'!B:B,A483)))</f>
        <v/>
      </c>
      <c r="J483" s="11" t="str">
        <f t="shared" si="2"/>
        <v/>
      </c>
      <c r="K483" s="8" t="str">
        <f>IFERROR(IF(I483="ไม่มีข้อมูลเข้าเยี่ยม","New",IF(J483&gt; VLOOKUP(D483,Config!A:B,2,false),"Late Visit","Normal")),)</f>
        <v/>
      </c>
      <c r="L483" s="12" t="s">
        <v>14</v>
      </c>
      <c r="M483" s="12" t="s">
        <v>14</v>
      </c>
    </row>
    <row r="484" ht="15.75" customHeight="1">
      <c r="A484" s="8"/>
      <c r="B484" s="8"/>
      <c r="C484" s="8"/>
      <c r="D484" s="8"/>
      <c r="E484" s="8"/>
      <c r="F484" s="8"/>
      <c r="G484" s="8"/>
      <c r="H484" s="10"/>
      <c r="I484" s="10" t="str">
        <f>IF(LEN(A484)=0,,IF(MAXIFS('ข้อมูลการติดตามผล'!A:A,'ข้อมูลการติดตามผล'!B:B,A484)=0,"ไม่มีข้อมูลเข้าเยี่ยม",MAXIFS('ข้อมูลการติดตามผล'!A:A,'ข้อมูลการติดตามผล'!B:B,A484)))</f>
        <v/>
      </c>
      <c r="J484" s="11" t="str">
        <f t="shared" si="2"/>
        <v/>
      </c>
      <c r="K484" s="8" t="str">
        <f>IFERROR(IF(I484="ไม่มีข้อมูลเข้าเยี่ยม","New",IF(J484&gt; VLOOKUP(D484,Config!A:B,2,false),"Late Visit","Normal")),)</f>
        <v/>
      </c>
      <c r="L484" s="12" t="s">
        <v>14</v>
      </c>
      <c r="M484" s="12" t="s">
        <v>14</v>
      </c>
    </row>
    <row r="485" ht="15.75" customHeight="1">
      <c r="A485" s="8"/>
      <c r="B485" s="8"/>
      <c r="C485" s="8"/>
      <c r="D485" s="8"/>
      <c r="E485" s="8"/>
      <c r="F485" s="8"/>
      <c r="G485" s="8"/>
      <c r="H485" s="10"/>
      <c r="I485" s="10" t="str">
        <f>IF(LEN(A485)=0,,IF(MAXIFS('ข้อมูลการติดตามผล'!A:A,'ข้อมูลการติดตามผล'!B:B,A485)=0,"ไม่มีข้อมูลเข้าเยี่ยม",MAXIFS('ข้อมูลการติดตามผล'!A:A,'ข้อมูลการติดตามผล'!B:B,A485)))</f>
        <v/>
      </c>
      <c r="J485" s="11" t="str">
        <f t="shared" si="2"/>
        <v/>
      </c>
      <c r="K485" s="8" t="str">
        <f>IFERROR(IF(I485="ไม่มีข้อมูลเข้าเยี่ยม","New",IF(J485&gt; VLOOKUP(D485,Config!A:B,2,false),"Late Visit","Normal")),)</f>
        <v/>
      </c>
      <c r="L485" s="12" t="s">
        <v>14</v>
      </c>
      <c r="M485" s="12" t="s">
        <v>14</v>
      </c>
    </row>
    <row r="486" ht="15.75" customHeight="1">
      <c r="A486" s="8"/>
      <c r="B486" s="8"/>
      <c r="C486" s="8"/>
      <c r="D486" s="8"/>
      <c r="E486" s="8"/>
      <c r="F486" s="8"/>
      <c r="G486" s="8"/>
      <c r="H486" s="10"/>
      <c r="I486" s="10" t="str">
        <f>IF(LEN(A486)=0,,IF(MAXIFS('ข้อมูลการติดตามผล'!A:A,'ข้อมูลการติดตามผล'!B:B,A486)=0,"ไม่มีข้อมูลเข้าเยี่ยม",MAXIFS('ข้อมูลการติดตามผล'!A:A,'ข้อมูลการติดตามผล'!B:B,A486)))</f>
        <v/>
      </c>
      <c r="J486" s="11" t="str">
        <f t="shared" si="2"/>
        <v/>
      </c>
      <c r="K486" s="8" t="str">
        <f>IFERROR(IF(I486="ไม่มีข้อมูลเข้าเยี่ยม","New",IF(J486&gt; VLOOKUP(D486,Config!A:B,2,false),"Late Visit","Normal")),)</f>
        <v/>
      </c>
      <c r="L486" s="12" t="s">
        <v>14</v>
      </c>
      <c r="M486" s="12" t="s">
        <v>14</v>
      </c>
    </row>
    <row r="487" ht="15.75" customHeight="1">
      <c r="A487" s="8"/>
      <c r="B487" s="8"/>
      <c r="C487" s="8"/>
      <c r="D487" s="8"/>
      <c r="E487" s="8"/>
      <c r="F487" s="8"/>
      <c r="G487" s="8"/>
      <c r="H487" s="10"/>
      <c r="I487" s="10" t="str">
        <f>IF(LEN(A487)=0,,IF(MAXIFS('ข้อมูลการติดตามผล'!A:A,'ข้อมูลการติดตามผล'!B:B,A487)=0,"ไม่มีข้อมูลเข้าเยี่ยม",MAXIFS('ข้อมูลการติดตามผล'!A:A,'ข้อมูลการติดตามผล'!B:B,A487)))</f>
        <v/>
      </c>
      <c r="J487" s="11" t="str">
        <f t="shared" si="2"/>
        <v/>
      </c>
      <c r="K487" s="8" t="str">
        <f>IFERROR(IF(I487="ไม่มีข้อมูลเข้าเยี่ยม","New",IF(J487&gt; VLOOKUP(D487,Config!A:B,2,false),"Late Visit","Normal")),)</f>
        <v/>
      </c>
      <c r="L487" s="12" t="s">
        <v>14</v>
      </c>
      <c r="M487" s="12" t="s">
        <v>14</v>
      </c>
    </row>
    <row r="488" ht="15.75" customHeight="1">
      <c r="A488" s="8"/>
      <c r="B488" s="8"/>
      <c r="C488" s="8"/>
      <c r="D488" s="8"/>
      <c r="E488" s="8"/>
      <c r="F488" s="8"/>
      <c r="G488" s="8"/>
      <c r="H488" s="10"/>
      <c r="I488" s="10" t="str">
        <f>IF(LEN(A488)=0,,IF(MAXIFS('ข้อมูลการติดตามผล'!A:A,'ข้อมูลการติดตามผล'!B:B,A488)=0,"ไม่มีข้อมูลเข้าเยี่ยม",MAXIFS('ข้อมูลการติดตามผล'!A:A,'ข้อมูลการติดตามผล'!B:B,A488)))</f>
        <v/>
      </c>
      <c r="J488" s="11" t="str">
        <f t="shared" si="2"/>
        <v/>
      </c>
      <c r="K488" s="8" t="str">
        <f>IFERROR(IF(I488="ไม่มีข้อมูลเข้าเยี่ยม","New",IF(J488&gt; VLOOKUP(D488,Config!A:B,2,false),"Late Visit","Normal")),)</f>
        <v/>
      </c>
      <c r="L488" s="12" t="s">
        <v>14</v>
      </c>
      <c r="M488" s="12" t="s">
        <v>14</v>
      </c>
    </row>
    <row r="489" ht="15.75" customHeight="1">
      <c r="A489" s="8"/>
      <c r="B489" s="8"/>
      <c r="C489" s="8"/>
      <c r="D489" s="8"/>
      <c r="E489" s="8"/>
      <c r="F489" s="8"/>
      <c r="G489" s="8"/>
      <c r="H489" s="10"/>
      <c r="I489" s="10" t="str">
        <f>IF(LEN(A489)=0,,IF(MAXIFS('ข้อมูลการติดตามผล'!A:A,'ข้อมูลการติดตามผล'!B:B,A489)=0,"ไม่มีข้อมูลเข้าเยี่ยม",MAXIFS('ข้อมูลการติดตามผล'!A:A,'ข้อมูลการติดตามผล'!B:B,A489)))</f>
        <v/>
      </c>
      <c r="J489" s="11" t="str">
        <f t="shared" si="2"/>
        <v/>
      </c>
      <c r="K489" s="8" t="str">
        <f>IFERROR(IF(I489="ไม่มีข้อมูลเข้าเยี่ยม","New",IF(J489&gt; VLOOKUP(D489,Config!A:B,2,false),"Late Visit","Normal")),)</f>
        <v/>
      </c>
      <c r="L489" s="12" t="s">
        <v>14</v>
      </c>
      <c r="M489" s="12" t="s">
        <v>14</v>
      </c>
    </row>
    <row r="490" ht="15.75" customHeight="1">
      <c r="A490" s="8"/>
      <c r="B490" s="8"/>
      <c r="C490" s="8"/>
      <c r="D490" s="8"/>
      <c r="E490" s="8"/>
      <c r="F490" s="8"/>
      <c r="G490" s="8"/>
      <c r="H490" s="10"/>
      <c r="I490" s="10" t="str">
        <f>IF(LEN(A490)=0,,IF(MAXIFS('ข้อมูลการติดตามผล'!A:A,'ข้อมูลการติดตามผล'!B:B,A490)=0,"ไม่มีข้อมูลเข้าเยี่ยม",MAXIFS('ข้อมูลการติดตามผล'!A:A,'ข้อมูลการติดตามผล'!B:B,A490)))</f>
        <v/>
      </c>
      <c r="J490" s="11" t="str">
        <f t="shared" si="2"/>
        <v/>
      </c>
      <c r="K490" s="8" t="str">
        <f>IFERROR(IF(I490="ไม่มีข้อมูลเข้าเยี่ยม","New",IF(J490&gt; VLOOKUP(D490,Config!A:B,2,false),"Late Visit","Normal")),)</f>
        <v/>
      </c>
      <c r="L490" s="12" t="s">
        <v>14</v>
      </c>
      <c r="M490" s="12" t="s">
        <v>14</v>
      </c>
    </row>
    <row r="491" ht="15.75" customHeight="1">
      <c r="A491" s="8"/>
      <c r="B491" s="8"/>
      <c r="C491" s="8"/>
      <c r="D491" s="8"/>
      <c r="E491" s="8"/>
      <c r="F491" s="8"/>
      <c r="G491" s="8"/>
      <c r="H491" s="10"/>
      <c r="I491" s="10" t="str">
        <f>IF(LEN(A491)=0,,IF(MAXIFS('ข้อมูลการติดตามผล'!A:A,'ข้อมูลการติดตามผล'!B:B,A491)=0,"ไม่มีข้อมูลเข้าเยี่ยม",MAXIFS('ข้อมูลการติดตามผล'!A:A,'ข้อมูลการติดตามผล'!B:B,A491)))</f>
        <v/>
      </c>
      <c r="J491" s="11" t="str">
        <f t="shared" si="2"/>
        <v/>
      </c>
      <c r="K491" s="8" t="str">
        <f>IFERROR(IF(I491="ไม่มีข้อมูลเข้าเยี่ยม","New",IF(J491&gt; VLOOKUP(D491,Config!A:B,2,false),"Late Visit","Normal")),)</f>
        <v/>
      </c>
      <c r="L491" s="12" t="s">
        <v>14</v>
      </c>
      <c r="M491" s="12" t="s">
        <v>14</v>
      </c>
    </row>
    <row r="492" ht="15.75" customHeight="1">
      <c r="A492" s="8"/>
      <c r="B492" s="8"/>
      <c r="C492" s="8"/>
      <c r="D492" s="8"/>
      <c r="E492" s="8"/>
      <c r="F492" s="8"/>
      <c r="G492" s="8"/>
      <c r="H492" s="10"/>
      <c r="I492" s="10" t="str">
        <f>IF(LEN(A492)=0,,IF(MAXIFS('ข้อมูลการติดตามผล'!A:A,'ข้อมูลการติดตามผล'!B:B,A492)=0,"ไม่มีข้อมูลเข้าเยี่ยม",MAXIFS('ข้อมูลการติดตามผล'!A:A,'ข้อมูลการติดตามผล'!B:B,A492)))</f>
        <v/>
      </c>
      <c r="J492" s="11" t="str">
        <f t="shared" si="2"/>
        <v/>
      </c>
      <c r="K492" s="8" t="str">
        <f>IFERROR(IF(I492="ไม่มีข้อมูลเข้าเยี่ยม","New",IF(J492&gt; VLOOKUP(D492,Config!A:B,2,false),"Late Visit","Normal")),)</f>
        <v/>
      </c>
      <c r="L492" s="12" t="s">
        <v>14</v>
      </c>
      <c r="M492" s="12" t="s">
        <v>14</v>
      </c>
    </row>
    <row r="493" ht="15.75" customHeight="1">
      <c r="A493" s="8"/>
      <c r="B493" s="8"/>
      <c r="C493" s="8"/>
      <c r="D493" s="8"/>
      <c r="E493" s="8"/>
      <c r="F493" s="8"/>
      <c r="G493" s="8"/>
      <c r="H493" s="10"/>
      <c r="I493" s="10" t="str">
        <f>IF(LEN(A493)=0,,IF(MAXIFS('ข้อมูลการติดตามผล'!A:A,'ข้อมูลการติดตามผล'!B:B,A493)=0,"ไม่มีข้อมูลเข้าเยี่ยม",MAXIFS('ข้อมูลการติดตามผล'!A:A,'ข้อมูลการติดตามผล'!B:B,A493)))</f>
        <v/>
      </c>
      <c r="J493" s="11" t="str">
        <f t="shared" si="2"/>
        <v/>
      </c>
      <c r="K493" s="8" t="str">
        <f>IFERROR(IF(I493="ไม่มีข้อมูลเข้าเยี่ยม","New",IF(J493&gt; VLOOKUP(D493,Config!A:B,2,false),"Late Visit","Normal")),)</f>
        <v/>
      </c>
      <c r="L493" s="12" t="s">
        <v>14</v>
      </c>
      <c r="M493" s="12" t="s">
        <v>14</v>
      </c>
    </row>
    <row r="494" ht="15.75" customHeight="1">
      <c r="A494" s="8"/>
      <c r="B494" s="8"/>
      <c r="C494" s="8"/>
      <c r="D494" s="8"/>
      <c r="E494" s="8"/>
      <c r="F494" s="8"/>
      <c r="G494" s="8"/>
      <c r="H494" s="10"/>
      <c r="I494" s="10" t="str">
        <f>IF(LEN(A494)=0,,IF(MAXIFS('ข้อมูลการติดตามผล'!A:A,'ข้อมูลการติดตามผล'!B:B,A494)=0,"ไม่มีข้อมูลเข้าเยี่ยม",MAXIFS('ข้อมูลการติดตามผล'!A:A,'ข้อมูลการติดตามผล'!B:B,A494)))</f>
        <v/>
      </c>
      <c r="J494" s="11" t="str">
        <f t="shared" si="2"/>
        <v/>
      </c>
      <c r="K494" s="8" t="str">
        <f>IFERROR(IF(I494="ไม่มีข้อมูลเข้าเยี่ยม","New",IF(J494&gt; VLOOKUP(D494,Config!A:B,2,false),"Late Visit","Normal")),)</f>
        <v/>
      </c>
      <c r="L494" s="12" t="s">
        <v>14</v>
      </c>
      <c r="M494" s="12" t="s">
        <v>14</v>
      </c>
    </row>
    <row r="495" ht="15.75" customHeight="1">
      <c r="A495" s="8"/>
      <c r="B495" s="8"/>
      <c r="C495" s="8"/>
      <c r="D495" s="8"/>
      <c r="E495" s="8"/>
      <c r="F495" s="8"/>
      <c r="G495" s="8"/>
      <c r="H495" s="10"/>
      <c r="I495" s="10" t="str">
        <f>IF(LEN(A495)=0,,IF(MAXIFS('ข้อมูลการติดตามผล'!A:A,'ข้อมูลการติดตามผล'!B:B,A495)=0,"ไม่มีข้อมูลเข้าเยี่ยม",MAXIFS('ข้อมูลการติดตามผล'!A:A,'ข้อมูลการติดตามผล'!B:B,A495)))</f>
        <v/>
      </c>
      <c r="J495" s="11" t="str">
        <f t="shared" si="2"/>
        <v/>
      </c>
      <c r="K495" s="8" t="str">
        <f>IFERROR(IF(I495="ไม่มีข้อมูลเข้าเยี่ยม","New",IF(J495&gt; VLOOKUP(D495,Config!A:B,2,false),"Late Visit","Normal")),)</f>
        <v/>
      </c>
      <c r="L495" s="12" t="s">
        <v>14</v>
      </c>
      <c r="M495" s="12" t="s">
        <v>14</v>
      </c>
    </row>
    <row r="496" ht="15.75" customHeight="1">
      <c r="A496" s="8"/>
      <c r="B496" s="8"/>
      <c r="C496" s="8"/>
      <c r="D496" s="8"/>
      <c r="E496" s="8"/>
      <c r="F496" s="8"/>
      <c r="G496" s="8"/>
      <c r="H496" s="10"/>
      <c r="I496" s="10" t="str">
        <f>IF(LEN(A496)=0,,IF(MAXIFS('ข้อมูลการติดตามผล'!A:A,'ข้อมูลการติดตามผล'!B:B,A496)=0,"ไม่มีข้อมูลเข้าเยี่ยม",MAXIFS('ข้อมูลการติดตามผล'!A:A,'ข้อมูลการติดตามผล'!B:B,A496)))</f>
        <v/>
      </c>
      <c r="J496" s="11" t="str">
        <f t="shared" si="2"/>
        <v/>
      </c>
      <c r="K496" s="8" t="str">
        <f>IFERROR(IF(I496="ไม่มีข้อมูลเข้าเยี่ยม","New",IF(J496&gt; VLOOKUP(D496,Config!A:B,2,false),"Late Visit","Normal")),)</f>
        <v/>
      </c>
      <c r="L496" s="12" t="s">
        <v>14</v>
      </c>
      <c r="M496" s="12" t="s">
        <v>14</v>
      </c>
    </row>
    <row r="497" ht="15.75" customHeight="1">
      <c r="A497" s="8"/>
      <c r="B497" s="8"/>
      <c r="C497" s="8"/>
      <c r="D497" s="8"/>
      <c r="E497" s="8"/>
      <c r="F497" s="8"/>
      <c r="G497" s="8"/>
      <c r="H497" s="10"/>
      <c r="I497" s="10" t="str">
        <f>IF(LEN(A497)=0,,IF(MAXIFS('ข้อมูลการติดตามผล'!A:A,'ข้อมูลการติดตามผล'!B:B,A497)=0,"ไม่มีข้อมูลเข้าเยี่ยม",MAXIFS('ข้อมูลการติดตามผล'!A:A,'ข้อมูลการติดตามผล'!B:B,A497)))</f>
        <v/>
      </c>
      <c r="J497" s="11" t="str">
        <f t="shared" si="2"/>
        <v/>
      </c>
      <c r="K497" s="8" t="str">
        <f>IFERROR(IF(I497="ไม่มีข้อมูลเข้าเยี่ยม","New",IF(J497&gt; VLOOKUP(D497,Config!A:B,2,false),"Late Visit","Normal")),)</f>
        <v/>
      </c>
      <c r="L497" s="12" t="s">
        <v>14</v>
      </c>
      <c r="M497" s="12" t="s">
        <v>14</v>
      </c>
    </row>
    <row r="498" ht="15.75" customHeight="1">
      <c r="A498" s="8"/>
      <c r="B498" s="8"/>
      <c r="C498" s="8"/>
      <c r="D498" s="8"/>
      <c r="E498" s="8"/>
      <c r="F498" s="8"/>
      <c r="G498" s="8"/>
      <c r="H498" s="10"/>
      <c r="I498" s="10" t="str">
        <f>IF(LEN(A498)=0,,IF(MAXIFS('ข้อมูลการติดตามผล'!A:A,'ข้อมูลการติดตามผล'!B:B,A498)=0,"ไม่มีข้อมูลเข้าเยี่ยม",MAXIFS('ข้อมูลการติดตามผล'!A:A,'ข้อมูลการติดตามผล'!B:B,A498)))</f>
        <v/>
      </c>
      <c r="J498" s="11" t="str">
        <f t="shared" si="2"/>
        <v/>
      </c>
      <c r="K498" s="8" t="str">
        <f>IFERROR(IF(I498="ไม่มีข้อมูลเข้าเยี่ยม","New",IF(J498&gt; VLOOKUP(D498,Config!A:B,2,false),"Late Visit","Normal")),)</f>
        <v/>
      </c>
      <c r="L498" s="12" t="s">
        <v>14</v>
      </c>
      <c r="M498" s="12" t="s">
        <v>14</v>
      </c>
    </row>
    <row r="499" ht="15.75" customHeight="1">
      <c r="A499" s="8"/>
      <c r="B499" s="8"/>
      <c r="C499" s="8"/>
      <c r="D499" s="8"/>
      <c r="E499" s="8"/>
      <c r="F499" s="8"/>
      <c r="G499" s="8"/>
      <c r="H499" s="10"/>
      <c r="I499" s="10" t="str">
        <f>IF(LEN(A499)=0,,IF(MAXIFS('ข้อมูลการติดตามผล'!A:A,'ข้อมูลการติดตามผล'!B:B,A499)=0,"ไม่มีข้อมูลเข้าเยี่ยม",MAXIFS('ข้อมูลการติดตามผล'!A:A,'ข้อมูลการติดตามผล'!B:B,A499)))</f>
        <v/>
      </c>
      <c r="J499" s="11" t="str">
        <f t="shared" si="2"/>
        <v/>
      </c>
      <c r="K499" s="8" t="str">
        <f>IFERROR(IF(I499="ไม่มีข้อมูลเข้าเยี่ยม","New",IF(J499&gt; VLOOKUP(D499,Config!A:B,2,false),"Late Visit","Normal")),)</f>
        <v/>
      </c>
      <c r="L499" s="12" t="s">
        <v>14</v>
      </c>
      <c r="M499" s="12" t="s">
        <v>14</v>
      </c>
    </row>
    <row r="500" ht="15.75" customHeight="1">
      <c r="A500" s="8"/>
      <c r="B500" s="8"/>
      <c r="C500" s="8"/>
      <c r="D500" s="8"/>
      <c r="E500" s="8"/>
      <c r="F500" s="8"/>
      <c r="G500" s="8"/>
      <c r="H500" s="10"/>
      <c r="I500" s="10" t="str">
        <f>IF(LEN(A500)=0,,IF(MAXIFS('ข้อมูลการติดตามผล'!A:A,'ข้อมูลการติดตามผล'!B:B,A500)=0,"ไม่มีข้อมูลเข้าเยี่ยม",MAXIFS('ข้อมูลการติดตามผล'!A:A,'ข้อมูลการติดตามผล'!B:B,A500)))</f>
        <v/>
      </c>
      <c r="J500" s="11" t="str">
        <f t="shared" si="2"/>
        <v/>
      </c>
      <c r="K500" s="8" t="str">
        <f>IFERROR(IF(I500="ไม่มีข้อมูลเข้าเยี่ยม","New",IF(J500&gt; VLOOKUP(D500,Config!A:B,2,false),"Late Visit","Normal")),)</f>
        <v/>
      </c>
      <c r="L500" s="12" t="s">
        <v>14</v>
      </c>
      <c r="M500" s="12" t="s">
        <v>14</v>
      </c>
    </row>
    <row r="501" ht="15.75" customHeight="1">
      <c r="A501" s="8"/>
      <c r="B501" s="8"/>
      <c r="C501" s="8"/>
      <c r="D501" s="8"/>
      <c r="E501" s="8"/>
      <c r="F501" s="8"/>
      <c r="G501" s="8"/>
      <c r="H501" s="10"/>
      <c r="I501" s="10" t="str">
        <f>IF(LEN(A501)=0,,IF(MAXIFS('ข้อมูลการติดตามผล'!A:A,'ข้อมูลการติดตามผล'!B:B,A501)=0,"ไม่มีข้อมูลเข้าเยี่ยม",MAXIFS('ข้อมูลการติดตามผล'!A:A,'ข้อมูลการติดตามผล'!B:B,A501)))</f>
        <v/>
      </c>
      <c r="J501" s="11" t="str">
        <f t="shared" si="2"/>
        <v/>
      </c>
      <c r="K501" s="8" t="str">
        <f>IFERROR(IF(I501="ไม่มีข้อมูลเข้าเยี่ยม","New",IF(J501&gt; VLOOKUP(D501,Config!A:B,2,false),"Late Visit","Normal")),)</f>
        <v/>
      </c>
      <c r="L501" s="12" t="s">
        <v>14</v>
      </c>
      <c r="M501" s="12" t="s">
        <v>14</v>
      </c>
    </row>
    <row r="502" ht="15.75" customHeight="1">
      <c r="A502" s="8"/>
      <c r="B502" s="8"/>
      <c r="C502" s="8"/>
      <c r="D502" s="8"/>
      <c r="E502" s="8"/>
      <c r="F502" s="8"/>
      <c r="G502" s="8"/>
      <c r="H502" s="10"/>
      <c r="I502" s="10" t="str">
        <f>IF(LEN(A502)=0,,IF(MAXIFS('ข้อมูลการติดตามผล'!A:A,'ข้อมูลการติดตามผล'!B:B,A502)=0,"ไม่มีข้อมูลเข้าเยี่ยม",MAXIFS('ข้อมูลการติดตามผล'!A:A,'ข้อมูลการติดตามผล'!B:B,A502)))</f>
        <v/>
      </c>
      <c r="J502" s="11" t="str">
        <f t="shared" si="2"/>
        <v/>
      </c>
      <c r="K502" s="8" t="str">
        <f>IFERROR(IF(I502="ไม่มีข้อมูลเข้าเยี่ยม","New",IF(J502&gt; VLOOKUP(D502,Config!A:B,2,false),"Late Visit","Normal")),)</f>
        <v/>
      </c>
      <c r="L502" s="12" t="s">
        <v>14</v>
      </c>
      <c r="M502" s="12" t="s">
        <v>14</v>
      </c>
    </row>
    <row r="503" ht="15.75" customHeight="1">
      <c r="A503" s="8"/>
      <c r="B503" s="8"/>
      <c r="C503" s="8"/>
      <c r="D503" s="8"/>
      <c r="E503" s="8"/>
      <c r="F503" s="8"/>
      <c r="G503" s="8"/>
      <c r="H503" s="10"/>
      <c r="I503" s="10" t="str">
        <f>IF(LEN(A503)=0,,IF(MAXIFS('ข้อมูลการติดตามผล'!A:A,'ข้อมูลการติดตามผล'!B:B,A503)=0,"ไม่มีข้อมูลเข้าเยี่ยม",MAXIFS('ข้อมูลการติดตามผล'!A:A,'ข้อมูลการติดตามผล'!B:B,A503)))</f>
        <v/>
      </c>
      <c r="J503" s="11" t="str">
        <f t="shared" si="2"/>
        <v/>
      </c>
      <c r="K503" s="8" t="str">
        <f>IFERROR(IF(I503="ไม่มีข้อมูลเข้าเยี่ยม","New",IF(J503&gt; VLOOKUP(D503,Config!A:B,2,false),"Late Visit","Normal")),)</f>
        <v/>
      </c>
      <c r="L503" s="12" t="s">
        <v>14</v>
      </c>
      <c r="M503" s="12" t="s">
        <v>14</v>
      </c>
    </row>
    <row r="504" ht="15.75" customHeight="1">
      <c r="A504" s="8"/>
      <c r="B504" s="8"/>
      <c r="C504" s="8"/>
      <c r="D504" s="8"/>
      <c r="E504" s="8"/>
      <c r="F504" s="8"/>
      <c r="G504" s="8"/>
      <c r="H504" s="10"/>
      <c r="I504" s="10" t="str">
        <f>IF(LEN(A504)=0,,IF(MAXIFS('ข้อมูลการติดตามผล'!A:A,'ข้อมูลการติดตามผล'!B:B,A504)=0,"ไม่มีข้อมูลเข้าเยี่ยม",MAXIFS('ข้อมูลการติดตามผล'!A:A,'ข้อมูลการติดตามผล'!B:B,A504)))</f>
        <v/>
      </c>
      <c r="J504" s="11" t="str">
        <f t="shared" si="2"/>
        <v/>
      </c>
      <c r="K504" s="8" t="str">
        <f>IFERROR(IF(I504="ไม่มีข้อมูลเข้าเยี่ยม","New",IF(J504&gt; VLOOKUP(D504,Config!A:B,2,false),"Late Visit","Normal")),)</f>
        <v/>
      </c>
      <c r="L504" s="12" t="s">
        <v>14</v>
      </c>
      <c r="M504" s="12" t="s">
        <v>14</v>
      </c>
    </row>
    <row r="505" ht="15.75" customHeight="1">
      <c r="A505" s="8"/>
      <c r="B505" s="8"/>
      <c r="C505" s="8"/>
      <c r="D505" s="8"/>
      <c r="E505" s="8"/>
      <c r="F505" s="8"/>
      <c r="G505" s="8"/>
      <c r="H505" s="10"/>
      <c r="I505" s="10" t="str">
        <f>IF(LEN(A505)=0,,IF(MAXIFS('ข้อมูลการติดตามผล'!A:A,'ข้อมูลการติดตามผล'!B:B,A505)=0,"ไม่มีข้อมูลเข้าเยี่ยม",MAXIFS('ข้อมูลการติดตามผล'!A:A,'ข้อมูลการติดตามผล'!B:B,A505)))</f>
        <v/>
      </c>
      <c r="J505" s="11" t="str">
        <f t="shared" si="2"/>
        <v/>
      </c>
      <c r="K505" s="8" t="str">
        <f>IFERROR(IF(I505="ไม่มีข้อมูลเข้าเยี่ยม","New",IF(J505&gt; VLOOKUP(D505,Config!A:B,2,false),"Late Visit","Normal")),)</f>
        <v/>
      </c>
      <c r="L505" s="12" t="s">
        <v>14</v>
      </c>
      <c r="M505" s="12" t="s">
        <v>14</v>
      </c>
    </row>
    <row r="506" ht="15.75" customHeight="1">
      <c r="A506" s="8"/>
      <c r="B506" s="8"/>
      <c r="C506" s="8"/>
      <c r="D506" s="8"/>
      <c r="E506" s="8"/>
      <c r="F506" s="8"/>
      <c r="G506" s="8"/>
      <c r="H506" s="10"/>
      <c r="I506" s="10" t="str">
        <f>IF(LEN(A506)=0,,IF(MAXIFS('ข้อมูลการติดตามผล'!A:A,'ข้อมูลการติดตามผล'!B:B,A506)=0,"ไม่มีข้อมูลเข้าเยี่ยม",MAXIFS('ข้อมูลการติดตามผล'!A:A,'ข้อมูลการติดตามผล'!B:B,A506)))</f>
        <v/>
      </c>
      <c r="J506" s="11" t="str">
        <f t="shared" si="2"/>
        <v/>
      </c>
      <c r="K506" s="8" t="str">
        <f>IFERROR(IF(I506="ไม่มีข้อมูลเข้าเยี่ยม","New",IF(J506&gt; VLOOKUP(D506,Config!A:B,2,false),"Late Visit","Normal")),)</f>
        <v/>
      </c>
      <c r="L506" s="12" t="s">
        <v>14</v>
      </c>
      <c r="M506" s="12" t="s">
        <v>14</v>
      </c>
    </row>
    <row r="507" ht="15.75" customHeight="1">
      <c r="A507" s="8"/>
      <c r="B507" s="8"/>
      <c r="C507" s="8"/>
      <c r="D507" s="8"/>
      <c r="E507" s="8"/>
      <c r="F507" s="8"/>
      <c r="G507" s="8"/>
      <c r="H507" s="10"/>
      <c r="I507" s="10" t="str">
        <f>IF(LEN(A507)=0,,IF(MAXIFS('ข้อมูลการติดตามผล'!A:A,'ข้อมูลการติดตามผล'!B:B,A507)=0,"ไม่มีข้อมูลเข้าเยี่ยม",MAXIFS('ข้อมูลการติดตามผล'!A:A,'ข้อมูลการติดตามผล'!B:B,A507)))</f>
        <v/>
      </c>
      <c r="J507" s="11" t="str">
        <f t="shared" si="2"/>
        <v/>
      </c>
      <c r="K507" s="8" t="str">
        <f>IFERROR(IF(I507="ไม่มีข้อมูลเข้าเยี่ยม","New",IF(J507&gt; VLOOKUP(D507,Config!A:B,2,false),"Late Visit","Normal")),)</f>
        <v/>
      </c>
      <c r="L507" s="12" t="s">
        <v>14</v>
      </c>
      <c r="M507" s="12" t="s">
        <v>14</v>
      </c>
    </row>
    <row r="508" ht="15.75" customHeight="1">
      <c r="A508" s="8"/>
      <c r="B508" s="8"/>
      <c r="C508" s="8"/>
      <c r="D508" s="8"/>
      <c r="E508" s="8"/>
      <c r="F508" s="8"/>
      <c r="G508" s="8"/>
      <c r="H508" s="10"/>
      <c r="I508" s="10" t="str">
        <f>IF(LEN(A508)=0,,IF(MAXIFS('ข้อมูลการติดตามผล'!A:A,'ข้อมูลการติดตามผล'!B:B,A508)=0,"ไม่มีข้อมูลเข้าเยี่ยม",MAXIFS('ข้อมูลการติดตามผล'!A:A,'ข้อมูลการติดตามผล'!B:B,A508)))</f>
        <v/>
      </c>
      <c r="J508" s="11" t="str">
        <f t="shared" si="2"/>
        <v/>
      </c>
      <c r="K508" s="8" t="str">
        <f>IFERROR(IF(I508="ไม่มีข้อมูลเข้าเยี่ยม","New",IF(J508&gt; VLOOKUP(D508,Config!A:B,2,false),"Late Visit","Normal")),)</f>
        <v/>
      </c>
      <c r="L508" s="12" t="s">
        <v>14</v>
      </c>
      <c r="M508" s="12" t="s">
        <v>14</v>
      </c>
    </row>
    <row r="509" ht="15.75" customHeight="1">
      <c r="A509" s="8"/>
      <c r="B509" s="8"/>
      <c r="C509" s="8"/>
      <c r="D509" s="8"/>
      <c r="E509" s="8"/>
      <c r="F509" s="8"/>
      <c r="G509" s="8"/>
      <c r="H509" s="10"/>
      <c r="I509" s="10" t="str">
        <f>IF(LEN(A509)=0,,IF(MAXIFS('ข้อมูลการติดตามผล'!A:A,'ข้อมูลการติดตามผล'!B:B,A509)=0,"ไม่มีข้อมูลเข้าเยี่ยม",MAXIFS('ข้อมูลการติดตามผล'!A:A,'ข้อมูลการติดตามผล'!B:B,A509)))</f>
        <v/>
      </c>
      <c r="J509" s="11" t="str">
        <f t="shared" si="2"/>
        <v/>
      </c>
      <c r="K509" s="8" t="str">
        <f>IFERROR(IF(I509="ไม่มีข้อมูลเข้าเยี่ยม","New",IF(J509&gt; VLOOKUP(D509,Config!A:B,2,false),"Late Visit","Normal")),)</f>
        <v/>
      </c>
      <c r="L509" s="12" t="s">
        <v>14</v>
      </c>
      <c r="M509" s="12" t="s">
        <v>14</v>
      </c>
    </row>
    <row r="510" ht="15.75" customHeight="1">
      <c r="A510" s="8"/>
      <c r="B510" s="8"/>
      <c r="C510" s="8"/>
      <c r="D510" s="8"/>
      <c r="E510" s="8"/>
      <c r="F510" s="8"/>
      <c r="G510" s="8"/>
      <c r="H510" s="10"/>
      <c r="I510" s="10" t="str">
        <f>IF(LEN(A510)=0,,IF(MAXIFS('ข้อมูลการติดตามผล'!A:A,'ข้อมูลการติดตามผล'!B:B,A510)=0,"ไม่มีข้อมูลเข้าเยี่ยม",MAXIFS('ข้อมูลการติดตามผล'!A:A,'ข้อมูลการติดตามผล'!B:B,A510)))</f>
        <v/>
      </c>
      <c r="J510" s="11" t="str">
        <f t="shared" si="2"/>
        <v/>
      </c>
      <c r="K510" s="8" t="str">
        <f>IFERROR(IF(I510="ไม่มีข้อมูลเข้าเยี่ยม","New",IF(J510&gt; VLOOKUP(D510,Config!A:B,2,false),"Late Visit","Normal")),)</f>
        <v/>
      </c>
      <c r="L510" s="12" t="s">
        <v>14</v>
      </c>
      <c r="M510" s="12" t="s">
        <v>14</v>
      </c>
    </row>
    <row r="511" ht="15.75" customHeight="1">
      <c r="A511" s="8"/>
      <c r="B511" s="8"/>
      <c r="C511" s="8"/>
      <c r="D511" s="8"/>
      <c r="E511" s="8"/>
      <c r="F511" s="8"/>
      <c r="G511" s="8"/>
      <c r="H511" s="10"/>
      <c r="I511" s="10" t="str">
        <f>IF(LEN(A511)=0,,IF(MAXIFS('ข้อมูลการติดตามผล'!A:A,'ข้อมูลการติดตามผล'!B:B,A511)=0,"ไม่มีข้อมูลเข้าเยี่ยม",MAXIFS('ข้อมูลการติดตามผล'!A:A,'ข้อมูลการติดตามผล'!B:B,A511)))</f>
        <v/>
      </c>
      <c r="J511" s="11" t="str">
        <f t="shared" si="2"/>
        <v/>
      </c>
      <c r="K511" s="8" t="str">
        <f>IFERROR(IF(I511="ไม่มีข้อมูลเข้าเยี่ยม","New",IF(J511&gt; VLOOKUP(D511,Config!A:B,2,false),"Late Visit","Normal")),)</f>
        <v/>
      </c>
      <c r="L511" s="12" t="s">
        <v>14</v>
      </c>
      <c r="M511" s="12" t="s">
        <v>14</v>
      </c>
    </row>
    <row r="512" ht="15.75" customHeight="1">
      <c r="A512" s="8"/>
      <c r="B512" s="8"/>
      <c r="C512" s="8"/>
      <c r="D512" s="8"/>
      <c r="E512" s="8"/>
      <c r="F512" s="8"/>
      <c r="G512" s="8"/>
      <c r="H512" s="10"/>
      <c r="I512" s="10" t="str">
        <f>IF(LEN(A512)=0,,IF(MAXIFS('ข้อมูลการติดตามผล'!A:A,'ข้อมูลการติดตามผล'!B:B,A512)=0,"ไม่มีข้อมูลเข้าเยี่ยม",MAXIFS('ข้อมูลการติดตามผล'!A:A,'ข้อมูลการติดตามผล'!B:B,A512)))</f>
        <v/>
      </c>
      <c r="J512" s="11" t="str">
        <f t="shared" si="2"/>
        <v/>
      </c>
      <c r="K512" s="8" t="str">
        <f>IFERROR(IF(I512="ไม่มีข้อมูลเข้าเยี่ยม","New",IF(J512&gt; VLOOKUP(D512,Config!A:B,2,false),"Late Visit","Normal")),)</f>
        <v/>
      </c>
      <c r="L512" s="12" t="s">
        <v>14</v>
      </c>
      <c r="M512" s="12" t="s">
        <v>14</v>
      </c>
    </row>
    <row r="513" ht="15.75" customHeight="1">
      <c r="A513" s="8"/>
      <c r="B513" s="8"/>
      <c r="C513" s="8"/>
      <c r="D513" s="8"/>
      <c r="E513" s="8"/>
      <c r="F513" s="8"/>
      <c r="G513" s="8"/>
      <c r="H513" s="10"/>
      <c r="I513" s="10" t="str">
        <f>IF(LEN(A513)=0,,IF(MAXIFS('ข้อมูลการติดตามผล'!A:A,'ข้อมูลการติดตามผล'!B:B,A513)=0,"ไม่มีข้อมูลเข้าเยี่ยม",MAXIFS('ข้อมูลการติดตามผล'!A:A,'ข้อมูลการติดตามผล'!B:B,A513)))</f>
        <v/>
      </c>
      <c r="J513" s="11" t="str">
        <f t="shared" si="2"/>
        <v/>
      </c>
      <c r="K513" s="8" t="str">
        <f>IFERROR(IF(I513="ไม่มีข้อมูลเข้าเยี่ยม","New",IF(J513&gt; VLOOKUP(D513,Config!A:B,2,false),"Late Visit","Normal")),)</f>
        <v/>
      </c>
      <c r="L513" s="12" t="s">
        <v>14</v>
      </c>
      <c r="M513" s="12" t="s">
        <v>14</v>
      </c>
    </row>
    <row r="514" ht="15.75" customHeight="1">
      <c r="A514" s="8"/>
      <c r="B514" s="8"/>
      <c r="C514" s="8"/>
      <c r="D514" s="8"/>
      <c r="E514" s="8"/>
      <c r="F514" s="8"/>
      <c r="G514" s="8"/>
      <c r="H514" s="10"/>
      <c r="I514" s="10" t="str">
        <f>IF(LEN(A514)=0,,IF(MAXIFS('ข้อมูลการติดตามผล'!A:A,'ข้อมูลการติดตามผล'!B:B,A514)=0,"ไม่มีข้อมูลเข้าเยี่ยม",MAXIFS('ข้อมูลการติดตามผล'!A:A,'ข้อมูลการติดตามผล'!B:B,A514)))</f>
        <v/>
      </c>
      <c r="J514" s="11" t="str">
        <f t="shared" si="2"/>
        <v/>
      </c>
      <c r="K514" s="8" t="str">
        <f>IFERROR(IF(I514="ไม่มีข้อมูลเข้าเยี่ยม","New",IF(J514&gt; VLOOKUP(D514,Config!A:B,2,false),"Late Visit","Normal")),)</f>
        <v/>
      </c>
      <c r="L514" s="12" t="s">
        <v>14</v>
      </c>
      <c r="M514" s="12" t="s">
        <v>14</v>
      </c>
    </row>
    <row r="515" ht="15.75" customHeight="1">
      <c r="A515" s="8"/>
      <c r="B515" s="8"/>
      <c r="C515" s="8"/>
      <c r="D515" s="8"/>
      <c r="E515" s="8"/>
      <c r="F515" s="8"/>
      <c r="G515" s="8"/>
      <c r="H515" s="10"/>
      <c r="I515" s="10" t="str">
        <f>IF(LEN(A515)=0,,IF(MAXIFS('ข้อมูลการติดตามผล'!A:A,'ข้อมูลการติดตามผล'!B:B,A515)=0,"ไม่มีข้อมูลเข้าเยี่ยม",MAXIFS('ข้อมูลการติดตามผล'!A:A,'ข้อมูลการติดตามผล'!B:B,A515)))</f>
        <v/>
      </c>
      <c r="J515" s="11" t="str">
        <f t="shared" si="2"/>
        <v/>
      </c>
      <c r="K515" s="8" t="str">
        <f>IFERROR(IF(I515="ไม่มีข้อมูลเข้าเยี่ยม","New",IF(J515&gt; VLOOKUP(D515,Config!A:B,2,false),"Late Visit","Normal")),)</f>
        <v/>
      </c>
      <c r="L515" s="12" t="s">
        <v>14</v>
      </c>
      <c r="M515" s="12" t="s">
        <v>14</v>
      </c>
    </row>
    <row r="516" ht="15.75" customHeight="1">
      <c r="A516" s="8"/>
      <c r="B516" s="8"/>
      <c r="C516" s="8"/>
      <c r="D516" s="8"/>
      <c r="E516" s="8"/>
      <c r="F516" s="8"/>
      <c r="G516" s="8"/>
      <c r="H516" s="10"/>
      <c r="I516" s="10" t="str">
        <f>IF(LEN(A516)=0,,IF(MAXIFS('ข้อมูลการติดตามผล'!A:A,'ข้อมูลการติดตามผล'!B:B,A516)=0,"ไม่มีข้อมูลเข้าเยี่ยม",MAXIFS('ข้อมูลการติดตามผล'!A:A,'ข้อมูลการติดตามผล'!B:B,A516)))</f>
        <v/>
      </c>
      <c r="J516" s="11" t="str">
        <f t="shared" si="2"/>
        <v/>
      </c>
      <c r="K516" s="8" t="str">
        <f>IFERROR(IF(I516="ไม่มีข้อมูลเข้าเยี่ยม","New",IF(J516&gt; VLOOKUP(D516,Config!A:B,2,false),"Late Visit","Normal")),)</f>
        <v/>
      </c>
      <c r="L516" s="12" t="s">
        <v>14</v>
      </c>
      <c r="M516" s="12" t="s">
        <v>14</v>
      </c>
    </row>
    <row r="517" ht="15.75" customHeight="1">
      <c r="A517" s="8"/>
      <c r="B517" s="8"/>
      <c r="C517" s="8"/>
      <c r="D517" s="8"/>
      <c r="E517" s="8"/>
      <c r="F517" s="8"/>
      <c r="G517" s="8"/>
      <c r="H517" s="10"/>
      <c r="I517" s="10" t="str">
        <f>IF(LEN(A517)=0,,IF(MAXIFS('ข้อมูลการติดตามผล'!A:A,'ข้อมูลการติดตามผล'!B:B,A517)=0,"ไม่มีข้อมูลเข้าเยี่ยม",MAXIFS('ข้อมูลการติดตามผล'!A:A,'ข้อมูลการติดตามผล'!B:B,A517)))</f>
        <v/>
      </c>
      <c r="J517" s="11" t="str">
        <f t="shared" si="2"/>
        <v/>
      </c>
      <c r="K517" s="8" t="str">
        <f>IFERROR(IF(I517="ไม่มีข้อมูลเข้าเยี่ยม","New",IF(J517&gt; VLOOKUP(D517,Config!A:B,2,false),"Late Visit","Normal")),)</f>
        <v/>
      </c>
      <c r="L517" s="12" t="s">
        <v>14</v>
      </c>
      <c r="M517" s="12" t="s">
        <v>14</v>
      </c>
    </row>
    <row r="518" ht="15.75" customHeight="1">
      <c r="A518" s="8"/>
      <c r="B518" s="8"/>
      <c r="C518" s="8"/>
      <c r="D518" s="8"/>
      <c r="E518" s="8"/>
      <c r="F518" s="8"/>
      <c r="G518" s="8"/>
      <c r="H518" s="10"/>
      <c r="I518" s="10" t="str">
        <f>IF(LEN(A518)=0,,IF(MAXIFS('ข้อมูลการติดตามผล'!A:A,'ข้อมูลการติดตามผล'!B:B,A518)=0,"ไม่มีข้อมูลเข้าเยี่ยม",MAXIFS('ข้อมูลการติดตามผล'!A:A,'ข้อมูลการติดตามผล'!B:B,A518)))</f>
        <v/>
      </c>
      <c r="J518" s="11" t="str">
        <f t="shared" si="2"/>
        <v/>
      </c>
      <c r="K518" s="8" t="str">
        <f>IFERROR(IF(I518="ไม่มีข้อมูลเข้าเยี่ยม","New",IF(J518&gt; VLOOKUP(D518,Config!A:B,2,false),"Late Visit","Normal")),)</f>
        <v/>
      </c>
      <c r="L518" s="12" t="s">
        <v>14</v>
      </c>
      <c r="M518" s="12" t="s">
        <v>14</v>
      </c>
    </row>
    <row r="519" ht="15.75" customHeight="1">
      <c r="A519" s="8"/>
      <c r="B519" s="8"/>
      <c r="C519" s="8"/>
      <c r="D519" s="8"/>
      <c r="E519" s="8"/>
      <c r="F519" s="8"/>
      <c r="G519" s="8"/>
      <c r="H519" s="10"/>
      <c r="I519" s="10" t="str">
        <f>IF(LEN(A519)=0,,IF(MAXIFS('ข้อมูลการติดตามผล'!A:A,'ข้อมูลการติดตามผล'!B:B,A519)=0,"ไม่มีข้อมูลเข้าเยี่ยม",MAXIFS('ข้อมูลการติดตามผล'!A:A,'ข้อมูลการติดตามผล'!B:B,A519)))</f>
        <v/>
      </c>
      <c r="J519" s="11" t="str">
        <f t="shared" si="2"/>
        <v/>
      </c>
      <c r="K519" s="8" t="str">
        <f>IFERROR(IF(I519="ไม่มีข้อมูลเข้าเยี่ยม","New",IF(J519&gt; VLOOKUP(D519,Config!A:B,2,false),"Late Visit","Normal")),)</f>
        <v/>
      </c>
      <c r="L519" s="12" t="s">
        <v>14</v>
      </c>
      <c r="M519" s="12" t="s">
        <v>14</v>
      </c>
    </row>
    <row r="520" ht="15.75" customHeight="1">
      <c r="A520" s="8"/>
      <c r="B520" s="8"/>
      <c r="C520" s="8"/>
      <c r="D520" s="8"/>
      <c r="E520" s="8"/>
      <c r="F520" s="8"/>
      <c r="G520" s="8"/>
      <c r="H520" s="10"/>
      <c r="I520" s="10" t="str">
        <f>IF(LEN(A520)=0,,IF(MAXIFS('ข้อมูลการติดตามผล'!A:A,'ข้อมูลการติดตามผล'!B:B,A520)=0,"ไม่มีข้อมูลเข้าเยี่ยม",MAXIFS('ข้อมูลการติดตามผล'!A:A,'ข้อมูลการติดตามผล'!B:B,A520)))</f>
        <v/>
      </c>
      <c r="J520" s="11" t="str">
        <f t="shared" si="2"/>
        <v/>
      </c>
      <c r="K520" s="8" t="str">
        <f>IFERROR(IF(I520="ไม่มีข้อมูลเข้าเยี่ยม","New",IF(J520&gt; VLOOKUP(D520,Config!A:B,2,false),"Late Visit","Normal")),)</f>
        <v/>
      </c>
      <c r="L520" s="12" t="s">
        <v>14</v>
      </c>
      <c r="M520" s="12" t="s">
        <v>14</v>
      </c>
    </row>
    <row r="521" ht="15.75" customHeight="1">
      <c r="A521" s="8"/>
      <c r="B521" s="8"/>
      <c r="C521" s="8"/>
      <c r="D521" s="8"/>
      <c r="E521" s="8"/>
      <c r="F521" s="8"/>
      <c r="G521" s="8"/>
      <c r="H521" s="10"/>
      <c r="I521" s="10" t="str">
        <f>IF(LEN(A521)=0,,IF(MAXIFS('ข้อมูลการติดตามผล'!A:A,'ข้อมูลการติดตามผล'!B:B,A521)=0,"ไม่มีข้อมูลเข้าเยี่ยม",MAXIFS('ข้อมูลการติดตามผล'!A:A,'ข้อมูลการติดตามผล'!B:B,A521)))</f>
        <v/>
      </c>
      <c r="J521" s="11" t="str">
        <f t="shared" si="2"/>
        <v/>
      </c>
      <c r="K521" s="8" t="str">
        <f>IFERROR(IF(I521="ไม่มีข้อมูลเข้าเยี่ยม","New",IF(J521&gt; VLOOKUP(D521,Config!A:B,2,false),"Late Visit","Normal")),)</f>
        <v/>
      </c>
      <c r="L521" s="12" t="s">
        <v>14</v>
      </c>
      <c r="M521" s="12" t="s">
        <v>14</v>
      </c>
    </row>
    <row r="522" ht="15.75" customHeight="1">
      <c r="A522" s="8"/>
      <c r="B522" s="8"/>
      <c r="C522" s="8"/>
      <c r="D522" s="8"/>
      <c r="E522" s="8"/>
      <c r="F522" s="8"/>
      <c r="G522" s="8"/>
      <c r="H522" s="10"/>
      <c r="I522" s="10" t="str">
        <f>IF(LEN(A522)=0,,IF(MAXIFS('ข้อมูลการติดตามผล'!A:A,'ข้อมูลการติดตามผล'!B:B,A522)=0,"ไม่มีข้อมูลเข้าเยี่ยม",MAXIFS('ข้อมูลการติดตามผล'!A:A,'ข้อมูลการติดตามผล'!B:B,A522)))</f>
        <v/>
      </c>
      <c r="J522" s="11" t="str">
        <f t="shared" si="2"/>
        <v/>
      </c>
      <c r="K522" s="8" t="str">
        <f>IFERROR(IF(I522="ไม่มีข้อมูลเข้าเยี่ยม","New",IF(J522&gt; VLOOKUP(D522,Config!A:B,2,false),"Late Visit","Normal")),)</f>
        <v/>
      </c>
      <c r="L522" s="12" t="s">
        <v>14</v>
      </c>
      <c r="M522" s="12" t="s">
        <v>14</v>
      </c>
    </row>
    <row r="523" ht="15.75" customHeight="1">
      <c r="A523" s="8"/>
      <c r="B523" s="8"/>
      <c r="C523" s="8"/>
      <c r="D523" s="8"/>
      <c r="E523" s="8"/>
      <c r="F523" s="8"/>
      <c r="G523" s="8"/>
      <c r="H523" s="10"/>
      <c r="I523" s="10" t="str">
        <f>IF(LEN(A523)=0,,IF(MAXIFS('ข้อมูลการติดตามผล'!A:A,'ข้อมูลการติดตามผล'!B:B,A523)=0,"ไม่มีข้อมูลเข้าเยี่ยม",MAXIFS('ข้อมูลการติดตามผล'!A:A,'ข้อมูลการติดตามผล'!B:B,A523)))</f>
        <v/>
      </c>
      <c r="J523" s="11" t="str">
        <f t="shared" si="2"/>
        <v/>
      </c>
      <c r="K523" s="8" t="str">
        <f>IFERROR(IF(I523="ไม่มีข้อมูลเข้าเยี่ยม","New",IF(J523&gt; VLOOKUP(D523,Config!A:B,2,false),"Late Visit","Normal")),)</f>
        <v/>
      </c>
      <c r="L523" s="12" t="s">
        <v>14</v>
      </c>
      <c r="M523" s="12" t="s">
        <v>14</v>
      </c>
    </row>
    <row r="524" ht="15.75" customHeight="1">
      <c r="A524" s="8"/>
      <c r="B524" s="8"/>
      <c r="C524" s="8"/>
      <c r="D524" s="8"/>
      <c r="E524" s="8"/>
      <c r="F524" s="8"/>
      <c r="G524" s="8"/>
      <c r="H524" s="10"/>
      <c r="I524" s="10" t="str">
        <f>IF(LEN(A524)=0,,IF(MAXIFS('ข้อมูลการติดตามผล'!A:A,'ข้อมูลการติดตามผล'!B:B,A524)=0,"ไม่มีข้อมูลเข้าเยี่ยม",MAXIFS('ข้อมูลการติดตามผล'!A:A,'ข้อมูลการติดตามผล'!B:B,A524)))</f>
        <v/>
      </c>
      <c r="J524" s="11" t="str">
        <f t="shared" si="2"/>
        <v/>
      </c>
      <c r="K524" s="8" t="str">
        <f>IFERROR(IF(I524="ไม่มีข้อมูลเข้าเยี่ยม","New",IF(J524&gt; VLOOKUP(D524,Config!A:B,2,false),"Late Visit","Normal")),)</f>
        <v/>
      </c>
      <c r="L524" s="12" t="s">
        <v>14</v>
      </c>
      <c r="M524" s="12" t="s">
        <v>14</v>
      </c>
    </row>
    <row r="525" ht="15.75" customHeight="1">
      <c r="A525" s="8"/>
      <c r="B525" s="8"/>
      <c r="C525" s="8"/>
      <c r="D525" s="8"/>
      <c r="E525" s="8"/>
      <c r="F525" s="8"/>
      <c r="G525" s="8"/>
      <c r="H525" s="10"/>
      <c r="I525" s="10" t="str">
        <f>IF(LEN(A525)=0,,IF(MAXIFS('ข้อมูลการติดตามผล'!A:A,'ข้อมูลการติดตามผล'!B:B,A525)=0,"ไม่มีข้อมูลเข้าเยี่ยม",MAXIFS('ข้อมูลการติดตามผล'!A:A,'ข้อมูลการติดตามผล'!B:B,A525)))</f>
        <v/>
      </c>
      <c r="J525" s="11" t="str">
        <f t="shared" si="2"/>
        <v/>
      </c>
      <c r="K525" s="8" t="str">
        <f>IFERROR(IF(I525="ไม่มีข้อมูลเข้าเยี่ยม","New",IF(J525&gt; VLOOKUP(D525,Config!A:B,2,false),"Late Visit","Normal")),)</f>
        <v/>
      </c>
      <c r="L525" s="12" t="s">
        <v>14</v>
      </c>
      <c r="M525" s="12" t="s">
        <v>14</v>
      </c>
    </row>
    <row r="526" ht="15.75" customHeight="1">
      <c r="A526" s="8"/>
      <c r="B526" s="8"/>
      <c r="C526" s="8"/>
      <c r="D526" s="8"/>
      <c r="E526" s="8"/>
      <c r="F526" s="8"/>
      <c r="G526" s="8"/>
      <c r="H526" s="10"/>
      <c r="I526" s="10" t="str">
        <f>IF(LEN(A526)=0,,IF(MAXIFS('ข้อมูลการติดตามผล'!A:A,'ข้อมูลการติดตามผล'!B:B,A526)=0,"ไม่มีข้อมูลเข้าเยี่ยม",MAXIFS('ข้อมูลการติดตามผล'!A:A,'ข้อมูลการติดตามผล'!B:B,A526)))</f>
        <v/>
      </c>
      <c r="J526" s="11" t="str">
        <f t="shared" si="2"/>
        <v/>
      </c>
      <c r="K526" s="8" t="str">
        <f>IFERROR(IF(I526="ไม่มีข้อมูลเข้าเยี่ยม","New",IF(J526&gt; VLOOKUP(D526,Config!A:B,2,false),"Late Visit","Normal")),)</f>
        <v/>
      </c>
      <c r="L526" s="12" t="s">
        <v>14</v>
      </c>
      <c r="M526" s="12" t="s">
        <v>14</v>
      </c>
    </row>
    <row r="527" ht="15.75" customHeight="1">
      <c r="A527" s="8"/>
      <c r="B527" s="8"/>
      <c r="C527" s="8"/>
      <c r="D527" s="8"/>
      <c r="E527" s="8"/>
      <c r="F527" s="8"/>
      <c r="G527" s="8"/>
      <c r="H527" s="10"/>
      <c r="I527" s="10" t="str">
        <f>IF(LEN(A527)=0,,IF(MAXIFS('ข้อมูลการติดตามผล'!A:A,'ข้อมูลการติดตามผล'!B:B,A527)=0,"ไม่มีข้อมูลเข้าเยี่ยม",MAXIFS('ข้อมูลการติดตามผล'!A:A,'ข้อมูลการติดตามผล'!B:B,A527)))</f>
        <v/>
      </c>
      <c r="J527" s="11" t="str">
        <f t="shared" si="2"/>
        <v/>
      </c>
      <c r="K527" s="8" t="str">
        <f>IFERROR(IF(I527="ไม่มีข้อมูลเข้าเยี่ยม","New",IF(J527&gt; VLOOKUP(D527,Config!A:B,2,false),"Late Visit","Normal")),)</f>
        <v/>
      </c>
      <c r="L527" s="12" t="s">
        <v>14</v>
      </c>
      <c r="M527" s="12" t="s">
        <v>14</v>
      </c>
    </row>
    <row r="528" ht="15.75" customHeight="1">
      <c r="A528" s="8"/>
      <c r="B528" s="8"/>
      <c r="C528" s="8"/>
      <c r="D528" s="8"/>
      <c r="E528" s="8"/>
      <c r="F528" s="8"/>
      <c r="G528" s="8"/>
      <c r="H528" s="10"/>
      <c r="I528" s="10" t="str">
        <f>IF(LEN(A528)=0,,IF(MAXIFS('ข้อมูลการติดตามผล'!A:A,'ข้อมูลการติดตามผล'!B:B,A528)=0,"ไม่มีข้อมูลเข้าเยี่ยม",MAXIFS('ข้อมูลการติดตามผล'!A:A,'ข้อมูลการติดตามผล'!B:B,A528)))</f>
        <v/>
      </c>
      <c r="J528" s="11" t="str">
        <f t="shared" si="2"/>
        <v/>
      </c>
      <c r="K528" s="8" t="str">
        <f>IFERROR(IF(I528="ไม่มีข้อมูลเข้าเยี่ยม","New",IF(J528&gt; VLOOKUP(D528,Config!A:B,2,false),"Late Visit","Normal")),)</f>
        <v/>
      </c>
      <c r="L528" s="12" t="s">
        <v>14</v>
      </c>
      <c r="M528" s="12" t="s">
        <v>14</v>
      </c>
    </row>
    <row r="529" ht="15.75" customHeight="1">
      <c r="A529" s="8"/>
      <c r="B529" s="8"/>
      <c r="C529" s="8"/>
      <c r="D529" s="8"/>
      <c r="E529" s="8"/>
      <c r="F529" s="8"/>
      <c r="G529" s="8"/>
      <c r="H529" s="10"/>
      <c r="I529" s="10" t="str">
        <f>IF(LEN(A529)=0,,IF(MAXIFS('ข้อมูลการติดตามผล'!A:A,'ข้อมูลการติดตามผล'!B:B,A529)=0,"ไม่มีข้อมูลเข้าเยี่ยม",MAXIFS('ข้อมูลการติดตามผล'!A:A,'ข้อมูลการติดตามผล'!B:B,A529)))</f>
        <v/>
      </c>
      <c r="J529" s="11" t="str">
        <f t="shared" si="2"/>
        <v/>
      </c>
      <c r="K529" s="8" t="str">
        <f>IFERROR(IF(I529="ไม่มีข้อมูลเข้าเยี่ยม","New",IF(J529&gt; VLOOKUP(D529,Config!A:B,2,false),"Late Visit","Normal")),)</f>
        <v/>
      </c>
      <c r="L529" s="12" t="s">
        <v>14</v>
      </c>
      <c r="M529" s="12" t="s">
        <v>14</v>
      </c>
    </row>
    <row r="530" ht="15.75" customHeight="1">
      <c r="A530" s="8"/>
      <c r="B530" s="8"/>
      <c r="C530" s="8"/>
      <c r="D530" s="8"/>
      <c r="E530" s="8"/>
      <c r="F530" s="8"/>
      <c r="G530" s="8"/>
      <c r="H530" s="10"/>
      <c r="I530" s="10" t="str">
        <f>IF(LEN(A530)=0,,IF(MAXIFS('ข้อมูลการติดตามผล'!A:A,'ข้อมูลการติดตามผล'!B:B,A530)=0,"ไม่มีข้อมูลเข้าเยี่ยม",MAXIFS('ข้อมูลการติดตามผล'!A:A,'ข้อมูลการติดตามผล'!B:B,A530)))</f>
        <v/>
      </c>
      <c r="J530" s="11" t="str">
        <f t="shared" si="2"/>
        <v/>
      </c>
      <c r="K530" s="8" t="str">
        <f>IFERROR(IF(I530="ไม่มีข้อมูลเข้าเยี่ยม","New",IF(J530&gt; VLOOKUP(D530,Config!A:B,2,false),"Late Visit","Normal")),)</f>
        <v/>
      </c>
      <c r="L530" s="12" t="s">
        <v>14</v>
      </c>
      <c r="M530" s="12" t="s">
        <v>14</v>
      </c>
    </row>
    <row r="531" ht="15.75" customHeight="1">
      <c r="A531" s="8"/>
      <c r="B531" s="8"/>
      <c r="C531" s="8"/>
      <c r="D531" s="8"/>
      <c r="E531" s="8"/>
      <c r="F531" s="8"/>
      <c r="G531" s="8"/>
      <c r="H531" s="10"/>
      <c r="I531" s="10" t="str">
        <f>IF(LEN(A531)=0,,IF(MAXIFS('ข้อมูลการติดตามผล'!A:A,'ข้อมูลการติดตามผล'!B:B,A531)=0,"ไม่มีข้อมูลเข้าเยี่ยม",MAXIFS('ข้อมูลการติดตามผล'!A:A,'ข้อมูลการติดตามผล'!B:B,A531)))</f>
        <v/>
      </c>
      <c r="J531" s="11" t="str">
        <f t="shared" si="2"/>
        <v/>
      </c>
      <c r="K531" s="8" t="str">
        <f>IFERROR(IF(I531="ไม่มีข้อมูลเข้าเยี่ยม","New",IF(J531&gt; VLOOKUP(D531,Config!A:B,2,false),"Late Visit","Normal")),)</f>
        <v/>
      </c>
      <c r="L531" s="12" t="s">
        <v>14</v>
      </c>
      <c r="M531" s="12" t="s">
        <v>14</v>
      </c>
    </row>
    <row r="532" ht="15.75" customHeight="1">
      <c r="A532" s="8"/>
      <c r="B532" s="8"/>
      <c r="C532" s="8"/>
      <c r="D532" s="8"/>
      <c r="E532" s="8"/>
      <c r="F532" s="8"/>
      <c r="G532" s="8"/>
      <c r="H532" s="10"/>
      <c r="I532" s="10" t="str">
        <f>IF(LEN(A532)=0,,IF(MAXIFS('ข้อมูลการติดตามผล'!A:A,'ข้อมูลการติดตามผล'!B:B,A532)=0,"ไม่มีข้อมูลเข้าเยี่ยม",MAXIFS('ข้อมูลการติดตามผล'!A:A,'ข้อมูลการติดตามผล'!B:B,A532)))</f>
        <v/>
      </c>
      <c r="J532" s="11" t="str">
        <f t="shared" si="2"/>
        <v/>
      </c>
      <c r="K532" s="8" t="str">
        <f>IFERROR(IF(I532="ไม่มีข้อมูลเข้าเยี่ยม","New",IF(J532&gt; VLOOKUP(D532,Config!A:B,2,false),"Late Visit","Normal")),)</f>
        <v/>
      </c>
      <c r="L532" s="12" t="s">
        <v>14</v>
      </c>
      <c r="M532" s="12" t="s">
        <v>14</v>
      </c>
    </row>
    <row r="533" ht="15.75" customHeight="1">
      <c r="A533" s="8"/>
      <c r="B533" s="8"/>
      <c r="C533" s="8"/>
      <c r="D533" s="8"/>
      <c r="E533" s="8"/>
      <c r="F533" s="8"/>
      <c r="G533" s="8"/>
      <c r="H533" s="10"/>
      <c r="I533" s="10" t="str">
        <f>IF(LEN(A533)=0,,IF(MAXIFS('ข้อมูลการติดตามผล'!A:A,'ข้อมูลการติดตามผล'!B:B,A533)=0,"ไม่มีข้อมูลเข้าเยี่ยม",MAXIFS('ข้อมูลการติดตามผล'!A:A,'ข้อมูลการติดตามผล'!B:B,A533)))</f>
        <v/>
      </c>
      <c r="J533" s="11" t="str">
        <f t="shared" si="2"/>
        <v/>
      </c>
      <c r="K533" s="8" t="str">
        <f>IFERROR(IF(I533="ไม่มีข้อมูลเข้าเยี่ยม","New",IF(J533&gt; VLOOKUP(D533,Config!A:B,2,false),"Late Visit","Normal")),)</f>
        <v/>
      </c>
      <c r="L533" s="12" t="s">
        <v>14</v>
      </c>
      <c r="M533" s="12" t="s">
        <v>14</v>
      </c>
    </row>
    <row r="534" ht="15.75" customHeight="1">
      <c r="A534" s="8"/>
      <c r="B534" s="8"/>
      <c r="C534" s="8"/>
      <c r="D534" s="8"/>
      <c r="E534" s="8"/>
      <c r="F534" s="8"/>
      <c r="G534" s="8"/>
      <c r="H534" s="10"/>
      <c r="I534" s="10" t="str">
        <f>IF(LEN(A534)=0,,IF(MAXIFS('ข้อมูลการติดตามผล'!A:A,'ข้อมูลการติดตามผล'!B:B,A534)=0,"ไม่มีข้อมูลเข้าเยี่ยม",MAXIFS('ข้อมูลการติดตามผล'!A:A,'ข้อมูลการติดตามผล'!B:B,A534)))</f>
        <v/>
      </c>
      <c r="J534" s="11" t="str">
        <f t="shared" si="2"/>
        <v/>
      </c>
      <c r="K534" s="8" t="str">
        <f>IFERROR(IF(I534="ไม่มีข้อมูลเข้าเยี่ยม","New",IF(J534&gt; VLOOKUP(D534,Config!A:B,2,false),"Late Visit","Normal")),)</f>
        <v/>
      </c>
      <c r="L534" s="12" t="s">
        <v>14</v>
      </c>
      <c r="M534" s="12" t="s">
        <v>14</v>
      </c>
    </row>
    <row r="535" ht="15.75" customHeight="1">
      <c r="A535" s="8"/>
      <c r="B535" s="8"/>
      <c r="C535" s="8"/>
      <c r="D535" s="8"/>
      <c r="E535" s="8"/>
      <c r="F535" s="8"/>
      <c r="G535" s="8"/>
      <c r="H535" s="10"/>
      <c r="I535" s="10" t="str">
        <f>IF(LEN(A535)=0,,IF(MAXIFS('ข้อมูลการติดตามผล'!A:A,'ข้อมูลการติดตามผล'!B:B,A535)=0,"ไม่มีข้อมูลเข้าเยี่ยม",MAXIFS('ข้อมูลการติดตามผล'!A:A,'ข้อมูลการติดตามผล'!B:B,A535)))</f>
        <v/>
      </c>
      <c r="J535" s="11" t="str">
        <f t="shared" si="2"/>
        <v/>
      </c>
      <c r="K535" s="8" t="str">
        <f>IFERROR(IF(I535="ไม่มีข้อมูลเข้าเยี่ยม","New",IF(J535&gt; VLOOKUP(D535,Config!A:B,2,false),"Late Visit","Normal")),)</f>
        <v/>
      </c>
      <c r="L535" s="12" t="s">
        <v>14</v>
      </c>
      <c r="M535" s="12" t="s">
        <v>14</v>
      </c>
    </row>
    <row r="536" ht="15.75" customHeight="1">
      <c r="A536" s="8"/>
      <c r="B536" s="8"/>
      <c r="C536" s="8"/>
      <c r="D536" s="8"/>
      <c r="E536" s="8"/>
      <c r="F536" s="8"/>
      <c r="G536" s="8"/>
      <c r="H536" s="10"/>
      <c r="I536" s="10" t="str">
        <f>IF(LEN(A536)=0,,IF(MAXIFS('ข้อมูลการติดตามผล'!A:A,'ข้อมูลการติดตามผล'!B:B,A536)=0,"ไม่มีข้อมูลเข้าเยี่ยม",MAXIFS('ข้อมูลการติดตามผล'!A:A,'ข้อมูลการติดตามผล'!B:B,A536)))</f>
        <v/>
      </c>
      <c r="J536" s="11" t="str">
        <f t="shared" si="2"/>
        <v/>
      </c>
      <c r="K536" s="8" t="str">
        <f>IFERROR(IF(I536="ไม่มีข้อมูลเข้าเยี่ยม","New",IF(J536&gt; VLOOKUP(D536,Config!A:B,2,false),"Late Visit","Normal")),)</f>
        <v/>
      </c>
      <c r="L536" s="12" t="s">
        <v>14</v>
      </c>
      <c r="M536" s="12" t="s">
        <v>14</v>
      </c>
    </row>
    <row r="537" ht="15.75" customHeight="1">
      <c r="A537" s="8"/>
      <c r="B537" s="8"/>
      <c r="C537" s="8"/>
      <c r="D537" s="8"/>
      <c r="E537" s="8"/>
      <c r="F537" s="8"/>
      <c r="G537" s="8"/>
      <c r="H537" s="10"/>
      <c r="I537" s="10" t="str">
        <f>IF(LEN(A537)=0,,IF(MAXIFS('ข้อมูลการติดตามผล'!A:A,'ข้อมูลการติดตามผล'!B:B,A537)=0,"ไม่มีข้อมูลเข้าเยี่ยม",MAXIFS('ข้อมูลการติดตามผล'!A:A,'ข้อมูลการติดตามผล'!B:B,A537)))</f>
        <v/>
      </c>
      <c r="J537" s="11" t="str">
        <f t="shared" si="2"/>
        <v/>
      </c>
      <c r="K537" s="8" t="str">
        <f>IFERROR(IF(I537="ไม่มีข้อมูลเข้าเยี่ยม","New",IF(J537&gt; VLOOKUP(D537,Config!A:B,2,false),"Late Visit","Normal")),)</f>
        <v/>
      </c>
      <c r="L537" s="12" t="s">
        <v>14</v>
      </c>
      <c r="M537" s="12" t="s">
        <v>14</v>
      </c>
    </row>
    <row r="538" ht="15.75" customHeight="1">
      <c r="A538" s="8"/>
      <c r="B538" s="8"/>
      <c r="C538" s="8"/>
      <c r="D538" s="8"/>
      <c r="E538" s="8"/>
      <c r="F538" s="8"/>
      <c r="G538" s="8"/>
      <c r="H538" s="10"/>
      <c r="I538" s="10" t="str">
        <f>IF(LEN(A538)=0,,IF(MAXIFS('ข้อมูลการติดตามผล'!A:A,'ข้อมูลการติดตามผล'!B:B,A538)=0,"ไม่มีข้อมูลเข้าเยี่ยม",MAXIFS('ข้อมูลการติดตามผล'!A:A,'ข้อมูลการติดตามผล'!B:B,A538)))</f>
        <v/>
      </c>
      <c r="J538" s="11" t="str">
        <f t="shared" si="2"/>
        <v/>
      </c>
      <c r="K538" s="8" t="str">
        <f>IFERROR(IF(I538="ไม่มีข้อมูลเข้าเยี่ยม","New",IF(J538&gt; VLOOKUP(D538,Config!A:B,2,false),"Late Visit","Normal")),)</f>
        <v/>
      </c>
      <c r="L538" s="12" t="s">
        <v>14</v>
      </c>
      <c r="M538" s="12" t="s">
        <v>14</v>
      </c>
    </row>
    <row r="539" ht="15.75" customHeight="1">
      <c r="A539" s="8"/>
      <c r="B539" s="8"/>
      <c r="C539" s="8"/>
      <c r="D539" s="8"/>
      <c r="E539" s="8"/>
      <c r="F539" s="8"/>
      <c r="G539" s="8"/>
      <c r="H539" s="10"/>
      <c r="I539" s="10" t="str">
        <f>IF(LEN(A539)=0,,IF(MAXIFS('ข้อมูลการติดตามผล'!A:A,'ข้อมูลการติดตามผล'!B:B,A539)=0,"ไม่มีข้อมูลเข้าเยี่ยม",MAXIFS('ข้อมูลการติดตามผล'!A:A,'ข้อมูลการติดตามผล'!B:B,A539)))</f>
        <v/>
      </c>
      <c r="J539" s="11" t="str">
        <f t="shared" si="2"/>
        <v/>
      </c>
      <c r="K539" s="8" t="str">
        <f>IFERROR(IF(I539="ไม่มีข้อมูลเข้าเยี่ยม","New",IF(J539&gt; VLOOKUP(D539,Config!A:B,2,false),"Late Visit","Normal")),)</f>
        <v/>
      </c>
      <c r="L539" s="12" t="s">
        <v>14</v>
      </c>
      <c r="M539" s="12" t="s">
        <v>14</v>
      </c>
    </row>
    <row r="540" ht="15.75" customHeight="1">
      <c r="A540" s="8"/>
      <c r="B540" s="8"/>
      <c r="C540" s="8"/>
      <c r="D540" s="8"/>
      <c r="E540" s="8"/>
      <c r="F540" s="8"/>
      <c r="G540" s="8"/>
      <c r="H540" s="10"/>
      <c r="I540" s="10" t="str">
        <f>IF(LEN(A540)=0,,IF(MAXIFS('ข้อมูลการติดตามผล'!A:A,'ข้อมูลการติดตามผล'!B:B,A540)=0,"ไม่มีข้อมูลเข้าเยี่ยม",MAXIFS('ข้อมูลการติดตามผล'!A:A,'ข้อมูลการติดตามผล'!B:B,A540)))</f>
        <v/>
      </c>
      <c r="J540" s="11" t="str">
        <f t="shared" si="2"/>
        <v/>
      </c>
      <c r="K540" s="8" t="str">
        <f>IFERROR(IF(I540="ไม่มีข้อมูลเข้าเยี่ยม","New",IF(J540&gt; VLOOKUP(D540,Config!A:B,2,false),"Late Visit","Normal")),)</f>
        <v/>
      </c>
      <c r="L540" s="12" t="s">
        <v>14</v>
      </c>
      <c r="M540" s="12" t="s">
        <v>14</v>
      </c>
    </row>
    <row r="541" ht="15.75" customHeight="1">
      <c r="A541" s="8"/>
      <c r="B541" s="8"/>
      <c r="C541" s="8"/>
      <c r="D541" s="8"/>
      <c r="E541" s="8"/>
      <c r="F541" s="8"/>
      <c r="G541" s="8"/>
      <c r="H541" s="10"/>
      <c r="I541" s="10" t="str">
        <f>IF(LEN(A541)=0,,IF(MAXIFS('ข้อมูลการติดตามผล'!A:A,'ข้อมูลการติดตามผล'!B:B,A541)=0,"ไม่มีข้อมูลเข้าเยี่ยม",MAXIFS('ข้อมูลการติดตามผล'!A:A,'ข้อมูลการติดตามผล'!B:B,A541)))</f>
        <v/>
      </c>
      <c r="J541" s="11" t="str">
        <f t="shared" si="2"/>
        <v/>
      </c>
      <c r="K541" s="8" t="str">
        <f>IFERROR(IF(I541="ไม่มีข้อมูลเข้าเยี่ยม","New",IF(J541&gt; VLOOKUP(D541,Config!A:B,2,false),"Late Visit","Normal")),)</f>
        <v/>
      </c>
      <c r="L541" s="12" t="s">
        <v>14</v>
      </c>
      <c r="M541" s="12" t="s">
        <v>14</v>
      </c>
    </row>
    <row r="542" ht="15.75" customHeight="1">
      <c r="A542" s="8"/>
      <c r="B542" s="8"/>
      <c r="C542" s="8"/>
      <c r="D542" s="8"/>
      <c r="E542" s="8"/>
      <c r="F542" s="8"/>
      <c r="G542" s="8"/>
      <c r="H542" s="10"/>
      <c r="I542" s="10" t="str">
        <f>IF(LEN(A542)=0,,IF(MAXIFS('ข้อมูลการติดตามผล'!A:A,'ข้อมูลการติดตามผล'!B:B,A542)=0,"ไม่มีข้อมูลเข้าเยี่ยม",MAXIFS('ข้อมูลการติดตามผล'!A:A,'ข้อมูลการติดตามผล'!B:B,A542)))</f>
        <v/>
      </c>
      <c r="J542" s="11" t="str">
        <f t="shared" si="2"/>
        <v/>
      </c>
      <c r="K542" s="8" t="str">
        <f>IFERROR(IF(I542="ไม่มีข้อมูลเข้าเยี่ยม","New",IF(J542&gt; VLOOKUP(D542,Config!A:B,2,false),"Late Visit","Normal")),)</f>
        <v/>
      </c>
      <c r="L542" s="12" t="s">
        <v>14</v>
      </c>
      <c r="M542" s="12" t="s">
        <v>14</v>
      </c>
    </row>
    <row r="543" ht="15.75" customHeight="1">
      <c r="A543" s="8"/>
      <c r="B543" s="8"/>
      <c r="C543" s="8"/>
      <c r="D543" s="8"/>
      <c r="E543" s="8"/>
      <c r="F543" s="8"/>
      <c r="G543" s="8"/>
      <c r="H543" s="10"/>
      <c r="I543" s="10" t="str">
        <f>IF(LEN(A543)=0,,IF(MAXIFS('ข้อมูลการติดตามผล'!A:A,'ข้อมูลการติดตามผล'!B:B,A543)=0,"ไม่มีข้อมูลเข้าเยี่ยม",MAXIFS('ข้อมูลการติดตามผล'!A:A,'ข้อมูลการติดตามผล'!B:B,A543)))</f>
        <v/>
      </c>
      <c r="J543" s="11" t="str">
        <f t="shared" si="2"/>
        <v/>
      </c>
      <c r="K543" s="8" t="str">
        <f>IFERROR(IF(I543="ไม่มีข้อมูลเข้าเยี่ยม","New",IF(J543&gt; VLOOKUP(D543,Config!A:B,2,false),"Late Visit","Normal")),)</f>
        <v/>
      </c>
      <c r="L543" s="12" t="s">
        <v>14</v>
      </c>
      <c r="M543" s="12" t="s">
        <v>14</v>
      </c>
    </row>
    <row r="544" ht="15.75" customHeight="1">
      <c r="A544" s="8"/>
      <c r="B544" s="8"/>
      <c r="C544" s="8"/>
      <c r="D544" s="8"/>
      <c r="E544" s="8"/>
      <c r="F544" s="8"/>
      <c r="G544" s="8"/>
      <c r="H544" s="10"/>
      <c r="I544" s="10" t="str">
        <f>IF(LEN(A544)=0,,IF(MAXIFS('ข้อมูลการติดตามผล'!A:A,'ข้อมูลการติดตามผล'!B:B,A544)=0,"ไม่มีข้อมูลเข้าเยี่ยม",MAXIFS('ข้อมูลการติดตามผล'!A:A,'ข้อมูลการติดตามผล'!B:B,A544)))</f>
        <v/>
      </c>
      <c r="J544" s="11" t="str">
        <f t="shared" si="2"/>
        <v/>
      </c>
      <c r="K544" s="8" t="str">
        <f>IFERROR(IF(I544="ไม่มีข้อมูลเข้าเยี่ยม","New",IF(J544&gt; VLOOKUP(D544,Config!A:B,2,false),"Late Visit","Normal")),)</f>
        <v/>
      </c>
      <c r="L544" s="12" t="s">
        <v>14</v>
      </c>
      <c r="M544" s="12" t="s">
        <v>14</v>
      </c>
    </row>
    <row r="545" ht="15.75" customHeight="1">
      <c r="A545" s="8"/>
      <c r="B545" s="8"/>
      <c r="C545" s="8"/>
      <c r="D545" s="8"/>
      <c r="E545" s="8"/>
      <c r="F545" s="8"/>
      <c r="G545" s="8"/>
      <c r="H545" s="10"/>
      <c r="I545" s="10" t="str">
        <f>IF(LEN(A545)=0,,IF(MAXIFS('ข้อมูลการติดตามผล'!A:A,'ข้อมูลการติดตามผล'!B:B,A545)=0,"ไม่มีข้อมูลเข้าเยี่ยม",MAXIFS('ข้อมูลการติดตามผล'!A:A,'ข้อมูลการติดตามผล'!B:B,A545)))</f>
        <v/>
      </c>
      <c r="J545" s="11" t="str">
        <f t="shared" si="2"/>
        <v/>
      </c>
      <c r="K545" s="8" t="str">
        <f>IFERROR(IF(I545="ไม่มีข้อมูลเข้าเยี่ยม","New",IF(J545&gt; VLOOKUP(D545,Config!A:B,2,false),"Late Visit","Normal")),)</f>
        <v/>
      </c>
      <c r="L545" s="12" t="s">
        <v>14</v>
      </c>
      <c r="M545" s="12" t="s">
        <v>14</v>
      </c>
    </row>
    <row r="546" ht="15.75" customHeight="1">
      <c r="A546" s="8"/>
      <c r="B546" s="8"/>
      <c r="C546" s="8"/>
      <c r="D546" s="8"/>
      <c r="E546" s="8"/>
      <c r="F546" s="8"/>
      <c r="G546" s="8"/>
      <c r="H546" s="10"/>
      <c r="I546" s="10" t="str">
        <f>IF(LEN(A546)=0,,IF(MAXIFS('ข้อมูลการติดตามผล'!A:A,'ข้อมูลการติดตามผล'!B:B,A546)=0,"ไม่มีข้อมูลเข้าเยี่ยม",MAXIFS('ข้อมูลการติดตามผล'!A:A,'ข้อมูลการติดตามผล'!B:B,A546)))</f>
        <v/>
      </c>
      <c r="J546" s="11" t="str">
        <f t="shared" si="2"/>
        <v/>
      </c>
      <c r="K546" s="8" t="str">
        <f>IFERROR(IF(I546="ไม่มีข้อมูลเข้าเยี่ยม","New",IF(J546&gt; VLOOKUP(D546,Config!A:B,2,false),"Late Visit","Normal")),)</f>
        <v/>
      </c>
      <c r="L546" s="12" t="s">
        <v>14</v>
      </c>
      <c r="M546" s="12" t="s">
        <v>14</v>
      </c>
    </row>
    <row r="547" ht="15.75" customHeight="1">
      <c r="A547" s="8"/>
      <c r="B547" s="8"/>
      <c r="C547" s="8"/>
      <c r="D547" s="8"/>
      <c r="E547" s="8"/>
      <c r="F547" s="8"/>
      <c r="G547" s="8"/>
      <c r="H547" s="10"/>
      <c r="I547" s="10" t="str">
        <f>IF(LEN(A547)=0,,IF(MAXIFS('ข้อมูลการติดตามผล'!A:A,'ข้อมูลการติดตามผล'!B:B,A547)=0,"ไม่มีข้อมูลเข้าเยี่ยม",MAXIFS('ข้อมูลการติดตามผล'!A:A,'ข้อมูลการติดตามผล'!B:B,A547)))</f>
        <v/>
      </c>
      <c r="J547" s="11" t="str">
        <f t="shared" si="2"/>
        <v/>
      </c>
      <c r="K547" s="8" t="str">
        <f>IFERROR(IF(I547="ไม่มีข้อมูลเข้าเยี่ยม","New",IF(J547&gt; VLOOKUP(D547,Config!A:B,2,false),"Late Visit","Normal")),)</f>
        <v/>
      </c>
      <c r="L547" s="12" t="s">
        <v>14</v>
      </c>
      <c r="M547" s="12" t="s">
        <v>14</v>
      </c>
    </row>
    <row r="548" ht="15.75" customHeight="1">
      <c r="A548" s="8"/>
      <c r="B548" s="8"/>
      <c r="C548" s="8"/>
      <c r="D548" s="8"/>
      <c r="E548" s="8"/>
      <c r="F548" s="8"/>
      <c r="G548" s="8"/>
      <c r="H548" s="10"/>
      <c r="I548" s="10" t="str">
        <f>IF(LEN(A548)=0,,IF(MAXIFS('ข้อมูลการติดตามผล'!A:A,'ข้อมูลการติดตามผล'!B:B,A548)=0,"ไม่มีข้อมูลเข้าเยี่ยม",MAXIFS('ข้อมูลการติดตามผล'!A:A,'ข้อมูลการติดตามผล'!B:B,A548)))</f>
        <v/>
      </c>
      <c r="J548" s="11" t="str">
        <f t="shared" si="2"/>
        <v/>
      </c>
      <c r="K548" s="8" t="str">
        <f>IFERROR(IF(I548="ไม่มีข้อมูลเข้าเยี่ยม","New",IF(J548&gt; VLOOKUP(D548,Config!A:B,2,false),"Late Visit","Normal")),)</f>
        <v/>
      </c>
      <c r="L548" s="12" t="s">
        <v>14</v>
      </c>
      <c r="M548" s="12" t="s">
        <v>14</v>
      </c>
    </row>
    <row r="549" ht="15.75" customHeight="1">
      <c r="A549" s="8"/>
      <c r="B549" s="8"/>
      <c r="C549" s="8"/>
      <c r="D549" s="8"/>
      <c r="E549" s="8"/>
      <c r="F549" s="8"/>
      <c r="G549" s="8"/>
      <c r="H549" s="10"/>
      <c r="I549" s="10" t="str">
        <f>IF(LEN(A549)=0,,IF(MAXIFS('ข้อมูลการติดตามผล'!A:A,'ข้อมูลการติดตามผล'!B:B,A549)=0,"ไม่มีข้อมูลเข้าเยี่ยม",MAXIFS('ข้อมูลการติดตามผล'!A:A,'ข้อมูลการติดตามผล'!B:B,A549)))</f>
        <v/>
      </c>
      <c r="J549" s="11" t="str">
        <f t="shared" si="2"/>
        <v/>
      </c>
      <c r="K549" s="8" t="str">
        <f>IFERROR(IF(I549="ไม่มีข้อมูลเข้าเยี่ยม","New",IF(J549&gt; VLOOKUP(D549,Config!A:B,2,false),"Late Visit","Normal")),)</f>
        <v/>
      </c>
      <c r="L549" s="12" t="s">
        <v>14</v>
      </c>
      <c r="M549" s="12" t="s">
        <v>14</v>
      </c>
    </row>
    <row r="550" ht="15.75" customHeight="1">
      <c r="A550" s="8"/>
      <c r="B550" s="8"/>
      <c r="C550" s="8"/>
      <c r="D550" s="8"/>
      <c r="E550" s="8"/>
      <c r="F550" s="8"/>
      <c r="G550" s="8"/>
      <c r="H550" s="10"/>
      <c r="I550" s="10" t="str">
        <f>IF(LEN(A550)=0,,IF(MAXIFS('ข้อมูลการติดตามผล'!A:A,'ข้อมูลการติดตามผล'!B:B,A550)=0,"ไม่มีข้อมูลเข้าเยี่ยม",MAXIFS('ข้อมูลการติดตามผล'!A:A,'ข้อมูลการติดตามผล'!B:B,A550)))</f>
        <v/>
      </c>
      <c r="J550" s="11" t="str">
        <f t="shared" si="2"/>
        <v/>
      </c>
      <c r="K550" s="8" t="str">
        <f>IFERROR(IF(I550="ไม่มีข้อมูลเข้าเยี่ยม","New",IF(J550&gt; VLOOKUP(D550,Config!A:B,2,false),"Late Visit","Normal")),)</f>
        <v/>
      </c>
      <c r="L550" s="12" t="s">
        <v>14</v>
      </c>
      <c r="M550" s="12" t="s">
        <v>14</v>
      </c>
    </row>
    <row r="551" ht="15.75" customHeight="1">
      <c r="A551" s="8"/>
      <c r="B551" s="8"/>
      <c r="C551" s="8"/>
      <c r="D551" s="8"/>
      <c r="E551" s="8"/>
      <c r="F551" s="8"/>
      <c r="G551" s="8"/>
      <c r="H551" s="10"/>
      <c r="I551" s="10" t="str">
        <f>IF(LEN(A551)=0,,IF(MAXIFS('ข้อมูลการติดตามผล'!A:A,'ข้อมูลการติดตามผล'!B:B,A551)=0,"ไม่มีข้อมูลเข้าเยี่ยม",MAXIFS('ข้อมูลการติดตามผล'!A:A,'ข้อมูลการติดตามผล'!B:B,A551)))</f>
        <v/>
      </c>
      <c r="J551" s="11" t="str">
        <f t="shared" si="2"/>
        <v/>
      </c>
      <c r="K551" s="8" t="str">
        <f>IFERROR(IF(I551="ไม่มีข้อมูลเข้าเยี่ยม","New",IF(J551&gt; VLOOKUP(D551,Config!A:B,2,false),"Late Visit","Normal")),)</f>
        <v/>
      </c>
      <c r="L551" s="12" t="s">
        <v>14</v>
      </c>
      <c r="M551" s="12" t="s">
        <v>14</v>
      </c>
    </row>
    <row r="552" ht="15.75" customHeight="1">
      <c r="A552" s="8"/>
      <c r="B552" s="8"/>
      <c r="C552" s="8"/>
      <c r="D552" s="8"/>
      <c r="E552" s="8"/>
      <c r="F552" s="8"/>
      <c r="G552" s="8"/>
      <c r="H552" s="10"/>
      <c r="I552" s="10" t="str">
        <f>IF(LEN(A552)=0,,IF(MAXIFS('ข้อมูลการติดตามผล'!A:A,'ข้อมูลการติดตามผล'!B:B,A552)=0,"ไม่มีข้อมูลเข้าเยี่ยม",MAXIFS('ข้อมูลการติดตามผล'!A:A,'ข้อมูลการติดตามผล'!B:B,A552)))</f>
        <v/>
      </c>
      <c r="J552" s="11" t="str">
        <f t="shared" si="2"/>
        <v/>
      </c>
      <c r="K552" s="8" t="str">
        <f>IFERROR(IF(I552="ไม่มีข้อมูลเข้าเยี่ยม","New",IF(J552&gt; VLOOKUP(D552,Config!A:B,2,false),"Late Visit","Normal")),)</f>
        <v/>
      </c>
      <c r="L552" s="12" t="s">
        <v>14</v>
      </c>
      <c r="M552" s="12" t="s">
        <v>14</v>
      </c>
    </row>
    <row r="553" ht="15.75" customHeight="1">
      <c r="A553" s="8"/>
      <c r="B553" s="8"/>
      <c r="C553" s="8"/>
      <c r="D553" s="8"/>
      <c r="E553" s="8"/>
      <c r="F553" s="8"/>
      <c r="G553" s="8"/>
      <c r="H553" s="10"/>
      <c r="I553" s="10" t="str">
        <f>IF(LEN(A553)=0,,IF(MAXIFS('ข้อมูลการติดตามผล'!A:A,'ข้อมูลการติดตามผล'!B:B,A553)=0,"ไม่มีข้อมูลเข้าเยี่ยม",MAXIFS('ข้อมูลการติดตามผล'!A:A,'ข้อมูลการติดตามผล'!B:B,A553)))</f>
        <v/>
      </c>
      <c r="J553" s="11" t="str">
        <f t="shared" si="2"/>
        <v/>
      </c>
      <c r="K553" s="8" t="str">
        <f>IFERROR(IF(I553="ไม่มีข้อมูลเข้าเยี่ยม","New",IF(J553&gt; VLOOKUP(D553,Config!A:B,2,false),"Late Visit","Normal")),)</f>
        <v/>
      </c>
      <c r="L553" s="12" t="s">
        <v>14</v>
      </c>
      <c r="M553" s="12" t="s">
        <v>14</v>
      </c>
    </row>
    <row r="554" ht="15.75" customHeight="1">
      <c r="A554" s="8"/>
      <c r="B554" s="8"/>
      <c r="C554" s="8"/>
      <c r="D554" s="8"/>
      <c r="E554" s="8"/>
      <c r="F554" s="8"/>
      <c r="G554" s="8"/>
      <c r="H554" s="10"/>
      <c r="I554" s="10" t="str">
        <f>IF(LEN(A554)=0,,IF(MAXIFS('ข้อมูลการติดตามผล'!A:A,'ข้อมูลการติดตามผล'!B:B,A554)=0,"ไม่มีข้อมูลเข้าเยี่ยม",MAXIFS('ข้อมูลการติดตามผล'!A:A,'ข้อมูลการติดตามผล'!B:B,A554)))</f>
        <v/>
      </c>
      <c r="J554" s="11" t="str">
        <f t="shared" si="2"/>
        <v/>
      </c>
      <c r="K554" s="8" t="str">
        <f>IFERROR(IF(I554="ไม่มีข้อมูลเข้าเยี่ยม","New",IF(J554&gt; VLOOKUP(D554,Config!A:B,2,false),"Late Visit","Normal")),)</f>
        <v/>
      </c>
      <c r="L554" s="12" t="s">
        <v>14</v>
      </c>
      <c r="M554" s="12" t="s">
        <v>14</v>
      </c>
    </row>
    <row r="555" ht="15.75" customHeight="1">
      <c r="A555" s="8"/>
      <c r="B555" s="8"/>
      <c r="C555" s="8"/>
      <c r="D555" s="8"/>
      <c r="E555" s="8"/>
      <c r="F555" s="8"/>
      <c r="G555" s="8"/>
      <c r="H555" s="10"/>
      <c r="I555" s="10" t="str">
        <f>IF(LEN(A555)=0,,IF(MAXIFS('ข้อมูลการติดตามผล'!A:A,'ข้อมูลการติดตามผล'!B:B,A555)=0,"ไม่มีข้อมูลเข้าเยี่ยม",MAXIFS('ข้อมูลการติดตามผล'!A:A,'ข้อมูลการติดตามผล'!B:B,A555)))</f>
        <v/>
      </c>
      <c r="J555" s="11" t="str">
        <f t="shared" si="2"/>
        <v/>
      </c>
      <c r="K555" s="8" t="str">
        <f>IFERROR(IF(I555="ไม่มีข้อมูลเข้าเยี่ยม","New",IF(J555&gt; VLOOKUP(D555,Config!A:B,2,false),"Late Visit","Normal")),)</f>
        <v/>
      </c>
      <c r="L555" s="12" t="s">
        <v>14</v>
      </c>
      <c r="M555" s="12" t="s">
        <v>14</v>
      </c>
    </row>
    <row r="556" ht="15.75" customHeight="1">
      <c r="A556" s="8"/>
      <c r="B556" s="8"/>
      <c r="C556" s="8"/>
      <c r="D556" s="8"/>
      <c r="E556" s="8"/>
      <c r="F556" s="8"/>
      <c r="G556" s="8"/>
      <c r="H556" s="10"/>
      <c r="I556" s="10" t="str">
        <f>IF(LEN(A556)=0,,IF(MAXIFS('ข้อมูลการติดตามผล'!A:A,'ข้อมูลการติดตามผล'!B:B,A556)=0,"ไม่มีข้อมูลเข้าเยี่ยม",MAXIFS('ข้อมูลการติดตามผล'!A:A,'ข้อมูลการติดตามผล'!B:B,A556)))</f>
        <v/>
      </c>
      <c r="J556" s="11" t="str">
        <f t="shared" si="2"/>
        <v/>
      </c>
      <c r="K556" s="8" t="str">
        <f>IFERROR(IF(I556="ไม่มีข้อมูลเข้าเยี่ยม","New",IF(J556&gt; VLOOKUP(D556,Config!A:B,2,false),"Late Visit","Normal")),)</f>
        <v/>
      </c>
      <c r="L556" s="12" t="s">
        <v>14</v>
      </c>
      <c r="M556" s="12" t="s">
        <v>14</v>
      </c>
    </row>
    <row r="557" ht="15.75" customHeight="1">
      <c r="A557" s="8"/>
      <c r="B557" s="8"/>
      <c r="C557" s="8"/>
      <c r="D557" s="8"/>
      <c r="E557" s="8"/>
      <c r="F557" s="8"/>
      <c r="G557" s="8"/>
      <c r="H557" s="10"/>
      <c r="I557" s="10" t="str">
        <f>IF(LEN(A557)=0,,IF(MAXIFS('ข้อมูลการติดตามผล'!A:A,'ข้อมูลการติดตามผล'!B:B,A557)=0,"ไม่มีข้อมูลเข้าเยี่ยม",MAXIFS('ข้อมูลการติดตามผล'!A:A,'ข้อมูลการติดตามผล'!B:B,A557)))</f>
        <v/>
      </c>
      <c r="J557" s="11" t="str">
        <f t="shared" si="2"/>
        <v/>
      </c>
      <c r="K557" s="8" t="str">
        <f>IFERROR(IF(I557="ไม่มีข้อมูลเข้าเยี่ยม","New",IF(J557&gt; VLOOKUP(D557,Config!A:B,2,false),"Late Visit","Normal")),)</f>
        <v/>
      </c>
      <c r="L557" s="12" t="s">
        <v>14</v>
      </c>
      <c r="M557" s="12" t="s">
        <v>14</v>
      </c>
    </row>
    <row r="558" ht="15.75" customHeight="1">
      <c r="A558" s="8"/>
      <c r="B558" s="8"/>
      <c r="C558" s="8"/>
      <c r="D558" s="8"/>
      <c r="E558" s="8"/>
      <c r="F558" s="8"/>
      <c r="G558" s="8"/>
      <c r="H558" s="10"/>
      <c r="I558" s="10" t="str">
        <f>IF(LEN(A558)=0,,IF(MAXIFS('ข้อมูลการติดตามผล'!A:A,'ข้อมูลการติดตามผล'!B:B,A558)=0,"ไม่มีข้อมูลเข้าเยี่ยม",MAXIFS('ข้อมูลการติดตามผล'!A:A,'ข้อมูลการติดตามผล'!B:B,A558)))</f>
        <v/>
      </c>
      <c r="J558" s="11" t="str">
        <f t="shared" si="2"/>
        <v/>
      </c>
      <c r="K558" s="8" t="str">
        <f>IFERROR(IF(I558="ไม่มีข้อมูลเข้าเยี่ยม","New",IF(J558&gt; VLOOKUP(D558,Config!A:B,2,false),"Late Visit","Normal")),)</f>
        <v/>
      </c>
      <c r="L558" s="12" t="s">
        <v>14</v>
      </c>
      <c r="M558" s="12" t="s">
        <v>14</v>
      </c>
    </row>
    <row r="559" ht="15.75" customHeight="1">
      <c r="A559" s="8"/>
      <c r="B559" s="8"/>
      <c r="C559" s="8"/>
      <c r="D559" s="8"/>
      <c r="E559" s="8"/>
      <c r="F559" s="8"/>
      <c r="G559" s="8"/>
      <c r="H559" s="10"/>
      <c r="I559" s="10" t="str">
        <f>IF(LEN(A559)=0,,IF(MAXIFS('ข้อมูลการติดตามผล'!A:A,'ข้อมูลการติดตามผล'!B:B,A559)=0,"ไม่มีข้อมูลเข้าเยี่ยม",MAXIFS('ข้อมูลการติดตามผล'!A:A,'ข้อมูลการติดตามผล'!B:B,A559)))</f>
        <v/>
      </c>
      <c r="J559" s="11" t="str">
        <f t="shared" si="2"/>
        <v/>
      </c>
      <c r="K559" s="8" t="str">
        <f>IFERROR(IF(I559="ไม่มีข้อมูลเข้าเยี่ยม","New",IF(J559&gt; VLOOKUP(D559,Config!A:B,2,false),"Late Visit","Normal")),)</f>
        <v/>
      </c>
      <c r="L559" s="12" t="s">
        <v>14</v>
      </c>
      <c r="M559" s="12" t="s">
        <v>14</v>
      </c>
    </row>
    <row r="560" ht="15.75" customHeight="1">
      <c r="A560" s="8"/>
      <c r="B560" s="8"/>
      <c r="C560" s="8"/>
      <c r="D560" s="8"/>
      <c r="E560" s="8"/>
      <c r="F560" s="8"/>
      <c r="G560" s="8"/>
      <c r="H560" s="10"/>
      <c r="I560" s="10" t="str">
        <f>IF(LEN(A560)=0,,IF(MAXIFS('ข้อมูลการติดตามผล'!A:A,'ข้อมูลการติดตามผล'!B:B,A560)=0,"ไม่มีข้อมูลเข้าเยี่ยม",MAXIFS('ข้อมูลการติดตามผล'!A:A,'ข้อมูลการติดตามผล'!B:B,A560)))</f>
        <v/>
      </c>
      <c r="J560" s="11" t="str">
        <f t="shared" si="2"/>
        <v/>
      </c>
      <c r="K560" s="8" t="str">
        <f>IFERROR(IF(I560="ไม่มีข้อมูลเข้าเยี่ยม","New",IF(J560&gt; VLOOKUP(D560,Config!A:B,2,false),"Late Visit","Normal")),)</f>
        <v/>
      </c>
      <c r="L560" s="12" t="s">
        <v>14</v>
      </c>
      <c r="M560" s="12" t="s">
        <v>14</v>
      </c>
    </row>
    <row r="561" ht="15.75" customHeight="1">
      <c r="A561" s="8"/>
      <c r="B561" s="8"/>
      <c r="C561" s="8"/>
      <c r="D561" s="8"/>
      <c r="E561" s="8"/>
      <c r="F561" s="8"/>
      <c r="G561" s="8"/>
      <c r="H561" s="10"/>
      <c r="I561" s="10" t="str">
        <f>IF(LEN(A561)=0,,IF(MAXIFS('ข้อมูลการติดตามผล'!A:A,'ข้อมูลการติดตามผล'!B:B,A561)=0,"ไม่มีข้อมูลเข้าเยี่ยม",MAXIFS('ข้อมูลการติดตามผล'!A:A,'ข้อมูลการติดตามผล'!B:B,A561)))</f>
        <v/>
      </c>
      <c r="J561" s="11" t="str">
        <f t="shared" si="2"/>
        <v/>
      </c>
      <c r="K561" s="8" t="str">
        <f>IFERROR(IF(I561="ไม่มีข้อมูลเข้าเยี่ยม","New",IF(J561&gt; VLOOKUP(D561,Config!A:B,2,false),"Late Visit","Normal")),)</f>
        <v/>
      </c>
      <c r="L561" s="12" t="s">
        <v>14</v>
      </c>
      <c r="M561" s="12" t="s">
        <v>14</v>
      </c>
    </row>
    <row r="562" ht="15.75" customHeight="1">
      <c r="A562" s="8"/>
      <c r="B562" s="8"/>
      <c r="C562" s="8"/>
      <c r="D562" s="8"/>
      <c r="E562" s="8"/>
      <c r="F562" s="8"/>
      <c r="G562" s="8"/>
      <c r="H562" s="10"/>
      <c r="I562" s="10" t="str">
        <f>IF(LEN(A562)=0,,IF(MAXIFS('ข้อมูลการติดตามผล'!A:A,'ข้อมูลการติดตามผล'!B:B,A562)=0,"ไม่มีข้อมูลเข้าเยี่ยม",MAXIFS('ข้อมูลการติดตามผล'!A:A,'ข้อมูลการติดตามผล'!B:B,A562)))</f>
        <v/>
      </c>
      <c r="J562" s="11" t="str">
        <f t="shared" si="2"/>
        <v/>
      </c>
      <c r="K562" s="8" t="str">
        <f>IFERROR(IF(I562="ไม่มีข้อมูลเข้าเยี่ยม","New",IF(J562&gt; VLOOKUP(D562,Config!A:B,2,false),"Late Visit","Normal")),)</f>
        <v/>
      </c>
      <c r="L562" s="12" t="s">
        <v>14</v>
      </c>
      <c r="M562" s="12" t="s">
        <v>14</v>
      </c>
    </row>
    <row r="563" ht="15.75" customHeight="1">
      <c r="A563" s="8"/>
      <c r="B563" s="8"/>
      <c r="C563" s="8"/>
      <c r="D563" s="8"/>
      <c r="E563" s="8"/>
      <c r="F563" s="8"/>
      <c r="G563" s="8"/>
      <c r="H563" s="10"/>
      <c r="I563" s="10" t="str">
        <f>IF(LEN(A563)=0,,IF(MAXIFS('ข้อมูลการติดตามผล'!A:A,'ข้อมูลการติดตามผล'!B:B,A563)=0,"ไม่มีข้อมูลเข้าเยี่ยม",MAXIFS('ข้อมูลการติดตามผล'!A:A,'ข้อมูลการติดตามผล'!B:B,A563)))</f>
        <v/>
      </c>
      <c r="J563" s="11" t="str">
        <f t="shared" si="2"/>
        <v/>
      </c>
      <c r="K563" s="8" t="str">
        <f>IFERROR(IF(I563="ไม่มีข้อมูลเข้าเยี่ยม","New",IF(J563&gt; VLOOKUP(D563,Config!A:B,2,false),"Late Visit","Normal")),)</f>
        <v/>
      </c>
      <c r="L563" s="12" t="s">
        <v>14</v>
      </c>
      <c r="M563" s="12" t="s">
        <v>14</v>
      </c>
    </row>
    <row r="564" ht="15.75" customHeight="1">
      <c r="A564" s="8"/>
      <c r="B564" s="8"/>
      <c r="C564" s="8"/>
      <c r="D564" s="8"/>
      <c r="E564" s="8"/>
      <c r="F564" s="8"/>
      <c r="G564" s="8"/>
      <c r="H564" s="10"/>
      <c r="I564" s="10" t="str">
        <f>IF(LEN(A564)=0,,IF(MAXIFS('ข้อมูลการติดตามผล'!A:A,'ข้อมูลการติดตามผล'!B:B,A564)=0,"ไม่มีข้อมูลเข้าเยี่ยม",MAXIFS('ข้อมูลการติดตามผล'!A:A,'ข้อมูลการติดตามผล'!B:B,A564)))</f>
        <v/>
      </c>
      <c r="J564" s="11" t="str">
        <f t="shared" si="2"/>
        <v/>
      </c>
      <c r="K564" s="8" t="str">
        <f>IFERROR(IF(I564="ไม่มีข้อมูลเข้าเยี่ยม","New",IF(J564&gt; VLOOKUP(D564,Config!A:B,2,false),"Late Visit","Normal")),)</f>
        <v/>
      </c>
      <c r="L564" s="12" t="s">
        <v>14</v>
      </c>
      <c r="M564" s="12" t="s">
        <v>14</v>
      </c>
    </row>
    <row r="565" ht="15.75" customHeight="1">
      <c r="A565" s="8"/>
      <c r="B565" s="8"/>
      <c r="C565" s="8"/>
      <c r="D565" s="8"/>
      <c r="E565" s="8"/>
      <c r="F565" s="8"/>
      <c r="G565" s="8"/>
      <c r="H565" s="10"/>
      <c r="I565" s="10" t="str">
        <f>IF(LEN(A565)=0,,IF(MAXIFS('ข้อมูลการติดตามผล'!A:A,'ข้อมูลการติดตามผล'!B:B,A565)=0,"ไม่มีข้อมูลเข้าเยี่ยม",MAXIFS('ข้อมูลการติดตามผล'!A:A,'ข้อมูลการติดตามผล'!B:B,A565)))</f>
        <v/>
      </c>
      <c r="J565" s="11" t="str">
        <f t="shared" si="2"/>
        <v/>
      </c>
      <c r="K565" s="8" t="str">
        <f>IFERROR(IF(I565="ไม่มีข้อมูลเข้าเยี่ยม","New",IF(J565&gt; VLOOKUP(D565,Config!A:B,2,false),"Late Visit","Normal")),)</f>
        <v/>
      </c>
      <c r="L565" s="12" t="s">
        <v>14</v>
      </c>
      <c r="M565" s="12" t="s">
        <v>14</v>
      </c>
    </row>
    <row r="566" ht="15.75" customHeight="1">
      <c r="A566" s="8"/>
      <c r="B566" s="8"/>
      <c r="C566" s="8"/>
      <c r="D566" s="8"/>
      <c r="E566" s="8"/>
      <c r="F566" s="8"/>
      <c r="G566" s="8"/>
      <c r="H566" s="10"/>
      <c r="I566" s="10" t="str">
        <f>IF(LEN(A566)=0,,IF(MAXIFS('ข้อมูลการติดตามผล'!A:A,'ข้อมูลการติดตามผล'!B:B,A566)=0,"ไม่มีข้อมูลเข้าเยี่ยม",MAXIFS('ข้อมูลการติดตามผล'!A:A,'ข้อมูลการติดตามผล'!B:B,A566)))</f>
        <v/>
      </c>
      <c r="J566" s="11" t="str">
        <f t="shared" si="2"/>
        <v/>
      </c>
      <c r="K566" s="8" t="str">
        <f>IFERROR(IF(I566="ไม่มีข้อมูลเข้าเยี่ยม","New",IF(J566&gt; VLOOKUP(D566,Config!A:B,2,false),"Late Visit","Normal")),)</f>
        <v/>
      </c>
      <c r="L566" s="12" t="s">
        <v>14</v>
      </c>
      <c r="M566" s="12" t="s">
        <v>14</v>
      </c>
    </row>
    <row r="567" ht="15.75" customHeight="1">
      <c r="A567" s="8"/>
      <c r="B567" s="8"/>
      <c r="C567" s="8"/>
      <c r="D567" s="8"/>
      <c r="E567" s="8"/>
      <c r="F567" s="8"/>
      <c r="G567" s="8"/>
      <c r="H567" s="10"/>
      <c r="I567" s="10" t="str">
        <f>IF(LEN(A567)=0,,IF(MAXIFS('ข้อมูลการติดตามผล'!A:A,'ข้อมูลการติดตามผล'!B:B,A567)=0,"ไม่มีข้อมูลเข้าเยี่ยม",MAXIFS('ข้อมูลการติดตามผล'!A:A,'ข้อมูลการติดตามผล'!B:B,A567)))</f>
        <v/>
      </c>
      <c r="J567" s="11" t="str">
        <f t="shared" si="2"/>
        <v/>
      </c>
      <c r="K567" s="8" t="str">
        <f>IFERROR(IF(I567="ไม่มีข้อมูลเข้าเยี่ยม","New",IF(J567&gt; VLOOKUP(D567,Config!A:B,2,false),"Late Visit","Normal")),)</f>
        <v/>
      </c>
      <c r="L567" s="12" t="s">
        <v>14</v>
      </c>
      <c r="M567" s="12" t="s">
        <v>14</v>
      </c>
    </row>
    <row r="568" ht="15.75" customHeight="1">
      <c r="A568" s="8"/>
      <c r="B568" s="8"/>
      <c r="C568" s="8"/>
      <c r="D568" s="8"/>
      <c r="E568" s="8"/>
      <c r="F568" s="8"/>
      <c r="G568" s="8"/>
      <c r="H568" s="10"/>
      <c r="I568" s="10" t="str">
        <f>IF(LEN(A568)=0,,IF(MAXIFS('ข้อมูลการติดตามผล'!A:A,'ข้อมูลการติดตามผล'!B:B,A568)=0,"ไม่มีข้อมูลเข้าเยี่ยม",MAXIFS('ข้อมูลการติดตามผล'!A:A,'ข้อมูลการติดตามผล'!B:B,A568)))</f>
        <v/>
      </c>
      <c r="J568" s="11" t="str">
        <f t="shared" si="2"/>
        <v/>
      </c>
      <c r="K568" s="8" t="str">
        <f>IFERROR(IF(I568="ไม่มีข้อมูลเข้าเยี่ยม","New",IF(J568&gt; VLOOKUP(D568,Config!A:B,2,false),"Late Visit","Normal")),)</f>
        <v/>
      </c>
      <c r="L568" s="12" t="s">
        <v>14</v>
      </c>
      <c r="M568" s="12" t="s">
        <v>14</v>
      </c>
    </row>
    <row r="569" ht="15.75" customHeight="1">
      <c r="A569" s="8"/>
      <c r="B569" s="8"/>
      <c r="C569" s="8"/>
      <c r="D569" s="8"/>
      <c r="E569" s="8"/>
      <c r="F569" s="8"/>
      <c r="G569" s="8"/>
      <c r="H569" s="10"/>
      <c r="I569" s="10" t="str">
        <f>IF(LEN(A569)=0,,IF(MAXIFS('ข้อมูลการติดตามผล'!A:A,'ข้อมูลการติดตามผล'!B:B,A569)=0,"ไม่มีข้อมูลเข้าเยี่ยม",MAXIFS('ข้อมูลการติดตามผล'!A:A,'ข้อมูลการติดตามผล'!B:B,A569)))</f>
        <v/>
      </c>
      <c r="J569" s="11" t="str">
        <f t="shared" si="2"/>
        <v/>
      </c>
      <c r="K569" s="8" t="str">
        <f>IFERROR(IF(I569="ไม่มีข้อมูลเข้าเยี่ยม","New",IF(J569&gt; VLOOKUP(D569,Config!A:B,2,false),"Late Visit","Normal")),)</f>
        <v/>
      </c>
      <c r="L569" s="12" t="s">
        <v>14</v>
      </c>
      <c r="M569" s="12" t="s">
        <v>14</v>
      </c>
    </row>
    <row r="570" ht="15.75" customHeight="1">
      <c r="A570" s="8"/>
      <c r="B570" s="8"/>
      <c r="C570" s="8"/>
      <c r="D570" s="8"/>
      <c r="E570" s="8"/>
      <c r="F570" s="8"/>
      <c r="G570" s="8"/>
      <c r="H570" s="10"/>
      <c r="I570" s="10" t="str">
        <f>IF(LEN(A570)=0,,IF(MAXIFS('ข้อมูลการติดตามผล'!A:A,'ข้อมูลการติดตามผล'!B:B,A570)=0,"ไม่มีข้อมูลเข้าเยี่ยม",MAXIFS('ข้อมูลการติดตามผล'!A:A,'ข้อมูลการติดตามผล'!B:B,A570)))</f>
        <v/>
      </c>
      <c r="J570" s="11" t="str">
        <f t="shared" si="2"/>
        <v/>
      </c>
      <c r="K570" s="8" t="str">
        <f>IFERROR(IF(I570="ไม่มีข้อมูลเข้าเยี่ยม","New",IF(J570&gt; VLOOKUP(D570,Config!A:B,2,false),"Late Visit","Normal")),)</f>
        <v/>
      </c>
      <c r="L570" s="12" t="s">
        <v>14</v>
      </c>
      <c r="M570" s="12" t="s">
        <v>14</v>
      </c>
    </row>
    <row r="571" ht="15.75" customHeight="1">
      <c r="A571" s="8"/>
      <c r="B571" s="8"/>
      <c r="C571" s="8"/>
      <c r="D571" s="8"/>
      <c r="E571" s="8"/>
      <c r="F571" s="8"/>
      <c r="G571" s="8"/>
      <c r="H571" s="10"/>
      <c r="I571" s="10" t="str">
        <f>IF(LEN(A571)=0,,IF(MAXIFS('ข้อมูลการติดตามผล'!A:A,'ข้อมูลการติดตามผล'!B:B,A571)=0,"ไม่มีข้อมูลเข้าเยี่ยม",MAXIFS('ข้อมูลการติดตามผล'!A:A,'ข้อมูลการติดตามผล'!B:B,A571)))</f>
        <v/>
      </c>
      <c r="J571" s="11" t="str">
        <f t="shared" si="2"/>
        <v/>
      </c>
      <c r="K571" s="8" t="str">
        <f>IFERROR(IF(I571="ไม่มีข้อมูลเข้าเยี่ยม","New",IF(J571&gt; VLOOKUP(D571,Config!A:B,2,false),"Late Visit","Normal")),)</f>
        <v/>
      </c>
      <c r="L571" s="12" t="s">
        <v>14</v>
      </c>
      <c r="M571" s="12" t="s">
        <v>14</v>
      </c>
    </row>
    <row r="572" ht="15.75" customHeight="1">
      <c r="A572" s="8"/>
      <c r="B572" s="8"/>
      <c r="C572" s="8"/>
      <c r="D572" s="8"/>
      <c r="E572" s="8"/>
      <c r="F572" s="8"/>
      <c r="G572" s="8"/>
      <c r="H572" s="10"/>
      <c r="I572" s="10" t="str">
        <f>IF(LEN(A572)=0,,IF(MAXIFS('ข้อมูลการติดตามผล'!A:A,'ข้อมูลการติดตามผล'!B:B,A572)=0,"ไม่มีข้อมูลเข้าเยี่ยม",MAXIFS('ข้อมูลการติดตามผล'!A:A,'ข้อมูลการติดตามผล'!B:B,A572)))</f>
        <v/>
      </c>
      <c r="J572" s="11" t="str">
        <f t="shared" si="2"/>
        <v/>
      </c>
      <c r="K572" s="8" t="str">
        <f>IFERROR(IF(I572="ไม่มีข้อมูลเข้าเยี่ยม","New",IF(J572&gt; VLOOKUP(D572,Config!A:B,2,false),"Late Visit","Normal")),)</f>
        <v/>
      </c>
      <c r="L572" s="12" t="s">
        <v>14</v>
      </c>
      <c r="M572" s="12" t="s">
        <v>14</v>
      </c>
    </row>
    <row r="573" ht="15.75" customHeight="1">
      <c r="A573" s="8"/>
      <c r="B573" s="8"/>
      <c r="C573" s="8"/>
      <c r="D573" s="8"/>
      <c r="E573" s="8"/>
      <c r="F573" s="8"/>
      <c r="G573" s="8"/>
      <c r="H573" s="10"/>
      <c r="I573" s="10" t="str">
        <f>IF(LEN(A573)=0,,IF(MAXIFS('ข้อมูลการติดตามผล'!A:A,'ข้อมูลการติดตามผล'!B:B,A573)=0,"ไม่มีข้อมูลเข้าเยี่ยม",MAXIFS('ข้อมูลการติดตามผล'!A:A,'ข้อมูลการติดตามผล'!B:B,A573)))</f>
        <v/>
      </c>
      <c r="J573" s="11" t="str">
        <f t="shared" si="2"/>
        <v/>
      </c>
      <c r="K573" s="8" t="str">
        <f>IFERROR(IF(I573="ไม่มีข้อมูลเข้าเยี่ยม","New",IF(J573&gt; VLOOKUP(D573,Config!A:B,2,false),"Late Visit","Normal")),)</f>
        <v/>
      </c>
      <c r="L573" s="12" t="s">
        <v>14</v>
      </c>
      <c r="M573" s="12" t="s">
        <v>14</v>
      </c>
    </row>
    <row r="574" ht="15.75" customHeight="1">
      <c r="A574" s="8"/>
      <c r="B574" s="8"/>
      <c r="C574" s="8"/>
      <c r="D574" s="8"/>
      <c r="E574" s="8"/>
      <c r="F574" s="8"/>
      <c r="G574" s="8"/>
      <c r="H574" s="10"/>
      <c r="I574" s="10" t="str">
        <f>IF(LEN(A574)=0,,IF(MAXIFS('ข้อมูลการติดตามผล'!A:A,'ข้อมูลการติดตามผล'!B:B,A574)=0,"ไม่มีข้อมูลเข้าเยี่ยม",MAXIFS('ข้อมูลการติดตามผล'!A:A,'ข้อมูลการติดตามผล'!B:B,A574)))</f>
        <v/>
      </c>
      <c r="J574" s="11" t="str">
        <f t="shared" si="2"/>
        <v/>
      </c>
      <c r="K574" s="8" t="str">
        <f>IFERROR(IF(I574="ไม่มีข้อมูลเข้าเยี่ยม","New",IF(J574&gt; VLOOKUP(D574,Config!A:B,2,false),"Late Visit","Normal")),)</f>
        <v/>
      </c>
      <c r="L574" s="12" t="s">
        <v>14</v>
      </c>
      <c r="M574" s="12" t="s">
        <v>14</v>
      </c>
    </row>
    <row r="575" ht="15.75" customHeight="1">
      <c r="A575" s="8"/>
      <c r="B575" s="8"/>
      <c r="C575" s="8"/>
      <c r="D575" s="8"/>
      <c r="E575" s="8"/>
      <c r="F575" s="8"/>
      <c r="G575" s="8"/>
      <c r="H575" s="10"/>
      <c r="I575" s="10" t="str">
        <f>IF(LEN(A575)=0,,IF(MAXIFS('ข้อมูลการติดตามผล'!A:A,'ข้อมูลการติดตามผล'!B:B,A575)=0,"ไม่มีข้อมูลเข้าเยี่ยม",MAXIFS('ข้อมูลการติดตามผล'!A:A,'ข้อมูลการติดตามผล'!B:B,A575)))</f>
        <v/>
      </c>
      <c r="J575" s="11" t="str">
        <f t="shared" si="2"/>
        <v/>
      </c>
      <c r="K575" s="8" t="str">
        <f>IFERROR(IF(I575="ไม่มีข้อมูลเข้าเยี่ยม","New",IF(J575&gt; VLOOKUP(D575,Config!A:B,2,false),"Late Visit","Normal")),)</f>
        <v/>
      </c>
      <c r="L575" s="12" t="s">
        <v>14</v>
      </c>
      <c r="M575" s="12" t="s">
        <v>14</v>
      </c>
    </row>
    <row r="576" ht="15.75" customHeight="1">
      <c r="A576" s="8"/>
      <c r="B576" s="8"/>
      <c r="C576" s="8"/>
      <c r="D576" s="8"/>
      <c r="E576" s="8"/>
      <c r="F576" s="8"/>
      <c r="G576" s="8"/>
      <c r="H576" s="10"/>
      <c r="I576" s="10" t="str">
        <f>IF(LEN(A576)=0,,IF(MAXIFS('ข้อมูลการติดตามผล'!A:A,'ข้อมูลการติดตามผล'!B:B,A576)=0,"ไม่มีข้อมูลเข้าเยี่ยม",MAXIFS('ข้อมูลการติดตามผล'!A:A,'ข้อมูลการติดตามผล'!B:B,A576)))</f>
        <v/>
      </c>
      <c r="J576" s="11" t="str">
        <f t="shared" si="2"/>
        <v/>
      </c>
      <c r="K576" s="8" t="str">
        <f>IFERROR(IF(I576="ไม่มีข้อมูลเข้าเยี่ยม","New",IF(J576&gt; VLOOKUP(D576,Config!A:B,2,false),"Late Visit","Normal")),)</f>
        <v/>
      </c>
      <c r="L576" s="12" t="s">
        <v>14</v>
      </c>
      <c r="M576" s="12" t="s">
        <v>14</v>
      </c>
    </row>
    <row r="577" ht="15.75" customHeight="1">
      <c r="A577" s="8"/>
      <c r="B577" s="8"/>
      <c r="C577" s="8"/>
      <c r="D577" s="8"/>
      <c r="E577" s="8"/>
      <c r="F577" s="8"/>
      <c r="G577" s="8"/>
      <c r="H577" s="10"/>
      <c r="I577" s="10" t="str">
        <f>IF(LEN(A577)=0,,IF(MAXIFS('ข้อมูลการติดตามผล'!A:A,'ข้อมูลการติดตามผล'!B:B,A577)=0,"ไม่มีข้อมูลเข้าเยี่ยม",MAXIFS('ข้อมูลการติดตามผล'!A:A,'ข้อมูลการติดตามผล'!B:B,A577)))</f>
        <v/>
      </c>
      <c r="J577" s="11" t="str">
        <f t="shared" si="2"/>
        <v/>
      </c>
      <c r="K577" s="8" t="str">
        <f>IFERROR(IF(I577="ไม่มีข้อมูลเข้าเยี่ยม","New",IF(J577&gt; VLOOKUP(D577,Config!A:B,2,false),"Late Visit","Normal")),)</f>
        <v/>
      </c>
      <c r="L577" s="12" t="s">
        <v>14</v>
      </c>
      <c r="M577" s="12" t="s">
        <v>14</v>
      </c>
    </row>
    <row r="578" ht="15.75" customHeight="1">
      <c r="A578" s="8"/>
      <c r="B578" s="8"/>
      <c r="C578" s="8"/>
      <c r="D578" s="8"/>
      <c r="E578" s="8"/>
      <c r="F578" s="8"/>
      <c r="G578" s="8"/>
      <c r="H578" s="10"/>
      <c r="I578" s="10" t="str">
        <f>IF(LEN(A578)=0,,IF(MAXIFS('ข้อมูลการติดตามผล'!A:A,'ข้อมูลการติดตามผล'!B:B,A578)=0,"ไม่มีข้อมูลเข้าเยี่ยม",MAXIFS('ข้อมูลการติดตามผล'!A:A,'ข้อมูลการติดตามผล'!B:B,A578)))</f>
        <v/>
      </c>
      <c r="J578" s="11" t="str">
        <f t="shared" si="2"/>
        <v/>
      </c>
      <c r="K578" s="8" t="str">
        <f>IFERROR(IF(I578="ไม่มีข้อมูลเข้าเยี่ยม","New",IF(J578&gt; VLOOKUP(D578,Config!A:B,2,false),"Late Visit","Normal")),)</f>
        <v/>
      </c>
      <c r="L578" s="12" t="s">
        <v>14</v>
      </c>
      <c r="M578" s="12" t="s">
        <v>14</v>
      </c>
    </row>
    <row r="579" ht="15.75" customHeight="1">
      <c r="A579" s="8"/>
      <c r="B579" s="8"/>
      <c r="C579" s="8"/>
      <c r="D579" s="8"/>
      <c r="E579" s="8"/>
      <c r="F579" s="8"/>
      <c r="G579" s="8"/>
      <c r="H579" s="10"/>
      <c r="I579" s="10" t="str">
        <f>IF(LEN(A579)=0,,IF(MAXIFS('ข้อมูลการติดตามผล'!A:A,'ข้อมูลการติดตามผล'!B:B,A579)=0,"ไม่มีข้อมูลเข้าเยี่ยม",MAXIFS('ข้อมูลการติดตามผล'!A:A,'ข้อมูลการติดตามผล'!B:B,A579)))</f>
        <v/>
      </c>
      <c r="J579" s="11" t="str">
        <f t="shared" si="2"/>
        <v/>
      </c>
      <c r="K579" s="8" t="str">
        <f>IFERROR(IF(I579="ไม่มีข้อมูลเข้าเยี่ยม","New",IF(J579&gt; VLOOKUP(D579,Config!A:B,2,false),"Late Visit","Normal")),)</f>
        <v/>
      </c>
      <c r="L579" s="12" t="s">
        <v>14</v>
      </c>
      <c r="M579" s="12" t="s">
        <v>14</v>
      </c>
    </row>
    <row r="580" ht="15.75" customHeight="1">
      <c r="A580" s="8"/>
      <c r="B580" s="8"/>
      <c r="C580" s="8"/>
      <c r="D580" s="8"/>
      <c r="E580" s="8"/>
      <c r="F580" s="8"/>
      <c r="G580" s="8"/>
      <c r="H580" s="10"/>
      <c r="I580" s="10" t="str">
        <f>IF(LEN(A580)=0,,IF(MAXIFS('ข้อมูลการติดตามผล'!A:A,'ข้อมูลการติดตามผล'!B:B,A580)=0,"ไม่มีข้อมูลเข้าเยี่ยม",MAXIFS('ข้อมูลการติดตามผล'!A:A,'ข้อมูลการติดตามผล'!B:B,A580)))</f>
        <v/>
      </c>
      <c r="J580" s="11" t="str">
        <f t="shared" si="2"/>
        <v/>
      </c>
      <c r="K580" s="8" t="str">
        <f>IFERROR(IF(I580="ไม่มีข้อมูลเข้าเยี่ยม","New",IF(J580&gt; VLOOKUP(D580,Config!A:B,2,false),"Late Visit","Normal")),)</f>
        <v/>
      </c>
      <c r="L580" s="12" t="s">
        <v>14</v>
      </c>
      <c r="M580" s="12" t="s">
        <v>14</v>
      </c>
    </row>
    <row r="581" ht="15.75" customHeight="1">
      <c r="A581" s="8"/>
      <c r="B581" s="8"/>
      <c r="C581" s="8"/>
      <c r="D581" s="8"/>
      <c r="E581" s="8"/>
      <c r="F581" s="8"/>
      <c r="G581" s="8"/>
      <c r="H581" s="10"/>
      <c r="I581" s="10" t="str">
        <f>IF(LEN(A581)=0,,IF(MAXIFS('ข้อมูลการติดตามผล'!A:A,'ข้อมูลการติดตามผล'!B:B,A581)=0,"ไม่มีข้อมูลเข้าเยี่ยม",MAXIFS('ข้อมูลการติดตามผล'!A:A,'ข้อมูลการติดตามผล'!B:B,A581)))</f>
        <v/>
      </c>
      <c r="J581" s="11" t="str">
        <f t="shared" si="2"/>
        <v/>
      </c>
      <c r="K581" s="8" t="str">
        <f>IFERROR(IF(I581="ไม่มีข้อมูลเข้าเยี่ยม","New",IF(J581&gt; VLOOKUP(D581,Config!A:B,2,false),"Late Visit","Normal")),)</f>
        <v/>
      </c>
      <c r="L581" s="12" t="s">
        <v>14</v>
      </c>
      <c r="M581" s="12" t="s">
        <v>14</v>
      </c>
    </row>
    <row r="582" ht="15.75" customHeight="1">
      <c r="A582" s="8"/>
      <c r="B582" s="8"/>
      <c r="C582" s="8"/>
      <c r="D582" s="8"/>
      <c r="E582" s="8"/>
      <c r="F582" s="8"/>
      <c r="G582" s="8"/>
      <c r="H582" s="10"/>
      <c r="I582" s="10" t="str">
        <f>IF(LEN(A582)=0,,IF(MAXIFS('ข้อมูลการติดตามผล'!A:A,'ข้อมูลการติดตามผล'!B:B,A582)=0,"ไม่มีข้อมูลเข้าเยี่ยม",MAXIFS('ข้อมูลการติดตามผล'!A:A,'ข้อมูลการติดตามผล'!B:B,A582)))</f>
        <v/>
      </c>
      <c r="J582" s="11" t="str">
        <f t="shared" si="2"/>
        <v/>
      </c>
      <c r="K582" s="8" t="str">
        <f>IFERROR(IF(I582="ไม่มีข้อมูลเข้าเยี่ยม","New",IF(J582&gt; VLOOKUP(D582,Config!A:B,2,false),"Late Visit","Normal")),)</f>
        <v/>
      </c>
      <c r="L582" s="12" t="s">
        <v>14</v>
      </c>
      <c r="M582" s="12" t="s">
        <v>14</v>
      </c>
    </row>
    <row r="583" ht="15.75" customHeight="1">
      <c r="A583" s="8"/>
      <c r="B583" s="8"/>
      <c r="C583" s="8"/>
      <c r="D583" s="8"/>
      <c r="E583" s="8"/>
      <c r="F583" s="8"/>
      <c r="G583" s="8"/>
      <c r="H583" s="10"/>
      <c r="I583" s="10" t="str">
        <f>IF(LEN(A583)=0,,IF(MAXIFS('ข้อมูลการติดตามผล'!A:A,'ข้อมูลการติดตามผล'!B:B,A583)=0,"ไม่มีข้อมูลเข้าเยี่ยม",MAXIFS('ข้อมูลการติดตามผล'!A:A,'ข้อมูลการติดตามผล'!B:B,A583)))</f>
        <v/>
      </c>
      <c r="J583" s="11" t="str">
        <f t="shared" si="2"/>
        <v/>
      </c>
      <c r="K583" s="8" t="str">
        <f>IFERROR(IF(I583="ไม่มีข้อมูลเข้าเยี่ยม","New",IF(J583&gt; VLOOKUP(D583,Config!A:B,2,false),"Late Visit","Normal")),)</f>
        <v/>
      </c>
      <c r="L583" s="12" t="s">
        <v>14</v>
      </c>
      <c r="M583" s="12" t="s">
        <v>14</v>
      </c>
    </row>
    <row r="584" ht="15.75" customHeight="1">
      <c r="A584" s="8"/>
      <c r="B584" s="8"/>
      <c r="C584" s="8"/>
      <c r="D584" s="8"/>
      <c r="E584" s="8"/>
      <c r="F584" s="8"/>
      <c r="G584" s="8"/>
      <c r="H584" s="10"/>
      <c r="I584" s="10" t="str">
        <f>IF(LEN(A584)=0,,IF(MAXIFS('ข้อมูลการติดตามผล'!A:A,'ข้อมูลการติดตามผล'!B:B,A584)=0,"ไม่มีข้อมูลเข้าเยี่ยม",MAXIFS('ข้อมูลการติดตามผล'!A:A,'ข้อมูลการติดตามผล'!B:B,A584)))</f>
        <v/>
      </c>
      <c r="J584" s="11" t="str">
        <f t="shared" si="2"/>
        <v/>
      </c>
      <c r="K584" s="8" t="str">
        <f>IFERROR(IF(I584="ไม่มีข้อมูลเข้าเยี่ยม","New",IF(J584&gt; VLOOKUP(D584,Config!A:B,2,false),"Late Visit","Normal")),)</f>
        <v/>
      </c>
      <c r="L584" s="12" t="s">
        <v>14</v>
      </c>
      <c r="M584" s="12" t="s">
        <v>14</v>
      </c>
    </row>
    <row r="585" ht="15.75" customHeight="1">
      <c r="A585" s="8"/>
      <c r="B585" s="8"/>
      <c r="C585" s="8"/>
      <c r="D585" s="8"/>
      <c r="E585" s="8"/>
      <c r="F585" s="8"/>
      <c r="G585" s="8"/>
      <c r="H585" s="10"/>
      <c r="I585" s="10" t="str">
        <f>IF(LEN(A585)=0,,IF(MAXIFS('ข้อมูลการติดตามผล'!A:A,'ข้อมูลการติดตามผล'!B:B,A585)=0,"ไม่มีข้อมูลเข้าเยี่ยม",MAXIFS('ข้อมูลการติดตามผล'!A:A,'ข้อมูลการติดตามผล'!B:B,A585)))</f>
        <v/>
      </c>
      <c r="J585" s="11" t="str">
        <f t="shared" si="2"/>
        <v/>
      </c>
      <c r="K585" s="8" t="str">
        <f>IFERROR(IF(I585="ไม่มีข้อมูลเข้าเยี่ยม","New",IF(J585&gt; VLOOKUP(D585,Config!A:B,2,false),"Late Visit","Normal")),)</f>
        <v/>
      </c>
      <c r="L585" s="12" t="s">
        <v>14</v>
      </c>
      <c r="M585" s="12" t="s">
        <v>14</v>
      </c>
    </row>
    <row r="586" ht="15.75" customHeight="1">
      <c r="A586" s="8"/>
      <c r="B586" s="8"/>
      <c r="C586" s="8"/>
      <c r="D586" s="8"/>
      <c r="E586" s="8"/>
      <c r="F586" s="8"/>
      <c r="G586" s="8"/>
      <c r="H586" s="10"/>
      <c r="I586" s="10" t="str">
        <f>IF(LEN(A586)=0,,IF(MAXIFS('ข้อมูลการติดตามผล'!A:A,'ข้อมูลการติดตามผล'!B:B,A586)=0,"ไม่มีข้อมูลเข้าเยี่ยม",MAXIFS('ข้อมูลการติดตามผล'!A:A,'ข้อมูลการติดตามผล'!B:B,A586)))</f>
        <v/>
      </c>
      <c r="J586" s="11" t="str">
        <f t="shared" si="2"/>
        <v/>
      </c>
      <c r="K586" s="8" t="str">
        <f>IFERROR(IF(I586="ไม่มีข้อมูลเข้าเยี่ยม","New",IF(J586&gt; VLOOKUP(D586,Config!A:B,2,false),"Late Visit","Normal")),)</f>
        <v/>
      </c>
      <c r="L586" s="12" t="s">
        <v>14</v>
      </c>
      <c r="M586" s="12" t="s">
        <v>14</v>
      </c>
    </row>
    <row r="587" ht="15.75" customHeight="1">
      <c r="A587" s="8"/>
      <c r="B587" s="8"/>
      <c r="C587" s="8"/>
      <c r="D587" s="8"/>
      <c r="E587" s="8"/>
      <c r="F587" s="8"/>
      <c r="G587" s="8"/>
      <c r="H587" s="10"/>
      <c r="I587" s="10" t="str">
        <f>IF(LEN(A587)=0,,IF(MAXIFS('ข้อมูลการติดตามผล'!A:A,'ข้อมูลการติดตามผล'!B:B,A587)=0,"ไม่มีข้อมูลเข้าเยี่ยม",MAXIFS('ข้อมูลการติดตามผล'!A:A,'ข้อมูลการติดตามผล'!B:B,A587)))</f>
        <v/>
      </c>
      <c r="J587" s="11" t="str">
        <f t="shared" si="2"/>
        <v/>
      </c>
      <c r="K587" s="8" t="str">
        <f>IFERROR(IF(I587="ไม่มีข้อมูลเข้าเยี่ยม","New",IF(J587&gt; VLOOKUP(D587,Config!A:B,2,false),"Late Visit","Normal")),)</f>
        <v/>
      </c>
      <c r="L587" s="12" t="s">
        <v>14</v>
      </c>
      <c r="M587" s="12" t="s">
        <v>14</v>
      </c>
    </row>
    <row r="588" ht="15.75" customHeight="1">
      <c r="A588" s="8"/>
      <c r="B588" s="8"/>
      <c r="C588" s="8"/>
      <c r="D588" s="8"/>
      <c r="E588" s="8"/>
      <c r="F588" s="8"/>
      <c r="G588" s="8"/>
      <c r="H588" s="10"/>
      <c r="I588" s="10" t="str">
        <f>IF(LEN(A588)=0,,IF(MAXIFS('ข้อมูลการติดตามผล'!A:A,'ข้อมูลการติดตามผล'!B:B,A588)=0,"ไม่มีข้อมูลเข้าเยี่ยม",MAXIFS('ข้อมูลการติดตามผล'!A:A,'ข้อมูลการติดตามผล'!B:B,A588)))</f>
        <v/>
      </c>
      <c r="J588" s="11" t="str">
        <f t="shared" si="2"/>
        <v/>
      </c>
      <c r="K588" s="8" t="str">
        <f>IFERROR(IF(I588="ไม่มีข้อมูลเข้าเยี่ยม","New",IF(J588&gt; VLOOKUP(D588,Config!A:B,2,false),"Late Visit","Normal")),)</f>
        <v/>
      </c>
      <c r="L588" s="12" t="s">
        <v>14</v>
      </c>
      <c r="M588" s="12" t="s">
        <v>14</v>
      </c>
    </row>
    <row r="589" ht="15.75" customHeight="1">
      <c r="A589" s="8"/>
      <c r="B589" s="8"/>
      <c r="C589" s="8"/>
      <c r="D589" s="8"/>
      <c r="E589" s="8"/>
      <c r="F589" s="8"/>
      <c r="G589" s="8"/>
      <c r="H589" s="10"/>
      <c r="I589" s="10" t="str">
        <f>IF(LEN(A589)=0,,IF(MAXIFS('ข้อมูลการติดตามผล'!A:A,'ข้อมูลการติดตามผล'!B:B,A589)=0,"ไม่มีข้อมูลเข้าเยี่ยม",MAXIFS('ข้อมูลการติดตามผล'!A:A,'ข้อมูลการติดตามผล'!B:B,A589)))</f>
        <v/>
      </c>
      <c r="J589" s="11" t="str">
        <f t="shared" si="2"/>
        <v/>
      </c>
      <c r="K589" s="8" t="str">
        <f>IFERROR(IF(I589="ไม่มีข้อมูลเข้าเยี่ยม","New",IF(J589&gt; VLOOKUP(D589,Config!A:B,2,false),"Late Visit","Normal")),)</f>
        <v/>
      </c>
      <c r="L589" s="12" t="s">
        <v>14</v>
      </c>
      <c r="M589" s="12" t="s">
        <v>14</v>
      </c>
    </row>
    <row r="590" ht="15.75" customHeight="1">
      <c r="A590" s="8"/>
      <c r="B590" s="8"/>
      <c r="C590" s="8"/>
      <c r="D590" s="8"/>
      <c r="E590" s="8"/>
      <c r="F590" s="8"/>
      <c r="G590" s="8"/>
      <c r="H590" s="10"/>
      <c r="I590" s="10" t="str">
        <f>IF(LEN(A590)=0,,IF(MAXIFS('ข้อมูลการติดตามผล'!A:A,'ข้อมูลการติดตามผล'!B:B,A590)=0,"ไม่มีข้อมูลเข้าเยี่ยม",MAXIFS('ข้อมูลการติดตามผล'!A:A,'ข้อมูลการติดตามผล'!B:B,A590)))</f>
        <v/>
      </c>
      <c r="J590" s="11" t="str">
        <f t="shared" si="2"/>
        <v/>
      </c>
      <c r="K590" s="8" t="str">
        <f>IFERROR(IF(I590="ไม่มีข้อมูลเข้าเยี่ยม","New",IF(J590&gt; VLOOKUP(D590,Config!A:B,2,false),"Late Visit","Normal")),)</f>
        <v/>
      </c>
      <c r="L590" s="12" t="s">
        <v>14</v>
      </c>
      <c r="M590" s="12" t="s">
        <v>14</v>
      </c>
    </row>
    <row r="591" ht="15.75" customHeight="1">
      <c r="A591" s="8"/>
      <c r="B591" s="8"/>
      <c r="C591" s="8"/>
      <c r="D591" s="8"/>
      <c r="E591" s="8"/>
      <c r="F591" s="8"/>
      <c r="G591" s="8"/>
      <c r="H591" s="10"/>
      <c r="I591" s="10" t="str">
        <f>IF(LEN(A591)=0,,IF(MAXIFS('ข้อมูลการติดตามผล'!A:A,'ข้อมูลการติดตามผล'!B:B,A591)=0,"ไม่มีข้อมูลเข้าเยี่ยม",MAXIFS('ข้อมูลการติดตามผล'!A:A,'ข้อมูลการติดตามผล'!B:B,A591)))</f>
        <v/>
      </c>
      <c r="J591" s="11" t="str">
        <f t="shared" si="2"/>
        <v/>
      </c>
      <c r="K591" s="8" t="str">
        <f>IFERROR(IF(I591="ไม่มีข้อมูลเข้าเยี่ยม","New",IF(J591&gt; VLOOKUP(D591,Config!A:B,2,false),"Late Visit","Normal")),)</f>
        <v/>
      </c>
      <c r="L591" s="12" t="s">
        <v>14</v>
      </c>
      <c r="M591" s="12" t="s">
        <v>14</v>
      </c>
    </row>
    <row r="592" ht="15.75" customHeight="1">
      <c r="A592" s="8"/>
      <c r="B592" s="8"/>
      <c r="C592" s="8"/>
      <c r="D592" s="8"/>
      <c r="E592" s="8"/>
      <c r="F592" s="8"/>
      <c r="G592" s="8"/>
      <c r="H592" s="10"/>
      <c r="I592" s="10" t="str">
        <f>IF(LEN(A592)=0,,IF(MAXIFS('ข้อมูลการติดตามผล'!A:A,'ข้อมูลการติดตามผล'!B:B,A592)=0,"ไม่มีข้อมูลเข้าเยี่ยม",MAXIFS('ข้อมูลการติดตามผล'!A:A,'ข้อมูลการติดตามผล'!B:B,A592)))</f>
        <v/>
      </c>
      <c r="J592" s="11" t="str">
        <f t="shared" si="2"/>
        <v/>
      </c>
      <c r="K592" s="8" t="str">
        <f>IFERROR(IF(I592="ไม่มีข้อมูลเข้าเยี่ยม","New",IF(J592&gt; VLOOKUP(D592,Config!A:B,2,false),"Late Visit","Normal")),)</f>
        <v/>
      </c>
      <c r="L592" s="12" t="s">
        <v>14</v>
      </c>
      <c r="M592" s="12" t="s">
        <v>14</v>
      </c>
    </row>
    <row r="593" ht="15.75" customHeight="1">
      <c r="A593" s="8"/>
      <c r="B593" s="8"/>
      <c r="C593" s="8"/>
      <c r="D593" s="8"/>
      <c r="E593" s="8"/>
      <c r="F593" s="8"/>
      <c r="G593" s="8"/>
      <c r="H593" s="10"/>
      <c r="I593" s="10" t="str">
        <f>IF(LEN(A593)=0,,IF(MAXIFS('ข้อมูลการติดตามผล'!A:A,'ข้อมูลการติดตามผล'!B:B,A593)=0,"ไม่มีข้อมูลเข้าเยี่ยม",MAXIFS('ข้อมูลการติดตามผล'!A:A,'ข้อมูลการติดตามผล'!B:B,A593)))</f>
        <v/>
      </c>
      <c r="J593" s="11" t="str">
        <f t="shared" si="2"/>
        <v/>
      </c>
      <c r="K593" s="8" t="str">
        <f>IFERROR(IF(I593="ไม่มีข้อมูลเข้าเยี่ยม","New",IF(J593&gt; VLOOKUP(D593,Config!A:B,2,false),"Late Visit","Normal")),)</f>
        <v/>
      </c>
      <c r="L593" s="12" t="s">
        <v>14</v>
      </c>
      <c r="M593" s="12" t="s">
        <v>14</v>
      </c>
    </row>
    <row r="594" ht="15.75" customHeight="1">
      <c r="A594" s="8"/>
      <c r="B594" s="8"/>
      <c r="C594" s="8"/>
      <c r="D594" s="8"/>
      <c r="E594" s="8"/>
      <c r="F594" s="8"/>
      <c r="G594" s="8"/>
      <c r="H594" s="10"/>
      <c r="I594" s="10" t="str">
        <f>IF(LEN(A594)=0,,IF(MAXIFS('ข้อมูลการติดตามผล'!A:A,'ข้อมูลการติดตามผล'!B:B,A594)=0,"ไม่มีข้อมูลเข้าเยี่ยม",MAXIFS('ข้อมูลการติดตามผล'!A:A,'ข้อมูลการติดตามผล'!B:B,A594)))</f>
        <v/>
      </c>
      <c r="J594" s="11" t="str">
        <f t="shared" si="2"/>
        <v/>
      </c>
      <c r="K594" s="8" t="str">
        <f>IFERROR(IF(I594="ไม่มีข้อมูลเข้าเยี่ยม","New",IF(J594&gt; VLOOKUP(D594,Config!A:B,2,false),"Late Visit","Normal")),)</f>
        <v/>
      </c>
      <c r="L594" s="12" t="s">
        <v>14</v>
      </c>
      <c r="M594" s="12" t="s">
        <v>14</v>
      </c>
    </row>
    <row r="595" ht="15.75" customHeight="1">
      <c r="A595" s="8"/>
      <c r="B595" s="8"/>
      <c r="C595" s="8"/>
      <c r="D595" s="8"/>
      <c r="E595" s="8"/>
      <c r="F595" s="8"/>
      <c r="G595" s="8"/>
      <c r="H595" s="10"/>
      <c r="I595" s="10" t="str">
        <f>IF(LEN(A595)=0,,IF(MAXIFS('ข้อมูลการติดตามผล'!A:A,'ข้อมูลการติดตามผล'!B:B,A595)=0,"ไม่มีข้อมูลเข้าเยี่ยม",MAXIFS('ข้อมูลการติดตามผล'!A:A,'ข้อมูลการติดตามผล'!B:B,A595)))</f>
        <v/>
      </c>
      <c r="J595" s="11" t="str">
        <f t="shared" si="2"/>
        <v/>
      </c>
      <c r="K595" s="8" t="str">
        <f>IFERROR(IF(I595="ไม่มีข้อมูลเข้าเยี่ยม","New",IF(J595&gt; VLOOKUP(D595,Config!A:B,2,false),"Late Visit","Normal")),)</f>
        <v/>
      </c>
      <c r="L595" s="12" t="s">
        <v>14</v>
      </c>
      <c r="M595" s="12" t="s">
        <v>14</v>
      </c>
    </row>
    <row r="596" ht="15.75" customHeight="1">
      <c r="A596" s="8"/>
      <c r="B596" s="8"/>
      <c r="C596" s="8"/>
      <c r="D596" s="8"/>
      <c r="E596" s="8"/>
      <c r="F596" s="8"/>
      <c r="G596" s="8"/>
      <c r="H596" s="10"/>
      <c r="I596" s="10" t="str">
        <f>IF(LEN(A596)=0,,IF(MAXIFS('ข้อมูลการติดตามผล'!A:A,'ข้อมูลการติดตามผล'!B:B,A596)=0,"ไม่มีข้อมูลเข้าเยี่ยม",MAXIFS('ข้อมูลการติดตามผล'!A:A,'ข้อมูลการติดตามผล'!B:B,A596)))</f>
        <v/>
      </c>
      <c r="J596" s="11" t="str">
        <f t="shared" si="2"/>
        <v/>
      </c>
      <c r="K596" s="8" t="str">
        <f>IFERROR(IF(I596="ไม่มีข้อมูลเข้าเยี่ยม","New",IF(J596&gt; VLOOKUP(D596,Config!A:B,2,false),"Late Visit","Normal")),)</f>
        <v/>
      </c>
      <c r="L596" s="12" t="s">
        <v>14</v>
      </c>
      <c r="M596" s="12" t="s">
        <v>14</v>
      </c>
    </row>
    <row r="597" ht="15.75" customHeight="1">
      <c r="A597" s="8"/>
      <c r="B597" s="8"/>
      <c r="C597" s="8"/>
      <c r="D597" s="8"/>
      <c r="E597" s="8"/>
      <c r="F597" s="8"/>
      <c r="G597" s="8"/>
      <c r="H597" s="10"/>
      <c r="I597" s="10" t="str">
        <f>IF(LEN(A597)=0,,IF(MAXIFS('ข้อมูลการติดตามผล'!A:A,'ข้อมูลการติดตามผล'!B:B,A597)=0,"ไม่มีข้อมูลเข้าเยี่ยม",MAXIFS('ข้อมูลการติดตามผล'!A:A,'ข้อมูลการติดตามผล'!B:B,A597)))</f>
        <v/>
      </c>
      <c r="J597" s="11" t="str">
        <f t="shared" si="2"/>
        <v/>
      </c>
      <c r="K597" s="8" t="str">
        <f>IFERROR(IF(I597="ไม่มีข้อมูลเข้าเยี่ยม","New",IF(J597&gt; VLOOKUP(D597,Config!A:B,2,false),"Late Visit","Normal")),)</f>
        <v/>
      </c>
      <c r="L597" s="12" t="s">
        <v>14</v>
      </c>
      <c r="M597" s="12" t="s">
        <v>14</v>
      </c>
    </row>
    <row r="598" ht="15.75" customHeight="1">
      <c r="A598" s="8"/>
      <c r="B598" s="8"/>
      <c r="C598" s="8"/>
      <c r="D598" s="8"/>
      <c r="E598" s="8"/>
      <c r="F598" s="8"/>
      <c r="G598" s="8"/>
      <c r="H598" s="10"/>
      <c r="I598" s="10" t="str">
        <f>IF(LEN(A598)=0,,IF(MAXIFS('ข้อมูลการติดตามผล'!A:A,'ข้อมูลการติดตามผล'!B:B,A598)=0,"ไม่มีข้อมูลเข้าเยี่ยม",MAXIFS('ข้อมูลการติดตามผล'!A:A,'ข้อมูลการติดตามผล'!B:B,A598)))</f>
        <v/>
      </c>
      <c r="J598" s="11" t="str">
        <f t="shared" si="2"/>
        <v/>
      </c>
      <c r="K598" s="8" t="str">
        <f>IFERROR(IF(I598="ไม่มีข้อมูลเข้าเยี่ยม","New",IF(J598&gt; VLOOKUP(D598,Config!A:B,2,false),"Late Visit","Normal")),)</f>
        <v/>
      </c>
      <c r="L598" s="12" t="s">
        <v>14</v>
      </c>
      <c r="M598" s="12" t="s">
        <v>14</v>
      </c>
    </row>
    <row r="599" ht="15.75" customHeight="1">
      <c r="A599" s="8"/>
      <c r="B599" s="8"/>
      <c r="C599" s="8"/>
      <c r="D599" s="8"/>
      <c r="E599" s="8"/>
      <c r="F599" s="8"/>
      <c r="G599" s="8"/>
      <c r="H599" s="10"/>
      <c r="I599" s="10" t="str">
        <f>IF(LEN(A599)=0,,IF(MAXIFS('ข้อมูลการติดตามผล'!A:A,'ข้อมูลการติดตามผล'!B:B,A599)=0,"ไม่มีข้อมูลเข้าเยี่ยม",MAXIFS('ข้อมูลการติดตามผล'!A:A,'ข้อมูลการติดตามผล'!B:B,A599)))</f>
        <v/>
      </c>
      <c r="J599" s="11" t="str">
        <f t="shared" si="2"/>
        <v/>
      </c>
      <c r="K599" s="8" t="str">
        <f>IFERROR(IF(I599="ไม่มีข้อมูลเข้าเยี่ยม","New",IF(J599&gt; VLOOKUP(D599,Config!A:B,2,false),"Late Visit","Normal")),)</f>
        <v/>
      </c>
      <c r="L599" s="12" t="s">
        <v>14</v>
      </c>
      <c r="M599" s="12" t="s">
        <v>14</v>
      </c>
    </row>
    <row r="600" ht="15.75" customHeight="1">
      <c r="A600" s="8"/>
      <c r="B600" s="8"/>
      <c r="C600" s="8"/>
      <c r="D600" s="8"/>
      <c r="E600" s="8"/>
      <c r="F600" s="8"/>
      <c r="G600" s="8"/>
      <c r="H600" s="10"/>
      <c r="I600" s="10" t="str">
        <f>IF(LEN(A600)=0,,IF(MAXIFS('ข้อมูลการติดตามผล'!A:A,'ข้อมูลการติดตามผล'!B:B,A600)=0,"ไม่มีข้อมูลเข้าเยี่ยม",MAXIFS('ข้อมูลการติดตามผล'!A:A,'ข้อมูลการติดตามผล'!B:B,A600)))</f>
        <v/>
      </c>
      <c r="J600" s="11" t="str">
        <f t="shared" si="2"/>
        <v/>
      </c>
      <c r="K600" s="8" t="str">
        <f>IFERROR(IF(I600="ไม่มีข้อมูลเข้าเยี่ยม","New",IF(J600&gt; VLOOKUP(D600,Config!A:B,2,false),"Late Visit","Normal")),)</f>
        <v/>
      </c>
      <c r="L600" s="12" t="s">
        <v>14</v>
      </c>
      <c r="M600" s="12" t="s">
        <v>14</v>
      </c>
    </row>
    <row r="601" ht="15.75" customHeight="1">
      <c r="A601" s="8"/>
      <c r="B601" s="8"/>
      <c r="C601" s="8"/>
      <c r="D601" s="8"/>
      <c r="E601" s="8"/>
      <c r="F601" s="8"/>
      <c r="G601" s="8"/>
      <c r="H601" s="10"/>
      <c r="I601" s="10" t="str">
        <f>IF(LEN(A601)=0,,IF(MAXIFS('ข้อมูลการติดตามผล'!A:A,'ข้อมูลการติดตามผล'!B:B,A601)=0,"ไม่มีข้อมูลเข้าเยี่ยม",MAXIFS('ข้อมูลการติดตามผล'!A:A,'ข้อมูลการติดตามผล'!B:B,A601)))</f>
        <v/>
      </c>
      <c r="J601" s="11" t="str">
        <f t="shared" si="2"/>
        <v/>
      </c>
      <c r="K601" s="8" t="str">
        <f>IFERROR(IF(I601="ไม่มีข้อมูลเข้าเยี่ยม","New",IF(J601&gt; VLOOKUP(D601,Config!A:B,2,false),"Late Visit","Normal")),)</f>
        <v/>
      </c>
      <c r="L601" s="12" t="s">
        <v>14</v>
      </c>
      <c r="M601" s="12" t="s">
        <v>14</v>
      </c>
    </row>
    <row r="602" ht="15.75" customHeight="1">
      <c r="A602" s="8"/>
      <c r="B602" s="8"/>
      <c r="C602" s="8"/>
      <c r="D602" s="8"/>
      <c r="E602" s="8"/>
      <c r="F602" s="8"/>
      <c r="G602" s="8"/>
      <c r="H602" s="10"/>
      <c r="I602" s="10" t="str">
        <f>IF(LEN(A602)=0,,IF(MAXIFS('ข้อมูลการติดตามผล'!A:A,'ข้อมูลการติดตามผล'!B:B,A602)=0,"ไม่มีข้อมูลเข้าเยี่ยม",MAXIFS('ข้อมูลการติดตามผล'!A:A,'ข้อมูลการติดตามผล'!B:B,A602)))</f>
        <v/>
      </c>
      <c r="J602" s="11" t="str">
        <f t="shared" si="2"/>
        <v/>
      </c>
      <c r="K602" s="8" t="str">
        <f>IFERROR(IF(I602="ไม่มีข้อมูลเข้าเยี่ยม","New",IF(J602&gt; VLOOKUP(D602,Config!A:B,2,false),"Late Visit","Normal")),)</f>
        <v/>
      </c>
      <c r="L602" s="12" t="s">
        <v>14</v>
      </c>
      <c r="M602" s="12" t="s">
        <v>14</v>
      </c>
    </row>
    <row r="603" ht="15.75" customHeight="1">
      <c r="A603" s="8"/>
      <c r="B603" s="8"/>
      <c r="C603" s="8"/>
      <c r="D603" s="8"/>
      <c r="E603" s="8"/>
      <c r="F603" s="8"/>
      <c r="G603" s="8"/>
      <c r="H603" s="10"/>
      <c r="I603" s="10" t="str">
        <f>IF(LEN(A603)=0,,IF(MAXIFS('ข้อมูลการติดตามผล'!A:A,'ข้อมูลการติดตามผล'!B:B,A603)=0,"ไม่มีข้อมูลเข้าเยี่ยม",MAXIFS('ข้อมูลการติดตามผล'!A:A,'ข้อมูลการติดตามผล'!B:B,A603)))</f>
        <v/>
      </c>
      <c r="J603" s="11" t="str">
        <f t="shared" si="2"/>
        <v/>
      </c>
      <c r="K603" s="8" t="str">
        <f>IFERROR(IF(I603="ไม่มีข้อมูลเข้าเยี่ยม","New",IF(J603&gt; VLOOKUP(D603,Config!A:B,2,false),"Late Visit","Normal")),)</f>
        <v/>
      </c>
      <c r="L603" s="12" t="s">
        <v>14</v>
      </c>
      <c r="M603" s="12" t="s">
        <v>14</v>
      </c>
    </row>
    <row r="604" ht="15.75" customHeight="1">
      <c r="A604" s="8"/>
      <c r="B604" s="8"/>
      <c r="C604" s="8"/>
      <c r="D604" s="8"/>
      <c r="E604" s="8"/>
      <c r="F604" s="8"/>
      <c r="G604" s="8"/>
      <c r="H604" s="10"/>
      <c r="I604" s="10" t="str">
        <f>IF(LEN(A604)=0,,IF(MAXIFS('ข้อมูลการติดตามผล'!A:A,'ข้อมูลการติดตามผล'!B:B,A604)=0,"ไม่มีข้อมูลเข้าเยี่ยม",MAXIFS('ข้อมูลการติดตามผล'!A:A,'ข้อมูลการติดตามผล'!B:B,A604)))</f>
        <v/>
      </c>
      <c r="J604" s="11" t="str">
        <f t="shared" si="2"/>
        <v/>
      </c>
      <c r="K604" s="8" t="str">
        <f>IFERROR(IF(I604="ไม่มีข้อมูลเข้าเยี่ยม","New",IF(J604&gt; VLOOKUP(D604,Config!A:B,2,false),"Late Visit","Normal")),)</f>
        <v/>
      </c>
      <c r="L604" s="12" t="s">
        <v>14</v>
      </c>
      <c r="M604" s="12" t="s">
        <v>14</v>
      </c>
    </row>
    <row r="605" ht="15.75" customHeight="1">
      <c r="A605" s="8"/>
      <c r="B605" s="8"/>
      <c r="C605" s="8"/>
      <c r="D605" s="8"/>
      <c r="E605" s="8"/>
      <c r="F605" s="8"/>
      <c r="G605" s="8"/>
      <c r="H605" s="10"/>
      <c r="I605" s="10" t="str">
        <f>IF(LEN(A605)=0,,IF(MAXIFS('ข้อมูลการติดตามผล'!A:A,'ข้อมูลการติดตามผล'!B:B,A605)=0,"ไม่มีข้อมูลเข้าเยี่ยม",MAXIFS('ข้อมูลการติดตามผล'!A:A,'ข้อมูลการติดตามผล'!B:B,A605)))</f>
        <v/>
      </c>
      <c r="J605" s="11" t="str">
        <f t="shared" si="2"/>
        <v/>
      </c>
      <c r="K605" s="8" t="str">
        <f>IFERROR(IF(I605="ไม่มีข้อมูลเข้าเยี่ยม","New",IF(J605&gt; VLOOKUP(D605,Config!A:B,2,false),"Late Visit","Normal")),)</f>
        <v/>
      </c>
      <c r="L605" s="12" t="s">
        <v>14</v>
      </c>
      <c r="M605" s="12" t="s">
        <v>14</v>
      </c>
    </row>
    <row r="606" ht="15.75" customHeight="1">
      <c r="A606" s="8"/>
      <c r="B606" s="8"/>
      <c r="C606" s="8"/>
      <c r="D606" s="8"/>
      <c r="E606" s="8"/>
      <c r="F606" s="8"/>
      <c r="G606" s="8"/>
      <c r="H606" s="10"/>
      <c r="I606" s="10" t="str">
        <f>IF(LEN(A606)=0,,IF(MAXIFS('ข้อมูลการติดตามผล'!A:A,'ข้อมูลการติดตามผล'!B:B,A606)=0,"ไม่มีข้อมูลเข้าเยี่ยม",MAXIFS('ข้อมูลการติดตามผล'!A:A,'ข้อมูลการติดตามผล'!B:B,A606)))</f>
        <v/>
      </c>
      <c r="J606" s="11" t="str">
        <f t="shared" si="2"/>
        <v/>
      </c>
      <c r="K606" s="8" t="str">
        <f>IFERROR(IF(I606="ไม่มีข้อมูลเข้าเยี่ยม","New",IF(J606&gt; VLOOKUP(D606,Config!A:B,2,false),"Late Visit","Normal")),)</f>
        <v/>
      </c>
      <c r="L606" s="12" t="s">
        <v>14</v>
      </c>
      <c r="M606" s="12" t="s">
        <v>14</v>
      </c>
    </row>
    <row r="607" ht="15.75" customHeight="1">
      <c r="A607" s="8"/>
      <c r="B607" s="8"/>
      <c r="C607" s="8"/>
      <c r="D607" s="8"/>
      <c r="E607" s="8"/>
      <c r="F607" s="8"/>
      <c r="G607" s="8"/>
      <c r="H607" s="10"/>
      <c r="I607" s="10" t="str">
        <f>IF(LEN(A607)=0,,IF(MAXIFS('ข้อมูลการติดตามผล'!A:A,'ข้อมูลการติดตามผล'!B:B,A607)=0,"ไม่มีข้อมูลเข้าเยี่ยม",MAXIFS('ข้อมูลการติดตามผล'!A:A,'ข้อมูลการติดตามผล'!B:B,A607)))</f>
        <v/>
      </c>
      <c r="J607" s="11" t="str">
        <f t="shared" si="2"/>
        <v/>
      </c>
      <c r="K607" s="8" t="str">
        <f>IFERROR(IF(I607="ไม่มีข้อมูลเข้าเยี่ยม","New",IF(J607&gt; VLOOKUP(D607,Config!A:B,2,false),"Late Visit","Normal")),)</f>
        <v/>
      </c>
      <c r="L607" s="12" t="s">
        <v>14</v>
      </c>
      <c r="M607" s="12" t="s">
        <v>14</v>
      </c>
    </row>
    <row r="608" ht="15.75" customHeight="1">
      <c r="A608" s="8"/>
      <c r="B608" s="8"/>
      <c r="C608" s="8"/>
      <c r="D608" s="8"/>
      <c r="E608" s="8"/>
      <c r="F608" s="8"/>
      <c r="G608" s="8"/>
      <c r="H608" s="10"/>
      <c r="I608" s="10" t="str">
        <f>IF(LEN(A608)=0,,IF(MAXIFS('ข้อมูลการติดตามผล'!A:A,'ข้อมูลการติดตามผล'!B:B,A608)=0,"ไม่มีข้อมูลเข้าเยี่ยม",MAXIFS('ข้อมูลการติดตามผล'!A:A,'ข้อมูลการติดตามผล'!B:B,A608)))</f>
        <v/>
      </c>
      <c r="J608" s="11" t="str">
        <f t="shared" si="2"/>
        <v/>
      </c>
      <c r="K608" s="8" t="str">
        <f>IFERROR(IF(I608="ไม่มีข้อมูลเข้าเยี่ยม","New",IF(J608&gt; VLOOKUP(D608,Config!A:B,2,false),"Late Visit","Normal")),)</f>
        <v/>
      </c>
      <c r="L608" s="12" t="s">
        <v>14</v>
      </c>
      <c r="M608" s="12" t="s">
        <v>14</v>
      </c>
    </row>
    <row r="609" ht="15.75" customHeight="1">
      <c r="A609" s="8"/>
      <c r="B609" s="8"/>
      <c r="C609" s="8"/>
      <c r="D609" s="8"/>
      <c r="E609" s="8"/>
      <c r="F609" s="8"/>
      <c r="G609" s="8"/>
      <c r="H609" s="10"/>
      <c r="I609" s="10" t="str">
        <f>IF(LEN(A609)=0,,IF(MAXIFS('ข้อมูลการติดตามผล'!A:A,'ข้อมูลการติดตามผล'!B:B,A609)=0,"ไม่มีข้อมูลเข้าเยี่ยม",MAXIFS('ข้อมูลการติดตามผล'!A:A,'ข้อมูลการติดตามผล'!B:B,A609)))</f>
        <v/>
      </c>
      <c r="J609" s="11" t="str">
        <f t="shared" si="2"/>
        <v/>
      </c>
      <c r="K609" s="8" t="str">
        <f>IFERROR(IF(I609="ไม่มีข้อมูลเข้าเยี่ยม","New",IF(J609&gt; VLOOKUP(D609,Config!A:B,2,false),"Late Visit","Normal")),)</f>
        <v/>
      </c>
      <c r="L609" s="12" t="s">
        <v>14</v>
      </c>
      <c r="M609" s="12" t="s">
        <v>14</v>
      </c>
    </row>
    <row r="610" ht="15.75" customHeight="1">
      <c r="A610" s="8"/>
      <c r="B610" s="8"/>
      <c r="C610" s="8"/>
      <c r="D610" s="8"/>
      <c r="E610" s="8"/>
      <c r="F610" s="8"/>
      <c r="G610" s="8"/>
      <c r="H610" s="10"/>
      <c r="I610" s="10" t="str">
        <f>IF(LEN(A610)=0,,IF(MAXIFS('ข้อมูลการติดตามผล'!A:A,'ข้อมูลการติดตามผล'!B:B,A610)=0,"ไม่มีข้อมูลเข้าเยี่ยม",MAXIFS('ข้อมูลการติดตามผล'!A:A,'ข้อมูลการติดตามผล'!B:B,A610)))</f>
        <v/>
      </c>
      <c r="J610" s="11" t="str">
        <f t="shared" si="2"/>
        <v/>
      </c>
      <c r="K610" s="8" t="str">
        <f>IFERROR(IF(I610="ไม่มีข้อมูลเข้าเยี่ยม","New",IF(J610&gt; VLOOKUP(D610,Config!A:B,2,false),"Late Visit","Normal")),)</f>
        <v/>
      </c>
      <c r="L610" s="12" t="s">
        <v>14</v>
      </c>
      <c r="M610" s="12" t="s">
        <v>14</v>
      </c>
    </row>
    <row r="611" ht="15.75" customHeight="1">
      <c r="A611" s="8"/>
      <c r="B611" s="8"/>
      <c r="C611" s="8"/>
      <c r="D611" s="8"/>
      <c r="E611" s="8"/>
      <c r="F611" s="8"/>
      <c r="G611" s="8"/>
      <c r="H611" s="10"/>
      <c r="I611" s="10" t="str">
        <f>IF(LEN(A611)=0,,IF(MAXIFS('ข้อมูลการติดตามผล'!A:A,'ข้อมูลการติดตามผล'!B:B,A611)=0,"ไม่มีข้อมูลเข้าเยี่ยม",MAXIFS('ข้อมูลการติดตามผล'!A:A,'ข้อมูลการติดตามผล'!B:B,A611)))</f>
        <v/>
      </c>
      <c r="J611" s="11" t="str">
        <f t="shared" si="2"/>
        <v/>
      </c>
      <c r="K611" s="8" t="str">
        <f>IFERROR(IF(I611="ไม่มีข้อมูลเข้าเยี่ยม","New",IF(J611&gt; VLOOKUP(D611,Config!A:B,2,false),"Late Visit","Normal")),)</f>
        <v/>
      </c>
      <c r="L611" s="12" t="s">
        <v>14</v>
      </c>
      <c r="M611" s="12" t="s">
        <v>14</v>
      </c>
    </row>
    <row r="612" ht="15.75" customHeight="1">
      <c r="A612" s="8"/>
      <c r="B612" s="8"/>
      <c r="C612" s="8"/>
      <c r="D612" s="8"/>
      <c r="E612" s="8"/>
      <c r="F612" s="8"/>
      <c r="G612" s="8"/>
      <c r="H612" s="10"/>
      <c r="I612" s="10" t="str">
        <f>IF(LEN(A612)=0,,IF(MAXIFS('ข้อมูลการติดตามผล'!A:A,'ข้อมูลการติดตามผล'!B:B,A612)=0,"ไม่มีข้อมูลเข้าเยี่ยม",MAXIFS('ข้อมูลการติดตามผล'!A:A,'ข้อมูลการติดตามผล'!B:B,A612)))</f>
        <v/>
      </c>
      <c r="J612" s="11" t="str">
        <f t="shared" si="2"/>
        <v/>
      </c>
      <c r="K612" s="8" t="str">
        <f>IFERROR(IF(I612="ไม่มีข้อมูลเข้าเยี่ยม","New",IF(J612&gt; VLOOKUP(D612,Config!A:B,2,false),"Late Visit","Normal")),)</f>
        <v/>
      </c>
      <c r="L612" s="12" t="s">
        <v>14</v>
      </c>
      <c r="M612" s="12" t="s">
        <v>14</v>
      </c>
    </row>
    <row r="613" ht="15.75" customHeight="1">
      <c r="A613" s="8"/>
      <c r="B613" s="8"/>
      <c r="C613" s="8"/>
      <c r="D613" s="8"/>
      <c r="E613" s="8"/>
      <c r="F613" s="8"/>
      <c r="G613" s="8"/>
      <c r="H613" s="10"/>
      <c r="I613" s="10" t="str">
        <f>IF(LEN(A613)=0,,IF(MAXIFS('ข้อมูลการติดตามผล'!A:A,'ข้อมูลการติดตามผล'!B:B,A613)=0,"ไม่มีข้อมูลเข้าเยี่ยม",MAXIFS('ข้อมูลการติดตามผล'!A:A,'ข้อมูลการติดตามผล'!B:B,A613)))</f>
        <v/>
      </c>
      <c r="J613" s="11" t="str">
        <f t="shared" si="2"/>
        <v/>
      </c>
      <c r="K613" s="8" t="str">
        <f>IFERROR(IF(I613="ไม่มีข้อมูลเข้าเยี่ยม","New",IF(J613&gt; VLOOKUP(D613,Config!A:B,2,false),"Late Visit","Normal")),)</f>
        <v/>
      </c>
      <c r="L613" s="12" t="s">
        <v>14</v>
      </c>
      <c r="M613" s="12" t="s">
        <v>14</v>
      </c>
    </row>
    <row r="614" ht="15.75" customHeight="1">
      <c r="A614" s="8"/>
      <c r="B614" s="8"/>
      <c r="C614" s="8"/>
      <c r="D614" s="8"/>
      <c r="E614" s="8"/>
      <c r="F614" s="8"/>
      <c r="G614" s="8"/>
      <c r="H614" s="10"/>
      <c r="I614" s="10" t="str">
        <f>IF(LEN(A614)=0,,IF(MAXIFS('ข้อมูลการติดตามผล'!A:A,'ข้อมูลการติดตามผล'!B:B,A614)=0,"ไม่มีข้อมูลเข้าเยี่ยม",MAXIFS('ข้อมูลการติดตามผล'!A:A,'ข้อมูลการติดตามผล'!B:B,A614)))</f>
        <v/>
      </c>
      <c r="J614" s="11" t="str">
        <f t="shared" si="2"/>
        <v/>
      </c>
      <c r="K614" s="8" t="str">
        <f>IFERROR(IF(I614="ไม่มีข้อมูลเข้าเยี่ยม","New",IF(J614&gt; VLOOKUP(D614,Config!A:B,2,false),"Late Visit","Normal")),)</f>
        <v/>
      </c>
      <c r="L614" s="12" t="s">
        <v>14</v>
      </c>
      <c r="M614" s="12" t="s">
        <v>14</v>
      </c>
    </row>
    <row r="615" ht="15.75" customHeight="1">
      <c r="A615" s="8"/>
      <c r="B615" s="8"/>
      <c r="C615" s="8"/>
      <c r="D615" s="8"/>
      <c r="E615" s="8"/>
      <c r="F615" s="8"/>
      <c r="G615" s="8"/>
      <c r="H615" s="10"/>
      <c r="I615" s="10" t="str">
        <f>IF(LEN(A615)=0,,IF(MAXIFS('ข้อมูลการติดตามผล'!A:A,'ข้อมูลการติดตามผล'!B:B,A615)=0,"ไม่มีข้อมูลเข้าเยี่ยม",MAXIFS('ข้อมูลการติดตามผล'!A:A,'ข้อมูลการติดตามผล'!B:B,A615)))</f>
        <v/>
      </c>
      <c r="J615" s="11" t="str">
        <f t="shared" si="2"/>
        <v/>
      </c>
      <c r="K615" s="8" t="str">
        <f>IFERROR(IF(I615="ไม่มีข้อมูลเข้าเยี่ยม","New",IF(J615&gt; VLOOKUP(D615,Config!A:B,2,false),"Late Visit","Normal")),)</f>
        <v/>
      </c>
      <c r="L615" s="12" t="s">
        <v>14</v>
      </c>
      <c r="M615" s="12" t="s">
        <v>14</v>
      </c>
    </row>
    <row r="616" ht="15.75" customHeight="1">
      <c r="A616" s="8"/>
      <c r="B616" s="8"/>
      <c r="C616" s="8"/>
      <c r="D616" s="8"/>
      <c r="E616" s="8"/>
      <c r="F616" s="8"/>
      <c r="G616" s="8"/>
      <c r="H616" s="10"/>
      <c r="I616" s="10" t="str">
        <f>IF(LEN(A616)=0,,IF(MAXIFS('ข้อมูลการติดตามผล'!A:A,'ข้อมูลการติดตามผล'!B:B,A616)=0,"ไม่มีข้อมูลเข้าเยี่ยม",MAXIFS('ข้อมูลการติดตามผล'!A:A,'ข้อมูลการติดตามผล'!B:B,A616)))</f>
        <v/>
      </c>
      <c r="J616" s="11" t="str">
        <f t="shared" si="2"/>
        <v/>
      </c>
      <c r="K616" s="8" t="str">
        <f>IFERROR(IF(I616="ไม่มีข้อมูลเข้าเยี่ยม","New",IF(J616&gt; VLOOKUP(D616,Config!A:B,2,false),"Late Visit","Normal")),)</f>
        <v/>
      </c>
      <c r="L616" s="12" t="s">
        <v>14</v>
      </c>
      <c r="M616" s="12" t="s">
        <v>14</v>
      </c>
    </row>
    <row r="617" ht="15.75" customHeight="1">
      <c r="A617" s="8"/>
      <c r="B617" s="8"/>
      <c r="C617" s="8"/>
      <c r="D617" s="8"/>
      <c r="E617" s="8"/>
      <c r="F617" s="8"/>
      <c r="G617" s="8"/>
      <c r="H617" s="10"/>
      <c r="I617" s="10" t="str">
        <f>IF(LEN(A617)=0,,IF(MAXIFS('ข้อมูลการติดตามผล'!A:A,'ข้อมูลการติดตามผล'!B:B,A617)=0,"ไม่มีข้อมูลเข้าเยี่ยม",MAXIFS('ข้อมูลการติดตามผล'!A:A,'ข้อมูลการติดตามผล'!B:B,A617)))</f>
        <v/>
      </c>
      <c r="J617" s="11" t="str">
        <f t="shared" si="2"/>
        <v/>
      </c>
      <c r="K617" s="8" t="str">
        <f>IFERROR(IF(I617="ไม่มีข้อมูลเข้าเยี่ยม","New",IF(J617&gt; VLOOKUP(D617,Config!A:B,2,false),"Late Visit","Normal")),)</f>
        <v/>
      </c>
      <c r="L617" s="12" t="s">
        <v>14</v>
      </c>
      <c r="M617" s="12" t="s">
        <v>14</v>
      </c>
    </row>
    <row r="618" ht="15.75" customHeight="1">
      <c r="A618" s="8"/>
      <c r="B618" s="8"/>
      <c r="C618" s="8"/>
      <c r="D618" s="8"/>
      <c r="E618" s="8"/>
      <c r="F618" s="8"/>
      <c r="G618" s="8"/>
      <c r="H618" s="10"/>
      <c r="I618" s="10" t="str">
        <f>IF(LEN(A618)=0,,IF(MAXIFS('ข้อมูลการติดตามผล'!A:A,'ข้อมูลการติดตามผล'!B:B,A618)=0,"ไม่มีข้อมูลเข้าเยี่ยม",MAXIFS('ข้อมูลการติดตามผล'!A:A,'ข้อมูลการติดตามผล'!B:B,A618)))</f>
        <v/>
      </c>
      <c r="J618" s="11" t="str">
        <f t="shared" si="2"/>
        <v/>
      </c>
      <c r="K618" s="8" t="str">
        <f>IFERROR(IF(I618="ไม่มีข้อมูลเข้าเยี่ยม","New",IF(J618&gt; VLOOKUP(D618,Config!A:B,2,false),"Late Visit","Normal")),)</f>
        <v/>
      </c>
      <c r="L618" s="12" t="s">
        <v>14</v>
      </c>
      <c r="M618" s="12" t="s">
        <v>14</v>
      </c>
    </row>
    <row r="619" ht="15.75" customHeight="1">
      <c r="A619" s="8"/>
      <c r="B619" s="8"/>
      <c r="C619" s="8"/>
      <c r="D619" s="8"/>
      <c r="E619" s="8"/>
      <c r="F619" s="8"/>
      <c r="G619" s="8"/>
      <c r="H619" s="10"/>
      <c r="I619" s="10" t="str">
        <f>IF(LEN(A619)=0,,IF(MAXIFS('ข้อมูลการติดตามผล'!A:A,'ข้อมูลการติดตามผล'!B:B,A619)=0,"ไม่มีข้อมูลเข้าเยี่ยม",MAXIFS('ข้อมูลการติดตามผล'!A:A,'ข้อมูลการติดตามผล'!B:B,A619)))</f>
        <v/>
      </c>
      <c r="J619" s="11" t="str">
        <f t="shared" si="2"/>
        <v/>
      </c>
      <c r="K619" s="8" t="str">
        <f>IFERROR(IF(I619="ไม่มีข้อมูลเข้าเยี่ยม","New",IF(J619&gt; VLOOKUP(D619,Config!A:B,2,false),"Late Visit","Normal")),)</f>
        <v/>
      </c>
      <c r="L619" s="12" t="s">
        <v>14</v>
      </c>
      <c r="M619" s="12" t="s">
        <v>14</v>
      </c>
    </row>
    <row r="620" ht="15.75" customHeight="1">
      <c r="A620" s="8"/>
      <c r="B620" s="8"/>
      <c r="C620" s="8"/>
      <c r="D620" s="8"/>
      <c r="E620" s="8"/>
      <c r="F620" s="8"/>
      <c r="G620" s="8"/>
      <c r="H620" s="10"/>
      <c r="I620" s="10" t="str">
        <f>IF(LEN(A620)=0,,IF(MAXIFS('ข้อมูลการติดตามผล'!A:A,'ข้อมูลการติดตามผล'!B:B,A620)=0,"ไม่มีข้อมูลเข้าเยี่ยม",MAXIFS('ข้อมูลการติดตามผล'!A:A,'ข้อมูลการติดตามผล'!B:B,A620)))</f>
        <v/>
      </c>
      <c r="J620" s="11" t="str">
        <f t="shared" si="2"/>
        <v/>
      </c>
      <c r="K620" s="8" t="str">
        <f>IFERROR(IF(I620="ไม่มีข้อมูลเข้าเยี่ยม","New",IF(J620&gt; VLOOKUP(D620,Config!A:B,2,false),"Late Visit","Normal")),)</f>
        <v/>
      </c>
      <c r="L620" s="12" t="s">
        <v>14</v>
      </c>
      <c r="M620" s="12" t="s">
        <v>14</v>
      </c>
    </row>
    <row r="621" ht="15.75" customHeight="1">
      <c r="A621" s="8"/>
      <c r="B621" s="8"/>
      <c r="C621" s="8"/>
      <c r="D621" s="8"/>
      <c r="E621" s="8"/>
      <c r="F621" s="8"/>
      <c r="G621" s="8"/>
      <c r="H621" s="10"/>
      <c r="I621" s="10" t="str">
        <f>IF(LEN(A621)=0,,IF(MAXIFS('ข้อมูลการติดตามผล'!A:A,'ข้อมูลการติดตามผล'!B:B,A621)=0,"ไม่มีข้อมูลเข้าเยี่ยม",MAXIFS('ข้อมูลการติดตามผล'!A:A,'ข้อมูลการติดตามผล'!B:B,A621)))</f>
        <v/>
      </c>
      <c r="J621" s="11" t="str">
        <f t="shared" si="2"/>
        <v/>
      </c>
      <c r="K621" s="8" t="str">
        <f>IFERROR(IF(I621="ไม่มีข้อมูลเข้าเยี่ยม","New",IF(J621&gt; VLOOKUP(D621,Config!A:B,2,false),"Late Visit","Normal")),)</f>
        <v/>
      </c>
      <c r="L621" s="12" t="s">
        <v>14</v>
      </c>
      <c r="M621" s="12" t="s">
        <v>14</v>
      </c>
    </row>
    <row r="622" ht="15.75" customHeight="1">
      <c r="A622" s="8"/>
      <c r="B622" s="8"/>
      <c r="C622" s="8"/>
      <c r="D622" s="8"/>
      <c r="E622" s="8"/>
      <c r="F622" s="8"/>
      <c r="G622" s="8"/>
      <c r="H622" s="10"/>
      <c r="I622" s="10" t="str">
        <f>IF(LEN(A622)=0,,IF(MAXIFS('ข้อมูลการติดตามผล'!A:A,'ข้อมูลการติดตามผล'!B:B,A622)=0,"ไม่มีข้อมูลเข้าเยี่ยม",MAXIFS('ข้อมูลการติดตามผล'!A:A,'ข้อมูลการติดตามผล'!B:B,A622)))</f>
        <v/>
      </c>
      <c r="J622" s="11" t="str">
        <f t="shared" si="2"/>
        <v/>
      </c>
      <c r="K622" s="8" t="str">
        <f>IFERROR(IF(I622="ไม่มีข้อมูลเข้าเยี่ยม","New",IF(J622&gt; VLOOKUP(D622,Config!A:B,2,false),"Late Visit","Normal")),)</f>
        <v/>
      </c>
      <c r="L622" s="12" t="s">
        <v>14</v>
      </c>
      <c r="M622" s="12" t="s">
        <v>14</v>
      </c>
    </row>
    <row r="623" ht="15.75" customHeight="1">
      <c r="A623" s="8"/>
      <c r="B623" s="8"/>
      <c r="C623" s="8"/>
      <c r="D623" s="8"/>
      <c r="E623" s="8"/>
      <c r="F623" s="8"/>
      <c r="G623" s="8"/>
      <c r="H623" s="10"/>
      <c r="I623" s="10" t="str">
        <f>IF(LEN(A623)=0,,IF(MAXIFS('ข้อมูลการติดตามผล'!A:A,'ข้อมูลการติดตามผล'!B:B,A623)=0,"ไม่มีข้อมูลเข้าเยี่ยม",MAXIFS('ข้อมูลการติดตามผล'!A:A,'ข้อมูลการติดตามผล'!B:B,A623)))</f>
        <v/>
      </c>
      <c r="J623" s="11" t="str">
        <f t="shared" si="2"/>
        <v/>
      </c>
      <c r="K623" s="8" t="str">
        <f>IFERROR(IF(I623="ไม่มีข้อมูลเข้าเยี่ยม","New",IF(J623&gt; VLOOKUP(D623,Config!A:B,2,false),"Late Visit","Normal")),)</f>
        <v/>
      </c>
      <c r="L623" s="12" t="s">
        <v>14</v>
      </c>
      <c r="M623" s="12" t="s">
        <v>14</v>
      </c>
    </row>
    <row r="624" ht="15.75" customHeight="1">
      <c r="A624" s="8"/>
      <c r="B624" s="8"/>
      <c r="C624" s="8"/>
      <c r="D624" s="8"/>
      <c r="E624" s="8"/>
      <c r="F624" s="8"/>
      <c r="G624" s="8"/>
      <c r="H624" s="10"/>
      <c r="I624" s="10" t="str">
        <f>IF(LEN(A624)=0,,IF(MAXIFS('ข้อมูลการติดตามผล'!A:A,'ข้อมูลการติดตามผล'!B:B,A624)=0,"ไม่มีข้อมูลเข้าเยี่ยม",MAXIFS('ข้อมูลการติดตามผล'!A:A,'ข้อมูลการติดตามผล'!B:B,A624)))</f>
        <v/>
      </c>
      <c r="J624" s="11" t="str">
        <f t="shared" si="2"/>
        <v/>
      </c>
      <c r="K624" s="8" t="str">
        <f>IFERROR(IF(I624="ไม่มีข้อมูลเข้าเยี่ยม","New",IF(J624&gt; VLOOKUP(D624,Config!A:B,2,false),"Late Visit","Normal")),)</f>
        <v/>
      </c>
      <c r="L624" s="12" t="s">
        <v>14</v>
      </c>
      <c r="M624" s="12" t="s">
        <v>14</v>
      </c>
    </row>
    <row r="625" ht="15.75" customHeight="1">
      <c r="A625" s="8"/>
      <c r="B625" s="8"/>
      <c r="C625" s="8"/>
      <c r="D625" s="8"/>
      <c r="E625" s="8"/>
      <c r="F625" s="8"/>
      <c r="G625" s="8"/>
      <c r="H625" s="10"/>
      <c r="I625" s="10" t="str">
        <f>IF(LEN(A625)=0,,IF(MAXIFS('ข้อมูลการติดตามผล'!A:A,'ข้อมูลการติดตามผล'!B:B,A625)=0,"ไม่มีข้อมูลเข้าเยี่ยม",MAXIFS('ข้อมูลการติดตามผล'!A:A,'ข้อมูลการติดตามผล'!B:B,A625)))</f>
        <v/>
      </c>
      <c r="J625" s="11" t="str">
        <f t="shared" si="2"/>
        <v/>
      </c>
      <c r="K625" s="8" t="str">
        <f>IFERROR(IF(I625="ไม่มีข้อมูลเข้าเยี่ยม","New",IF(J625&gt; VLOOKUP(D625,Config!A:B,2,false),"Late Visit","Normal")),)</f>
        <v/>
      </c>
      <c r="L625" s="12" t="s">
        <v>14</v>
      </c>
      <c r="M625" s="12" t="s">
        <v>14</v>
      </c>
    </row>
    <row r="626" ht="15.75" customHeight="1">
      <c r="A626" s="8"/>
      <c r="B626" s="8"/>
      <c r="C626" s="8"/>
      <c r="D626" s="8"/>
      <c r="E626" s="8"/>
      <c r="F626" s="8"/>
      <c r="G626" s="8"/>
      <c r="H626" s="10"/>
      <c r="I626" s="10" t="str">
        <f>IF(LEN(A626)=0,,IF(MAXIFS('ข้อมูลการติดตามผล'!A:A,'ข้อมูลการติดตามผล'!B:B,A626)=0,"ไม่มีข้อมูลเข้าเยี่ยม",MAXIFS('ข้อมูลการติดตามผล'!A:A,'ข้อมูลการติดตามผล'!B:B,A626)))</f>
        <v/>
      </c>
      <c r="J626" s="11" t="str">
        <f t="shared" si="2"/>
        <v/>
      </c>
      <c r="K626" s="8" t="str">
        <f>IFERROR(IF(I626="ไม่มีข้อมูลเข้าเยี่ยม","New",IF(J626&gt; VLOOKUP(D626,Config!A:B,2,false),"Late Visit","Normal")),)</f>
        <v/>
      </c>
      <c r="L626" s="12" t="s">
        <v>14</v>
      </c>
      <c r="M626" s="12" t="s">
        <v>14</v>
      </c>
    </row>
    <row r="627" ht="15.75" customHeight="1">
      <c r="A627" s="8"/>
      <c r="B627" s="8"/>
      <c r="C627" s="8"/>
      <c r="D627" s="8"/>
      <c r="E627" s="8"/>
      <c r="F627" s="8"/>
      <c r="G627" s="8"/>
      <c r="H627" s="10"/>
      <c r="I627" s="10" t="str">
        <f>IF(LEN(A627)=0,,IF(MAXIFS('ข้อมูลการติดตามผล'!A:A,'ข้อมูลการติดตามผล'!B:B,A627)=0,"ไม่มีข้อมูลเข้าเยี่ยม",MAXIFS('ข้อมูลการติดตามผล'!A:A,'ข้อมูลการติดตามผล'!B:B,A627)))</f>
        <v/>
      </c>
      <c r="J627" s="11" t="str">
        <f t="shared" si="2"/>
        <v/>
      </c>
      <c r="K627" s="8" t="str">
        <f>IFERROR(IF(I627="ไม่มีข้อมูลเข้าเยี่ยม","New",IF(J627&gt; VLOOKUP(D627,Config!A:B,2,false),"Late Visit","Normal")),)</f>
        <v/>
      </c>
      <c r="L627" s="12" t="s">
        <v>14</v>
      </c>
      <c r="M627" s="12" t="s">
        <v>14</v>
      </c>
    </row>
    <row r="628" ht="15.75" customHeight="1">
      <c r="A628" s="8"/>
      <c r="B628" s="8"/>
      <c r="C628" s="8"/>
      <c r="D628" s="8"/>
      <c r="E628" s="8"/>
      <c r="F628" s="8"/>
      <c r="G628" s="8"/>
      <c r="H628" s="10"/>
      <c r="I628" s="10" t="str">
        <f>IF(LEN(A628)=0,,IF(MAXIFS('ข้อมูลการติดตามผล'!A:A,'ข้อมูลการติดตามผล'!B:B,A628)=0,"ไม่มีข้อมูลเข้าเยี่ยม",MAXIFS('ข้อมูลการติดตามผล'!A:A,'ข้อมูลการติดตามผล'!B:B,A628)))</f>
        <v/>
      </c>
      <c r="J628" s="11" t="str">
        <f t="shared" si="2"/>
        <v/>
      </c>
      <c r="K628" s="8" t="str">
        <f>IFERROR(IF(I628="ไม่มีข้อมูลเข้าเยี่ยม","New",IF(J628&gt; VLOOKUP(D628,Config!A:B,2,false),"Late Visit","Normal")),)</f>
        <v/>
      </c>
      <c r="L628" s="12" t="s">
        <v>14</v>
      </c>
      <c r="M628" s="12" t="s">
        <v>14</v>
      </c>
    </row>
    <row r="629" ht="15.75" customHeight="1">
      <c r="A629" s="8"/>
      <c r="B629" s="8"/>
      <c r="C629" s="8"/>
      <c r="D629" s="8"/>
      <c r="E629" s="8"/>
      <c r="F629" s="8"/>
      <c r="G629" s="8"/>
      <c r="H629" s="10"/>
      <c r="I629" s="10" t="str">
        <f>IF(LEN(A629)=0,,IF(MAXIFS('ข้อมูลการติดตามผล'!A:A,'ข้อมูลการติดตามผล'!B:B,A629)=0,"ไม่มีข้อมูลเข้าเยี่ยม",MAXIFS('ข้อมูลการติดตามผล'!A:A,'ข้อมูลการติดตามผล'!B:B,A629)))</f>
        <v/>
      </c>
      <c r="J629" s="11" t="str">
        <f t="shared" si="2"/>
        <v/>
      </c>
      <c r="K629" s="8" t="str">
        <f>IFERROR(IF(I629="ไม่มีข้อมูลเข้าเยี่ยม","New",IF(J629&gt; VLOOKUP(D629,Config!A:B,2,false),"Late Visit","Normal")),)</f>
        <v/>
      </c>
      <c r="L629" s="12" t="s">
        <v>14</v>
      </c>
      <c r="M629" s="12" t="s">
        <v>14</v>
      </c>
    </row>
    <row r="630" ht="15.75" customHeight="1">
      <c r="A630" s="8"/>
      <c r="B630" s="8"/>
      <c r="C630" s="8"/>
      <c r="D630" s="8"/>
      <c r="E630" s="8"/>
      <c r="F630" s="8"/>
      <c r="G630" s="8"/>
      <c r="H630" s="10"/>
      <c r="I630" s="10" t="str">
        <f>IF(LEN(A630)=0,,IF(MAXIFS('ข้อมูลการติดตามผล'!A:A,'ข้อมูลการติดตามผล'!B:B,A630)=0,"ไม่มีข้อมูลเข้าเยี่ยม",MAXIFS('ข้อมูลการติดตามผล'!A:A,'ข้อมูลการติดตามผล'!B:B,A630)))</f>
        <v/>
      </c>
      <c r="J630" s="11" t="str">
        <f t="shared" si="2"/>
        <v/>
      </c>
      <c r="K630" s="8" t="str">
        <f>IFERROR(IF(I630="ไม่มีข้อมูลเข้าเยี่ยม","New",IF(J630&gt; VLOOKUP(D630,Config!A:B,2,false),"Late Visit","Normal")),)</f>
        <v/>
      </c>
      <c r="L630" s="12" t="s">
        <v>14</v>
      </c>
      <c r="M630" s="12" t="s">
        <v>14</v>
      </c>
    </row>
    <row r="631" ht="15.75" customHeight="1">
      <c r="A631" s="8"/>
      <c r="B631" s="8"/>
      <c r="C631" s="8"/>
      <c r="D631" s="8"/>
      <c r="E631" s="8"/>
      <c r="F631" s="8"/>
      <c r="G631" s="8"/>
      <c r="H631" s="10"/>
      <c r="I631" s="10" t="str">
        <f>IF(LEN(A631)=0,,IF(MAXIFS('ข้อมูลการติดตามผล'!A:A,'ข้อมูลการติดตามผล'!B:B,A631)=0,"ไม่มีข้อมูลเข้าเยี่ยม",MAXIFS('ข้อมูลการติดตามผล'!A:A,'ข้อมูลการติดตามผล'!B:B,A631)))</f>
        <v/>
      </c>
      <c r="J631" s="11" t="str">
        <f t="shared" si="2"/>
        <v/>
      </c>
      <c r="K631" s="8" t="str">
        <f>IFERROR(IF(I631="ไม่มีข้อมูลเข้าเยี่ยม","New",IF(J631&gt; VLOOKUP(D631,Config!A:B,2,false),"Late Visit","Normal")),)</f>
        <v/>
      </c>
      <c r="L631" s="12" t="s">
        <v>14</v>
      </c>
      <c r="M631" s="12" t="s">
        <v>14</v>
      </c>
    </row>
    <row r="632" ht="15.75" customHeight="1">
      <c r="A632" s="8"/>
      <c r="B632" s="8"/>
      <c r="C632" s="8"/>
      <c r="D632" s="8"/>
      <c r="E632" s="8"/>
      <c r="F632" s="8"/>
      <c r="G632" s="8"/>
      <c r="H632" s="10"/>
      <c r="I632" s="10" t="str">
        <f>IF(LEN(A632)=0,,IF(MAXIFS('ข้อมูลการติดตามผล'!A:A,'ข้อมูลการติดตามผล'!B:B,A632)=0,"ไม่มีข้อมูลเข้าเยี่ยม",MAXIFS('ข้อมูลการติดตามผล'!A:A,'ข้อมูลการติดตามผล'!B:B,A632)))</f>
        <v/>
      </c>
      <c r="J632" s="11" t="str">
        <f t="shared" si="2"/>
        <v/>
      </c>
      <c r="K632" s="8" t="str">
        <f>IFERROR(IF(I632="ไม่มีข้อมูลเข้าเยี่ยม","New",IF(J632&gt; VLOOKUP(D632,Config!A:B,2,false),"Late Visit","Normal")),)</f>
        <v/>
      </c>
      <c r="L632" s="12" t="s">
        <v>14</v>
      </c>
      <c r="M632" s="12" t="s">
        <v>14</v>
      </c>
    </row>
    <row r="633" ht="15.75" customHeight="1">
      <c r="A633" s="8"/>
      <c r="B633" s="8"/>
      <c r="C633" s="8"/>
      <c r="D633" s="8"/>
      <c r="E633" s="8"/>
      <c r="F633" s="8"/>
      <c r="G633" s="8"/>
      <c r="H633" s="10"/>
      <c r="I633" s="10" t="str">
        <f>IF(LEN(A633)=0,,IF(MAXIFS('ข้อมูลการติดตามผล'!A:A,'ข้อมูลการติดตามผล'!B:B,A633)=0,"ไม่มีข้อมูลเข้าเยี่ยม",MAXIFS('ข้อมูลการติดตามผล'!A:A,'ข้อมูลการติดตามผล'!B:B,A633)))</f>
        <v/>
      </c>
      <c r="J633" s="11" t="str">
        <f t="shared" si="2"/>
        <v/>
      </c>
      <c r="K633" s="8" t="str">
        <f>IFERROR(IF(I633="ไม่มีข้อมูลเข้าเยี่ยม","New",IF(J633&gt; VLOOKUP(D633,Config!A:B,2,false),"Late Visit","Normal")),)</f>
        <v/>
      </c>
      <c r="L633" s="12" t="s">
        <v>14</v>
      </c>
      <c r="M633" s="12" t="s">
        <v>14</v>
      </c>
    </row>
    <row r="634" ht="15.75" customHeight="1">
      <c r="A634" s="8"/>
      <c r="B634" s="8"/>
      <c r="C634" s="8"/>
      <c r="D634" s="8"/>
      <c r="E634" s="8"/>
      <c r="F634" s="8"/>
      <c r="G634" s="8"/>
      <c r="H634" s="10"/>
      <c r="I634" s="10" t="str">
        <f>IF(LEN(A634)=0,,IF(MAXIFS('ข้อมูลการติดตามผล'!A:A,'ข้อมูลการติดตามผล'!B:B,A634)=0,"ไม่มีข้อมูลเข้าเยี่ยม",MAXIFS('ข้อมูลการติดตามผล'!A:A,'ข้อมูลการติดตามผล'!B:B,A634)))</f>
        <v/>
      </c>
      <c r="J634" s="11" t="str">
        <f t="shared" si="2"/>
        <v/>
      </c>
      <c r="K634" s="8" t="str">
        <f>IFERROR(IF(I634="ไม่มีข้อมูลเข้าเยี่ยม","New",IF(J634&gt; VLOOKUP(D634,Config!A:B,2,false),"Late Visit","Normal")),)</f>
        <v/>
      </c>
      <c r="L634" s="12" t="s">
        <v>14</v>
      </c>
      <c r="M634" s="12" t="s">
        <v>14</v>
      </c>
    </row>
    <row r="635" ht="15.75" customHeight="1">
      <c r="A635" s="8"/>
      <c r="B635" s="8"/>
      <c r="C635" s="8"/>
      <c r="D635" s="8"/>
      <c r="E635" s="8"/>
      <c r="F635" s="8"/>
      <c r="G635" s="8"/>
      <c r="H635" s="10"/>
      <c r="I635" s="10" t="str">
        <f>IF(LEN(A635)=0,,IF(MAXIFS('ข้อมูลการติดตามผล'!A:A,'ข้อมูลการติดตามผล'!B:B,A635)=0,"ไม่มีข้อมูลเข้าเยี่ยม",MAXIFS('ข้อมูลการติดตามผล'!A:A,'ข้อมูลการติดตามผล'!B:B,A635)))</f>
        <v/>
      </c>
      <c r="J635" s="11" t="str">
        <f t="shared" si="2"/>
        <v/>
      </c>
      <c r="K635" s="8" t="str">
        <f>IFERROR(IF(I635="ไม่มีข้อมูลเข้าเยี่ยม","New",IF(J635&gt; VLOOKUP(D635,Config!A:B,2,false),"Late Visit","Normal")),)</f>
        <v/>
      </c>
      <c r="L635" s="12" t="s">
        <v>14</v>
      </c>
      <c r="M635" s="12" t="s">
        <v>14</v>
      </c>
    </row>
    <row r="636" ht="15.75" customHeight="1">
      <c r="A636" s="8"/>
      <c r="B636" s="8"/>
      <c r="C636" s="8"/>
      <c r="D636" s="8"/>
      <c r="E636" s="8"/>
      <c r="F636" s="8"/>
      <c r="G636" s="8"/>
      <c r="H636" s="10"/>
      <c r="I636" s="10" t="str">
        <f>IF(LEN(A636)=0,,IF(MAXIFS('ข้อมูลการติดตามผล'!A:A,'ข้อมูลการติดตามผล'!B:B,A636)=0,"ไม่มีข้อมูลเข้าเยี่ยม",MAXIFS('ข้อมูลการติดตามผล'!A:A,'ข้อมูลการติดตามผล'!B:B,A636)))</f>
        <v/>
      </c>
      <c r="J636" s="11" t="str">
        <f t="shared" si="2"/>
        <v/>
      </c>
      <c r="K636" s="8" t="str">
        <f>IFERROR(IF(I636="ไม่มีข้อมูลเข้าเยี่ยม","New",IF(J636&gt; VLOOKUP(D636,Config!A:B,2,false),"Late Visit","Normal")),)</f>
        <v/>
      </c>
      <c r="L636" s="12" t="s">
        <v>14</v>
      </c>
      <c r="M636" s="12" t="s">
        <v>14</v>
      </c>
    </row>
    <row r="637" ht="15.75" customHeight="1">
      <c r="A637" s="8"/>
      <c r="B637" s="8"/>
      <c r="C637" s="8"/>
      <c r="D637" s="8"/>
      <c r="E637" s="8"/>
      <c r="F637" s="8"/>
      <c r="G637" s="8"/>
      <c r="H637" s="10"/>
      <c r="I637" s="10" t="str">
        <f>IF(LEN(A637)=0,,IF(MAXIFS('ข้อมูลการติดตามผล'!A:A,'ข้อมูลการติดตามผล'!B:B,A637)=0,"ไม่มีข้อมูลเข้าเยี่ยม",MAXIFS('ข้อมูลการติดตามผล'!A:A,'ข้อมูลการติดตามผล'!B:B,A637)))</f>
        <v/>
      </c>
      <c r="J637" s="11" t="str">
        <f t="shared" si="2"/>
        <v/>
      </c>
      <c r="K637" s="8" t="str">
        <f>IFERROR(IF(I637="ไม่มีข้อมูลเข้าเยี่ยม","New",IF(J637&gt; VLOOKUP(D637,Config!A:B,2,false),"Late Visit","Normal")),)</f>
        <v/>
      </c>
      <c r="L637" s="12" t="s">
        <v>14</v>
      </c>
      <c r="M637" s="12" t="s">
        <v>14</v>
      </c>
    </row>
    <row r="638" ht="15.75" customHeight="1">
      <c r="A638" s="8"/>
      <c r="B638" s="8"/>
      <c r="C638" s="8"/>
      <c r="D638" s="8"/>
      <c r="E638" s="8"/>
      <c r="F638" s="8"/>
      <c r="G638" s="8"/>
      <c r="H638" s="10"/>
      <c r="I638" s="10" t="str">
        <f>IF(LEN(A638)=0,,IF(MAXIFS('ข้อมูลการติดตามผล'!A:A,'ข้อมูลการติดตามผล'!B:B,A638)=0,"ไม่มีข้อมูลเข้าเยี่ยม",MAXIFS('ข้อมูลการติดตามผล'!A:A,'ข้อมูลการติดตามผล'!B:B,A638)))</f>
        <v/>
      </c>
      <c r="J638" s="11" t="str">
        <f t="shared" si="2"/>
        <v/>
      </c>
      <c r="K638" s="8" t="str">
        <f>IFERROR(IF(I638="ไม่มีข้อมูลเข้าเยี่ยม","New",IF(J638&gt; VLOOKUP(D638,Config!A:B,2,false),"Late Visit","Normal")),)</f>
        <v/>
      </c>
      <c r="L638" s="12" t="s">
        <v>14</v>
      </c>
      <c r="M638" s="12" t="s">
        <v>14</v>
      </c>
    </row>
    <row r="639" ht="15.75" customHeight="1">
      <c r="A639" s="8"/>
      <c r="B639" s="8"/>
      <c r="C639" s="8"/>
      <c r="D639" s="8"/>
      <c r="E639" s="8"/>
      <c r="F639" s="8"/>
      <c r="G639" s="8"/>
      <c r="H639" s="10"/>
      <c r="I639" s="10" t="str">
        <f>IF(LEN(A639)=0,,IF(MAXIFS('ข้อมูลการติดตามผล'!A:A,'ข้อมูลการติดตามผล'!B:B,A639)=0,"ไม่มีข้อมูลเข้าเยี่ยม",MAXIFS('ข้อมูลการติดตามผล'!A:A,'ข้อมูลการติดตามผล'!B:B,A639)))</f>
        <v/>
      </c>
      <c r="J639" s="11" t="str">
        <f t="shared" si="2"/>
        <v/>
      </c>
      <c r="K639" s="8" t="str">
        <f>IFERROR(IF(I639="ไม่มีข้อมูลเข้าเยี่ยม","New",IF(J639&gt; VLOOKUP(D639,Config!A:B,2,false),"Late Visit","Normal")),)</f>
        <v/>
      </c>
      <c r="L639" s="12" t="s">
        <v>14</v>
      </c>
      <c r="M639" s="12" t="s">
        <v>14</v>
      </c>
    </row>
    <row r="640" ht="15.75" customHeight="1">
      <c r="A640" s="8"/>
      <c r="B640" s="8"/>
      <c r="C640" s="8"/>
      <c r="D640" s="8"/>
      <c r="E640" s="8"/>
      <c r="F640" s="8"/>
      <c r="G640" s="8"/>
      <c r="H640" s="10"/>
      <c r="I640" s="10" t="str">
        <f>IF(LEN(A640)=0,,IF(MAXIFS('ข้อมูลการติดตามผล'!A:A,'ข้อมูลการติดตามผล'!B:B,A640)=0,"ไม่มีข้อมูลเข้าเยี่ยม",MAXIFS('ข้อมูลการติดตามผล'!A:A,'ข้อมูลการติดตามผล'!B:B,A640)))</f>
        <v/>
      </c>
      <c r="J640" s="11" t="str">
        <f t="shared" si="2"/>
        <v/>
      </c>
      <c r="K640" s="8" t="str">
        <f>IFERROR(IF(I640="ไม่มีข้อมูลเข้าเยี่ยม","New",IF(J640&gt; VLOOKUP(D640,Config!A:B,2,false),"Late Visit","Normal")),)</f>
        <v/>
      </c>
      <c r="L640" s="12" t="s">
        <v>14</v>
      </c>
      <c r="M640" s="12" t="s">
        <v>14</v>
      </c>
    </row>
    <row r="641" ht="15.75" customHeight="1">
      <c r="A641" s="8"/>
      <c r="B641" s="8"/>
      <c r="C641" s="8"/>
      <c r="D641" s="8"/>
      <c r="E641" s="8"/>
      <c r="F641" s="8"/>
      <c r="G641" s="8"/>
      <c r="H641" s="10"/>
      <c r="I641" s="10" t="str">
        <f>IF(LEN(A641)=0,,IF(MAXIFS('ข้อมูลการติดตามผล'!A:A,'ข้อมูลการติดตามผล'!B:B,A641)=0,"ไม่มีข้อมูลเข้าเยี่ยม",MAXIFS('ข้อมูลการติดตามผล'!A:A,'ข้อมูลการติดตามผล'!B:B,A641)))</f>
        <v/>
      </c>
      <c r="J641" s="11" t="str">
        <f t="shared" si="2"/>
        <v/>
      </c>
      <c r="K641" s="8" t="str">
        <f>IFERROR(IF(I641="ไม่มีข้อมูลเข้าเยี่ยม","New",IF(J641&gt; VLOOKUP(D641,Config!A:B,2,false),"Late Visit","Normal")),)</f>
        <v/>
      </c>
      <c r="L641" s="12" t="s">
        <v>14</v>
      </c>
      <c r="M641" s="12" t="s">
        <v>14</v>
      </c>
    </row>
    <row r="642" ht="15.75" customHeight="1">
      <c r="A642" s="8"/>
      <c r="B642" s="8"/>
      <c r="C642" s="8"/>
      <c r="D642" s="8"/>
      <c r="E642" s="8"/>
      <c r="F642" s="8"/>
      <c r="G642" s="8"/>
      <c r="H642" s="10"/>
      <c r="I642" s="10" t="str">
        <f>IF(LEN(A642)=0,,IF(MAXIFS('ข้อมูลการติดตามผล'!A:A,'ข้อมูลการติดตามผล'!B:B,A642)=0,"ไม่มีข้อมูลเข้าเยี่ยม",MAXIFS('ข้อมูลการติดตามผล'!A:A,'ข้อมูลการติดตามผล'!B:B,A642)))</f>
        <v/>
      </c>
      <c r="J642" s="11" t="str">
        <f t="shared" si="2"/>
        <v/>
      </c>
      <c r="K642" s="8" t="str">
        <f>IFERROR(IF(I642="ไม่มีข้อมูลเข้าเยี่ยม","New",IF(J642&gt; VLOOKUP(D642,Config!A:B,2,false),"Late Visit","Normal")),)</f>
        <v/>
      </c>
      <c r="L642" s="12" t="s">
        <v>14</v>
      </c>
      <c r="M642" s="12" t="s">
        <v>14</v>
      </c>
    </row>
    <row r="643" ht="15.75" customHeight="1">
      <c r="A643" s="8"/>
      <c r="B643" s="8"/>
      <c r="C643" s="8"/>
      <c r="D643" s="8"/>
      <c r="E643" s="8"/>
      <c r="F643" s="8"/>
      <c r="G643" s="8"/>
      <c r="H643" s="10"/>
      <c r="I643" s="10" t="str">
        <f>IF(LEN(A643)=0,,IF(MAXIFS('ข้อมูลการติดตามผล'!A:A,'ข้อมูลการติดตามผล'!B:B,A643)=0,"ไม่มีข้อมูลเข้าเยี่ยม",MAXIFS('ข้อมูลการติดตามผล'!A:A,'ข้อมูลการติดตามผล'!B:B,A643)))</f>
        <v/>
      </c>
      <c r="J643" s="11" t="str">
        <f t="shared" si="2"/>
        <v/>
      </c>
      <c r="K643" s="8" t="str">
        <f>IFERROR(IF(I643="ไม่มีข้อมูลเข้าเยี่ยม","New",IF(J643&gt; VLOOKUP(D643,Config!A:B,2,false),"Late Visit","Normal")),)</f>
        <v/>
      </c>
      <c r="L643" s="12" t="s">
        <v>14</v>
      </c>
      <c r="M643" s="12" t="s">
        <v>14</v>
      </c>
    </row>
    <row r="644" ht="15.75" customHeight="1">
      <c r="A644" s="8"/>
      <c r="B644" s="8"/>
      <c r="C644" s="8"/>
      <c r="D644" s="8"/>
      <c r="E644" s="8"/>
      <c r="F644" s="8"/>
      <c r="G644" s="8"/>
      <c r="H644" s="10"/>
      <c r="I644" s="10" t="str">
        <f>IF(LEN(A644)=0,,IF(MAXIFS('ข้อมูลการติดตามผล'!A:A,'ข้อมูลการติดตามผล'!B:B,A644)=0,"ไม่มีข้อมูลเข้าเยี่ยม",MAXIFS('ข้อมูลการติดตามผล'!A:A,'ข้อมูลการติดตามผล'!B:B,A644)))</f>
        <v/>
      </c>
      <c r="J644" s="11" t="str">
        <f t="shared" si="2"/>
        <v/>
      </c>
      <c r="K644" s="8" t="str">
        <f>IFERROR(IF(I644="ไม่มีข้อมูลเข้าเยี่ยม","New",IF(J644&gt; VLOOKUP(D644,Config!A:B,2,false),"Late Visit","Normal")),)</f>
        <v/>
      </c>
      <c r="L644" s="12" t="s">
        <v>14</v>
      </c>
      <c r="M644" s="12" t="s">
        <v>14</v>
      </c>
    </row>
    <row r="645" ht="15.75" customHeight="1">
      <c r="A645" s="8"/>
      <c r="B645" s="8"/>
      <c r="C645" s="8"/>
      <c r="D645" s="8"/>
      <c r="E645" s="8"/>
      <c r="F645" s="8"/>
      <c r="G645" s="8"/>
      <c r="H645" s="10"/>
      <c r="I645" s="10" t="str">
        <f>IF(LEN(A645)=0,,IF(MAXIFS('ข้อมูลการติดตามผล'!A:A,'ข้อมูลการติดตามผล'!B:B,A645)=0,"ไม่มีข้อมูลเข้าเยี่ยม",MAXIFS('ข้อมูลการติดตามผล'!A:A,'ข้อมูลการติดตามผล'!B:B,A645)))</f>
        <v/>
      </c>
      <c r="J645" s="11" t="str">
        <f t="shared" si="2"/>
        <v/>
      </c>
      <c r="K645" s="8" t="str">
        <f>IFERROR(IF(I645="ไม่มีข้อมูลเข้าเยี่ยม","New",IF(J645&gt; VLOOKUP(D645,Config!A:B,2,false),"Late Visit","Normal")),)</f>
        <v/>
      </c>
      <c r="L645" s="12" t="s">
        <v>14</v>
      </c>
      <c r="M645" s="12" t="s">
        <v>14</v>
      </c>
    </row>
    <row r="646" ht="15.75" customHeight="1">
      <c r="A646" s="8"/>
      <c r="B646" s="8"/>
      <c r="C646" s="8"/>
      <c r="D646" s="8"/>
      <c r="E646" s="8"/>
      <c r="F646" s="8"/>
      <c r="G646" s="8"/>
      <c r="H646" s="10"/>
      <c r="I646" s="10" t="str">
        <f>IF(LEN(A646)=0,,IF(MAXIFS('ข้อมูลการติดตามผล'!A:A,'ข้อมูลการติดตามผล'!B:B,A646)=0,"ไม่มีข้อมูลเข้าเยี่ยม",MAXIFS('ข้อมูลการติดตามผล'!A:A,'ข้อมูลการติดตามผล'!B:B,A646)))</f>
        <v/>
      </c>
      <c r="J646" s="11" t="str">
        <f t="shared" si="2"/>
        <v/>
      </c>
      <c r="K646" s="8" t="str">
        <f>IFERROR(IF(I646="ไม่มีข้อมูลเข้าเยี่ยม","New",IF(J646&gt; VLOOKUP(D646,Config!A:B,2,false),"Late Visit","Normal")),)</f>
        <v/>
      </c>
      <c r="L646" s="12" t="s">
        <v>14</v>
      </c>
      <c r="M646" s="12" t="s">
        <v>14</v>
      </c>
    </row>
    <row r="647" ht="15.75" customHeight="1">
      <c r="A647" s="8"/>
      <c r="B647" s="8"/>
      <c r="C647" s="8"/>
      <c r="D647" s="8"/>
      <c r="E647" s="8"/>
      <c r="F647" s="8"/>
      <c r="G647" s="8"/>
      <c r="H647" s="10"/>
      <c r="I647" s="10" t="str">
        <f>IF(LEN(A647)=0,,IF(MAXIFS('ข้อมูลการติดตามผล'!A:A,'ข้อมูลการติดตามผล'!B:B,A647)=0,"ไม่มีข้อมูลเข้าเยี่ยม",MAXIFS('ข้อมูลการติดตามผล'!A:A,'ข้อมูลการติดตามผล'!B:B,A647)))</f>
        <v/>
      </c>
      <c r="J647" s="11" t="str">
        <f t="shared" si="2"/>
        <v/>
      </c>
      <c r="K647" s="8" t="str">
        <f>IFERROR(IF(I647="ไม่มีข้อมูลเข้าเยี่ยม","New",IF(J647&gt; VLOOKUP(D647,Config!A:B,2,false),"Late Visit","Normal")),)</f>
        <v/>
      </c>
      <c r="L647" s="12" t="s">
        <v>14</v>
      </c>
      <c r="M647" s="12" t="s">
        <v>14</v>
      </c>
    </row>
    <row r="648" ht="15.75" customHeight="1">
      <c r="A648" s="8"/>
      <c r="B648" s="8"/>
      <c r="C648" s="8"/>
      <c r="D648" s="8"/>
      <c r="E648" s="8"/>
      <c r="F648" s="8"/>
      <c r="G648" s="8"/>
      <c r="H648" s="10"/>
      <c r="I648" s="10" t="str">
        <f>IF(LEN(A648)=0,,IF(MAXIFS('ข้อมูลการติดตามผล'!A:A,'ข้อมูลการติดตามผล'!B:B,A648)=0,"ไม่มีข้อมูลเข้าเยี่ยม",MAXIFS('ข้อมูลการติดตามผล'!A:A,'ข้อมูลการติดตามผล'!B:B,A648)))</f>
        <v/>
      </c>
      <c r="J648" s="11" t="str">
        <f t="shared" si="2"/>
        <v/>
      </c>
      <c r="K648" s="8" t="str">
        <f>IFERROR(IF(I648="ไม่มีข้อมูลเข้าเยี่ยม","New",IF(J648&gt; VLOOKUP(D648,Config!A:B,2,false),"Late Visit","Normal")),)</f>
        <v/>
      </c>
      <c r="L648" s="12" t="s">
        <v>14</v>
      </c>
      <c r="M648" s="12" t="s">
        <v>14</v>
      </c>
    </row>
    <row r="649" ht="15.75" customHeight="1">
      <c r="A649" s="8"/>
      <c r="B649" s="8"/>
      <c r="C649" s="8"/>
      <c r="D649" s="8"/>
      <c r="E649" s="8"/>
      <c r="F649" s="8"/>
      <c r="G649" s="8"/>
      <c r="H649" s="10"/>
      <c r="I649" s="10" t="str">
        <f>IF(LEN(A649)=0,,IF(MAXIFS('ข้อมูลการติดตามผล'!A:A,'ข้อมูลการติดตามผล'!B:B,A649)=0,"ไม่มีข้อมูลเข้าเยี่ยม",MAXIFS('ข้อมูลการติดตามผล'!A:A,'ข้อมูลการติดตามผล'!B:B,A649)))</f>
        <v/>
      </c>
      <c r="J649" s="11" t="str">
        <f t="shared" si="2"/>
        <v/>
      </c>
      <c r="K649" s="8" t="str">
        <f>IFERROR(IF(I649="ไม่มีข้อมูลเข้าเยี่ยม","New",IF(J649&gt; VLOOKUP(D649,Config!A:B,2,false),"Late Visit","Normal")),)</f>
        <v/>
      </c>
      <c r="L649" s="12" t="s">
        <v>14</v>
      </c>
      <c r="M649" s="12" t="s">
        <v>14</v>
      </c>
    </row>
    <row r="650" ht="15.75" customHeight="1">
      <c r="A650" s="8"/>
      <c r="B650" s="8"/>
      <c r="C650" s="8"/>
      <c r="D650" s="8"/>
      <c r="E650" s="8"/>
      <c r="F650" s="8"/>
      <c r="G650" s="8"/>
      <c r="H650" s="10"/>
      <c r="I650" s="10" t="str">
        <f>IF(LEN(A650)=0,,IF(MAXIFS('ข้อมูลการติดตามผล'!A:A,'ข้อมูลการติดตามผล'!B:B,A650)=0,"ไม่มีข้อมูลเข้าเยี่ยม",MAXIFS('ข้อมูลการติดตามผล'!A:A,'ข้อมูลการติดตามผล'!B:B,A650)))</f>
        <v/>
      </c>
      <c r="J650" s="11" t="str">
        <f t="shared" si="2"/>
        <v/>
      </c>
      <c r="K650" s="8" t="str">
        <f>IFERROR(IF(I650="ไม่มีข้อมูลเข้าเยี่ยม","New",IF(J650&gt; VLOOKUP(D650,Config!A:B,2,false),"Late Visit","Normal")),)</f>
        <v/>
      </c>
      <c r="L650" s="12" t="s">
        <v>14</v>
      </c>
      <c r="M650" s="12" t="s">
        <v>14</v>
      </c>
    </row>
    <row r="651" ht="15.75" customHeight="1">
      <c r="A651" s="8"/>
      <c r="B651" s="8"/>
      <c r="C651" s="8"/>
      <c r="D651" s="8"/>
      <c r="E651" s="8"/>
      <c r="F651" s="8"/>
      <c r="G651" s="8"/>
      <c r="H651" s="10"/>
      <c r="I651" s="10" t="str">
        <f>IF(LEN(A651)=0,,IF(MAXIFS('ข้อมูลการติดตามผล'!A:A,'ข้อมูลการติดตามผล'!B:B,A651)=0,"ไม่มีข้อมูลเข้าเยี่ยม",MAXIFS('ข้อมูลการติดตามผล'!A:A,'ข้อมูลการติดตามผล'!B:B,A651)))</f>
        <v/>
      </c>
      <c r="J651" s="11" t="str">
        <f t="shared" si="2"/>
        <v/>
      </c>
      <c r="K651" s="8" t="str">
        <f>IFERROR(IF(I651="ไม่มีข้อมูลเข้าเยี่ยม","New",IF(J651&gt; VLOOKUP(D651,Config!A:B,2,false),"Late Visit","Normal")),)</f>
        <v/>
      </c>
      <c r="L651" s="12" t="s">
        <v>14</v>
      </c>
      <c r="M651" s="12" t="s">
        <v>14</v>
      </c>
    </row>
    <row r="652" ht="15.75" customHeight="1">
      <c r="A652" s="8"/>
      <c r="B652" s="8"/>
      <c r="C652" s="8"/>
      <c r="D652" s="8"/>
      <c r="E652" s="8"/>
      <c r="F652" s="8"/>
      <c r="G652" s="8"/>
      <c r="H652" s="10"/>
      <c r="I652" s="10" t="str">
        <f>IF(LEN(A652)=0,,IF(MAXIFS('ข้อมูลการติดตามผล'!A:A,'ข้อมูลการติดตามผล'!B:B,A652)=0,"ไม่มีข้อมูลเข้าเยี่ยม",MAXIFS('ข้อมูลการติดตามผล'!A:A,'ข้อมูลการติดตามผล'!B:B,A652)))</f>
        <v/>
      </c>
      <c r="J652" s="11" t="str">
        <f t="shared" si="2"/>
        <v/>
      </c>
      <c r="K652" s="8" t="str">
        <f>IFERROR(IF(I652="ไม่มีข้อมูลเข้าเยี่ยม","New",IF(J652&gt; VLOOKUP(D652,Config!A:B,2,false),"Late Visit","Normal")),)</f>
        <v/>
      </c>
      <c r="L652" s="12" t="s">
        <v>14</v>
      </c>
      <c r="M652" s="12" t="s">
        <v>14</v>
      </c>
    </row>
    <row r="653" ht="15.75" customHeight="1">
      <c r="A653" s="8"/>
      <c r="B653" s="8"/>
      <c r="C653" s="8"/>
      <c r="D653" s="8"/>
      <c r="E653" s="8"/>
      <c r="F653" s="8"/>
      <c r="G653" s="8"/>
      <c r="H653" s="10"/>
      <c r="I653" s="10" t="str">
        <f>IF(LEN(A653)=0,,IF(MAXIFS('ข้อมูลการติดตามผล'!A:A,'ข้อมูลการติดตามผล'!B:B,A653)=0,"ไม่มีข้อมูลเข้าเยี่ยม",MAXIFS('ข้อมูลการติดตามผล'!A:A,'ข้อมูลการติดตามผล'!B:B,A653)))</f>
        <v/>
      </c>
      <c r="J653" s="11" t="str">
        <f t="shared" si="2"/>
        <v/>
      </c>
      <c r="K653" s="8" t="str">
        <f>IFERROR(IF(I653="ไม่มีข้อมูลเข้าเยี่ยม","New",IF(J653&gt; VLOOKUP(D653,Config!A:B,2,false),"Late Visit","Normal")),)</f>
        <v/>
      </c>
      <c r="L653" s="12" t="s">
        <v>14</v>
      </c>
      <c r="M653" s="12" t="s">
        <v>14</v>
      </c>
    </row>
    <row r="654" ht="15.75" customHeight="1">
      <c r="A654" s="8"/>
      <c r="B654" s="8"/>
      <c r="C654" s="8"/>
      <c r="D654" s="8"/>
      <c r="E654" s="8"/>
      <c r="F654" s="8"/>
      <c r="G654" s="8"/>
      <c r="H654" s="10"/>
      <c r="I654" s="10" t="str">
        <f>IF(LEN(A654)=0,,IF(MAXIFS('ข้อมูลการติดตามผล'!A:A,'ข้อมูลการติดตามผล'!B:B,A654)=0,"ไม่มีข้อมูลเข้าเยี่ยม",MAXIFS('ข้อมูลการติดตามผล'!A:A,'ข้อมูลการติดตามผล'!B:B,A654)))</f>
        <v/>
      </c>
      <c r="J654" s="11" t="str">
        <f t="shared" si="2"/>
        <v/>
      </c>
      <c r="K654" s="8" t="str">
        <f>IFERROR(IF(I654="ไม่มีข้อมูลเข้าเยี่ยม","New",IF(J654&gt; VLOOKUP(D654,Config!A:B,2,false),"Late Visit","Normal")),)</f>
        <v/>
      </c>
      <c r="L654" s="12" t="s">
        <v>14</v>
      </c>
      <c r="M654" s="12" t="s">
        <v>14</v>
      </c>
    </row>
    <row r="655" ht="15.75" customHeight="1">
      <c r="A655" s="8"/>
      <c r="B655" s="8"/>
      <c r="C655" s="8"/>
      <c r="D655" s="8"/>
      <c r="E655" s="8"/>
      <c r="F655" s="8"/>
      <c r="G655" s="8"/>
      <c r="H655" s="10"/>
      <c r="I655" s="10" t="str">
        <f>IF(LEN(A655)=0,,IF(MAXIFS('ข้อมูลการติดตามผล'!A:A,'ข้อมูลการติดตามผล'!B:B,A655)=0,"ไม่มีข้อมูลเข้าเยี่ยม",MAXIFS('ข้อมูลการติดตามผล'!A:A,'ข้อมูลการติดตามผล'!B:B,A655)))</f>
        <v/>
      </c>
      <c r="J655" s="11" t="str">
        <f t="shared" si="2"/>
        <v/>
      </c>
      <c r="K655" s="8" t="str">
        <f>IFERROR(IF(I655="ไม่มีข้อมูลเข้าเยี่ยม","New",IF(J655&gt; VLOOKUP(D655,Config!A:B,2,false),"Late Visit","Normal")),)</f>
        <v/>
      </c>
      <c r="L655" s="12" t="s">
        <v>14</v>
      </c>
      <c r="M655" s="12" t="s">
        <v>14</v>
      </c>
    </row>
    <row r="656" ht="15.75" customHeight="1">
      <c r="A656" s="8"/>
      <c r="B656" s="8"/>
      <c r="C656" s="8"/>
      <c r="D656" s="8"/>
      <c r="E656" s="8"/>
      <c r="F656" s="8"/>
      <c r="G656" s="8"/>
      <c r="H656" s="10"/>
      <c r="I656" s="10" t="str">
        <f>IF(LEN(A656)=0,,IF(MAXIFS('ข้อมูลการติดตามผล'!A:A,'ข้อมูลการติดตามผล'!B:B,A656)=0,"ไม่มีข้อมูลเข้าเยี่ยม",MAXIFS('ข้อมูลการติดตามผล'!A:A,'ข้อมูลการติดตามผล'!B:B,A656)))</f>
        <v/>
      </c>
      <c r="J656" s="11" t="str">
        <f t="shared" si="2"/>
        <v/>
      </c>
      <c r="K656" s="8" t="str">
        <f>IFERROR(IF(I656="ไม่มีข้อมูลเข้าเยี่ยม","New",IF(J656&gt; VLOOKUP(D656,Config!A:B,2,false),"Late Visit","Normal")),)</f>
        <v/>
      </c>
      <c r="L656" s="12" t="s">
        <v>14</v>
      </c>
      <c r="M656" s="12" t="s">
        <v>14</v>
      </c>
    </row>
    <row r="657" ht="15.75" customHeight="1">
      <c r="A657" s="8"/>
      <c r="B657" s="8"/>
      <c r="C657" s="8"/>
      <c r="D657" s="8"/>
      <c r="E657" s="8"/>
      <c r="F657" s="8"/>
      <c r="G657" s="8"/>
      <c r="H657" s="10"/>
      <c r="I657" s="10" t="str">
        <f>IF(LEN(A657)=0,,IF(MAXIFS('ข้อมูลการติดตามผล'!A:A,'ข้อมูลการติดตามผล'!B:B,A657)=0,"ไม่มีข้อมูลเข้าเยี่ยม",MAXIFS('ข้อมูลการติดตามผล'!A:A,'ข้อมูลการติดตามผล'!B:B,A657)))</f>
        <v/>
      </c>
      <c r="J657" s="11" t="str">
        <f t="shared" si="2"/>
        <v/>
      </c>
      <c r="K657" s="8" t="str">
        <f>IFERROR(IF(I657="ไม่มีข้อมูลเข้าเยี่ยม","New",IF(J657&gt; VLOOKUP(D657,Config!A:B,2,false),"Late Visit","Normal")),)</f>
        <v/>
      </c>
      <c r="L657" s="12" t="s">
        <v>14</v>
      </c>
      <c r="M657" s="12" t="s">
        <v>14</v>
      </c>
    </row>
    <row r="658" ht="15.75" customHeight="1">
      <c r="A658" s="8"/>
      <c r="B658" s="8"/>
      <c r="C658" s="8"/>
      <c r="D658" s="8"/>
      <c r="E658" s="8"/>
      <c r="F658" s="8"/>
      <c r="G658" s="8"/>
      <c r="H658" s="10"/>
      <c r="I658" s="10" t="str">
        <f>IF(LEN(A658)=0,,IF(MAXIFS('ข้อมูลการติดตามผล'!A:A,'ข้อมูลการติดตามผล'!B:B,A658)=0,"ไม่มีข้อมูลเข้าเยี่ยม",MAXIFS('ข้อมูลการติดตามผล'!A:A,'ข้อมูลการติดตามผล'!B:B,A658)))</f>
        <v/>
      </c>
      <c r="J658" s="11" t="str">
        <f t="shared" si="2"/>
        <v/>
      </c>
      <c r="K658" s="8" t="str">
        <f>IFERROR(IF(I658="ไม่มีข้อมูลเข้าเยี่ยม","New",IF(J658&gt; VLOOKUP(D658,Config!A:B,2,false),"Late Visit","Normal")),)</f>
        <v/>
      </c>
      <c r="L658" s="12" t="s">
        <v>14</v>
      </c>
      <c r="M658" s="12" t="s">
        <v>14</v>
      </c>
    </row>
    <row r="659" ht="15.75" customHeight="1">
      <c r="A659" s="8"/>
      <c r="B659" s="8"/>
      <c r="C659" s="8"/>
      <c r="D659" s="8"/>
      <c r="E659" s="8"/>
      <c r="F659" s="8"/>
      <c r="G659" s="8"/>
      <c r="H659" s="10"/>
      <c r="I659" s="10" t="str">
        <f>IF(LEN(A659)=0,,IF(MAXIFS('ข้อมูลการติดตามผล'!A:A,'ข้อมูลการติดตามผล'!B:B,A659)=0,"ไม่มีข้อมูลเข้าเยี่ยม",MAXIFS('ข้อมูลการติดตามผล'!A:A,'ข้อมูลการติดตามผล'!B:B,A659)))</f>
        <v/>
      </c>
      <c r="J659" s="11" t="str">
        <f t="shared" si="2"/>
        <v/>
      </c>
      <c r="K659" s="8" t="str">
        <f>IFERROR(IF(I659="ไม่มีข้อมูลเข้าเยี่ยม","New",IF(J659&gt; VLOOKUP(D659,Config!A:B,2,false),"Late Visit","Normal")),)</f>
        <v/>
      </c>
      <c r="L659" s="12" t="s">
        <v>14</v>
      </c>
      <c r="M659" s="12" t="s">
        <v>14</v>
      </c>
    </row>
    <row r="660" ht="15.75" customHeight="1">
      <c r="A660" s="8"/>
      <c r="B660" s="8"/>
      <c r="C660" s="8"/>
      <c r="D660" s="8"/>
      <c r="E660" s="8"/>
      <c r="F660" s="8"/>
      <c r="G660" s="8"/>
      <c r="H660" s="10"/>
      <c r="I660" s="10" t="str">
        <f>IF(LEN(A660)=0,,IF(MAXIFS('ข้อมูลการติดตามผล'!A:A,'ข้อมูลการติดตามผล'!B:B,A660)=0,"ไม่มีข้อมูลเข้าเยี่ยม",MAXIFS('ข้อมูลการติดตามผล'!A:A,'ข้อมูลการติดตามผล'!B:B,A660)))</f>
        <v/>
      </c>
      <c r="J660" s="11" t="str">
        <f t="shared" si="2"/>
        <v/>
      </c>
      <c r="K660" s="8" t="str">
        <f>IFERROR(IF(I660="ไม่มีข้อมูลเข้าเยี่ยม","New",IF(J660&gt; VLOOKUP(D660,Config!A:B,2,false),"Late Visit","Normal")),)</f>
        <v/>
      </c>
      <c r="L660" s="12" t="s">
        <v>14</v>
      </c>
      <c r="M660" s="12" t="s">
        <v>14</v>
      </c>
    </row>
    <row r="661" ht="15.75" customHeight="1">
      <c r="A661" s="8"/>
      <c r="B661" s="8"/>
      <c r="C661" s="8"/>
      <c r="D661" s="8"/>
      <c r="E661" s="8"/>
      <c r="F661" s="8"/>
      <c r="G661" s="8"/>
      <c r="H661" s="10"/>
      <c r="I661" s="10" t="str">
        <f>IF(LEN(A661)=0,,IF(MAXIFS('ข้อมูลการติดตามผล'!A:A,'ข้อมูลการติดตามผล'!B:B,A661)=0,"ไม่มีข้อมูลเข้าเยี่ยม",MAXIFS('ข้อมูลการติดตามผล'!A:A,'ข้อมูลการติดตามผล'!B:B,A661)))</f>
        <v/>
      </c>
      <c r="J661" s="11" t="str">
        <f t="shared" si="2"/>
        <v/>
      </c>
      <c r="K661" s="8" t="str">
        <f>IFERROR(IF(I661="ไม่มีข้อมูลเข้าเยี่ยม","New",IF(J661&gt; VLOOKUP(D661,Config!A:B,2,false),"Late Visit","Normal")),)</f>
        <v/>
      </c>
      <c r="L661" s="12" t="s">
        <v>14</v>
      </c>
      <c r="M661" s="12" t="s">
        <v>14</v>
      </c>
    </row>
    <row r="662" ht="15.75" customHeight="1">
      <c r="A662" s="8"/>
      <c r="B662" s="8"/>
      <c r="C662" s="8"/>
      <c r="D662" s="8"/>
      <c r="E662" s="8"/>
      <c r="F662" s="8"/>
      <c r="G662" s="8"/>
      <c r="H662" s="10"/>
      <c r="I662" s="10" t="str">
        <f>IF(LEN(A662)=0,,IF(MAXIFS('ข้อมูลการติดตามผล'!A:A,'ข้อมูลการติดตามผล'!B:B,A662)=0,"ไม่มีข้อมูลเข้าเยี่ยม",MAXIFS('ข้อมูลการติดตามผล'!A:A,'ข้อมูลการติดตามผล'!B:B,A662)))</f>
        <v/>
      </c>
      <c r="J662" s="11" t="str">
        <f t="shared" si="2"/>
        <v/>
      </c>
      <c r="K662" s="8" t="str">
        <f>IFERROR(IF(I662="ไม่มีข้อมูลเข้าเยี่ยม","New",IF(J662&gt; VLOOKUP(D662,Config!A:B,2,false),"Late Visit","Normal")),)</f>
        <v/>
      </c>
      <c r="L662" s="12" t="s">
        <v>14</v>
      </c>
      <c r="M662" s="12" t="s">
        <v>14</v>
      </c>
    </row>
    <row r="663" ht="15.75" customHeight="1">
      <c r="A663" s="8"/>
      <c r="B663" s="8"/>
      <c r="C663" s="8"/>
      <c r="D663" s="8"/>
      <c r="E663" s="8"/>
      <c r="F663" s="8"/>
      <c r="G663" s="8"/>
      <c r="H663" s="10"/>
      <c r="I663" s="10" t="str">
        <f>IF(LEN(A663)=0,,IF(MAXIFS('ข้อมูลการติดตามผล'!A:A,'ข้อมูลการติดตามผล'!B:B,A663)=0,"ไม่มีข้อมูลเข้าเยี่ยม",MAXIFS('ข้อมูลการติดตามผล'!A:A,'ข้อมูลการติดตามผล'!B:B,A663)))</f>
        <v/>
      </c>
      <c r="J663" s="11" t="str">
        <f t="shared" si="2"/>
        <v/>
      </c>
      <c r="K663" s="8" t="str">
        <f>IFERROR(IF(I663="ไม่มีข้อมูลเข้าเยี่ยม","New",IF(J663&gt; VLOOKUP(D663,Config!A:B,2,false),"Late Visit","Normal")),)</f>
        <v/>
      </c>
      <c r="L663" s="12" t="s">
        <v>14</v>
      </c>
      <c r="M663" s="12" t="s">
        <v>14</v>
      </c>
    </row>
    <row r="664" ht="15.75" customHeight="1">
      <c r="A664" s="8"/>
      <c r="B664" s="8"/>
      <c r="C664" s="8"/>
      <c r="D664" s="8"/>
      <c r="E664" s="8"/>
      <c r="F664" s="8"/>
      <c r="G664" s="8"/>
      <c r="H664" s="10"/>
      <c r="I664" s="10" t="str">
        <f>IF(LEN(A664)=0,,IF(MAXIFS('ข้อมูลการติดตามผล'!A:A,'ข้อมูลการติดตามผล'!B:B,A664)=0,"ไม่มีข้อมูลเข้าเยี่ยม",MAXIFS('ข้อมูลการติดตามผล'!A:A,'ข้อมูลการติดตามผล'!B:B,A664)))</f>
        <v/>
      </c>
      <c r="J664" s="11" t="str">
        <f t="shared" si="2"/>
        <v/>
      </c>
      <c r="K664" s="8" t="str">
        <f>IFERROR(IF(I664="ไม่มีข้อมูลเข้าเยี่ยม","New",IF(J664&gt; VLOOKUP(D664,Config!A:B,2,false),"Late Visit","Normal")),)</f>
        <v/>
      </c>
      <c r="L664" s="12" t="s">
        <v>14</v>
      </c>
      <c r="M664" s="12" t="s">
        <v>14</v>
      </c>
    </row>
    <row r="665" ht="15.75" customHeight="1">
      <c r="A665" s="8"/>
      <c r="B665" s="8"/>
      <c r="C665" s="8"/>
      <c r="D665" s="8"/>
      <c r="E665" s="8"/>
      <c r="F665" s="8"/>
      <c r="G665" s="8"/>
      <c r="H665" s="10"/>
      <c r="I665" s="10" t="str">
        <f>IF(LEN(A665)=0,,IF(MAXIFS('ข้อมูลการติดตามผล'!A:A,'ข้อมูลการติดตามผล'!B:B,A665)=0,"ไม่มีข้อมูลเข้าเยี่ยม",MAXIFS('ข้อมูลการติดตามผล'!A:A,'ข้อมูลการติดตามผล'!B:B,A665)))</f>
        <v/>
      </c>
      <c r="J665" s="11" t="str">
        <f t="shared" si="2"/>
        <v/>
      </c>
      <c r="K665" s="8" t="str">
        <f>IFERROR(IF(I665="ไม่มีข้อมูลเข้าเยี่ยม","New",IF(J665&gt; VLOOKUP(D665,Config!A:B,2,false),"Late Visit","Normal")),)</f>
        <v/>
      </c>
      <c r="L665" s="12" t="s">
        <v>14</v>
      </c>
      <c r="M665" s="12" t="s">
        <v>14</v>
      </c>
    </row>
    <row r="666" ht="15.75" customHeight="1">
      <c r="A666" s="8"/>
      <c r="B666" s="8"/>
      <c r="C666" s="8"/>
      <c r="D666" s="8"/>
      <c r="E666" s="8"/>
      <c r="F666" s="8"/>
      <c r="G666" s="8"/>
      <c r="H666" s="10"/>
      <c r="I666" s="10" t="str">
        <f>IF(LEN(A666)=0,,IF(MAXIFS('ข้อมูลการติดตามผล'!A:A,'ข้อมูลการติดตามผล'!B:B,A666)=0,"ไม่มีข้อมูลเข้าเยี่ยม",MAXIFS('ข้อมูลการติดตามผล'!A:A,'ข้อมูลการติดตามผล'!B:B,A666)))</f>
        <v/>
      </c>
      <c r="J666" s="11" t="str">
        <f t="shared" si="2"/>
        <v/>
      </c>
      <c r="K666" s="8" t="str">
        <f>IFERROR(IF(I666="ไม่มีข้อมูลเข้าเยี่ยม","New",IF(J666&gt; VLOOKUP(D666,Config!A:B,2,false),"Late Visit","Normal")),)</f>
        <v/>
      </c>
      <c r="L666" s="12" t="s">
        <v>14</v>
      </c>
      <c r="M666" s="12" t="s">
        <v>14</v>
      </c>
    </row>
    <row r="667" ht="15.75" customHeight="1">
      <c r="A667" s="8"/>
      <c r="B667" s="8"/>
      <c r="C667" s="8"/>
      <c r="D667" s="8"/>
      <c r="E667" s="8"/>
      <c r="F667" s="8"/>
      <c r="G667" s="8"/>
      <c r="H667" s="10"/>
      <c r="I667" s="10" t="str">
        <f>IF(LEN(A667)=0,,IF(MAXIFS('ข้อมูลการติดตามผล'!A:A,'ข้อมูลการติดตามผล'!B:B,A667)=0,"ไม่มีข้อมูลเข้าเยี่ยม",MAXIFS('ข้อมูลการติดตามผล'!A:A,'ข้อมูลการติดตามผล'!B:B,A667)))</f>
        <v/>
      </c>
      <c r="J667" s="11" t="str">
        <f t="shared" si="2"/>
        <v/>
      </c>
      <c r="K667" s="8" t="str">
        <f>IFERROR(IF(I667="ไม่มีข้อมูลเข้าเยี่ยม","New",IF(J667&gt; VLOOKUP(D667,Config!A:B,2,false),"Late Visit","Normal")),)</f>
        <v/>
      </c>
      <c r="L667" s="12" t="s">
        <v>14</v>
      </c>
      <c r="M667" s="12" t="s">
        <v>14</v>
      </c>
    </row>
    <row r="668" ht="15.75" customHeight="1">
      <c r="A668" s="8"/>
      <c r="B668" s="8"/>
      <c r="C668" s="8"/>
      <c r="D668" s="8"/>
      <c r="E668" s="8"/>
      <c r="F668" s="8"/>
      <c r="G668" s="8"/>
      <c r="H668" s="10"/>
      <c r="I668" s="10" t="str">
        <f>IF(LEN(A668)=0,,IF(MAXIFS('ข้อมูลการติดตามผล'!A:A,'ข้อมูลการติดตามผล'!B:B,A668)=0,"ไม่มีข้อมูลเข้าเยี่ยม",MAXIFS('ข้อมูลการติดตามผล'!A:A,'ข้อมูลการติดตามผล'!B:B,A668)))</f>
        <v/>
      </c>
      <c r="J668" s="11" t="str">
        <f t="shared" si="2"/>
        <v/>
      </c>
      <c r="K668" s="8" t="str">
        <f>IFERROR(IF(I668="ไม่มีข้อมูลเข้าเยี่ยม","New",IF(J668&gt; VLOOKUP(D668,Config!A:B,2,false),"Late Visit","Normal")),)</f>
        <v/>
      </c>
      <c r="L668" s="12" t="s">
        <v>14</v>
      </c>
      <c r="M668" s="12" t="s">
        <v>14</v>
      </c>
    </row>
    <row r="669" ht="15.75" customHeight="1">
      <c r="A669" s="8"/>
      <c r="B669" s="8"/>
      <c r="C669" s="8"/>
      <c r="D669" s="8"/>
      <c r="E669" s="8"/>
      <c r="F669" s="8"/>
      <c r="G669" s="8"/>
      <c r="H669" s="10"/>
      <c r="I669" s="10" t="str">
        <f>IF(LEN(A669)=0,,IF(MAXIFS('ข้อมูลการติดตามผล'!A:A,'ข้อมูลการติดตามผล'!B:B,A669)=0,"ไม่มีข้อมูลเข้าเยี่ยม",MAXIFS('ข้อมูลการติดตามผล'!A:A,'ข้อมูลการติดตามผล'!B:B,A669)))</f>
        <v/>
      </c>
      <c r="J669" s="11" t="str">
        <f t="shared" si="2"/>
        <v/>
      </c>
      <c r="K669" s="8" t="str">
        <f>IFERROR(IF(I669="ไม่มีข้อมูลเข้าเยี่ยม","New",IF(J669&gt; VLOOKUP(D669,Config!A:B,2,false),"Late Visit","Normal")),)</f>
        <v/>
      </c>
      <c r="L669" s="12" t="s">
        <v>14</v>
      </c>
      <c r="M669" s="12" t="s">
        <v>14</v>
      </c>
    </row>
    <row r="670" ht="15.75" customHeight="1">
      <c r="A670" s="8"/>
      <c r="B670" s="8"/>
      <c r="C670" s="8"/>
      <c r="D670" s="8"/>
      <c r="E670" s="8"/>
      <c r="F670" s="8"/>
      <c r="G670" s="8"/>
      <c r="H670" s="10"/>
      <c r="I670" s="10" t="str">
        <f>IF(LEN(A670)=0,,IF(MAXIFS('ข้อมูลการติดตามผล'!A:A,'ข้อมูลการติดตามผล'!B:B,A670)=0,"ไม่มีข้อมูลเข้าเยี่ยม",MAXIFS('ข้อมูลการติดตามผล'!A:A,'ข้อมูลการติดตามผล'!B:B,A670)))</f>
        <v/>
      </c>
      <c r="J670" s="11" t="str">
        <f t="shared" si="2"/>
        <v/>
      </c>
      <c r="K670" s="8" t="str">
        <f>IFERROR(IF(I670="ไม่มีข้อมูลเข้าเยี่ยม","New",IF(J670&gt; VLOOKUP(D670,Config!A:B,2,false),"Late Visit","Normal")),)</f>
        <v/>
      </c>
      <c r="L670" s="12" t="s">
        <v>14</v>
      </c>
      <c r="M670" s="12" t="s">
        <v>14</v>
      </c>
    </row>
    <row r="671" ht="15.75" customHeight="1">
      <c r="A671" s="8"/>
      <c r="B671" s="8"/>
      <c r="C671" s="8"/>
      <c r="D671" s="8"/>
      <c r="E671" s="8"/>
      <c r="F671" s="8"/>
      <c r="G671" s="8"/>
      <c r="H671" s="10"/>
      <c r="I671" s="10" t="str">
        <f>IF(LEN(A671)=0,,IF(MAXIFS('ข้อมูลการติดตามผล'!A:A,'ข้อมูลการติดตามผล'!B:B,A671)=0,"ไม่มีข้อมูลเข้าเยี่ยม",MAXIFS('ข้อมูลการติดตามผล'!A:A,'ข้อมูลการติดตามผล'!B:B,A671)))</f>
        <v/>
      </c>
      <c r="J671" s="11" t="str">
        <f t="shared" si="2"/>
        <v/>
      </c>
      <c r="K671" s="8" t="str">
        <f>IFERROR(IF(I671="ไม่มีข้อมูลเข้าเยี่ยม","New",IF(J671&gt; VLOOKUP(D671,Config!A:B,2,false),"Late Visit","Normal")),)</f>
        <v/>
      </c>
      <c r="L671" s="12" t="s">
        <v>14</v>
      </c>
      <c r="M671" s="12" t="s">
        <v>14</v>
      </c>
    </row>
    <row r="672" ht="15.75" customHeight="1">
      <c r="A672" s="8"/>
      <c r="B672" s="8"/>
      <c r="C672" s="8"/>
      <c r="D672" s="8"/>
      <c r="E672" s="8"/>
      <c r="F672" s="8"/>
      <c r="G672" s="8"/>
      <c r="H672" s="10"/>
      <c r="I672" s="10" t="str">
        <f>IF(LEN(A672)=0,,IF(MAXIFS('ข้อมูลการติดตามผล'!A:A,'ข้อมูลการติดตามผล'!B:B,A672)=0,"ไม่มีข้อมูลเข้าเยี่ยม",MAXIFS('ข้อมูลการติดตามผล'!A:A,'ข้อมูลการติดตามผล'!B:B,A672)))</f>
        <v/>
      </c>
      <c r="J672" s="11" t="str">
        <f t="shared" si="2"/>
        <v/>
      </c>
      <c r="K672" s="8" t="str">
        <f>IFERROR(IF(I672="ไม่มีข้อมูลเข้าเยี่ยม","New",IF(J672&gt; VLOOKUP(D672,Config!A:B,2,false),"Late Visit","Normal")),)</f>
        <v/>
      </c>
      <c r="L672" s="12" t="s">
        <v>14</v>
      </c>
      <c r="M672" s="12" t="s">
        <v>14</v>
      </c>
    </row>
    <row r="673" ht="15.75" customHeight="1">
      <c r="A673" s="8"/>
      <c r="B673" s="8"/>
      <c r="C673" s="8"/>
      <c r="D673" s="8"/>
      <c r="E673" s="8"/>
      <c r="F673" s="8"/>
      <c r="G673" s="8"/>
      <c r="H673" s="10"/>
      <c r="I673" s="10" t="str">
        <f>IF(LEN(A673)=0,,IF(MAXIFS('ข้อมูลการติดตามผล'!A:A,'ข้อมูลการติดตามผล'!B:B,A673)=0,"ไม่มีข้อมูลเข้าเยี่ยม",MAXIFS('ข้อมูลการติดตามผล'!A:A,'ข้อมูลการติดตามผล'!B:B,A673)))</f>
        <v/>
      </c>
      <c r="J673" s="11" t="str">
        <f t="shared" si="2"/>
        <v/>
      </c>
      <c r="K673" s="8" t="str">
        <f>IFERROR(IF(I673="ไม่มีข้อมูลเข้าเยี่ยม","New",IF(J673&gt; VLOOKUP(D673,Config!A:B,2,false),"Late Visit","Normal")),)</f>
        <v/>
      </c>
      <c r="L673" s="12" t="s">
        <v>14</v>
      </c>
      <c r="M673" s="12" t="s">
        <v>14</v>
      </c>
    </row>
    <row r="674" ht="15.75" customHeight="1">
      <c r="A674" s="8"/>
      <c r="B674" s="8"/>
      <c r="C674" s="8"/>
      <c r="D674" s="8"/>
      <c r="E674" s="8"/>
      <c r="F674" s="8"/>
      <c r="G674" s="8"/>
      <c r="H674" s="10"/>
      <c r="I674" s="10" t="str">
        <f>IF(LEN(A674)=0,,IF(MAXIFS('ข้อมูลการติดตามผล'!A:A,'ข้อมูลการติดตามผล'!B:B,A674)=0,"ไม่มีข้อมูลเข้าเยี่ยม",MAXIFS('ข้อมูลการติดตามผล'!A:A,'ข้อมูลการติดตามผล'!B:B,A674)))</f>
        <v/>
      </c>
      <c r="J674" s="11" t="str">
        <f t="shared" si="2"/>
        <v/>
      </c>
      <c r="K674" s="8" t="str">
        <f>IFERROR(IF(I674="ไม่มีข้อมูลเข้าเยี่ยม","New",IF(J674&gt; VLOOKUP(D674,Config!A:B,2,false),"Late Visit","Normal")),)</f>
        <v/>
      </c>
      <c r="L674" s="12" t="s">
        <v>14</v>
      </c>
      <c r="M674" s="12" t="s">
        <v>14</v>
      </c>
    </row>
    <row r="675" ht="15.75" customHeight="1">
      <c r="A675" s="8"/>
      <c r="B675" s="8"/>
      <c r="C675" s="8"/>
      <c r="D675" s="8"/>
      <c r="E675" s="8"/>
      <c r="F675" s="8"/>
      <c r="G675" s="8"/>
      <c r="H675" s="10"/>
      <c r="I675" s="10" t="str">
        <f>IF(LEN(A675)=0,,IF(MAXIFS('ข้อมูลการติดตามผล'!A:A,'ข้อมูลการติดตามผล'!B:B,A675)=0,"ไม่มีข้อมูลเข้าเยี่ยม",MAXIFS('ข้อมูลการติดตามผล'!A:A,'ข้อมูลการติดตามผล'!B:B,A675)))</f>
        <v/>
      </c>
      <c r="J675" s="11" t="str">
        <f t="shared" si="2"/>
        <v/>
      </c>
      <c r="K675" s="8" t="str">
        <f>IFERROR(IF(I675="ไม่มีข้อมูลเข้าเยี่ยม","New",IF(J675&gt; VLOOKUP(D675,Config!A:B,2,false),"Late Visit","Normal")),)</f>
        <v/>
      </c>
      <c r="L675" s="12" t="s">
        <v>14</v>
      </c>
      <c r="M675" s="12" t="s">
        <v>14</v>
      </c>
    </row>
    <row r="676" ht="15.75" customHeight="1">
      <c r="A676" s="8"/>
      <c r="B676" s="8"/>
      <c r="C676" s="8"/>
      <c r="D676" s="8"/>
      <c r="E676" s="8"/>
      <c r="F676" s="8"/>
      <c r="G676" s="8"/>
      <c r="H676" s="10"/>
      <c r="I676" s="10" t="str">
        <f>IF(LEN(A676)=0,,IF(MAXIFS('ข้อมูลการติดตามผล'!A:A,'ข้อมูลการติดตามผล'!B:B,A676)=0,"ไม่มีข้อมูลเข้าเยี่ยม",MAXIFS('ข้อมูลการติดตามผล'!A:A,'ข้อมูลการติดตามผล'!B:B,A676)))</f>
        <v/>
      </c>
      <c r="J676" s="11" t="str">
        <f t="shared" si="2"/>
        <v/>
      </c>
      <c r="K676" s="8" t="str">
        <f>IFERROR(IF(I676="ไม่มีข้อมูลเข้าเยี่ยม","New",IF(J676&gt; VLOOKUP(D676,Config!A:B,2,false),"Late Visit","Normal")),)</f>
        <v/>
      </c>
      <c r="L676" s="12" t="s">
        <v>14</v>
      </c>
      <c r="M676" s="12" t="s">
        <v>14</v>
      </c>
    </row>
    <row r="677" ht="15.75" customHeight="1">
      <c r="A677" s="8"/>
      <c r="B677" s="8"/>
      <c r="C677" s="8"/>
      <c r="D677" s="8"/>
      <c r="E677" s="8"/>
      <c r="F677" s="8"/>
      <c r="G677" s="8"/>
      <c r="H677" s="10"/>
      <c r="I677" s="10" t="str">
        <f>IF(LEN(A677)=0,,IF(MAXIFS('ข้อมูลการติดตามผล'!A:A,'ข้อมูลการติดตามผล'!B:B,A677)=0,"ไม่มีข้อมูลเข้าเยี่ยม",MAXIFS('ข้อมูลการติดตามผล'!A:A,'ข้อมูลการติดตามผล'!B:B,A677)))</f>
        <v/>
      </c>
      <c r="J677" s="11" t="str">
        <f t="shared" si="2"/>
        <v/>
      </c>
      <c r="K677" s="8" t="str">
        <f>IFERROR(IF(I677="ไม่มีข้อมูลเข้าเยี่ยม","New",IF(J677&gt; VLOOKUP(D677,Config!A:B,2,false),"Late Visit","Normal")),)</f>
        <v/>
      </c>
      <c r="L677" s="12" t="s">
        <v>14</v>
      </c>
      <c r="M677" s="12" t="s">
        <v>14</v>
      </c>
    </row>
    <row r="678" ht="15.75" customHeight="1">
      <c r="A678" s="8"/>
      <c r="B678" s="8"/>
      <c r="C678" s="8"/>
      <c r="D678" s="8"/>
      <c r="E678" s="8"/>
      <c r="F678" s="8"/>
      <c r="G678" s="8"/>
      <c r="H678" s="10"/>
      <c r="I678" s="10" t="str">
        <f>IF(LEN(A678)=0,,IF(MAXIFS('ข้อมูลการติดตามผล'!A:A,'ข้อมูลการติดตามผล'!B:B,A678)=0,"ไม่มีข้อมูลเข้าเยี่ยม",MAXIFS('ข้อมูลการติดตามผล'!A:A,'ข้อมูลการติดตามผล'!B:B,A678)))</f>
        <v/>
      </c>
      <c r="J678" s="11" t="str">
        <f t="shared" si="2"/>
        <v/>
      </c>
      <c r="K678" s="8" t="str">
        <f>IFERROR(IF(I678="ไม่มีข้อมูลเข้าเยี่ยม","New",IF(J678&gt; VLOOKUP(D678,Config!A:B,2,false),"Late Visit","Normal")),)</f>
        <v/>
      </c>
      <c r="L678" s="12" t="s">
        <v>14</v>
      </c>
      <c r="M678" s="12" t="s">
        <v>14</v>
      </c>
    </row>
    <row r="679" ht="15.75" customHeight="1">
      <c r="A679" s="8"/>
      <c r="B679" s="8"/>
      <c r="C679" s="8"/>
      <c r="D679" s="8"/>
      <c r="E679" s="8"/>
      <c r="F679" s="8"/>
      <c r="G679" s="8"/>
      <c r="H679" s="10"/>
      <c r="I679" s="10" t="str">
        <f>IF(LEN(A679)=0,,IF(MAXIFS('ข้อมูลการติดตามผล'!A:A,'ข้อมูลการติดตามผล'!B:B,A679)=0,"ไม่มีข้อมูลเข้าเยี่ยม",MAXIFS('ข้อมูลการติดตามผล'!A:A,'ข้อมูลการติดตามผล'!B:B,A679)))</f>
        <v/>
      </c>
      <c r="J679" s="11" t="str">
        <f t="shared" si="2"/>
        <v/>
      </c>
      <c r="K679" s="8" t="str">
        <f>IFERROR(IF(I679="ไม่มีข้อมูลเข้าเยี่ยม","New",IF(J679&gt; VLOOKUP(D679,Config!A:B,2,false),"Late Visit","Normal")),)</f>
        <v/>
      </c>
      <c r="L679" s="12" t="s">
        <v>14</v>
      </c>
      <c r="M679" s="12" t="s">
        <v>14</v>
      </c>
    </row>
    <row r="680" ht="15.75" customHeight="1">
      <c r="A680" s="8"/>
      <c r="B680" s="8"/>
      <c r="C680" s="8"/>
      <c r="D680" s="8"/>
      <c r="E680" s="8"/>
      <c r="F680" s="8"/>
      <c r="G680" s="8"/>
      <c r="H680" s="10"/>
      <c r="I680" s="10" t="str">
        <f>IF(LEN(A680)=0,,IF(MAXIFS('ข้อมูลการติดตามผล'!A:A,'ข้อมูลการติดตามผล'!B:B,A680)=0,"ไม่มีข้อมูลเข้าเยี่ยม",MAXIFS('ข้อมูลการติดตามผล'!A:A,'ข้อมูลการติดตามผล'!B:B,A680)))</f>
        <v/>
      </c>
      <c r="J680" s="11" t="str">
        <f t="shared" si="2"/>
        <v/>
      </c>
      <c r="K680" s="8" t="str">
        <f>IFERROR(IF(I680="ไม่มีข้อมูลเข้าเยี่ยม","New",IF(J680&gt; VLOOKUP(D680,Config!A:B,2,false),"Late Visit","Normal")),)</f>
        <v/>
      </c>
      <c r="L680" s="12" t="s">
        <v>14</v>
      </c>
      <c r="M680" s="12" t="s">
        <v>14</v>
      </c>
    </row>
    <row r="681" ht="15.75" customHeight="1">
      <c r="A681" s="8"/>
      <c r="B681" s="8"/>
      <c r="C681" s="8"/>
      <c r="D681" s="8"/>
      <c r="E681" s="8"/>
      <c r="F681" s="8"/>
      <c r="G681" s="8"/>
      <c r="H681" s="10"/>
      <c r="I681" s="10" t="str">
        <f>IF(LEN(A681)=0,,IF(MAXIFS('ข้อมูลการติดตามผล'!A:A,'ข้อมูลการติดตามผล'!B:B,A681)=0,"ไม่มีข้อมูลเข้าเยี่ยม",MAXIFS('ข้อมูลการติดตามผล'!A:A,'ข้อมูลการติดตามผล'!B:B,A681)))</f>
        <v/>
      </c>
      <c r="J681" s="11" t="str">
        <f t="shared" si="2"/>
        <v/>
      </c>
      <c r="K681" s="8" t="str">
        <f>IFERROR(IF(I681="ไม่มีข้อมูลเข้าเยี่ยม","New",IF(J681&gt; VLOOKUP(D681,Config!A:B,2,false),"Late Visit","Normal")),)</f>
        <v/>
      </c>
      <c r="L681" s="12" t="s">
        <v>14</v>
      </c>
      <c r="M681" s="12" t="s">
        <v>14</v>
      </c>
    </row>
    <row r="682" ht="15.75" customHeight="1">
      <c r="A682" s="8"/>
      <c r="B682" s="8"/>
      <c r="C682" s="8"/>
      <c r="D682" s="8"/>
      <c r="E682" s="8"/>
      <c r="F682" s="8"/>
      <c r="G682" s="8"/>
      <c r="H682" s="10"/>
      <c r="I682" s="10" t="str">
        <f>IF(LEN(A682)=0,,IF(MAXIFS('ข้อมูลการติดตามผล'!A:A,'ข้อมูลการติดตามผล'!B:B,A682)=0,"ไม่มีข้อมูลเข้าเยี่ยม",MAXIFS('ข้อมูลการติดตามผล'!A:A,'ข้อมูลการติดตามผล'!B:B,A682)))</f>
        <v/>
      </c>
      <c r="J682" s="11" t="str">
        <f t="shared" si="2"/>
        <v/>
      </c>
      <c r="K682" s="8" t="str">
        <f>IFERROR(IF(I682="ไม่มีข้อมูลเข้าเยี่ยม","New",IF(J682&gt; VLOOKUP(D682,Config!A:B,2,false),"Late Visit","Normal")),)</f>
        <v/>
      </c>
      <c r="L682" s="12" t="s">
        <v>14</v>
      </c>
      <c r="M682" s="12" t="s">
        <v>14</v>
      </c>
    </row>
    <row r="683" ht="15.75" customHeight="1">
      <c r="A683" s="8"/>
      <c r="B683" s="8"/>
      <c r="C683" s="8"/>
      <c r="D683" s="8"/>
      <c r="E683" s="8"/>
      <c r="F683" s="8"/>
      <c r="G683" s="8"/>
      <c r="H683" s="10"/>
      <c r="I683" s="10" t="str">
        <f>IF(LEN(A683)=0,,IF(MAXIFS('ข้อมูลการติดตามผล'!A:A,'ข้อมูลการติดตามผล'!B:B,A683)=0,"ไม่มีข้อมูลเข้าเยี่ยม",MAXIFS('ข้อมูลการติดตามผล'!A:A,'ข้อมูลการติดตามผล'!B:B,A683)))</f>
        <v/>
      </c>
      <c r="J683" s="11" t="str">
        <f t="shared" si="2"/>
        <v/>
      </c>
      <c r="K683" s="8" t="str">
        <f>IFERROR(IF(I683="ไม่มีข้อมูลเข้าเยี่ยม","New",IF(J683&gt; VLOOKUP(D683,Config!A:B,2,false),"Late Visit","Normal")),)</f>
        <v/>
      </c>
      <c r="L683" s="12" t="s">
        <v>14</v>
      </c>
      <c r="M683" s="12" t="s">
        <v>14</v>
      </c>
    </row>
    <row r="684" ht="15.75" customHeight="1">
      <c r="A684" s="8"/>
      <c r="B684" s="8"/>
      <c r="C684" s="8"/>
      <c r="D684" s="8"/>
      <c r="E684" s="8"/>
      <c r="F684" s="8"/>
      <c r="G684" s="8"/>
      <c r="H684" s="10"/>
      <c r="I684" s="10" t="str">
        <f>IF(LEN(A684)=0,,IF(MAXIFS('ข้อมูลการติดตามผล'!A:A,'ข้อมูลการติดตามผล'!B:B,A684)=0,"ไม่มีข้อมูลเข้าเยี่ยม",MAXIFS('ข้อมูลการติดตามผล'!A:A,'ข้อมูลการติดตามผล'!B:B,A684)))</f>
        <v/>
      </c>
      <c r="J684" s="11" t="str">
        <f t="shared" si="2"/>
        <v/>
      </c>
      <c r="K684" s="8" t="str">
        <f>IFERROR(IF(I684="ไม่มีข้อมูลเข้าเยี่ยม","New",IF(J684&gt; VLOOKUP(D684,Config!A:B,2,false),"Late Visit","Normal")),)</f>
        <v/>
      </c>
      <c r="L684" s="12" t="s">
        <v>14</v>
      </c>
      <c r="M684" s="12" t="s">
        <v>14</v>
      </c>
    </row>
    <row r="685" ht="15.75" customHeight="1">
      <c r="A685" s="8"/>
      <c r="B685" s="8"/>
      <c r="C685" s="8"/>
      <c r="D685" s="8"/>
      <c r="E685" s="8"/>
      <c r="F685" s="8"/>
      <c r="G685" s="8"/>
      <c r="H685" s="10"/>
      <c r="I685" s="10" t="str">
        <f>IF(LEN(A685)=0,,IF(MAXIFS('ข้อมูลการติดตามผล'!A:A,'ข้อมูลการติดตามผล'!B:B,A685)=0,"ไม่มีข้อมูลเข้าเยี่ยม",MAXIFS('ข้อมูลการติดตามผล'!A:A,'ข้อมูลการติดตามผล'!B:B,A685)))</f>
        <v/>
      </c>
      <c r="J685" s="11" t="str">
        <f t="shared" si="2"/>
        <v/>
      </c>
      <c r="K685" s="8" t="str">
        <f>IFERROR(IF(I685="ไม่มีข้อมูลเข้าเยี่ยม","New",IF(J685&gt; VLOOKUP(D685,Config!A:B,2,false),"Late Visit","Normal")),)</f>
        <v/>
      </c>
      <c r="L685" s="12" t="s">
        <v>14</v>
      </c>
      <c r="M685" s="12" t="s">
        <v>14</v>
      </c>
    </row>
    <row r="686" ht="15.75" customHeight="1">
      <c r="A686" s="8"/>
      <c r="B686" s="8"/>
      <c r="C686" s="8"/>
      <c r="D686" s="8"/>
      <c r="E686" s="8"/>
      <c r="F686" s="8"/>
      <c r="G686" s="8"/>
      <c r="H686" s="10"/>
      <c r="I686" s="10" t="str">
        <f>IF(LEN(A686)=0,,IF(MAXIFS('ข้อมูลการติดตามผล'!A:A,'ข้อมูลการติดตามผล'!B:B,A686)=0,"ไม่มีข้อมูลเข้าเยี่ยม",MAXIFS('ข้อมูลการติดตามผล'!A:A,'ข้อมูลการติดตามผล'!B:B,A686)))</f>
        <v/>
      </c>
      <c r="J686" s="11" t="str">
        <f t="shared" si="2"/>
        <v/>
      </c>
      <c r="K686" s="8" t="str">
        <f>IFERROR(IF(I686="ไม่มีข้อมูลเข้าเยี่ยม","New",IF(J686&gt; VLOOKUP(D686,Config!A:B,2,false),"Late Visit","Normal")),)</f>
        <v/>
      </c>
      <c r="L686" s="12" t="s">
        <v>14</v>
      </c>
      <c r="M686" s="12" t="s">
        <v>14</v>
      </c>
    </row>
    <row r="687" ht="15.75" customHeight="1">
      <c r="A687" s="8"/>
      <c r="B687" s="8"/>
      <c r="C687" s="8"/>
      <c r="D687" s="8"/>
      <c r="E687" s="8"/>
      <c r="F687" s="8"/>
      <c r="G687" s="8"/>
      <c r="H687" s="10"/>
      <c r="I687" s="10" t="str">
        <f>IF(LEN(A687)=0,,IF(MAXIFS('ข้อมูลการติดตามผล'!A:A,'ข้อมูลการติดตามผล'!B:B,A687)=0,"ไม่มีข้อมูลเข้าเยี่ยม",MAXIFS('ข้อมูลการติดตามผล'!A:A,'ข้อมูลการติดตามผล'!B:B,A687)))</f>
        <v/>
      </c>
      <c r="J687" s="11" t="str">
        <f t="shared" si="2"/>
        <v/>
      </c>
      <c r="K687" s="8" t="str">
        <f>IFERROR(IF(I687="ไม่มีข้อมูลเข้าเยี่ยม","New",IF(J687&gt; VLOOKUP(D687,Config!A:B,2,false),"Late Visit","Normal")),)</f>
        <v/>
      </c>
      <c r="L687" s="12" t="s">
        <v>14</v>
      </c>
      <c r="M687" s="12" t="s">
        <v>14</v>
      </c>
    </row>
    <row r="688" ht="15.75" customHeight="1">
      <c r="A688" s="8"/>
      <c r="B688" s="8"/>
      <c r="C688" s="8"/>
      <c r="D688" s="8"/>
      <c r="E688" s="8"/>
      <c r="F688" s="8"/>
      <c r="G688" s="8"/>
      <c r="H688" s="10"/>
      <c r="I688" s="10" t="str">
        <f>IF(LEN(A688)=0,,IF(MAXIFS('ข้อมูลการติดตามผล'!A:A,'ข้อมูลการติดตามผล'!B:B,A688)=0,"ไม่มีข้อมูลเข้าเยี่ยม",MAXIFS('ข้อมูลการติดตามผล'!A:A,'ข้อมูลการติดตามผล'!B:B,A688)))</f>
        <v/>
      </c>
      <c r="J688" s="11" t="str">
        <f t="shared" si="2"/>
        <v/>
      </c>
      <c r="K688" s="8" t="str">
        <f>IFERROR(IF(I688="ไม่มีข้อมูลเข้าเยี่ยม","New",IF(J688&gt; VLOOKUP(D688,Config!A:B,2,false),"Late Visit","Normal")),)</f>
        <v/>
      </c>
      <c r="L688" s="12" t="s">
        <v>14</v>
      </c>
      <c r="M688" s="12" t="s">
        <v>14</v>
      </c>
    </row>
    <row r="689" ht="15.75" customHeight="1">
      <c r="A689" s="8"/>
      <c r="B689" s="8"/>
      <c r="C689" s="8"/>
      <c r="D689" s="8"/>
      <c r="E689" s="8"/>
      <c r="F689" s="8"/>
      <c r="G689" s="8"/>
      <c r="H689" s="10"/>
      <c r="I689" s="10" t="str">
        <f>IF(LEN(A689)=0,,IF(MAXIFS('ข้อมูลการติดตามผล'!A:A,'ข้อมูลการติดตามผล'!B:B,A689)=0,"ไม่มีข้อมูลเข้าเยี่ยม",MAXIFS('ข้อมูลการติดตามผล'!A:A,'ข้อมูลการติดตามผล'!B:B,A689)))</f>
        <v/>
      </c>
      <c r="J689" s="11" t="str">
        <f t="shared" si="2"/>
        <v/>
      </c>
      <c r="K689" s="8" t="str">
        <f>IFERROR(IF(I689="ไม่มีข้อมูลเข้าเยี่ยม","New",IF(J689&gt; VLOOKUP(D689,Config!A:B,2,false),"Late Visit","Normal")),)</f>
        <v/>
      </c>
      <c r="L689" s="12" t="s">
        <v>14</v>
      </c>
      <c r="M689" s="12" t="s">
        <v>14</v>
      </c>
    </row>
    <row r="690" ht="15.75" customHeight="1">
      <c r="A690" s="8"/>
      <c r="B690" s="8"/>
      <c r="C690" s="8"/>
      <c r="D690" s="8"/>
      <c r="E690" s="8"/>
      <c r="F690" s="8"/>
      <c r="G690" s="8"/>
      <c r="H690" s="10"/>
      <c r="I690" s="10" t="str">
        <f>IF(LEN(A690)=0,,IF(MAXIFS('ข้อมูลการติดตามผล'!A:A,'ข้อมูลการติดตามผล'!B:B,A690)=0,"ไม่มีข้อมูลเข้าเยี่ยม",MAXIFS('ข้อมูลการติดตามผล'!A:A,'ข้อมูลการติดตามผล'!B:B,A690)))</f>
        <v/>
      </c>
      <c r="J690" s="11" t="str">
        <f t="shared" si="2"/>
        <v/>
      </c>
      <c r="K690" s="8" t="str">
        <f>IFERROR(IF(I690="ไม่มีข้อมูลเข้าเยี่ยม","New",IF(J690&gt; VLOOKUP(D690,Config!A:B,2,false),"Late Visit","Normal")),)</f>
        <v/>
      </c>
      <c r="L690" s="12" t="s">
        <v>14</v>
      </c>
      <c r="M690" s="12" t="s">
        <v>14</v>
      </c>
    </row>
    <row r="691" ht="15.75" customHeight="1">
      <c r="A691" s="8"/>
      <c r="B691" s="8"/>
      <c r="C691" s="8"/>
      <c r="D691" s="8"/>
      <c r="E691" s="8"/>
      <c r="F691" s="8"/>
      <c r="G691" s="8"/>
      <c r="H691" s="10"/>
      <c r="I691" s="10" t="str">
        <f>IF(LEN(A691)=0,,IF(MAXIFS('ข้อมูลการติดตามผล'!A:A,'ข้อมูลการติดตามผล'!B:B,A691)=0,"ไม่มีข้อมูลเข้าเยี่ยม",MAXIFS('ข้อมูลการติดตามผล'!A:A,'ข้อมูลการติดตามผล'!B:B,A691)))</f>
        <v/>
      </c>
      <c r="J691" s="11" t="str">
        <f t="shared" si="2"/>
        <v/>
      </c>
      <c r="K691" s="8" t="str">
        <f>IFERROR(IF(I691="ไม่มีข้อมูลเข้าเยี่ยม","New",IF(J691&gt; VLOOKUP(D691,Config!A:B,2,false),"Late Visit","Normal")),)</f>
        <v/>
      </c>
      <c r="L691" s="12" t="s">
        <v>14</v>
      </c>
      <c r="M691" s="12" t="s">
        <v>14</v>
      </c>
    </row>
    <row r="692" ht="15.75" customHeight="1">
      <c r="A692" s="8"/>
      <c r="B692" s="8"/>
      <c r="C692" s="8"/>
      <c r="D692" s="8"/>
      <c r="E692" s="8"/>
      <c r="F692" s="8"/>
      <c r="G692" s="8"/>
      <c r="H692" s="10"/>
      <c r="I692" s="10" t="str">
        <f>IF(LEN(A692)=0,,IF(MAXIFS('ข้อมูลการติดตามผล'!A:A,'ข้อมูลการติดตามผล'!B:B,A692)=0,"ไม่มีข้อมูลเข้าเยี่ยม",MAXIFS('ข้อมูลการติดตามผล'!A:A,'ข้อมูลการติดตามผล'!B:B,A692)))</f>
        <v/>
      </c>
      <c r="J692" s="11" t="str">
        <f t="shared" si="2"/>
        <v/>
      </c>
      <c r="K692" s="8" t="str">
        <f>IFERROR(IF(I692="ไม่มีข้อมูลเข้าเยี่ยม","New",IF(J692&gt; VLOOKUP(D692,Config!A:B,2,false),"Late Visit","Normal")),)</f>
        <v/>
      </c>
      <c r="L692" s="12" t="s">
        <v>14</v>
      </c>
      <c r="M692" s="12" t="s">
        <v>14</v>
      </c>
    </row>
    <row r="693" ht="15.75" customHeight="1">
      <c r="A693" s="8"/>
      <c r="B693" s="8"/>
      <c r="C693" s="8"/>
      <c r="D693" s="8"/>
      <c r="E693" s="8"/>
      <c r="F693" s="8"/>
      <c r="G693" s="8"/>
      <c r="H693" s="10"/>
      <c r="I693" s="10" t="str">
        <f>IF(LEN(A693)=0,,IF(MAXIFS('ข้อมูลการติดตามผล'!A:A,'ข้อมูลการติดตามผล'!B:B,A693)=0,"ไม่มีข้อมูลเข้าเยี่ยม",MAXIFS('ข้อมูลการติดตามผล'!A:A,'ข้อมูลการติดตามผล'!B:B,A693)))</f>
        <v/>
      </c>
      <c r="J693" s="11" t="str">
        <f t="shared" si="2"/>
        <v/>
      </c>
      <c r="K693" s="8" t="str">
        <f>IFERROR(IF(I693="ไม่มีข้อมูลเข้าเยี่ยม","New",IF(J693&gt; VLOOKUP(D693,Config!A:B,2,false),"Late Visit","Normal")),)</f>
        <v/>
      </c>
      <c r="L693" s="12" t="s">
        <v>14</v>
      </c>
      <c r="M693" s="12" t="s">
        <v>14</v>
      </c>
    </row>
    <row r="694" ht="15.75" customHeight="1">
      <c r="A694" s="8"/>
      <c r="B694" s="8"/>
      <c r="C694" s="8"/>
      <c r="D694" s="8"/>
      <c r="E694" s="8"/>
      <c r="F694" s="8"/>
      <c r="G694" s="8"/>
      <c r="H694" s="10"/>
      <c r="I694" s="10" t="str">
        <f>IF(LEN(A694)=0,,IF(MAXIFS('ข้อมูลการติดตามผล'!A:A,'ข้อมูลการติดตามผล'!B:B,A694)=0,"ไม่มีข้อมูลเข้าเยี่ยม",MAXIFS('ข้อมูลการติดตามผล'!A:A,'ข้อมูลการติดตามผล'!B:B,A694)))</f>
        <v/>
      </c>
      <c r="J694" s="11" t="str">
        <f t="shared" si="2"/>
        <v/>
      </c>
      <c r="K694" s="8" t="str">
        <f>IFERROR(IF(I694="ไม่มีข้อมูลเข้าเยี่ยม","New",IF(J694&gt; VLOOKUP(D694,Config!A:B,2,false),"Late Visit","Normal")),)</f>
        <v/>
      </c>
      <c r="L694" s="12" t="s">
        <v>14</v>
      </c>
      <c r="M694" s="12" t="s">
        <v>14</v>
      </c>
    </row>
    <row r="695" ht="15.75" customHeight="1">
      <c r="A695" s="8"/>
      <c r="B695" s="8"/>
      <c r="C695" s="8"/>
      <c r="D695" s="8"/>
      <c r="E695" s="8"/>
      <c r="F695" s="8"/>
      <c r="G695" s="8"/>
      <c r="H695" s="10"/>
      <c r="I695" s="10" t="str">
        <f>IF(LEN(A695)=0,,IF(MAXIFS('ข้อมูลการติดตามผล'!A:A,'ข้อมูลการติดตามผล'!B:B,A695)=0,"ไม่มีข้อมูลเข้าเยี่ยม",MAXIFS('ข้อมูลการติดตามผล'!A:A,'ข้อมูลการติดตามผล'!B:B,A695)))</f>
        <v/>
      </c>
      <c r="J695" s="11" t="str">
        <f t="shared" si="2"/>
        <v/>
      </c>
      <c r="K695" s="8" t="str">
        <f>IFERROR(IF(I695="ไม่มีข้อมูลเข้าเยี่ยม","New",IF(J695&gt; VLOOKUP(D695,Config!A:B,2,false),"Late Visit","Normal")),)</f>
        <v/>
      </c>
      <c r="L695" s="12" t="s">
        <v>14</v>
      </c>
      <c r="M695" s="12" t="s">
        <v>14</v>
      </c>
    </row>
    <row r="696" ht="15.75" customHeight="1">
      <c r="A696" s="8"/>
      <c r="B696" s="8"/>
      <c r="C696" s="8"/>
      <c r="D696" s="8"/>
      <c r="E696" s="8"/>
      <c r="F696" s="8"/>
      <c r="G696" s="8"/>
      <c r="H696" s="10"/>
      <c r="I696" s="10" t="str">
        <f>IF(LEN(A696)=0,,IF(MAXIFS('ข้อมูลการติดตามผล'!A:A,'ข้อมูลการติดตามผล'!B:B,A696)=0,"ไม่มีข้อมูลเข้าเยี่ยม",MAXIFS('ข้อมูลการติดตามผล'!A:A,'ข้อมูลการติดตามผล'!B:B,A696)))</f>
        <v/>
      </c>
      <c r="J696" s="11" t="str">
        <f t="shared" si="2"/>
        <v/>
      </c>
      <c r="K696" s="8" t="str">
        <f>IFERROR(IF(I696="ไม่มีข้อมูลเข้าเยี่ยม","New",IF(J696&gt; VLOOKUP(D696,Config!A:B,2,false),"Late Visit","Normal")),)</f>
        <v/>
      </c>
      <c r="L696" s="12" t="s">
        <v>14</v>
      </c>
      <c r="M696" s="12" t="s">
        <v>14</v>
      </c>
    </row>
    <row r="697" ht="15.75" customHeight="1">
      <c r="A697" s="8"/>
      <c r="B697" s="8"/>
      <c r="C697" s="8"/>
      <c r="D697" s="8"/>
      <c r="E697" s="8"/>
      <c r="F697" s="8"/>
      <c r="G697" s="8"/>
      <c r="H697" s="10"/>
      <c r="I697" s="10" t="str">
        <f>IF(LEN(A697)=0,,IF(MAXIFS('ข้อมูลการติดตามผล'!A:A,'ข้อมูลการติดตามผล'!B:B,A697)=0,"ไม่มีข้อมูลเข้าเยี่ยม",MAXIFS('ข้อมูลการติดตามผล'!A:A,'ข้อมูลการติดตามผล'!B:B,A697)))</f>
        <v/>
      </c>
      <c r="J697" s="11" t="str">
        <f t="shared" si="2"/>
        <v/>
      </c>
      <c r="K697" s="8" t="str">
        <f>IFERROR(IF(I697="ไม่มีข้อมูลเข้าเยี่ยม","New",IF(J697&gt; VLOOKUP(D697,Config!A:B,2,false),"Late Visit","Normal")),)</f>
        <v/>
      </c>
      <c r="L697" s="12" t="s">
        <v>14</v>
      </c>
      <c r="M697" s="12" t="s">
        <v>14</v>
      </c>
    </row>
    <row r="698" ht="15.75" customHeight="1">
      <c r="A698" s="8"/>
      <c r="B698" s="8"/>
      <c r="C698" s="8"/>
      <c r="D698" s="8"/>
      <c r="E698" s="8"/>
      <c r="F698" s="8"/>
      <c r="G698" s="8"/>
      <c r="H698" s="10"/>
      <c r="I698" s="10" t="str">
        <f>IF(LEN(A698)=0,,IF(MAXIFS('ข้อมูลการติดตามผล'!A:A,'ข้อมูลการติดตามผล'!B:B,A698)=0,"ไม่มีข้อมูลเข้าเยี่ยม",MAXIFS('ข้อมูลการติดตามผล'!A:A,'ข้อมูลการติดตามผล'!B:B,A698)))</f>
        <v/>
      </c>
      <c r="J698" s="11" t="str">
        <f t="shared" si="2"/>
        <v/>
      </c>
      <c r="K698" s="8" t="str">
        <f>IFERROR(IF(I698="ไม่มีข้อมูลเข้าเยี่ยม","New",IF(J698&gt; VLOOKUP(D698,Config!A:B,2,false),"Late Visit","Normal")),)</f>
        <v/>
      </c>
      <c r="L698" s="12" t="s">
        <v>14</v>
      </c>
      <c r="M698" s="12" t="s">
        <v>14</v>
      </c>
    </row>
    <row r="699" ht="15.75" customHeight="1">
      <c r="A699" s="8"/>
      <c r="B699" s="8"/>
      <c r="C699" s="8"/>
      <c r="D699" s="8"/>
      <c r="E699" s="8"/>
      <c r="F699" s="8"/>
      <c r="G699" s="8"/>
      <c r="H699" s="10"/>
      <c r="I699" s="10" t="str">
        <f>IF(LEN(A699)=0,,IF(MAXIFS('ข้อมูลการติดตามผล'!A:A,'ข้อมูลการติดตามผล'!B:B,A699)=0,"ไม่มีข้อมูลเข้าเยี่ยม",MAXIFS('ข้อมูลการติดตามผล'!A:A,'ข้อมูลการติดตามผล'!B:B,A699)))</f>
        <v/>
      </c>
      <c r="J699" s="11" t="str">
        <f t="shared" si="2"/>
        <v/>
      </c>
      <c r="K699" s="8" t="str">
        <f>IFERROR(IF(I699="ไม่มีข้อมูลเข้าเยี่ยม","New",IF(J699&gt; VLOOKUP(D699,Config!A:B,2,false),"Late Visit","Normal")),)</f>
        <v/>
      </c>
      <c r="L699" s="12" t="s">
        <v>14</v>
      </c>
      <c r="M699" s="12" t="s">
        <v>14</v>
      </c>
    </row>
    <row r="700" ht="15.75" customHeight="1">
      <c r="A700" s="8"/>
      <c r="B700" s="8"/>
      <c r="C700" s="8"/>
      <c r="D700" s="8"/>
      <c r="E700" s="8"/>
      <c r="F700" s="8"/>
      <c r="G700" s="8"/>
      <c r="H700" s="10"/>
      <c r="I700" s="10" t="str">
        <f>IF(LEN(A700)=0,,IF(MAXIFS('ข้อมูลการติดตามผล'!A:A,'ข้อมูลการติดตามผล'!B:B,A700)=0,"ไม่มีข้อมูลเข้าเยี่ยม",MAXIFS('ข้อมูลการติดตามผล'!A:A,'ข้อมูลการติดตามผล'!B:B,A700)))</f>
        <v/>
      </c>
      <c r="J700" s="11" t="str">
        <f t="shared" si="2"/>
        <v/>
      </c>
      <c r="K700" s="8" t="str">
        <f>IFERROR(IF(I700="ไม่มีข้อมูลเข้าเยี่ยม","New",IF(J700&gt; VLOOKUP(D700,Config!A:B,2,false),"Late Visit","Normal")),)</f>
        <v/>
      </c>
      <c r="L700" s="12" t="s">
        <v>14</v>
      </c>
      <c r="M700" s="12" t="s">
        <v>14</v>
      </c>
    </row>
    <row r="701" ht="15.75" customHeight="1">
      <c r="A701" s="8"/>
      <c r="B701" s="8"/>
      <c r="C701" s="8"/>
      <c r="D701" s="8"/>
      <c r="E701" s="8"/>
      <c r="F701" s="8"/>
      <c r="G701" s="8"/>
      <c r="H701" s="10"/>
      <c r="I701" s="10" t="str">
        <f>IF(LEN(A701)=0,,IF(MAXIFS('ข้อมูลการติดตามผล'!A:A,'ข้อมูลการติดตามผล'!B:B,A701)=0,"ไม่มีข้อมูลเข้าเยี่ยม",MAXIFS('ข้อมูลการติดตามผล'!A:A,'ข้อมูลการติดตามผล'!B:B,A701)))</f>
        <v/>
      </c>
      <c r="J701" s="11" t="str">
        <f t="shared" si="2"/>
        <v/>
      </c>
      <c r="K701" s="8" t="str">
        <f>IFERROR(IF(I701="ไม่มีข้อมูลเข้าเยี่ยม","New",IF(J701&gt; VLOOKUP(D701,Config!A:B,2,false),"Late Visit","Normal")),)</f>
        <v/>
      </c>
      <c r="L701" s="12" t="s">
        <v>14</v>
      </c>
      <c r="M701" s="12" t="s">
        <v>14</v>
      </c>
    </row>
    <row r="702" ht="15.75" customHeight="1">
      <c r="A702" s="8"/>
      <c r="B702" s="8"/>
      <c r="C702" s="8"/>
      <c r="D702" s="8"/>
      <c r="E702" s="8"/>
      <c r="F702" s="8"/>
      <c r="G702" s="8"/>
      <c r="H702" s="10"/>
      <c r="I702" s="10" t="str">
        <f>IF(LEN(A702)=0,,IF(MAXIFS('ข้อมูลการติดตามผล'!A:A,'ข้อมูลการติดตามผล'!B:B,A702)=0,"ไม่มีข้อมูลเข้าเยี่ยม",MAXIFS('ข้อมูลการติดตามผล'!A:A,'ข้อมูลการติดตามผล'!B:B,A702)))</f>
        <v/>
      </c>
      <c r="J702" s="11" t="str">
        <f t="shared" si="2"/>
        <v/>
      </c>
      <c r="K702" s="8" t="str">
        <f>IFERROR(IF(I702="ไม่มีข้อมูลเข้าเยี่ยม","New",IF(J702&gt; VLOOKUP(D702,Config!A:B,2,false),"Late Visit","Normal")),)</f>
        <v/>
      </c>
      <c r="L702" s="12" t="s">
        <v>14</v>
      </c>
      <c r="M702" s="12" t="s">
        <v>14</v>
      </c>
    </row>
    <row r="703" ht="15.75" customHeight="1">
      <c r="A703" s="8"/>
      <c r="B703" s="8"/>
      <c r="C703" s="8"/>
      <c r="D703" s="8"/>
      <c r="E703" s="8"/>
      <c r="F703" s="8"/>
      <c r="G703" s="8"/>
      <c r="H703" s="10"/>
      <c r="I703" s="10" t="str">
        <f>IF(LEN(A703)=0,,IF(MAXIFS('ข้อมูลการติดตามผล'!A:A,'ข้อมูลการติดตามผล'!B:B,A703)=0,"ไม่มีข้อมูลเข้าเยี่ยม",MAXIFS('ข้อมูลการติดตามผล'!A:A,'ข้อมูลการติดตามผล'!B:B,A703)))</f>
        <v/>
      </c>
      <c r="J703" s="11" t="str">
        <f t="shared" si="2"/>
        <v/>
      </c>
      <c r="K703" s="8" t="str">
        <f>IFERROR(IF(I703="ไม่มีข้อมูลเข้าเยี่ยม","New",IF(J703&gt; VLOOKUP(D703,Config!A:B,2,false),"Late Visit","Normal")),)</f>
        <v/>
      </c>
      <c r="L703" s="12" t="s">
        <v>14</v>
      </c>
      <c r="M703" s="12" t="s">
        <v>14</v>
      </c>
    </row>
    <row r="704" ht="15.75" customHeight="1">
      <c r="A704" s="8"/>
      <c r="B704" s="8"/>
      <c r="C704" s="8"/>
      <c r="D704" s="8"/>
      <c r="E704" s="8"/>
      <c r="F704" s="8"/>
      <c r="G704" s="8"/>
      <c r="H704" s="10"/>
      <c r="I704" s="10" t="str">
        <f>IF(LEN(A704)=0,,IF(MAXIFS('ข้อมูลการติดตามผล'!A:A,'ข้อมูลการติดตามผล'!B:B,A704)=0,"ไม่มีข้อมูลเข้าเยี่ยม",MAXIFS('ข้อมูลการติดตามผล'!A:A,'ข้อมูลการติดตามผล'!B:B,A704)))</f>
        <v/>
      </c>
      <c r="J704" s="11" t="str">
        <f t="shared" si="2"/>
        <v/>
      </c>
      <c r="K704" s="8" t="str">
        <f>IFERROR(IF(I704="ไม่มีข้อมูลเข้าเยี่ยม","New",IF(J704&gt; VLOOKUP(D704,Config!A:B,2,false),"Late Visit","Normal")),)</f>
        <v/>
      </c>
      <c r="L704" s="12" t="s">
        <v>14</v>
      </c>
      <c r="M704" s="12" t="s">
        <v>14</v>
      </c>
    </row>
    <row r="705" ht="15.75" customHeight="1">
      <c r="A705" s="8"/>
      <c r="B705" s="8"/>
      <c r="C705" s="8"/>
      <c r="D705" s="8"/>
      <c r="E705" s="8"/>
      <c r="F705" s="8"/>
      <c r="G705" s="8"/>
      <c r="H705" s="10"/>
      <c r="I705" s="10" t="str">
        <f>IF(LEN(A705)=0,,IF(MAXIFS('ข้อมูลการติดตามผล'!A:A,'ข้อมูลการติดตามผล'!B:B,A705)=0,"ไม่มีข้อมูลเข้าเยี่ยม",MAXIFS('ข้อมูลการติดตามผล'!A:A,'ข้อมูลการติดตามผล'!B:B,A705)))</f>
        <v/>
      </c>
      <c r="J705" s="11" t="str">
        <f t="shared" si="2"/>
        <v/>
      </c>
      <c r="K705" s="8" t="str">
        <f>IFERROR(IF(I705="ไม่มีข้อมูลเข้าเยี่ยม","New",IF(J705&gt; VLOOKUP(D705,Config!A:B,2,false),"Late Visit","Normal")),)</f>
        <v/>
      </c>
      <c r="L705" s="12" t="s">
        <v>14</v>
      </c>
      <c r="M705" s="12" t="s">
        <v>14</v>
      </c>
    </row>
    <row r="706" ht="15.75" customHeight="1">
      <c r="A706" s="8"/>
      <c r="B706" s="8"/>
      <c r="C706" s="8"/>
      <c r="D706" s="8"/>
      <c r="E706" s="8"/>
      <c r="F706" s="8"/>
      <c r="G706" s="8"/>
      <c r="H706" s="10"/>
      <c r="I706" s="10" t="str">
        <f>IF(LEN(A706)=0,,IF(MAXIFS('ข้อมูลการติดตามผล'!A:A,'ข้อมูลการติดตามผล'!B:B,A706)=0,"ไม่มีข้อมูลเข้าเยี่ยม",MAXIFS('ข้อมูลการติดตามผล'!A:A,'ข้อมูลการติดตามผล'!B:B,A706)))</f>
        <v/>
      </c>
      <c r="J706" s="11" t="str">
        <f t="shared" si="2"/>
        <v/>
      </c>
      <c r="K706" s="8" t="str">
        <f>IFERROR(IF(I706="ไม่มีข้อมูลเข้าเยี่ยม","New",IF(J706&gt; VLOOKUP(D706,Config!A:B,2,false),"Late Visit","Normal")),)</f>
        <v/>
      </c>
      <c r="L706" s="12" t="s">
        <v>14</v>
      </c>
      <c r="M706" s="12" t="s">
        <v>14</v>
      </c>
    </row>
    <row r="707" ht="15.75" customHeight="1">
      <c r="A707" s="8"/>
      <c r="B707" s="8"/>
      <c r="C707" s="8"/>
      <c r="D707" s="8"/>
      <c r="E707" s="8"/>
      <c r="F707" s="8"/>
      <c r="G707" s="8"/>
      <c r="H707" s="10"/>
      <c r="I707" s="10" t="str">
        <f>IF(LEN(A707)=0,,IF(MAXIFS('ข้อมูลการติดตามผล'!A:A,'ข้อมูลการติดตามผล'!B:B,A707)=0,"ไม่มีข้อมูลเข้าเยี่ยม",MAXIFS('ข้อมูลการติดตามผล'!A:A,'ข้อมูลการติดตามผล'!B:B,A707)))</f>
        <v/>
      </c>
      <c r="J707" s="11" t="str">
        <f t="shared" si="2"/>
        <v/>
      </c>
      <c r="K707" s="8" t="str">
        <f>IFERROR(IF(I707="ไม่มีข้อมูลเข้าเยี่ยม","New",IF(J707&gt; VLOOKUP(D707,Config!A:B,2,false),"Late Visit","Normal")),)</f>
        <v/>
      </c>
      <c r="L707" s="12" t="s">
        <v>14</v>
      </c>
      <c r="M707" s="12" t="s">
        <v>14</v>
      </c>
    </row>
    <row r="708" ht="15.75" customHeight="1">
      <c r="A708" s="8"/>
      <c r="B708" s="8"/>
      <c r="C708" s="8"/>
      <c r="D708" s="8"/>
      <c r="E708" s="8"/>
      <c r="F708" s="8"/>
      <c r="G708" s="8"/>
      <c r="H708" s="10"/>
      <c r="I708" s="10" t="str">
        <f>IF(LEN(A708)=0,,IF(MAXIFS('ข้อมูลการติดตามผล'!A:A,'ข้อมูลการติดตามผล'!B:B,A708)=0,"ไม่มีข้อมูลเข้าเยี่ยม",MAXIFS('ข้อมูลการติดตามผล'!A:A,'ข้อมูลการติดตามผล'!B:B,A708)))</f>
        <v/>
      </c>
      <c r="J708" s="11" t="str">
        <f t="shared" si="2"/>
        <v/>
      </c>
      <c r="K708" s="8" t="str">
        <f>IFERROR(IF(I708="ไม่มีข้อมูลเข้าเยี่ยม","New",IF(J708&gt; VLOOKUP(D708,Config!A:B,2,false),"Late Visit","Normal")),)</f>
        <v/>
      </c>
      <c r="L708" s="12" t="s">
        <v>14</v>
      </c>
      <c r="M708" s="12" t="s">
        <v>14</v>
      </c>
    </row>
    <row r="709" ht="15.75" customHeight="1">
      <c r="A709" s="8"/>
      <c r="B709" s="8"/>
      <c r="C709" s="8"/>
      <c r="D709" s="8"/>
      <c r="E709" s="8"/>
      <c r="F709" s="8"/>
      <c r="G709" s="8"/>
      <c r="H709" s="10"/>
      <c r="I709" s="10" t="str">
        <f>IF(LEN(A709)=0,,IF(MAXIFS('ข้อมูลการติดตามผล'!A:A,'ข้อมูลการติดตามผล'!B:B,A709)=0,"ไม่มีข้อมูลเข้าเยี่ยม",MAXIFS('ข้อมูลการติดตามผล'!A:A,'ข้อมูลการติดตามผล'!B:B,A709)))</f>
        <v/>
      </c>
      <c r="J709" s="11" t="str">
        <f t="shared" si="2"/>
        <v/>
      </c>
      <c r="K709" s="8" t="str">
        <f>IFERROR(IF(I709="ไม่มีข้อมูลเข้าเยี่ยม","New",IF(J709&gt; VLOOKUP(D709,Config!A:B,2,false),"Late Visit","Normal")),)</f>
        <v/>
      </c>
      <c r="L709" s="12" t="s">
        <v>14</v>
      </c>
      <c r="M709" s="12" t="s">
        <v>14</v>
      </c>
    </row>
    <row r="710" ht="15.75" customHeight="1">
      <c r="A710" s="8"/>
      <c r="B710" s="8"/>
      <c r="C710" s="8"/>
      <c r="D710" s="8"/>
      <c r="E710" s="8"/>
      <c r="F710" s="8"/>
      <c r="G710" s="8"/>
      <c r="H710" s="10"/>
      <c r="I710" s="10" t="str">
        <f>IF(LEN(A710)=0,,IF(MAXIFS('ข้อมูลการติดตามผล'!A:A,'ข้อมูลการติดตามผล'!B:B,A710)=0,"ไม่มีข้อมูลเข้าเยี่ยม",MAXIFS('ข้อมูลการติดตามผล'!A:A,'ข้อมูลการติดตามผล'!B:B,A710)))</f>
        <v/>
      </c>
      <c r="J710" s="11" t="str">
        <f t="shared" si="2"/>
        <v/>
      </c>
      <c r="K710" s="8" t="str">
        <f>IFERROR(IF(I710="ไม่มีข้อมูลเข้าเยี่ยม","New",IF(J710&gt; VLOOKUP(D710,Config!A:B,2,false),"Late Visit","Normal")),)</f>
        <v/>
      </c>
      <c r="L710" s="12" t="s">
        <v>14</v>
      </c>
      <c r="M710" s="12" t="s">
        <v>14</v>
      </c>
    </row>
    <row r="711" ht="15.75" customHeight="1">
      <c r="A711" s="8"/>
      <c r="B711" s="8"/>
      <c r="C711" s="8"/>
      <c r="D711" s="8"/>
      <c r="E711" s="8"/>
      <c r="F711" s="8"/>
      <c r="G711" s="8"/>
      <c r="H711" s="10"/>
      <c r="I711" s="10" t="str">
        <f>IF(LEN(A711)=0,,IF(MAXIFS('ข้อมูลการติดตามผล'!A:A,'ข้อมูลการติดตามผล'!B:B,A711)=0,"ไม่มีข้อมูลเข้าเยี่ยม",MAXIFS('ข้อมูลการติดตามผล'!A:A,'ข้อมูลการติดตามผล'!B:B,A711)))</f>
        <v/>
      </c>
      <c r="J711" s="11" t="str">
        <f t="shared" si="2"/>
        <v/>
      </c>
      <c r="K711" s="8" t="str">
        <f>IFERROR(IF(I711="ไม่มีข้อมูลเข้าเยี่ยม","New",IF(J711&gt; VLOOKUP(D711,Config!A:B,2,false),"Late Visit","Normal")),)</f>
        <v/>
      </c>
      <c r="L711" s="12" t="s">
        <v>14</v>
      </c>
      <c r="M711" s="12" t="s">
        <v>14</v>
      </c>
    </row>
    <row r="712" ht="15.75" customHeight="1">
      <c r="A712" s="8"/>
      <c r="B712" s="8"/>
      <c r="C712" s="8"/>
      <c r="D712" s="8"/>
      <c r="E712" s="8"/>
      <c r="F712" s="8"/>
      <c r="G712" s="8"/>
      <c r="H712" s="10"/>
      <c r="I712" s="10" t="str">
        <f>IF(LEN(A712)=0,,IF(MAXIFS('ข้อมูลการติดตามผล'!A:A,'ข้อมูลการติดตามผล'!B:B,A712)=0,"ไม่มีข้อมูลเข้าเยี่ยม",MAXIFS('ข้อมูลการติดตามผล'!A:A,'ข้อมูลการติดตามผล'!B:B,A712)))</f>
        <v/>
      </c>
      <c r="J712" s="11" t="str">
        <f t="shared" si="2"/>
        <v/>
      </c>
      <c r="K712" s="8" t="str">
        <f>IFERROR(IF(I712="ไม่มีข้อมูลเข้าเยี่ยม","New",IF(J712&gt; VLOOKUP(D712,Config!A:B,2,false),"Late Visit","Normal")),)</f>
        <v/>
      </c>
      <c r="L712" s="12" t="s">
        <v>14</v>
      </c>
      <c r="M712" s="12" t="s">
        <v>14</v>
      </c>
    </row>
    <row r="713" ht="15.75" customHeight="1">
      <c r="A713" s="8"/>
      <c r="B713" s="8"/>
      <c r="C713" s="8"/>
      <c r="D713" s="8"/>
      <c r="E713" s="8"/>
      <c r="F713" s="8"/>
      <c r="G713" s="8"/>
      <c r="H713" s="10"/>
      <c r="I713" s="10" t="str">
        <f>IF(LEN(A713)=0,,IF(MAXIFS('ข้อมูลการติดตามผล'!A:A,'ข้อมูลการติดตามผล'!B:B,A713)=0,"ไม่มีข้อมูลเข้าเยี่ยม",MAXIFS('ข้อมูลการติดตามผล'!A:A,'ข้อมูลการติดตามผล'!B:B,A713)))</f>
        <v/>
      </c>
      <c r="J713" s="11" t="str">
        <f t="shared" si="2"/>
        <v/>
      </c>
      <c r="K713" s="8" t="str">
        <f>IFERROR(IF(I713="ไม่มีข้อมูลเข้าเยี่ยม","New",IF(J713&gt; VLOOKUP(D713,Config!A:B,2,false),"Late Visit","Normal")),)</f>
        <v/>
      </c>
      <c r="L713" s="12" t="s">
        <v>14</v>
      </c>
      <c r="M713" s="12" t="s">
        <v>14</v>
      </c>
    </row>
    <row r="714" ht="15.75" customHeight="1">
      <c r="A714" s="8"/>
      <c r="B714" s="8"/>
      <c r="C714" s="8"/>
      <c r="D714" s="8"/>
      <c r="E714" s="8"/>
      <c r="F714" s="8"/>
      <c r="G714" s="8"/>
      <c r="H714" s="10"/>
      <c r="I714" s="10" t="str">
        <f>IF(LEN(A714)=0,,IF(MAXIFS('ข้อมูลการติดตามผล'!A:A,'ข้อมูลการติดตามผล'!B:B,A714)=0,"ไม่มีข้อมูลเข้าเยี่ยม",MAXIFS('ข้อมูลการติดตามผล'!A:A,'ข้อมูลการติดตามผล'!B:B,A714)))</f>
        <v/>
      </c>
      <c r="J714" s="11" t="str">
        <f t="shared" si="2"/>
        <v/>
      </c>
      <c r="K714" s="8" t="str">
        <f>IFERROR(IF(I714="ไม่มีข้อมูลเข้าเยี่ยม","New",IF(J714&gt; VLOOKUP(D714,Config!A:B,2,false),"Late Visit","Normal")),)</f>
        <v/>
      </c>
      <c r="L714" s="12" t="s">
        <v>14</v>
      </c>
      <c r="M714" s="12" t="s">
        <v>14</v>
      </c>
    </row>
    <row r="715" ht="15.75" customHeight="1">
      <c r="A715" s="8"/>
      <c r="B715" s="8"/>
      <c r="C715" s="8"/>
      <c r="D715" s="8"/>
      <c r="E715" s="8"/>
      <c r="F715" s="8"/>
      <c r="G715" s="8"/>
      <c r="H715" s="10"/>
      <c r="I715" s="10" t="str">
        <f>IF(LEN(A715)=0,,IF(MAXIFS('ข้อมูลการติดตามผล'!A:A,'ข้อมูลการติดตามผล'!B:B,A715)=0,"ไม่มีข้อมูลเข้าเยี่ยม",MAXIFS('ข้อมูลการติดตามผล'!A:A,'ข้อมูลการติดตามผล'!B:B,A715)))</f>
        <v/>
      </c>
      <c r="J715" s="11" t="str">
        <f t="shared" si="2"/>
        <v/>
      </c>
      <c r="K715" s="8" t="str">
        <f>IFERROR(IF(I715="ไม่มีข้อมูลเข้าเยี่ยม","New",IF(J715&gt; VLOOKUP(D715,Config!A:B,2,false),"Late Visit","Normal")),)</f>
        <v/>
      </c>
      <c r="L715" s="12" t="s">
        <v>14</v>
      </c>
      <c r="M715" s="12" t="s">
        <v>14</v>
      </c>
    </row>
    <row r="716" ht="15.75" customHeight="1">
      <c r="A716" s="8"/>
      <c r="B716" s="8"/>
      <c r="C716" s="8"/>
      <c r="D716" s="8"/>
      <c r="E716" s="8"/>
      <c r="F716" s="8"/>
      <c r="G716" s="8"/>
      <c r="H716" s="10"/>
      <c r="I716" s="10" t="str">
        <f>IF(LEN(A716)=0,,IF(MAXIFS('ข้อมูลการติดตามผล'!A:A,'ข้อมูลการติดตามผล'!B:B,A716)=0,"ไม่มีข้อมูลเข้าเยี่ยม",MAXIFS('ข้อมูลการติดตามผล'!A:A,'ข้อมูลการติดตามผล'!B:B,A716)))</f>
        <v/>
      </c>
      <c r="J716" s="11" t="str">
        <f t="shared" si="2"/>
        <v/>
      </c>
      <c r="K716" s="8" t="str">
        <f>IFERROR(IF(I716="ไม่มีข้อมูลเข้าเยี่ยม","New",IF(J716&gt; VLOOKUP(D716,Config!A:B,2,false),"Late Visit","Normal")),)</f>
        <v/>
      </c>
      <c r="L716" s="12" t="s">
        <v>14</v>
      </c>
      <c r="M716" s="12" t="s">
        <v>14</v>
      </c>
    </row>
    <row r="717" ht="15.75" customHeight="1">
      <c r="A717" s="8"/>
      <c r="B717" s="8"/>
      <c r="C717" s="8"/>
      <c r="D717" s="8"/>
      <c r="E717" s="8"/>
      <c r="F717" s="8"/>
      <c r="G717" s="8"/>
      <c r="H717" s="10"/>
      <c r="I717" s="10" t="str">
        <f>IF(LEN(A717)=0,,IF(MAXIFS('ข้อมูลการติดตามผล'!A:A,'ข้อมูลการติดตามผล'!B:B,A717)=0,"ไม่มีข้อมูลเข้าเยี่ยม",MAXIFS('ข้อมูลการติดตามผล'!A:A,'ข้อมูลการติดตามผล'!B:B,A717)))</f>
        <v/>
      </c>
      <c r="J717" s="11" t="str">
        <f t="shared" si="2"/>
        <v/>
      </c>
      <c r="K717" s="8" t="str">
        <f>IFERROR(IF(I717="ไม่มีข้อมูลเข้าเยี่ยม","New",IF(J717&gt; VLOOKUP(D717,Config!A:B,2,false),"Late Visit","Normal")),)</f>
        <v/>
      </c>
      <c r="L717" s="12" t="s">
        <v>14</v>
      </c>
      <c r="M717" s="12" t="s">
        <v>14</v>
      </c>
    </row>
    <row r="718" ht="15.75" customHeight="1">
      <c r="A718" s="8"/>
      <c r="B718" s="8"/>
      <c r="C718" s="8"/>
      <c r="D718" s="8"/>
      <c r="E718" s="8"/>
      <c r="F718" s="8"/>
      <c r="G718" s="8"/>
      <c r="H718" s="10"/>
      <c r="I718" s="10" t="str">
        <f>IF(LEN(A718)=0,,IF(MAXIFS('ข้อมูลการติดตามผล'!A:A,'ข้อมูลการติดตามผล'!B:B,A718)=0,"ไม่มีข้อมูลเข้าเยี่ยม",MAXIFS('ข้อมูลการติดตามผล'!A:A,'ข้อมูลการติดตามผล'!B:B,A718)))</f>
        <v/>
      </c>
      <c r="J718" s="11" t="str">
        <f t="shared" si="2"/>
        <v/>
      </c>
      <c r="K718" s="8" t="str">
        <f>IFERROR(IF(I718="ไม่มีข้อมูลเข้าเยี่ยม","New",IF(J718&gt; VLOOKUP(D718,Config!A:B,2,false),"Late Visit","Normal")),)</f>
        <v/>
      </c>
      <c r="L718" s="12" t="s">
        <v>14</v>
      </c>
      <c r="M718" s="12" t="s">
        <v>14</v>
      </c>
    </row>
    <row r="719" ht="15.75" customHeight="1">
      <c r="A719" s="8"/>
      <c r="B719" s="8"/>
      <c r="C719" s="8"/>
      <c r="D719" s="8"/>
      <c r="E719" s="8"/>
      <c r="F719" s="8"/>
      <c r="G719" s="8"/>
      <c r="H719" s="10"/>
      <c r="I719" s="10" t="str">
        <f>IF(LEN(A719)=0,,IF(MAXIFS('ข้อมูลการติดตามผล'!A:A,'ข้อมูลการติดตามผล'!B:B,A719)=0,"ไม่มีข้อมูลเข้าเยี่ยม",MAXIFS('ข้อมูลการติดตามผล'!A:A,'ข้อมูลการติดตามผล'!B:B,A719)))</f>
        <v/>
      </c>
      <c r="J719" s="11" t="str">
        <f t="shared" si="2"/>
        <v/>
      </c>
      <c r="K719" s="8" t="str">
        <f>IFERROR(IF(I719="ไม่มีข้อมูลเข้าเยี่ยม","New",IF(J719&gt; VLOOKUP(D719,Config!A:B,2,false),"Late Visit","Normal")),)</f>
        <v/>
      </c>
      <c r="L719" s="12" t="s">
        <v>14</v>
      </c>
      <c r="M719" s="12" t="s">
        <v>14</v>
      </c>
    </row>
    <row r="720" ht="15.75" customHeight="1">
      <c r="A720" s="8"/>
      <c r="B720" s="8"/>
      <c r="C720" s="8"/>
      <c r="D720" s="8"/>
      <c r="E720" s="8"/>
      <c r="F720" s="8"/>
      <c r="G720" s="8"/>
      <c r="H720" s="10"/>
      <c r="I720" s="10" t="str">
        <f>IF(LEN(A720)=0,,IF(MAXIFS('ข้อมูลการติดตามผล'!A:A,'ข้อมูลการติดตามผล'!B:B,A720)=0,"ไม่มีข้อมูลเข้าเยี่ยม",MAXIFS('ข้อมูลการติดตามผล'!A:A,'ข้อมูลการติดตามผล'!B:B,A720)))</f>
        <v/>
      </c>
      <c r="J720" s="11" t="str">
        <f t="shared" si="2"/>
        <v/>
      </c>
      <c r="K720" s="8" t="str">
        <f>IFERROR(IF(I720="ไม่มีข้อมูลเข้าเยี่ยม","New",IF(J720&gt; VLOOKUP(D720,Config!A:B,2,false),"Late Visit","Normal")),)</f>
        <v/>
      </c>
      <c r="L720" s="12" t="s">
        <v>14</v>
      </c>
      <c r="M720" s="12" t="s">
        <v>14</v>
      </c>
    </row>
    <row r="721" ht="15.75" customHeight="1">
      <c r="A721" s="8"/>
      <c r="B721" s="8"/>
      <c r="C721" s="8"/>
      <c r="D721" s="8"/>
      <c r="E721" s="8"/>
      <c r="F721" s="8"/>
      <c r="G721" s="8"/>
      <c r="H721" s="10"/>
      <c r="I721" s="10" t="str">
        <f>IF(LEN(A721)=0,,IF(MAXIFS('ข้อมูลการติดตามผล'!A:A,'ข้อมูลการติดตามผล'!B:B,A721)=0,"ไม่มีข้อมูลเข้าเยี่ยม",MAXIFS('ข้อมูลการติดตามผล'!A:A,'ข้อมูลการติดตามผล'!B:B,A721)))</f>
        <v/>
      </c>
      <c r="J721" s="11" t="str">
        <f t="shared" si="2"/>
        <v/>
      </c>
      <c r="K721" s="8" t="str">
        <f>IFERROR(IF(I721="ไม่มีข้อมูลเข้าเยี่ยม","New",IF(J721&gt; VLOOKUP(D721,Config!A:B,2,false),"Late Visit","Normal")),)</f>
        <v/>
      </c>
      <c r="L721" s="12" t="s">
        <v>14</v>
      </c>
      <c r="M721" s="12" t="s">
        <v>14</v>
      </c>
    </row>
    <row r="722" ht="15.75" customHeight="1">
      <c r="A722" s="8"/>
      <c r="B722" s="8"/>
      <c r="C722" s="8"/>
      <c r="D722" s="8"/>
      <c r="E722" s="8"/>
      <c r="F722" s="8"/>
      <c r="G722" s="8"/>
      <c r="H722" s="10"/>
      <c r="I722" s="10" t="str">
        <f>IF(LEN(A722)=0,,IF(MAXIFS('ข้อมูลการติดตามผล'!A:A,'ข้อมูลการติดตามผล'!B:B,A722)=0,"ไม่มีข้อมูลเข้าเยี่ยม",MAXIFS('ข้อมูลการติดตามผล'!A:A,'ข้อมูลการติดตามผล'!B:B,A722)))</f>
        <v/>
      </c>
      <c r="J722" s="11" t="str">
        <f t="shared" si="2"/>
        <v/>
      </c>
      <c r="K722" s="8" t="str">
        <f>IFERROR(IF(I722="ไม่มีข้อมูลเข้าเยี่ยม","New",IF(J722&gt; VLOOKUP(D722,Config!A:B,2,false),"Late Visit","Normal")),)</f>
        <v/>
      </c>
      <c r="L722" s="12" t="s">
        <v>14</v>
      </c>
      <c r="M722" s="12" t="s">
        <v>14</v>
      </c>
    </row>
    <row r="723" ht="15.75" customHeight="1">
      <c r="A723" s="8"/>
      <c r="B723" s="8"/>
      <c r="C723" s="8"/>
      <c r="D723" s="8"/>
      <c r="E723" s="8"/>
      <c r="F723" s="8"/>
      <c r="G723" s="8"/>
      <c r="H723" s="10"/>
      <c r="I723" s="10" t="str">
        <f>IF(LEN(A723)=0,,IF(MAXIFS('ข้อมูลการติดตามผล'!A:A,'ข้อมูลการติดตามผล'!B:B,A723)=0,"ไม่มีข้อมูลเข้าเยี่ยม",MAXIFS('ข้อมูลการติดตามผล'!A:A,'ข้อมูลการติดตามผล'!B:B,A723)))</f>
        <v/>
      </c>
      <c r="J723" s="11" t="str">
        <f t="shared" si="2"/>
        <v/>
      </c>
      <c r="K723" s="8" t="str">
        <f>IFERROR(IF(I723="ไม่มีข้อมูลเข้าเยี่ยม","New",IF(J723&gt; VLOOKUP(D723,Config!A:B,2,false),"Late Visit","Normal")),)</f>
        <v/>
      </c>
      <c r="L723" s="12" t="s">
        <v>14</v>
      </c>
      <c r="M723" s="12" t="s">
        <v>14</v>
      </c>
    </row>
    <row r="724" ht="15.75" customHeight="1">
      <c r="A724" s="8"/>
      <c r="B724" s="8"/>
      <c r="C724" s="8"/>
      <c r="D724" s="8"/>
      <c r="E724" s="8"/>
      <c r="F724" s="8"/>
      <c r="G724" s="8"/>
      <c r="H724" s="10"/>
      <c r="I724" s="10" t="str">
        <f>IF(LEN(A724)=0,,IF(MAXIFS('ข้อมูลการติดตามผล'!A:A,'ข้อมูลการติดตามผล'!B:B,A724)=0,"ไม่มีข้อมูลเข้าเยี่ยม",MAXIFS('ข้อมูลการติดตามผล'!A:A,'ข้อมูลการติดตามผล'!B:B,A724)))</f>
        <v/>
      </c>
      <c r="J724" s="11" t="str">
        <f t="shared" si="2"/>
        <v/>
      </c>
      <c r="K724" s="8" t="str">
        <f>IFERROR(IF(I724="ไม่มีข้อมูลเข้าเยี่ยม","New",IF(J724&gt; VLOOKUP(D724,Config!A:B,2,false),"Late Visit","Normal")),)</f>
        <v/>
      </c>
      <c r="L724" s="12" t="s">
        <v>14</v>
      </c>
      <c r="M724" s="12" t="s">
        <v>14</v>
      </c>
    </row>
    <row r="725" ht="15.75" customHeight="1">
      <c r="A725" s="8"/>
      <c r="B725" s="8"/>
      <c r="C725" s="8"/>
      <c r="D725" s="8"/>
      <c r="E725" s="8"/>
      <c r="F725" s="8"/>
      <c r="G725" s="8"/>
      <c r="H725" s="10"/>
      <c r="I725" s="10" t="str">
        <f>IF(LEN(A725)=0,,IF(MAXIFS('ข้อมูลการติดตามผล'!A:A,'ข้อมูลการติดตามผล'!B:B,A725)=0,"ไม่มีข้อมูลเข้าเยี่ยม",MAXIFS('ข้อมูลการติดตามผล'!A:A,'ข้อมูลการติดตามผล'!B:B,A725)))</f>
        <v/>
      </c>
      <c r="J725" s="11" t="str">
        <f t="shared" si="2"/>
        <v/>
      </c>
      <c r="K725" s="8" t="str">
        <f>IFERROR(IF(I725="ไม่มีข้อมูลเข้าเยี่ยม","New",IF(J725&gt; VLOOKUP(D725,Config!A:B,2,false),"Late Visit","Normal")),)</f>
        <v/>
      </c>
      <c r="L725" s="12" t="s">
        <v>14</v>
      </c>
      <c r="M725" s="12" t="s">
        <v>14</v>
      </c>
    </row>
    <row r="726" ht="15.75" customHeight="1">
      <c r="A726" s="8"/>
      <c r="B726" s="8"/>
      <c r="C726" s="8"/>
      <c r="D726" s="8"/>
      <c r="E726" s="8"/>
      <c r="F726" s="8"/>
      <c r="G726" s="8"/>
      <c r="H726" s="10"/>
      <c r="I726" s="10" t="str">
        <f>IF(LEN(A726)=0,,IF(MAXIFS('ข้อมูลการติดตามผล'!A:A,'ข้อมูลการติดตามผล'!B:B,A726)=0,"ไม่มีข้อมูลเข้าเยี่ยม",MAXIFS('ข้อมูลการติดตามผล'!A:A,'ข้อมูลการติดตามผล'!B:B,A726)))</f>
        <v/>
      </c>
      <c r="J726" s="11" t="str">
        <f t="shared" si="2"/>
        <v/>
      </c>
      <c r="K726" s="8" t="str">
        <f>IFERROR(IF(I726="ไม่มีข้อมูลเข้าเยี่ยม","New",IF(J726&gt; VLOOKUP(D726,Config!A:B,2,false),"Late Visit","Normal")),)</f>
        <v/>
      </c>
      <c r="L726" s="12" t="s">
        <v>14</v>
      </c>
      <c r="M726" s="12" t="s">
        <v>14</v>
      </c>
    </row>
    <row r="727" ht="15.75" customHeight="1">
      <c r="A727" s="8"/>
      <c r="B727" s="8"/>
      <c r="C727" s="8"/>
      <c r="D727" s="8"/>
      <c r="E727" s="8"/>
      <c r="F727" s="8"/>
      <c r="G727" s="8"/>
      <c r="H727" s="10"/>
      <c r="I727" s="10" t="str">
        <f>IF(LEN(A727)=0,,IF(MAXIFS('ข้อมูลการติดตามผล'!A:A,'ข้อมูลการติดตามผล'!B:B,A727)=0,"ไม่มีข้อมูลเข้าเยี่ยม",MAXIFS('ข้อมูลการติดตามผล'!A:A,'ข้อมูลการติดตามผล'!B:B,A727)))</f>
        <v/>
      </c>
      <c r="J727" s="11" t="str">
        <f t="shared" si="2"/>
        <v/>
      </c>
      <c r="K727" s="8" t="str">
        <f>IFERROR(IF(I727="ไม่มีข้อมูลเข้าเยี่ยม","New",IF(J727&gt; VLOOKUP(D727,Config!A:B,2,false),"Late Visit","Normal")),)</f>
        <v/>
      </c>
      <c r="L727" s="12" t="s">
        <v>14</v>
      </c>
      <c r="M727" s="12" t="s">
        <v>14</v>
      </c>
    </row>
    <row r="728" ht="15.75" customHeight="1">
      <c r="A728" s="8"/>
      <c r="B728" s="8"/>
      <c r="C728" s="8"/>
      <c r="D728" s="8"/>
      <c r="E728" s="8"/>
      <c r="F728" s="8"/>
      <c r="G728" s="8"/>
      <c r="H728" s="10"/>
      <c r="I728" s="10" t="str">
        <f>IF(LEN(A728)=0,,IF(MAXIFS('ข้อมูลการติดตามผล'!A:A,'ข้อมูลการติดตามผล'!B:B,A728)=0,"ไม่มีข้อมูลเข้าเยี่ยม",MAXIFS('ข้อมูลการติดตามผล'!A:A,'ข้อมูลการติดตามผล'!B:B,A728)))</f>
        <v/>
      </c>
      <c r="J728" s="11" t="str">
        <f t="shared" si="2"/>
        <v/>
      </c>
      <c r="K728" s="8" t="str">
        <f>IFERROR(IF(I728="ไม่มีข้อมูลเข้าเยี่ยม","New",IF(J728&gt; VLOOKUP(D728,Config!A:B,2,false),"Late Visit","Normal")),)</f>
        <v/>
      </c>
      <c r="L728" s="12" t="s">
        <v>14</v>
      </c>
      <c r="M728" s="12" t="s">
        <v>14</v>
      </c>
    </row>
    <row r="729" ht="15.75" customHeight="1">
      <c r="A729" s="8"/>
      <c r="B729" s="8"/>
      <c r="C729" s="8"/>
      <c r="D729" s="8"/>
      <c r="E729" s="8"/>
      <c r="F729" s="8"/>
      <c r="G729" s="8"/>
      <c r="H729" s="10"/>
      <c r="I729" s="10" t="str">
        <f>IF(LEN(A729)=0,,IF(MAXIFS('ข้อมูลการติดตามผล'!A:A,'ข้อมูลการติดตามผล'!B:B,A729)=0,"ไม่มีข้อมูลเข้าเยี่ยม",MAXIFS('ข้อมูลการติดตามผล'!A:A,'ข้อมูลการติดตามผล'!B:B,A729)))</f>
        <v/>
      </c>
      <c r="J729" s="11" t="str">
        <f t="shared" si="2"/>
        <v/>
      </c>
      <c r="K729" s="8" t="str">
        <f>IFERROR(IF(I729="ไม่มีข้อมูลเข้าเยี่ยม","New",IF(J729&gt; VLOOKUP(D729,Config!A:B,2,false),"Late Visit","Normal")),)</f>
        <v/>
      </c>
      <c r="L729" s="12" t="s">
        <v>14</v>
      </c>
      <c r="M729" s="12" t="s">
        <v>14</v>
      </c>
    </row>
    <row r="730" ht="15.75" customHeight="1">
      <c r="A730" s="8"/>
      <c r="B730" s="8"/>
      <c r="C730" s="8"/>
      <c r="D730" s="8"/>
      <c r="E730" s="8"/>
      <c r="F730" s="8"/>
      <c r="G730" s="8"/>
      <c r="H730" s="10"/>
      <c r="I730" s="10" t="str">
        <f>IF(LEN(A730)=0,,IF(MAXIFS('ข้อมูลการติดตามผล'!A:A,'ข้อมูลการติดตามผล'!B:B,A730)=0,"ไม่มีข้อมูลเข้าเยี่ยม",MAXIFS('ข้อมูลการติดตามผล'!A:A,'ข้อมูลการติดตามผล'!B:B,A730)))</f>
        <v/>
      </c>
      <c r="J730" s="11" t="str">
        <f t="shared" si="2"/>
        <v/>
      </c>
      <c r="K730" s="8" t="str">
        <f>IFERROR(IF(I730="ไม่มีข้อมูลเข้าเยี่ยม","New",IF(J730&gt; VLOOKUP(D730,Config!A:B,2,false),"Late Visit","Normal")),)</f>
        <v/>
      </c>
      <c r="L730" s="12" t="s">
        <v>14</v>
      </c>
      <c r="M730" s="12" t="s">
        <v>14</v>
      </c>
    </row>
    <row r="731" ht="15.75" customHeight="1">
      <c r="A731" s="8"/>
      <c r="B731" s="8"/>
      <c r="C731" s="8"/>
      <c r="D731" s="8"/>
      <c r="E731" s="8"/>
      <c r="F731" s="8"/>
      <c r="G731" s="8"/>
      <c r="H731" s="10"/>
      <c r="I731" s="10" t="str">
        <f>IF(LEN(A731)=0,,IF(MAXIFS('ข้อมูลการติดตามผล'!A:A,'ข้อมูลการติดตามผล'!B:B,A731)=0,"ไม่มีข้อมูลเข้าเยี่ยม",MAXIFS('ข้อมูลการติดตามผล'!A:A,'ข้อมูลการติดตามผล'!B:B,A731)))</f>
        <v/>
      </c>
      <c r="J731" s="11" t="str">
        <f t="shared" si="2"/>
        <v/>
      </c>
      <c r="K731" s="8" t="str">
        <f>IFERROR(IF(I731="ไม่มีข้อมูลเข้าเยี่ยม","New",IF(J731&gt; VLOOKUP(D731,Config!A:B,2,false),"Late Visit","Normal")),)</f>
        <v/>
      </c>
      <c r="L731" s="12" t="s">
        <v>14</v>
      </c>
      <c r="M731" s="12" t="s">
        <v>14</v>
      </c>
    </row>
    <row r="732" ht="15.75" customHeight="1">
      <c r="A732" s="8"/>
      <c r="B732" s="8"/>
      <c r="C732" s="8"/>
      <c r="D732" s="8"/>
      <c r="E732" s="8"/>
      <c r="F732" s="8"/>
      <c r="G732" s="8"/>
      <c r="H732" s="10"/>
      <c r="I732" s="10" t="str">
        <f>IF(LEN(A732)=0,,IF(MAXIFS('ข้อมูลการติดตามผล'!A:A,'ข้อมูลการติดตามผล'!B:B,A732)=0,"ไม่มีข้อมูลเข้าเยี่ยม",MAXIFS('ข้อมูลการติดตามผล'!A:A,'ข้อมูลการติดตามผล'!B:B,A732)))</f>
        <v/>
      </c>
      <c r="J732" s="11" t="str">
        <f t="shared" si="2"/>
        <v/>
      </c>
      <c r="K732" s="8" t="str">
        <f>IFERROR(IF(I732="ไม่มีข้อมูลเข้าเยี่ยม","New",IF(J732&gt; VLOOKUP(D732,Config!A:B,2,false),"Late Visit","Normal")),)</f>
        <v/>
      </c>
      <c r="L732" s="12" t="s">
        <v>14</v>
      </c>
      <c r="M732" s="12" t="s">
        <v>14</v>
      </c>
    </row>
    <row r="733" ht="15.75" customHeight="1">
      <c r="A733" s="8"/>
      <c r="B733" s="8"/>
      <c r="C733" s="8"/>
      <c r="D733" s="8"/>
      <c r="E733" s="8"/>
      <c r="F733" s="8"/>
      <c r="G733" s="8"/>
      <c r="H733" s="10"/>
      <c r="I733" s="10" t="str">
        <f>IF(LEN(A733)=0,,IF(MAXIFS('ข้อมูลการติดตามผล'!A:A,'ข้อมูลการติดตามผล'!B:B,A733)=0,"ไม่มีข้อมูลเข้าเยี่ยม",MAXIFS('ข้อมูลการติดตามผล'!A:A,'ข้อมูลการติดตามผล'!B:B,A733)))</f>
        <v/>
      </c>
      <c r="J733" s="11" t="str">
        <f t="shared" si="2"/>
        <v/>
      </c>
      <c r="K733" s="8" t="str">
        <f>IFERROR(IF(I733="ไม่มีข้อมูลเข้าเยี่ยม","New",IF(J733&gt; VLOOKUP(D733,Config!A:B,2,false),"Late Visit","Normal")),)</f>
        <v/>
      </c>
      <c r="L733" s="12" t="s">
        <v>14</v>
      </c>
      <c r="M733" s="12" t="s">
        <v>14</v>
      </c>
    </row>
    <row r="734" ht="15.75" customHeight="1">
      <c r="A734" s="8"/>
      <c r="B734" s="8"/>
      <c r="C734" s="8"/>
      <c r="D734" s="8"/>
      <c r="E734" s="8"/>
      <c r="F734" s="8"/>
      <c r="G734" s="8"/>
      <c r="H734" s="10"/>
      <c r="I734" s="10" t="str">
        <f>IF(LEN(A734)=0,,IF(MAXIFS('ข้อมูลการติดตามผล'!A:A,'ข้อมูลการติดตามผล'!B:B,A734)=0,"ไม่มีข้อมูลเข้าเยี่ยม",MAXIFS('ข้อมูลการติดตามผล'!A:A,'ข้อมูลการติดตามผล'!B:B,A734)))</f>
        <v/>
      </c>
      <c r="J734" s="11" t="str">
        <f t="shared" si="2"/>
        <v/>
      </c>
      <c r="K734" s="8" t="str">
        <f>IFERROR(IF(I734="ไม่มีข้อมูลเข้าเยี่ยม","New",IF(J734&gt; VLOOKUP(D734,Config!A:B,2,false),"Late Visit","Normal")),)</f>
        <v/>
      </c>
      <c r="L734" s="12" t="s">
        <v>14</v>
      </c>
      <c r="M734" s="12" t="s">
        <v>14</v>
      </c>
    </row>
    <row r="735" ht="15.75" customHeight="1">
      <c r="A735" s="8"/>
      <c r="B735" s="8"/>
      <c r="C735" s="8"/>
      <c r="D735" s="8"/>
      <c r="E735" s="8"/>
      <c r="F735" s="8"/>
      <c r="G735" s="8"/>
      <c r="H735" s="10"/>
      <c r="I735" s="10" t="str">
        <f>IF(LEN(A735)=0,,IF(MAXIFS('ข้อมูลการติดตามผล'!A:A,'ข้อมูลการติดตามผล'!B:B,A735)=0,"ไม่มีข้อมูลเข้าเยี่ยม",MAXIFS('ข้อมูลการติดตามผล'!A:A,'ข้อมูลการติดตามผล'!B:B,A735)))</f>
        <v/>
      </c>
      <c r="J735" s="11" t="str">
        <f t="shared" si="2"/>
        <v/>
      </c>
      <c r="K735" s="8" t="str">
        <f>IFERROR(IF(I735="ไม่มีข้อมูลเข้าเยี่ยม","New",IF(J735&gt; VLOOKUP(D735,Config!A:B,2,false),"Late Visit","Normal")),)</f>
        <v/>
      </c>
      <c r="L735" s="12" t="s">
        <v>14</v>
      </c>
      <c r="M735" s="12" t="s">
        <v>14</v>
      </c>
    </row>
    <row r="736" ht="15.75" customHeight="1">
      <c r="A736" s="8"/>
      <c r="B736" s="8"/>
      <c r="C736" s="8"/>
      <c r="D736" s="8"/>
      <c r="E736" s="8"/>
      <c r="F736" s="8"/>
      <c r="G736" s="8"/>
      <c r="H736" s="10"/>
      <c r="I736" s="10" t="str">
        <f>IF(LEN(A736)=0,,IF(MAXIFS('ข้อมูลการติดตามผล'!A:A,'ข้อมูลการติดตามผล'!B:B,A736)=0,"ไม่มีข้อมูลเข้าเยี่ยม",MAXIFS('ข้อมูลการติดตามผล'!A:A,'ข้อมูลการติดตามผล'!B:B,A736)))</f>
        <v/>
      </c>
      <c r="J736" s="11" t="str">
        <f t="shared" si="2"/>
        <v/>
      </c>
      <c r="K736" s="8" t="str">
        <f>IFERROR(IF(I736="ไม่มีข้อมูลเข้าเยี่ยม","New",IF(J736&gt; VLOOKUP(D736,Config!A:B,2,false),"Late Visit","Normal")),)</f>
        <v/>
      </c>
      <c r="L736" s="12" t="s">
        <v>14</v>
      </c>
      <c r="M736" s="12" t="s">
        <v>14</v>
      </c>
    </row>
    <row r="737" ht="15.75" customHeight="1">
      <c r="A737" s="8"/>
      <c r="B737" s="8"/>
      <c r="C737" s="8"/>
      <c r="D737" s="8"/>
      <c r="E737" s="8"/>
      <c r="F737" s="8"/>
      <c r="G737" s="8"/>
      <c r="H737" s="10"/>
      <c r="I737" s="10" t="str">
        <f>IF(LEN(A737)=0,,IF(MAXIFS('ข้อมูลการติดตามผล'!A:A,'ข้อมูลการติดตามผล'!B:B,A737)=0,"ไม่มีข้อมูลเข้าเยี่ยม",MAXIFS('ข้อมูลการติดตามผล'!A:A,'ข้อมูลการติดตามผล'!B:B,A737)))</f>
        <v/>
      </c>
      <c r="J737" s="11" t="str">
        <f t="shared" si="2"/>
        <v/>
      </c>
      <c r="K737" s="8" t="str">
        <f>IFERROR(IF(I737="ไม่มีข้อมูลเข้าเยี่ยม","New",IF(J737&gt; VLOOKUP(D737,Config!A:B,2,false),"Late Visit","Normal")),)</f>
        <v/>
      </c>
      <c r="L737" s="12" t="s">
        <v>14</v>
      </c>
      <c r="M737" s="12" t="s">
        <v>14</v>
      </c>
    </row>
    <row r="738" ht="15.75" customHeight="1">
      <c r="A738" s="8"/>
      <c r="B738" s="8"/>
      <c r="C738" s="8"/>
      <c r="D738" s="8"/>
      <c r="E738" s="8"/>
      <c r="F738" s="8"/>
      <c r="G738" s="8"/>
      <c r="H738" s="10"/>
      <c r="I738" s="10" t="str">
        <f>IF(LEN(A738)=0,,IF(MAXIFS('ข้อมูลการติดตามผล'!A:A,'ข้อมูลการติดตามผล'!B:B,A738)=0,"ไม่มีข้อมูลเข้าเยี่ยม",MAXIFS('ข้อมูลการติดตามผล'!A:A,'ข้อมูลการติดตามผล'!B:B,A738)))</f>
        <v/>
      </c>
      <c r="J738" s="11" t="str">
        <f t="shared" si="2"/>
        <v/>
      </c>
      <c r="K738" s="8" t="str">
        <f>IFERROR(IF(I738="ไม่มีข้อมูลเข้าเยี่ยม","New",IF(J738&gt; VLOOKUP(D738,Config!A:B,2,false),"Late Visit","Normal")),)</f>
        <v/>
      </c>
      <c r="L738" s="12" t="s">
        <v>14</v>
      </c>
      <c r="M738" s="12" t="s">
        <v>14</v>
      </c>
    </row>
    <row r="739" ht="15.75" customHeight="1">
      <c r="A739" s="8"/>
      <c r="B739" s="8"/>
      <c r="C739" s="8"/>
      <c r="D739" s="8"/>
      <c r="E739" s="8"/>
      <c r="F739" s="8"/>
      <c r="G739" s="8"/>
      <c r="H739" s="10"/>
      <c r="I739" s="10" t="str">
        <f>IF(LEN(A739)=0,,IF(MAXIFS('ข้อมูลการติดตามผล'!A:A,'ข้อมูลการติดตามผล'!B:B,A739)=0,"ไม่มีข้อมูลเข้าเยี่ยม",MAXIFS('ข้อมูลการติดตามผล'!A:A,'ข้อมูลการติดตามผล'!B:B,A739)))</f>
        <v/>
      </c>
      <c r="J739" s="11" t="str">
        <f t="shared" si="2"/>
        <v/>
      </c>
      <c r="K739" s="8" t="str">
        <f>IFERROR(IF(I739="ไม่มีข้อมูลเข้าเยี่ยม","New",IF(J739&gt; VLOOKUP(D739,Config!A:B,2,false),"Late Visit","Normal")),)</f>
        <v/>
      </c>
      <c r="L739" s="12" t="s">
        <v>14</v>
      </c>
      <c r="M739" s="12" t="s">
        <v>14</v>
      </c>
    </row>
    <row r="740" ht="15.75" customHeight="1">
      <c r="A740" s="8"/>
      <c r="B740" s="8"/>
      <c r="C740" s="8"/>
      <c r="D740" s="8"/>
      <c r="E740" s="8"/>
      <c r="F740" s="8"/>
      <c r="G740" s="8"/>
      <c r="H740" s="10"/>
      <c r="I740" s="10" t="str">
        <f>IF(LEN(A740)=0,,IF(MAXIFS('ข้อมูลการติดตามผล'!A:A,'ข้อมูลการติดตามผล'!B:B,A740)=0,"ไม่มีข้อมูลเข้าเยี่ยม",MAXIFS('ข้อมูลการติดตามผล'!A:A,'ข้อมูลการติดตามผล'!B:B,A740)))</f>
        <v/>
      </c>
      <c r="J740" s="11" t="str">
        <f t="shared" si="2"/>
        <v/>
      </c>
      <c r="K740" s="8" t="str">
        <f>IFERROR(IF(I740="ไม่มีข้อมูลเข้าเยี่ยม","New",IF(J740&gt; VLOOKUP(D740,Config!A:B,2,false),"Late Visit","Normal")),)</f>
        <v/>
      </c>
      <c r="L740" s="12" t="s">
        <v>14</v>
      </c>
      <c r="M740" s="12" t="s">
        <v>14</v>
      </c>
    </row>
    <row r="741" ht="15.75" customHeight="1">
      <c r="A741" s="8"/>
      <c r="B741" s="8"/>
      <c r="C741" s="8"/>
      <c r="D741" s="8"/>
      <c r="E741" s="8"/>
      <c r="F741" s="8"/>
      <c r="G741" s="8"/>
      <c r="H741" s="10"/>
      <c r="I741" s="10" t="str">
        <f>IF(LEN(A741)=0,,IF(MAXIFS('ข้อมูลการติดตามผล'!A:A,'ข้อมูลการติดตามผล'!B:B,A741)=0,"ไม่มีข้อมูลเข้าเยี่ยม",MAXIFS('ข้อมูลการติดตามผล'!A:A,'ข้อมูลการติดตามผล'!B:B,A741)))</f>
        <v/>
      </c>
      <c r="J741" s="11" t="str">
        <f t="shared" si="2"/>
        <v/>
      </c>
      <c r="K741" s="8" t="str">
        <f>IFERROR(IF(I741="ไม่มีข้อมูลเข้าเยี่ยม","New",IF(J741&gt; VLOOKUP(D741,Config!A:B,2,false),"Late Visit","Normal")),)</f>
        <v/>
      </c>
      <c r="L741" s="12" t="s">
        <v>14</v>
      </c>
      <c r="M741" s="12" t="s">
        <v>14</v>
      </c>
    </row>
    <row r="742" ht="15.75" customHeight="1">
      <c r="A742" s="8"/>
      <c r="B742" s="8"/>
      <c r="C742" s="8"/>
      <c r="D742" s="8"/>
      <c r="E742" s="8"/>
      <c r="F742" s="8"/>
      <c r="G742" s="8"/>
      <c r="H742" s="10"/>
      <c r="I742" s="10" t="str">
        <f>IF(LEN(A742)=0,,IF(MAXIFS('ข้อมูลการติดตามผล'!A:A,'ข้อมูลการติดตามผล'!B:B,A742)=0,"ไม่มีข้อมูลเข้าเยี่ยม",MAXIFS('ข้อมูลการติดตามผล'!A:A,'ข้อมูลการติดตามผล'!B:B,A742)))</f>
        <v/>
      </c>
      <c r="J742" s="11" t="str">
        <f t="shared" si="2"/>
        <v/>
      </c>
      <c r="K742" s="8" t="str">
        <f>IFERROR(IF(I742="ไม่มีข้อมูลเข้าเยี่ยม","New",IF(J742&gt; VLOOKUP(D742,Config!A:B,2,false),"Late Visit","Normal")),)</f>
        <v/>
      </c>
      <c r="L742" s="12" t="s">
        <v>14</v>
      </c>
      <c r="M742" s="12" t="s">
        <v>14</v>
      </c>
    </row>
    <row r="743" ht="15.75" customHeight="1">
      <c r="A743" s="8"/>
      <c r="B743" s="8"/>
      <c r="C743" s="8"/>
      <c r="D743" s="8"/>
      <c r="E743" s="8"/>
      <c r="F743" s="8"/>
      <c r="G743" s="8"/>
      <c r="H743" s="10"/>
      <c r="I743" s="10" t="str">
        <f>IF(LEN(A743)=0,,IF(MAXIFS('ข้อมูลการติดตามผล'!A:A,'ข้อมูลการติดตามผล'!B:B,A743)=0,"ไม่มีข้อมูลเข้าเยี่ยม",MAXIFS('ข้อมูลการติดตามผล'!A:A,'ข้อมูลการติดตามผล'!B:B,A743)))</f>
        <v/>
      </c>
      <c r="J743" s="11" t="str">
        <f t="shared" si="2"/>
        <v/>
      </c>
      <c r="K743" s="8" t="str">
        <f>IFERROR(IF(I743="ไม่มีข้อมูลเข้าเยี่ยม","New",IF(J743&gt; VLOOKUP(D743,Config!A:B,2,false),"Late Visit","Normal")),)</f>
        <v/>
      </c>
      <c r="L743" s="12" t="s">
        <v>14</v>
      </c>
      <c r="M743" s="12" t="s">
        <v>14</v>
      </c>
    </row>
    <row r="744" ht="15.75" customHeight="1">
      <c r="A744" s="8"/>
      <c r="B744" s="8"/>
      <c r="C744" s="8"/>
      <c r="D744" s="8"/>
      <c r="E744" s="8"/>
      <c r="F744" s="8"/>
      <c r="G744" s="8"/>
      <c r="H744" s="10"/>
      <c r="I744" s="10" t="str">
        <f>IF(LEN(A744)=0,,IF(MAXIFS('ข้อมูลการติดตามผล'!A:A,'ข้อมูลการติดตามผล'!B:B,A744)=0,"ไม่มีข้อมูลเข้าเยี่ยม",MAXIFS('ข้อมูลการติดตามผล'!A:A,'ข้อมูลการติดตามผล'!B:B,A744)))</f>
        <v/>
      </c>
      <c r="J744" s="11" t="str">
        <f t="shared" si="2"/>
        <v/>
      </c>
      <c r="K744" s="8" t="str">
        <f>IFERROR(IF(I744="ไม่มีข้อมูลเข้าเยี่ยม","New",IF(J744&gt; VLOOKUP(D744,Config!A:B,2,false),"Late Visit","Normal")),)</f>
        <v/>
      </c>
      <c r="L744" s="12" t="s">
        <v>14</v>
      </c>
      <c r="M744" s="12" t="s">
        <v>14</v>
      </c>
    </row>
    <row r="745" ht="15.75" customHeight="1">
      <c r="A745" s="8"/>
      <c r="B745" s="8"/>
      <c r="C745" s="8"/>
      <c r="D745" s="8"/>
      <c r="E745" s="8"/>
      <c r="F745" s="8"/>
      <c r="G745" s="8"/>
      <c r="H745" s="10"/>
      <c r="I745" s="10" t="str">
        <f>IF(LEN(A745)=0,,IF(MAXIFS('ข้อมูลการติดตามผล'!A:A,'ข้อมูลการติดตามผล'!B:B,A745)=0,"ไม่มีข้อมูลเข้าเยี่ยม",MAXIFS('ข้อมูลการติดตามผล'!A:A,'ข้อมูลการติดตามผล'!B:B,A745)))</f>
        <v/>
      </c>
      <c r="J745" s="11" t="str">
        <f t="shared" si="2"/>
        <v/>
      </c>
      <c r="K745" s="8" t="str">
        <f>IFERROR(IF(I745="ไม่มีข้อมูลเข้าเยี่ยม","New",IF(J745&gt; VLOOKUP(D745,Config!A:B,2,false),"Late Visit","Normal")),)</f>
        <v/>
      </c>
      <c r="L745" s="12" t="s">
        <v>14</v>
      </c>
      <c r="M745" s="12" t="s">
        <v>14</v>
      </c>
    </row>
    <row r="746" ht="15.75" customHeight="1">
      <c r="A746" s="8"/>
      <c r="B746" s="8"/>
      <c r="C746" s="8"/>
      <c r="D746" s="8"/>
      <c r="E746" s="8"/>
      <c r="F746" s="8"/>
      <c r="G746" s="8"/>
      <c r="H746" s="10"/>
      <c r="I746" s="10" t="str">
        <f>IF(LEN(A746)=0,,IF(MAXIFS('ข้อมูลการติดตามผล'!A:A,'ข้อมูลการติดตามผล'!B:B,A746)=0,"ไม่มีข้อมูลเข้าเยี่ยม",MAXIFS('ข้อมูลการติดตามผล'!A:A,'ข้อมูลการติดตามผล'!B:B,A746)))</f>
        <v/>
      </c>
      <c r="J746" s="11" t="str">
        <f t="shared" si="2"/>
        <v/>
      </c>
      <c r="K746" s="8" t="str">
        <f>IFERROR(IF(I746="ไม่มีข้อมูลเข้าเยี่ยม","New",IF(J746&gt; VLOOKUP(D746,Config!A:B,2,false),"Late Visit","Normal")),)</f>
        <v/>
      </c>
      <c r="L746" s="12" t="s">
        <v>14</v>
      </c>
      <c r="M746" s="12" t="s">
        <v>14</v>
      </c>
    </row>
    <row r="747" ht="15.75" customHeight="1">
      <c r="A747" s="8"/>
      <c r="B747" s="8"/>
      <c r="C747" s="8"/>
      <c r="D747" s="8"/>
      <c r="E747" s="8"/>
      <c r="F747" s="8"/>
      <c r="G747" s="8"/>
      <c r="H747" s="10"/>
      <c r="I747" s="10" t="str">
        <f>IF(LEN(A747)=0,,IF(MAXIFS('ข้อมูลการติดตามผล'!A:A,'ข้อมูลการติดตามผล'!B:B,A747)=0,"ไม่มีข้อมูลเข้าเยี่ยม",MAXIFS('ข้อมูลการติดตามผล'!A:A,'ข้อมูลการติดตามผล'!B:B,A747)))</f>
        <v/>
      </c>
      <c r="J747" s="11" t="str">
        <f t="shared" si="2"/>
        <v/>
      </c>
      <c r="K747" s="8" t="str">
        <f>IFERROR(IF(I747="ไม่มีข้อมูลเข้าเยี่ยม","New",IF(J747&gt; VLOOKUP(D747,Config!A:B,2,false),"Late Visit","Normal")),)</f>
        <v/>
      </c>
      <c r="L747" s="12" t="s">
        <v>14</v>
      </c>
      <c r="M747" s="12" t="s">
        <v>14</v>
      </c>
    </row>
    <row r="748" ht="15.75" customHeight="1">
      <c r="A748" s="8"/>
      <c r="B748" s="8"/>
      <c r="C748" s="8"/>
      <c r="D748" s="8"/>
      <c r="E748" s="8"/>
      <c r="F748" s="8"/>
      <c r="G748" s="8"/>
      <c r="H748" s="10"/>
      <c r="I748" s="10" t="str">
        <f>IF(LEN(A748)=0,,IF(MAXIFS('ข้อมูลการติดตามผล'!A:A,'ข้อมูลการติดตามผล'!B:B,A748)=0,"ไม่มีข้อมูลเข้าเยี่ยม",MAXIFS('ข้อมูลการติดตามผล'!A:A,'ข้อมูลการติดตามผล'!B:B,A748)))</f>
        <v/>
      </c>
      <c r="J748" s="11" t="str">
        <f t="shared" si="2"/>
        <v/>
      </c>
      <c r="K748" s="8" t="str">
        <f>IFERROR(IF(I748="ไม่มีข้อมูลเข้าเยี่ยม","New",IF(J748&gt; VLOOKUP(D748,Config!A:B,2,false),"Late Visit","Normal")),)</f>
        <v/>
      </c>
      <c r="L748" s="12" t="s">
        <v>14</v>
      </c>
      <c r="M748" s="12" t="s">
        <v>14</v>
      </c>
    </row>
    <row r="749" ht="15.75" customHeight="1">
      <c r="A749" s="8"/>
      <c r="B749" s="8"/>
      <c r="C749" s="8"/>
      <c r="D749" s="8"/>
      <c r="E749" s="8"/>
      <c r="F749" s="8"/>
      <c r="G749" s="8"/>
      <c r="H749" s="10"/>
      <c r="I749" s="10" t="str">
        <f>IF(LEN(A749)=0,,IF(MAXIFS('ข้อมูลการติดตามผล'!A:A,'ข้อมูลการติดตามผล'!B:B,A749)=0,"ไม่มีข้อมูลเข้าเยี่ยม",MAXIFS('ข้อมูลการติดตามผล'!A:A,'ข้อมูลการติดตามผล'!B:B,A749)))</f>
        <v/>
      </c>
      <c r="J749" s="11" t="str">
        <f t="shared" si="2"/>
        <v/>
      </c>
      <c r="K749" s="8" t="str">
        <f>IFERROR(IF(I749="ไม่มีข้อมูลเข้าเยี่ยม","New",IF(J749&gt; VLOOKUP(D749,Config!A:B,2,false),"Late Visit","Normal")),)</f>
        <v/>
      </c>
      <c r="L749" s="12" t="s">
        <v>14</v>
      </c>
      <c r="M749" s="12" t="s">
        <v>14</v>
      </c>
    </row>
    <row r="750" ht="15.75" customHeight="1">
      <c r="A750" s="8"/>
      <c r="B750" s="8"/>
      <c r="C750" s="8"/>
      <c r="D750" s="8"/>
      <c r="E750" s="8"/>
      <c r="F750" s="8"/>
      <c r="G750" s="8"/>
      <c r="H750" s="10"/>
      <c r="I750" s="10" t="str">
        <f>IF(LEN(A750)=0,,IF(MAXIFS('ข้อมูลการติดตามผล'!A:A,'ข้อมูลการติดตามผล'!B:B,A750)=0,"ไม่มีข้อมูลเข้าเยี่ยม",MAXIFS('ข้อมูลการติดตามผล'!A:A,'ข้อมูลการติดตามผล'!B:B,A750)))</f>
        <v/>
      </c>
      <c r="J750" s="11" t="str">
        <f t="shared" si="2"/>
        <v/>
      </c>
      <c r="K750" s="8" t="str">
        <f>IFERROR(IF(I750="ไม่มีข้อมูลเข้าเยี่ยม","New",IF(J750&gt; VLOOKUP(D750,Config!A:B,2,false),"Late Visit","Normal")),)</f>
        <v/>
      </c>
      <c r="L750" s="12" t="s">
        <v>14</v>
      </c>
      <c r="M750" s="12" t="s">
        <v>14</v>
      </c>
    </row>
    <row r="751" ht="15.75" customHeight="1">
      <c r="A751" s="8"/>
      <c r="B751" s="8"/>
      <c r="C751" s="8"/>
      <c r="D751" s="8"/>
      <c r="E751" s="8"/>
      <c r="F751" s="8"/>
      <c r="G751" s="8"/>
      <c r="H751" s="10"/>
      <c r="I751" s="10" t="str">
        <f>IF(LEN(A751)=0,,IF(MAXIFS('ข้อมูลการติดตามผล'!A:A,'ข้อมูลการติดตามผล'!B:B,A751)=0,"ไม่มีข้อมูลเข้าเยี่ยม",MAXIFS('ข้อมูลการติดตามผล'!A:A,'ข้อมูลการติดตามผล'!B:B,A751)))</f>
        <v/>
      </c>
      <c r="J751" s="11" t="str">
        <f t="shared" si="2"/>
        <v/>
      </c>
      <c r="K751" s="8" t="str">
        <f>IFERROR(IF(I751="ไม่มีข้อมูลเข้าเยี่ยม","New",IF(J751&gt; VLOOKUP(D751,Config!A:B,2,false),"Late Visit","Normal")),)</f>
        <v/>
      </c>
      <c r="L751" s="12" t="s">
        <v>14</v>
      </c>
      <c r="M751" s="12" t="s">
        <v>14</v>
      </c>
    </row>
    <row r="752" ht="15.75" customHeight="1">
      <c r="A752" s="8"/>
      <c r="B752" s="8"/>
      <c r="C752" s="8"/>
      <c r="D752" s="8"/>
      <c r="E752" s="8"/>
      <c r="F752" s="8"/>
      <c r="G752" s="8"/>
      <c r="H752" s="10"/>
      <c r="I752" s="10" t="str">
        <f>IF(LEN(A752)=0,,IF(MAXIFS('ข้อมูลการติดตามผล'!A:A,'ข้อมูลการติดตามผล'!B:B,A752)=0,"ไม่มีข้อมูลเข้าเยี่ยม",MAXIFS('ข้อมูลการติดตามผล'!A:A,'ข้อมูลการติดตามผล'!B:B,A752)))</f>
        <v/>
      </c>
      <c r="J752" s="11" t="str">
        <f t="shared" si="2"/>
        <v/>
      </c>
      <c r="K752" s="8" t="str">
        <f>IFERROR(IF(I752="ไม่มีข้อมูลเข้าเยี่ยม","New",IF(J752&gt; VLOOKUP(D752,Config!A:B,2,false),"Late Visit","Normal")),)</f>
        <v/>
      </c>
      <c r="L752" s="12" t="s">
        <v>14</v>
      </c>
      <c r="M752" s="12" t="s">
        <v>14</v>
      </c>
    </row>
    <row r="753" ht="15.75" customHeight="1">
      <c r="A753" s="8"/>
      <c r="B753" s="8"/>
      <c r="C753" s="8"/>
      <c r="D753" s="8"/>
      <c r="E753" s="8"/>
      <c r="F753" s="8"/>
      <c r="G753" s="8"/>
      <c r="H753" s="10"/>
      <c r="I753" s="10" t="str">
        <f>IF(LEN(A753)=0,,IF(MAXIFS('ข้อมูลการติดตามผล'!A:A,'ข้อมูลการติดตามผล'!B:B,A753)=0,"ไม่มีข้อมูลเข้าเยี่ยม",MAXIFS('ข้อมูลการติดตามผล'!A:A,'ข้อมูลการติดตามผล'!B:B,A753)))</f>
        <v/>
      </c>
      <c r="J753" s="11" t="str">
        <f t="shared" si="2"/>
        <v/>
      </c>
      <c r="K753" s="8" t="str">
        <f>IFERROR(IF(I753="ไม่มีข้อมูลเข้าเยี่ยม","New",IF(J753&gt; VLOOKUP(D753,Config!A:B,2,false),"Late Visit","Normal")),)</f>
        <v/>
      </c>
      <c r="L753" s="12" t="s">
        <v>14</v>
      </c>
      <c r="M753" s="12" t="s">
        <v>14</v>
      </c>
    </row>
    <row r="754" ht="15.75" customHeight="1">
      <c r="A754" s="8"/>
      <c r="B754" s="8"/>
      <c r="C754" s="8"/>
      <c r="D754" s="8"/>
      <c r="E754" s="8"/>
      <c r="F754" s="8"/>
      <c r="G754" s="8"/>
      <c r="H754" s="10"/>
      <c r="I754" s="10" t="str">
        <f>IF(LEN(A754)=0,,IF(MAXIFS('ข้อมูลการติดตามผล'!A:A,'ข้อมูลการติดตามผล'!B:B,A754)=0,"ไม่มีข้อมูลเข้าเยี่ยม",MAXIFS('ข้อมูลการติดตามผล'!A:A,'ข้อมูลการติดตามผล'!B:B,A754)))</f>
        <v/>
      </c>
      <c r="J754" s="11" t="str">
        <f t="shared" si="2"/>
        <v/>
      </c>
      <c r="K754" s="8" t="str">
        <f>IFERROR(IF(I754="ไม่มีข้อมูลเข้าเยี่ยม","New",IF(J754&gt; VLOOKUP(D754,Config!A:B,2,false),"Late Visit","Normal")),)</f>
        <v/>
      </c>
      <c r="L754" s="12" t="s">
        <v>14</v>
      </c>
      <c r="M754" s="12" t="s">
        <v>14</v>
      </c>
    </row>
    <row r="755" ht="15.75" customHeight="1">
      <c r="A755" s="8"/>
      <c r="B755" s="8"/>
      <c r="C755" s="8"/>
      <c r="D755" s="8"/>
      <c r="E755" s="8"/>
      <c r="F755" s="8"/>
      <c r="G755" s="8"/>
      <c r="H755" s="10"/>
      <c r="I755" s="10" t="str">
        <f>IF(LEN(A755)=0,,IF(MAXIFS('ข้อมูลการติดตามผล'!A:A,'ข้อมูลการติดตามผล'!B:B,A755)=0,"ไม่มีข้อมูลเข้าเยี่ยม",MAXIFS('ข้อมูลการติดตามผล'!A:A,'ข้อมูลการติดตามผล'!B:B,A755)))</f>
        <v/>
      </c>
      <c r="J755" s="11" t="str">
        <f t="shared" si="2"/>
        <v/>
      </c>
      <c r="K755" s="8" t="str">
        <f>IFERROR(IF(I755="ไม่มีข้อมูลเข้าเยี่ยม","New",IF(J755&gt; VLOOKUP(D755,Config!A:B,2,false),"Late Visit","Normal")),)</f>
        <v/>
      </c>
      <c r="L755" s="12" t="s">
        <v>14</v>
      </c>
      <c r="M755" s="12" t="s">
        <v>14</v>
      </c>
    </row>
    <row r="756" ht="15.75" customHeight="1">
      <c r="A756" s="8"/>
      <c r="B756" s="8"/>
      <c r="C756" s="8"/>
      <c r="D756" s="8"/>
      <c r="E756" s="8"/>
      <c r="F756" s="8"/>
      <c r="G756" s="8"/>
      <c r="H756" s="10"/>
      <c r="I756" s="10" t="str">
        <f>IF(LEN(A756)=0,,IF(MAXIFS('ข้อมูลการติดตามผล'!A:A,'ข้อมูลการติดตามผล'!B:B,A756)=0,"ไม่มีข้อมูลเข้าเยี่ยม",MAXIFS('ข้อมูลการติดตามผล'!A:A,'ข้อมูลการติดตามผล'!B:B,A756)))</f>
        <v/>
      </c>
      <c r="J756" s="11" t="str">
        <f t="shared" si="2"/>
        <v/>
      </c>
      <c r="K756" s="8" t="str">
        <f>IFERROR(IF(I756="ไม่มีข้อมูลเข้าเยี่ยม","New",IF(J756&gt; VLOOKUP(D756,Config!A:B,2,false),"Late Visit","Normal")),)</f>
        <v/>
      </c>
      <c r="L756" s="12" t="s">
        <v>14</v>
      </c>
      <c r="M756" s="12" t="s">
        <v>14</v>
      </c>
    </row>
    <row r="757" ht="15.75" customHeight="1">
      <c r="A757" s="8"/>
      <c r="B757" s="8"/>
      <c r="C757" s="8"/>
      <c r="D757" s="8"/>
      <c r="E757" s="8"/>
      <c r="F757" s="8"/>
      <c r="G757" s="8"/>
      <c r="H757" s="10"/>
      <c r="I757" s="10" t="str">
        <f>IF(LEN(A757)=0,,IF(MAXIFS('ข้อมูลการติดตามผล'!A:A,'ข้อมูลการติดตามผล'!B:B,A757)=0,"ไม่มีข้อมูลเข้าเยี่ยม",MAXIFS('ข้อมูลการติดตามผล'!A:A,'ข้อมูลการติดตามผล'!B:B,A757)))</f>
        <v/>
      </c>
      <c r="J757" s="11" t="str">
        <f t="shared" si="2"/>
        <v/>
      </c>
      <c r="K757" s="8" t="str">
        <f>IFERROR(IF(I757="ไม่มีข้อมูลเข้าเยี่ยม","New",IF(J757&gt; VLOOKUP(D757,Config!A:B,2,false),"Late Visit","Normal")),)</f>
        <v/>
      </c>
      <c r="L757" s="12" t="s">
        <v>14</v>
      </c>
      <c r="M757" s="12" t="s">
        <v>14</v>
      </c>
    </row>
    <row r="758" ht="15.75" customHeight="1">
      <c r="A758" s="8"/>
      <c r="B758" s="8"/>
      <c r="C758" s="8"/>
      <c r="D758" s="8"/>
      <c r="E758" s="8"/>
      <c r="F758" s="8"/>
      <c r="G758" s="8"/>
      <c r="H758" s="10"/>
      <c r="I758" s="10" t="str">
        <f>IF(LEN(A758)=0,,IF(MAXIFS('ข้อมูลการติดตามผล'!A:A,'ข้อมูลการติดตามผล'!B:B,A758)=0,"ไม่มีข้อมูลเข้าเยี่ยม",MAXIFS('ข้อมูลการติดตามผล'!A:A,'ข้อมูลการติดตามผล'!B:B,A758)))</f>
        <v/>
      </c>
      <c r="J758" s="11" t="str">
        <f t="shared" si="2"/>
        <v/>
      </c>
      <c r="K758" s="8" t="str">
        <f>IFERROR(IF(I758="ไม่มีข้อมูลเข้าเยี่ยม","New",IF(J758&gt; VLOOKUP(D758,Config!A:B,2,false),"Late Visit","Normal")),)</f>
        <v/>
      </c>
      <c r="L758" s="12" t="s">
        <v>14</v>
      </c>
      <c r="M758" s="12" t="s">
        <v>14</v>
      </c>
    </row>
    <row r="759" ht="15.75" customHeight="1">
      <c r="A759" s="8"/>
      <c r="B759" s="8"/>
      <c r="C759" s="8"/>
      <c r="D759" s="8"/>
      <c r="E759" s="8"/>
      <c r="F759" s="8"/>
      <c r="G759" s="8"/>
      <c r="H759" s="10"/>
      <c r="I759" s="10" t="str">
        <f>IF(LEN(A759)=0,,IF(MAXIFS('ข้อมูลการติดตามผล'!A:A,'ข้อมูลการติดตามผล'!B:B,A759)=0,"ไม่มีข้อมูลเข้าเยี่ยม",MAXIFS('ข้อมูลการติดตามผล'!A:A,'ข้อมูลการติดตามผล'!B:B,A759)))</f>
        <v/>
      </c>
      <c r="J759" s="11" t="str">
        <f t="shared" si="2"/>
        <v/>
      </c>
      <c r="K759" s="8" t="str">
        <f>IFERROR(IF(I759="ไม่มีข้อมูลเข้าเยี่ยม","New",IF(J759&gt; VLOOKUP(D759,Config!A:B,2,false),"Late Visit","Normal")),)</f>
        <v/>
      </c>
      <c r="L759" s="12" t="s">
        <v>14</v>
      </c>
      <c r="M759" s="12" t="s">
        <v>14</v>
      </c>
    </row>
    <row r="760" ht="15.75" customHeight="1">
      <c r="A760" s="8"/>
      <c r="B760" s="8"/>
      <c r="C760" s="8"/>
      <c r="D760" s="8"/>
      <c r="E760" s="8"/>
      <c r="F760" s="8"/>
      <c r="G760" s="8"/>
      <c r="H760" s="10"/>
      <c r="I760" s="10" t="str">
        <f>IF(LEN(A760)=0,,IF(MAXIFS('ข้อมูลการติดตามผล'!A:A,'ข้อมูลการติดตามผล'!B:B,A760)=0,"ไม่มีข้อมูลเข้าเยี่ยม",MAXIFS('ข้อมูลการติดตามผล'!A:A,'ข้อมูลการติดตามผล'!B:B,A760)))</f>
        <v/>
      </c>
      <c r="J760" s="11" t="str">
        <f t="shared" si="2"/>
        <v/>
      </c>
      <c r="K760" s="8" t="str">
        <f>IFERROR(IF(I760="ไม่มีข้อมูลเข้าเยี่ยม","New",IF(J760&gt; VLOOKUP(D760,Config!A:B,2,false),"Late Visit","Normal")),)</f>
        <v/>
      </c>
      <c r="L760" s="12" t="s">
        <v>14</v>
      </c>
      <c r="M760" s="12" t="s">
        <v>14</v>
      </c>
    </row>
    <row r="761" ht="15.75" customHeight="1">
      <c r="A761" s="8"/>
      <c r="B761" s="8"/>
      <c r="C761" s="8"/>
      <c r="D761" s="8"/>
      <c r="E761" s="8"/>
      <c r="F761" s="8"/>
      <c r="G761" s="8"/>
      <c r="H761" s="10"/>
      <c r="I761" s="10" t="str">
        <f>IF(LEN(A761)=0,,IF(MAXIFS('ข้อมูลการติดตามผล'!A:A,'ข้อมูลการติดตามผล'!B:B,A761)=0,"ไม่มีข้อมูลเข้าเยี่ยม",MAXIFS('ข้อมูลการติดตามผล'!A:A,'ข้อมูลการติดตามผล'!B:B,A761)))</f>
        <v/>
      </c>
      <c r="J761" s="11" t="str">
        <f t="shared" si="2"/>
        <v/>
      </c>
      <c r="K761" s="8" t="str">
        <f>IFERROR(IF(I761="ไม่มีข้อมูลเข้าเยี่ยม","New",IF(J761&gt; VLOOKUP(D761,Config!A:B,2,false),"Late Visit","Normal")),)</f>
        <v/>
      </c>
      <c r="L761" s="12" t="s">
        <v>14</v>
      </c>
      <c r="M761" s="12" t="s">
        <v>14</v>
      </c>
    </row>
    <row r="762" ht="15.75" customHeight="1">
      <c r="A762" s="8"/>
      <c r="B762" s="8"/>
      <c r="C762" s="8"/>
      <c r="D762" s="8"/>
      <c r="E762" s="8"/>
      <c r="F762" s="8"/>
      <c r="G762" s="8"/>
      <c r="H762" s="10"/>
      <c r="I762" s="10" t="str">
        <f>IF(LEN(A762)=0,,IF(MAXIFS('ข้อมูลการติดตามผล'!A:A,'ข้อมูลการติดตามผล'!B:B,A762)=0,"ไม่มีข้อมูลเข้าเยี่ยม",MAXIFS('ข้อมูลการติดตามผล'!A:A,'ข้อมูลการติดตามผล'!B:B,A762)))</f>
        <v/>
      </c>
      <c r="J762" s="11" t="str">
        <f t="shared" si="2"/>
        <v/>
      </c>
      <c r="K762" s="8" t="str">
        <f>IFERROR(IF(I762="ไม่มีข้อมูลเข้าเยี่ยม","New",IF(J762&gt; VLOOKUP(D762,Config!A:B,2,false),"Late Visit","Normal")),)</f>
        <v/>
      </c>
      <c r="L762" s="12" t="s">
        <v>14</v>
      </c>
      <c r="M762" s="12" t="s">
        <v>14</v>
      </c>
    </row>
    <row r="763" ht="15.75" customHeight="1">
      <c r="A763" s="8"/>
      <c r="B763" s="8"/>
      <c r="C763" s="8"/>
      <c r="D763" s="8"/>
      <c r="E763" s="8"/>
      <c r="F763" s="8"/>
      <c r="G763" s="8"/>
      <c r="H763" s="10"/>
      <c r="I763" s="10" t="str">
        <f>IF(LEN(A763)=0,,IF(MAXIFS('ข้อมูลการติดตามผล'!A:A,'ข้อมูลการติดตามผล'!B:B,A763)=0,"ไม่มีข้อมูลเข้าเยี่ยม",MAXIFS('ข้อมูลการติดตามผล'!A:A,'ข้อมูลการติดตามผล'!B:B,A763)))</f>
        <v/>
      </c>
      <c r="J763" s="11" t="str">
        <f t="shared" si="2"/>
        <v/>
      </c>
      <c r="K763" s="8" t="str">
        <f>IFERROR(IF(I763="ไม่มีข้อมูลเข้าเยี่ยม","New",IF(J763&gt; VLOOKUP(D763,Config!A:B,2,false),"Late Visit","Normal")),)</f>
        <v/>
      </c>
      <c r="L763" s="12" t="s">
        <v>14</v>
      </c>
      <c r="M763" s="12" t="s">
        <v>14</v>
      </c>
    </row>
    <row r="764" ht="15.75" customHeight="1">
      <c r="A764" s="8"/>
      <c r="B764" s="8"/>
      <c r="C764" s="8"/>
      <c r="D764" s="8"/>
      <c r="E764" s="8"/>
      <c r="F764" s="8"/>
      <c r="G764" s="8"/>
      <c r="H764" s="10"/>
      <c r="I764" s="10" t="str">
        <f>IF(LEN(A764)=0,,IF(MAXIFS('ข้อมูลการติดตามผล'!A:A,'ข้อมูลการติดตามผล'!B:B,A764)=0,"ไม่มีข้อมูลเข้าเยี่ยม",MAXIFS('ข้อมูลการติดตามผล'!A:A,'ข้อมูลการติดตามผล'!B:B,A764)))</f>
        <v/>
      </c>
      <c r="J764" s="11" t="str">
        <f t="shared" si="2"/>
        <v/>
      </c>
      <c r="K764" s="8" t="str">
        <f>IFERROR(IF(I764="ไม่มีข้อมูลเข้าเยี่ยม","New",IF(J764&gt; VLOOKUP(D764,Config!A:B,2,false),"Late Visit","Normal")),)</f>
        <v/>
      </c>
      <c r="L764" s="12" t="s">
        <v>14</v>
      </c>
      <c r="M764" s="12" t="s">
        <v>14</v>
      </c>
    </row>
    <row r="765" ht="15.75" customHeight="1">
      <c r="A765" s="8"/>
      <c r="B765" s="8"/>
      <c r="C765" s="8"/>
      <c r="D765" s="8"/>
      <c r="E765" s="8"/>
      <c r="F765" s="8"/>
      <c r="G765" s="8"/>
      <c r="H765" s="10"/>
      <c r="I765" s="10" t="str">
        <f>IF(LEN(A765)=0,,IF(MAXIFS('ข้อมูลการติดตามผล'!A:A,'ข้อมูลการติดตามผล'!B:B,A765)=0,"ไม่มีข้อมูลเข้าเยี่ยม",MAXIFS('ข้อมูลการติดตามผล'!A:A,'ข้อมูลการติดตามผล'!B:B,A765)))</f>
        <v/>
      </c>
      <c r="J765" s="11" t="str">
        <f t="shared" si="2"/>
        <v/>
      </c>
      <c r="K765" s="8" t="str">
        <f>IFERROR(IF(I765="ไม่มีข้อมูลเข้าเยี่ยม","New",IF(J765&gt; VLOOKUP(D765,Config!A:B,2,false),"Late Visit","Normal")),)</f>
        <v/>
      </c>
      <c r="L765" s="12" t="s">
        <v>14</v>
      </c>
      <c r="M765" s="12" t="s">
        <v>14</v>
      </c>
    </row>
    <row r="766" ht="15.75" customHeight="1">
      <c r="A766" s="8"/>
      <c r="B766" s="8"/>
      <c r="C766" s="8"/>
      <c r="D766" s="8"/>
      <c r="E766" s="8"/>
      <c r="F766" s="8"/>
      <c r="G766" s="8"/>
      <c r="H766" s="10"/>
      <c r="I766" s="10" t="str">
        <f>IF(LEN(A766)=0,,IF(MAXIFS('ข้อมูลการติดตามผล'!A:A,'ข้อมูลการติดตามผล'!B:B,A766)=0,"ไม่มีข้อมูลเข้าเยี่ยม",MAXIFS('ข้อมูลการติดตามผล'!A:A,'ข้อมูลการติดตามผล'!B:B,A766)))</f>
        <v/>
      </c>
      <c r="J766" s="11" t="str">
        <f t="shared" si="2"/>
        <v/>
      </c>
      <c r="K766" s="8" t="str">
        <f>IFERROR(IF(I766="ไม่มีข้อมูลเข้าเยี่ยม","New",IF(J766&gt; VLOOKUP(D766,Config!A:B,2,false),"Late Visit","Normal")),)</f>
        <v/>
      </c>
      <c r="L766" s="12" t="s">
        <v>14</v>
      </c>
      <c r="M766" s="12" t="s">
        <v>14</v>
      </c>
    </row>
    <row r="767" ht="15.75" customHeight="1">
      <c r="A767" s="8"/>
      <c r="B767" s="8"/>
      <c r="C767" s="8"/>
      <c r="D767" s="8"/>
      <c r="E767" s="8"/>
      <c r="F767" s="8"/>
      <c r="G767" s="8"/>
      <c r="H767" s="10"/>
      <c r="I767" s="10" t="str">
        <f>IF(LEN(A767)=0,,IF(MAXIFS('ข้อมูลการติดตามผล'!A:A,'ข้อมูลการติดตามผล'!B:B,A767)=0,"ไม่มีข้อมูลเข้าเยี่ยม",MAXIFS('ข้อมูลการติดตามผล'!A:A,'ข้อมูลการติดตามผล'!B:B,A767)))</f>
        <v/>
      </c>
      <c r="J767" s="11" t="str">
        <f t="shared" si="2"/>
        <v/>
      </c>
      <c r="K767" s="8" t="str">
        <f>IFERROR(IF(I767="ไม่มีข้อมูลเข้าเยี่ยม","New",IF(J767&gt; VLOOKUP(D767,Config!A:B,2,false),"Late Visit","Normal")),)</f>
        <v/>
      </c>
      <c r="L767" s="12" t="s">
        <v>14</v>
      </c>
      <c r="M767" s="12" t="s">
        <v>14</v>
      </c>
    </row>
    <row r="768" ht="15.75" customHeight="1">
      <c r="A768" s="8"/>
      <c r="B768" s="8"/>
      <c r="C768" s="8"/>
      <c r="D768" s="8"/>
      <c r="E768" s="8"/>
      <c r="F768" s="8"/>
      <c r="G768" s="8"/>
      <c r="H768" s="10"/>
      <c r="I768" s="10" t="str">
        <f>IF(LEN(A768)=0,,IF(MAXIFS('ข้อมูลการติดตามผล'!A:A,'ข้อมูลการติดตามผล'!B:B,A768)=0,"ไม่มีข้อมูลเข้าเยี่ยม",MAXIFS('ข้อมูลการติดตามผล'!A:A,'ข้อมูลการติดตามผล'!B:B,A768)))</f>
        <v/>
      </c>
      <c r="J768" s="11" t="str">
        <f t="shared" si="2"/>
        <v/>
      </c>
      <c r="K768" s="8" t="str">
        <f>IFERROR(IF(I768="ไม่มีข้อมูลเข้าเยี่ยม","New",IF(J768&gt; VLOOKUP(D768,Config!A:B,2,false),"Late Visit","Normal")),)</f>
        <v/>
      </c>
      <c r="L768" s="12" t="s">
        <v>14</v>
      </c>
      <c r="M768" s="12" t="s">
        <v>14</v>
      </c>
    </row>
    <row r="769" ht="15.75" customHeight="1">
      <c r="A769" s="8"/>
      <c r="B769" s="8"/>
      <c r="C769" s="8"/>
      <c r="D769" s="8"/>
      <c r="E769" s="8"/>
      <c r="F769" s="8"/>
      <c r="G769" s="8"/>
      <c r="H769" s="10"/>
      <c r="I769" s="10" t="str">
        <f>IF(LEN(A769)=0,,IF(MAXIFS('ข้อมูลการติดตามผล'!A:A,'ข้อมูลการติดตามผล'!B:B,A769)=0,"ไม่มีข้อมูลเข้าเยี่ยม",MAXIFS('ข้อมูลการติดตามผล'!A:A,'ข้อมูลการติดตามผล'!B:B,A769)))</f>
        <v/>
      </c>
      <c r="J769" s="11" t="str">
        <f t="shared" si="2"/>
        <v/>
      </c>
      <c r="K769" s="8" t="str">
        <f>IFERROR(IF(I769="ไม่มีข้อมูลเข้าเยี่ยม","New",IF(J769&gt; VLOOKUP(D769,Config!A:B,2,false),"Late Visit","Normal")),)</f>
        <v/>
      </c>
      <c r="L769" s="12" t="s">
        <v>14</v>
      </c>
      <c r="M769" s="12" t="s">
        <v>14</v>
      </c>
    </row>
    <row r="770" ht="15.75" customHeight="1">
      <c r="A770" s="8"/>
      <c r="B770" s="8"/>
      <c r="C770" s="8"/>
      <c r="D770" s="8"/>
      <c r="E770" s="8"/>
      <c r="F770" s="8"/>
      <c r="G770" s="8"/>
      <c r="H770" s="10"/>
      <c r="I770" s="10" t="str">
        <f>IF(LEN(A770)=0,,IF(MAXIFS('ข้อมูลการติดตามผล'!A:A,'ข้อมูลการติดตามผล'!B:B,A770)=0,"ไม่มีข้อมูลเข้าเยี่ยม",MAXIFS('ข้อมูลการติดตามผล'!A:A,'ข้อมูลการติดตามผล'!B:B,A770)))</f>
        <v/>
      </c>
      <c r="J770" s="11" t="str">
        <f t="shared" si="2"/>
        <v/>
      </c>
      <c r="K770" s="8" t="str">
        <f>IFERROR(IF(I770="ไม่มีข้อมูลเข้าเยี่ยม","New",IF(J770&gt; VLOOKUP(D770,Config!A:B,2,false),"Late Visit","Normal")),)</f>
        <v/>
      </c>
      <c r="L770" s="12" t="s">
        <v>14</v>
      </c>
      <c r="M770" s="12" t="s">
        <v>14</v>
      </c>
    </row>
    <row r="771" ht="15.75" customHeight="1">
      <c r="A771" s="8"/>
      <c r="B771" s="8"/>
      <c r="C771" s="8"/>
      <c r="D771" s="8"/>
      <c r="E771" s="8"/>
      <c r="F771" s="8"/>
      <c r="G771" s="8"/>
      <c r="H771" s="10"/>
      <c r="I771" s="10" t="str">
        <f>IF(LEN(A771)=0,,IF(MAXIFS('ข้อมูลการติดตามผล'!A:A,'ข้อมูลการติดตามผล'!B:B,A771)=0,"ไม่มีข้อมูลเข้าเยี่ยม",MAXIFS('ข้อมูลการติดตามผล'!A:A,'ข้อมูลการติดตามผล'!B:B,A771)))</f>
        <v/>
      </c>
      <c r="J771" s="11" t="str">
        <f t="shared" si="2"/>
        <v/>
      </c>
      <c r="K771" s="8" t="str">
        <f>IFERROR(IF(I771="ไม่มีข้อมูลเข้าเยี่ยม","New",IF(J771&gt; VLOOKUP(D771,Config!A:B,2,false),"Late Visit","Normal")),)</f>
        <v/>
      </c>
      <c r="L771" s="12" t="s">
        <v>14</v>
      </c>
      <c r="M771" s="12" t="s">
        <v>14</v>
      </c>
    </row>
  </sheetData>
  <conditionalFormatting sqref="K1:M771">
    <cfRule type="cellIs" dxfId="0" priority="1" operator="equal">
      <formula>"Normal"</formula>
    </cfRule>
  </conditionalFormatting>
  <conditionalFormatting sqref="K1:M771">
    <cfRule type="cellIs" dxfId="1" priority="2" operator="equal">
      <formula>"Late Visit"</formula>
    </cfRule>
  </conditionalFormatting>
  <conditionalFormatting sqref="K1:M771">
    <cfRule type="cellIs" dxfId="2" priority="3" operator="equal">
      <formula>"New"</formula>
    </cfRule>
  </conditionalFormatting>
  <dataValidations>
    <dataValidation type="list" allowBlank="1" sqref="B24">
      <formula1>'ข้อมูลหัวหน้าแคร์แคร์กลุ่มพันธก'!$A$2:$A1044</formula1>
    </dataValidation>
    <dataValidation type="list" allowBlank="1" sqref="B118:B126">
      <formula1>'ข้อมูลหัวหน้าแคร์แคร์กลุ่มพันธก'!$A$2:$A1199</formula1>
    </dataValidation>
    <dataValidation type="list" allowBlank="1" sqref="B25:B27">
      <formula1>'ข้อมูลหัวหน้าแคร์แคร์กลุ่มพันธก'!$A$2:$A1048</formula1>
    </dataValidation>
    <dataValidation type="list" allowBlank="1" sqref="B129:B130">
      <formula1>'ข้อมูลหัวหน้าแคร์แคร์กลุ่มพันธก'!$A$2:$A1213</formula1>
    </dataValidation>
    <dataValidation type="list" allowBlank="1" sqref="B210">
      <formula1>'ข้อมูลหัวหน้าแคร์แคร์กลุ่มพันธก'!$A$2:$A1371</formula1>
    </dataValidation>
    <dataValidation type="list" allowBlank="1" sqref="B104:B106">
      <formula1>'ข้อมูลหัวหน้าแคร์แคร์กลุ่มพันธก'!$A$2:$A1170</formula1>
    </dataValidation>
    <dataValidation type="list" allowBlank="1" sqref="B361">
      <formula1>'ข้อมูลหัวหน้าแคร์แคร์กลุ่มพันธก'!$A$2:$A1568</formula1>
    </dataValidation>
    <dataValidation type="list" allowBlank="1" sqref="B239:B358">
      <formula1>'ข้อมูลหัวหน้าแคร์แคร์กลุ่มพันธก'!$A$2:$A1409</formula1>
    </dataValidation>
    <dataValidation type="list" allowBlank="1" sqref="B156:B205">
      <formula1>'ข้อมูลหัวหน้าแคร์แคร์กลุ่มพันธก'!$A$2:$A1311</formula1>
    </dataValidation>
    <dataValidation type="list" allowBlank="1" sqref="B359">
      <formula1>'ข้อมูลหัวหน้าแคร์แคร์กลุ่มพันธก'!$A$2:$A1556</formula1>
    </dataValidation>
    <dataValidation type="list" allowBlank="1" sqref="B34:B37">
      <formula1>'ข้อมูลหัวหน้าแคร์แคร์กลุ่มพันธก'!$A$2:$A1066</formula1>
    </dataValidation>
    <dataValidation type="list" allowBlank="1" sqref="B208">
      <formula1>'ข้อมูลหัวหน้าแคร์แคร์กลุ่มพันธก'!$A$2:$A1366</formula1>
    </dataValidation>
    <dataValidation type="list" allowBlank="1" sqref="B132">
      <formula1>'ข้อมูลหัวหน้าแคร์แคร์กลุ่มพันธก'!$A$2:$A1219</formula1>
    </dataValidation>
    <dataValidation type="list" allowBlank="1" sqref="B209">
      <formula1>'ข้อมูลหัวหน้าแคร์แคร์กลุ่มพันธก'!$A$2:$A1369</formula1>
    </dataValidation>
    <dataValidation type="list" allowBlank="1" sqref="B214">
      <formula1>'ข้อมูลหัวหน้าแคร์แคร์กลุ่มพันธก'!$A$2:$A1380</formula1>
    </dataValidation>
    <dataValidation type="list" allowBlank="1" sqref="D2:D771">
      <formula1>"A,B,C"</formula1>
    </dataValidation>
    <dataValidation type="list" allowBlank="1" sqref="B155">
      <formula1>'ข้อมูลหัวหน้าแคร์แคร์กลุ่มพันธก'!$A$2:$A1309</formula1>
    </dataValidation>
    <dataValidation type="list" allowBlank="1" sqref="B32:B33">
      <formula1>'ข้อมูลหัวหน้าแคร์แคร์กลุ่มพันธก'!$A$2:$A1062</formula1>
    </dataValidation>
    <dataValidation type="list" allowBlank="1" sqref="B108:B111">
      <formula1>'ข้อมูลหัวหน้าแคร์แคร์กลุ่มพันธก'!$A$2:$A1179</formula1>
    </dataValidation>
    <dataValidation type="list" allowBlank="1" sqref="B88">
      <formula1>'ข้อมูลหัวหน้าแคร์แคร์กลุ่มพันธก'!$A$2:$A1141</formula1>
    </dataValidation>
    <dataValidation type="list" allowBlank="1" sqref="B75">
      <formula1>'ข้อมูลหัวหน้าแคร์แคร์กลุ่มพันธก'!$A$2:$A1123</formula1>
    </dataValidation>
    <dataValidation type="list" allowBlank="1" sqref="B127:B128">
      <formula1>'ข้อมูลหัวหน้าแคร์แคร์กลุ่มพันธก'!$A$2:$A1209</formula1>
    </dataValidation>
    <dataValidation type="list" allowBlank="1" sqref="B89:B90">
      <formula1>'ข้อมูลหัวหน้าแคร์แคร์กลุ่มพันธก'!$A$2:$A1143</formula1>
    </dataValidation>
    <dataValidation type="list" allowBlank="1" sqref="B28:B31">
      <formula1>'ข้อมูลหัวหน้าแคร์แคร์กลุ่มพันธก'!$A$2:$A1052</formula1>
    </dataValidation>
    <dataValidation type="list" allowBlank="1" sqref="B142:B146">
      <formula1>'ข้อมูลหัวหน้าแคร์แคร์กลุ่มพันธก'!$A$2:$A1267</formula1>
    </dataValidation>
    <dataValidation type="list" allowBlank="1" sqref="B150">
      <formula1>'ข้อมูลหัวหน้าแคร์แคร์กลุ่มพันธก'!$A$2:$A1298</formula1>
    </dataValidation>
    <dataValidation type="list" allowBlank="1" sqref="B100:B102">
      <formula1>'ข้อมูลหัวหน้าแคร์แคร์กลุ่มพันธก'!$A$2:$A1159</formula1>
    </dataValidation>
    <dataValidation type="list" allowBlank="1" sqref="B87">
      <formula1>'ข้อมูลหัวหน้าแคร์แคร์กลุ่มพันธก'!$A$2:$A1139</formula1>
    </dataValidation>
    <dataValidation type="list" allowBlank="1" sqref="B56:B61">
      <formula1>'ข้อมูลหัวหน้าแคร์แคร์กลุ่มพันธก'!$A$2:$A1099</formula1>
    </dataValidation>
    <dataValidation type="list" allowBlank="1" sqref="B99">
      <formula1>'ข้อมูลหัวหน้าแคร์แคร์กลุ่มพันธก'!$A$2:$A1157</formula1>
    </dataValidation>
    <dataValidation type="list" allowBlank="1" sqref="B76:B77">
      <formula1>'ข้อมูลหัวหน้าแคร์แคร์กลุ่มพันธก'!$A$2:$A1125</formula1>
    </dataValidation>
    <dataValidation type="custom" allowBlank="1" showDropDown="1" sqref="H2:H771">
      <formula1>OR(NOT(ISERROR(DATEVALUE(H2))), AND(ISNUMBER(H2), LEFT(CELL("format", H2))="D"))</formula1>
    </dataValidation>
    <dataValidation type="list" allowBlank="1" sqref="B206:B207">
      <formula1>'ข้อมูลหัวหน้าแคร์แคร์กลุ่มพันธก'!$A$2:$A1362</formula1>
    </dataValidation>
    <dataValidation type="list" allowBlank="1" sqref="B107">
      <formula1>'ข้อมูลหัวหน้าแคร์แคร์กลุ่มพันธก'!$A$2:$A1177</formula1>
    </dataValidation>
    <dataValidation type="list" allowBlank="1" sqref="B112:B113">
      <formula1>'ข้อมูลหัวหน้าแคร์แคร์กลุ่มพันธก'!$A$2:$A1188</formula1>
    </dataValidation>
    <dataValidation type="list" allowBlank="1" sqref="B147">
      <formula1>'ข้อมูลหัวหน้าแคร์แคร์กลุ่มพันธก'!$A$2:$A1273</formula1>
    </dataValidation>
    <dataValidation type="list" allowBlank="1" sqref="B211:B213">
      <formula1>'ข้อมูลหัวหน้าแคร์แคร์กลุ่มพันธก'!$A$2:$A1373</formula1>
    </dataValidation>
    <dataValidation type="list" allowBlank="1" sqref="B103">
      <formula1>'ข้อมูลหัวหน้าแคร์แคร์กลุ่มพันธก'!$A$2:$A1167</formula1>
    </dataValidation>
    <dataValidation type="list" allowBlank="1" sqref="B362">
      <formula1>'ข้อมูลหัวหน้าแคร์แคร์กลุ่มพันธก'!$A$2:$A1571</formula1>
    </dataValidation>
    <dataValidation type="list" allowBlank="1" sqref="B363:B771">
      <formula1>'ข้อมูลหัวหน้าแคร์แคร์กลุ่มพันธก'!$A$2:$A1590</formula1>
    </dataValidation>
    <dataValidation type="list" allowBlank="1" sqref="B91:B93">
      <formula1>'ข้อมูลหัวหน้าแคร์แคร์กลุ่มพันธก'!$A$2:$A1146</formula1>
    </dataValidation>
    <dataValidation type="list" allowBlank="1" sqref="B2:B23">
      <formula1>'ข้อมูลหัวหน้าแคร์แคร์กลุ่มพันธก'!$A$2:$A1000</formula1>
    </dataValidation>
    <dataValidation type="list" allowBlank="1" sqref="B38:B55">
      <formula1>'ข้อมูลหัวหน้าแคร์แคร์กลุ่มพันธก'!$A$2:$A1071</formula1>
    </dataValidation>
    <dataValidation type="list" allowBlank="1" sqref="B148">
      <formula1>'ข้อมูลหัวหน้าแคร์แคร์กลุ่มพันธก'!$A$2:$A1282</formula1>
    </dataValidation>
    <dataValidation type="list" allowBlank="1" sqref="B215:B238">
      <formula1>'ข้อมูลหัวหน้าแคร์แคร์กลุ่มพันธก'!$A$2:$A1384</formula1>
    </dataValidation>
    <dataValidation type="list" allowBlank="1" sqref="B68:B74">
      <formula1>'ข้อมูลหัวหน้าแคร์แคร์กลุ่มพันธก'!$A$2:$A1113</formula1>
    </dataValidation>
    <dataValidation type="list" allowBlank="1" sqref="B134:B141">
      <formula1>'ข้อมูลหัวหน้าแคร์แคร์กลุ่มพันธก'!$A$2:$A1245</formula1>
    </dataValidation>
    <dataValidation type="list" allowBlank="1" sqref="B151:B152">
      <formula1>'ข้อมูลหัวหน้าแคร์แคร์กลุ่มพันธก'!$A$2:$A1302</formula1>
    </dataValidation>
    <dataValidation type="list" allowBlank="1" sqref="B78:B81">
      <formula1>'ข้อมูลหัวหน้าแคร์แคร์กลุ่มพันธก'!$A$2:$A1128</formula1>
    </dataValidation>
    <dataValidation type="list" allowBlank="1" sqref="B133">
      <formula1>'ข้อมูลหัวหน้าแคร์แคร์กลุ่มพันธก'!$A$2:$A1243</formula1>
    </dataValidation>
    <dataValidation type="list" allowBlank="1" sqref="B149">
      <formula1>'ข้อมูลหัวหน้าแคร์แคร์กลุ่มพันธก'!$A$2:$A1295</formula1>
    </dataValidation>
    <dataValidation type="list" allowBlank="1" sqref="B62:B67">
      <formula1>'ข้อมูลหัวหน้าแคร์แคร์กลุ่มพันธก'!$A$2:$A1106</formula1>
    </dataValidation>
    <dataValidation type="list" allowBlank="1" sqref="B153:B154">
      <formula1>'ข้อมูลหัวหน้าแคร์แคร์กลุ่มพันธก'!$A$2:$A1305</formula1>
    </dataValidation>
    <dataValidation type="list" allowBlank="1" sqref="B82:B86">
      <formula1>'ข้อมูลหัวหน้าแคร์แคร์กลุ่มพันธก'!$A$2:$A1133</formula1>
    </dataValidation>
    <dataValidation type="list" allowBlank="1" sqref="B114:B117">
      <formula1>'ข้อมูลหัวหน้าแคร์แคร์กลุ่มพันธก'!$A$2:$A1194</formula1>
    </dataValidation>
    <dataValidation type="list" allowBlank="1" sqref="B131">
      <formula1>'ข้อมูลหัวหน้าแคร์แคร์กลุ่มพันธก'!$A$2:$A1217</formula1>
    </dataValidation>
    <dataValidation type="list" allowBlank="1" sqref="B94:B98">
      <formula1>'ข้อมูลหัวหน้าแคร์แคร์กลุ่มพันธก'!$A$2:$A1150</formula1>
    </dataValidation>
    <dataValidation type="list" allowBlank="1" sqref="B360">
      <formula1>'ข้อมูลหัวหน้าแคร์แคร์กลุ่มพันธก'!$A$2:$A1558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85.5"/>
    <col customWidth="1" min="3" max="3" width="15.25"/>
    <col customWidth="1" min="4" max="6" width="12.63"/>
  </cols>
  <sheetData>
    <row r="1" ht="15.75" customHeight="1">
      <c r="A1" s="35" t="s">
        <v>1</v>
      </c>
      <c r="B1" s="35" t="s">
        <v>459</v>
      </c>
      <c r="C1" s="35" t="s">
        <v>460</v>
      </c>
    </row>
    <row r="2" ht="15.75" customHeight="1">
      <c r="A2" s="36" t="s">
        <v>144</v>
      </c>
      <c r="B2" s="36" t="s">
        <v>461</v>
      </c>
      <c r="C2" s="37" t="s">
        <v>462</v>
      </c>
    </row>
    <row r="3" ht="15.75" customHeight="1">
      <c r="A3" s="36" t="s">
        <v>138</v>
      </c>
      <c r="B3" s="36" t="s">
        <v>463</v>
      </c>
      <c r="C3" s="8"/>
    </row>
    <row r="4" ht="15.75" customHeight="1">
      <c r="A4" s="36" t="s">
        <v>164</v>
      </c>
      <c r="B4" s="36" t="s">
        <v>464</v>
      </c>
      <c r="C4" s="7" t="s">
        <v>465</v>
      </c>
    </row>
    <row r="5" ht="15.75" customHeight="1">
      <c r="A5" s="36" t="s">
        <v>340</v>
      </c>
      <c r="B5" s="36" t="s">
        <v>466</v>
      </c>
      <c r="C5" s="8"/>
    </row>
    <row r="6" ht="15.75" customHeight="1">
      <c r="A6" s="36" t="s">
        <v>146</v>
      </c>
      <c r="B6" s="36" t="s">
        <v>467</v>
      </c>
      <c r="C6" s="8"/>
    </row>
    <row r="7" ht="15.75" customHeight="1">
      <c r="A7" s="36" t="s">
        <v>136</v>
      </c>
      <c r="B7" s="36" t="s">
        <v>468</v>
      </c>
      <c r="C7" s="8"/>
    </row>
    <row r="8" ht="15.75" customHeight="1">
      <c r="A8" s="36" t="s">
        <v>12</v>
      </c>
      <c r="B8" s="36" t="s">
        <v>469</v>
      </c>
      <c r="C8" s="8"/>
    </row>
    <row r="9" ht="15.75" customHeight="1">
      <c r="A9" s="36" t="s">
        <v>94</v>
      </c>
      <c r="B9" s="36" t="s">
        <v>470</v>
      </c>
      <c r="C9" s="8"/>
    </row>
    <row r="10" ht="15.75" customHeight="1">
      <c r="A10" s="36" t="s">
        <v>120</v>
      </c>
      <c r="B10" s="36" t="s">
        <v>471</v>
      </c>
      <c r="C10" s="8"/>
    </row>
    <row r="11" ht="15.75" customHeight="1">
      <c r="A11" s="36" t="s">
        <v>73</v>
      </c>
      <c r="B11" s="36" t="s">
        <v>472</v>
      </c>
      <c r="C11" s="8"/>
    </row>
    <row r="12" ht="15.75" customHeight="1">
      <c r="A12" s="36" t="s">
        <v>473</v>
      </c>
      <c r="B12" s="36" t="s">
        <v>474</v>
      </c>
      <c r="C12" s="8"/>
    </row>
    <row r="13" ht="15.75" customHeight="1">
      <c r="A13" s="36" t="s">
        <v>272</v>
      </c>
      <c r="B13" s="36" t="s">
        <v>475</v>
      </c>
      <c r="C13" s="37" t="s">
        <v>476</v>
      </c>
    </row>
    <row r="14" ht="15.75" customHeight="1">
      <c r="A14" s="36" t="s">
        <v>323</v>
      </c>
      <c r="B14" s="36" t="s">
        <v>477</v>
      </c>
      <c r="C14" s="8"/>
    </row>
    <row r="15" ht="15.75" customHeight="1">
      <c r="A15" s="36" t="s">
        <v>332</v>
      </c>
      <c r="B15" s="36" t="s">
        <v>478</v>
      </c>
      <c r="C15" s="8"/>
    </row>
    <row r="16" ht="15.75" customHeight="1">
      <c r="A16" s="36" t="s">
        <v>479</v>
      </c>
      <c r="B16" s="36" t="s">
        <v>480</v>
      </c>
      <c r="C16" s="8"/>
    </row>
    <row r="17" ht="15.75" customHeight="1">
      <c r="A17" s="36" t="s">
        <v>481</v>
      </c>
      <c r="B17" s="36" t="s">
        <v>482</v>
      </c>
      <c r="C17" s="37" t="s">
        <v>476</v>
      </c>
    </row>
    <row r="18" ht="15.75" customHeight="1">
      <c r="A18" s="36" t="s">
        <v>483</v>
      </c>
      <c r="B18" s="36" t="s">
        <v>484</v>
      </c>
      <c r="C18" s="8"/>
    </row>
    <row r="19" ht="15.75" customHeight="1">
      <c r="A19" s="36" t="s">
        <v>401</v>
      </c>
      <c r="B19" s="36" t="s">
        <v>485</v>
      </c>
      <c r="C19" s="8"/>
    </row>
    <row r="20" ht="15.75" customHeight="1">
      <c r="A20" s="36" t="s">
        <v>486</v>
      </c>
      <c r="B20" s="36" t="s">
        <v>487</v>
      </c>
      <c r="C20" s="8"/>
    </row>
    <row r="21" ht="15.75" customHeight="1">
      <c r="A21" s="36" t="s">
        <v>394</v>
      </c>
      <c r="B21" s="36" t="s">
        <v>488</v>
      </c>
      <c r="C21" s="7" t="s">
        <v>489</v>
      </c>
    </row>
    <row r="22" ht="15.75" customHeight="1">
      <c r="A22" s="8"/>
      <c r="B22" s="8"/>
      <c r="C22" s="8"/>
    </row>
    <row r="23" ht="15.75" customHeight="1">
      <c r="A23" s="8"/>
      <c r="B23" s="8"/>
      <c r="C23" s="8"/>
    </row>
    <row r="24" ht="15.75" customHeight="1">
      <c r="A24" s="8"/>
      <c r="B24" s="8"/>
      <c r="C24" s="8"/>
    </row>
    <row r="25" ht="15.75" customHeight="1">
      <c r="A25" s="8"/>
      <c r="B25" s="8"/>
      <c r="C25" s="8"/>
    </row>
    <row r="26" ht="15.75" customHeight="1">
      <c r="A26" s="8"/>
      <c r="B26" s="8"/>
      <c r="C26" s="8"/>
    </row>
    <row r="27" ht="15.75" customHeight="1">
      <c r="A27" s="8"/>
      <c r="B27" s="8"/>
      <c r="C27" s="8"/>
    </row>
    <row r="28" ht="15.75" customHeight="1">
      <c r="A28" s="8"/>
      <c r="B28" s="8"/>
      <c r="C28" s="8"/>
    </row>
    <row r="29" ht="15.75" customHeight="1">
      <c r="A29" s="8"/>
      <c r="B29" s="8"/>
      <c r="C29" s="8"/>
    </row>
    <row r="30" ht="15.75" customHeight="1">
      <c r="A30" s="8"/>
      <c r="B30" s="8"/>
      <c r="C30" s="8"/>
    </row>
    <row r="31" ht="15.75" customHeight="1">
      <c r="A31" s="8"/>
      <c r="B31" s="8"/>
      <c r="C31" s="8"/>
    </row>
    <row r="32" ht="15.75" customHeight="1">
      <c r="A32" s="8"/>
      <c r="B32" s="8"/>
      <c r="C32" s="8"/>
    </row>
    <row r="33" ht="15.75" customHeight="1">
      <c r="A33" s="8"/>
      <c r="B33" s="8"/>
      <c r="C33" s="8"/>
    </row>
    <row r="34" ht="15.75" customHeight="1">
      <c r="A34" s="8"/>
      <c r="B34" s="8"/>
      <c r="C34" s="8"/>
    </row>
    <row r="35" ht="15.75" customHeight="1">
      <c r="A35" s="8"/>
      <c r="B35" s="8"/>
      <c r="C35" s="8"/>
    </row>
    <row r="36" ht="15.75" customHeight="1">
      <c r="A36" s="8"/>
      <c r="B36" s="8"/>
      <c r="C36" s="8"/>
    </row>
    <row r="37" ht="15.75" customHeight="1">
      <c r="A37" s="8"/>
      <c r="B37" s="8"/>
      <c r="C37" s="8"/>
    </row>
    <row r="38" ht="15.75" customHeight="1">
      <c r="A38" s="8"/>
      <c r="B38" s="8"/>
      <c r="C38" s="8"/>
    </row>
    <row r="39" ht="15.75" customHeight="1">
      <c r="A39" s="8"/>
      <c r="B39" s="8"/>
      <c r="C39" s="8"/>
    </row>
    <row r="40" ht="15.75" customHeight="1">
      <c r="A40" s="8"/>
      <c r="B40" s="8"/>
      <c r="C40" s="8"/>
    </row>
    <row r="41" ht="15.75" customHeight="1">
      <c r="A41" s="8"/>
      <c r="B41" s="8"/>
      <c r="C41" s="8"/>
    </row>
    <row r="42" ht="15.75" customHeight="1">
      <c r="A42" s="8"/>
      <c r="B42" s="8"/>
      <c r="C42" s="8"/>
    </row>
    <row r="43" ht="15.75" customHeight="1">
      <c r="A43" s="8"/>
      <c r="B43" s="8"/>
      <c r="C43" s="8"/>
    </row>
    <row r="44" ht="15.75" customHeight="1">
      <c r="A44" s="8"/>
      <c r="B44" s="8"/>
      <c r="C44" s="8"/>
    </row>
    <row r="45" ht="15.75" customHeight="1">
      <c r="A45" s="8"/>
      <c r="B45" s="8"/>
      <c r="C45" s="8"/>
    </row>
    <row r="46" ht="15.75" customHeight="1">
      <c r="A46" s="8"/>
      <c r="B46" s="8"/>
      <c r="C46" s="8"/>
    </row>
    <row r="47" ht="15.75" customHeight="1">
      <c r="A47" s="8"/>
      <c r="B47" s="8"/>
      <c r="C47" s="8"/>
    </row>
    <row r="48" ht="15.75" customHeight="1">
      <c r="A48" s="8"/>
      <c r="B48" s="8"/>
      <c r="C48" s="8"/>
    </row>
    <row r="49" ht="15.75" customHeight="1">
      <c r="A49" s="8"/>
      <c r="B49" s="8"/>
      <c r="C49" s="8"/>
    </row>
    <row r="50" ht="15.75" customHeight="1">
      <c r="A50" s="8"/>
      <c r="B50" s="8"/>
      <c r="C50" s="8"/>
    </row>
    <row r="51" ht="15.75" customHeight="1">
      <c r="A51" s="8"/>
      <c r="B51" s="8"/>
      <c r="C51" s="8"/>
    </row>
    <row r="52" ht="15.75" customHeight="1">
      <c r="A52" s="8"/>
      <c r="B52" s="8"/>
      <c r="C52" s="8"/>
    </row>
    <row r="53" ht="15.75" customHeight="1">
      <c r="A53" s="8"/>
      <c r="B53" s="8"/>
      <c r="C53" s="8"/>
    </row>
    <row r="54" ht="15.75" customHeight="1">
      <c r="A54" s="8"/>
      <c r="B54" s="8"/>
      <c r="C54" s="8"/>
    </row>
    <row r="55" ht="15.75" customHeight="1">
      <c r="A55" s="8"/>
      <c r="B55" s="8"/>
      <c r="C55" s="8"/>
    </row>
    <row r="56" ht="15.75" customHeight="1">
      <c r="A56" s="8"/>
      <c r="B56" s="8"/>
      <c r="C56" s="8"/>
    </row>
    <row r="57" ht="15.75" customHeight="1">
      <c r="A57" s="8"/>
      <c r="B57" s="8"/>
      <c r="C57" s="8"/>
    </row>
    <row r="58" ht="15.75" customHeight="1">
      <c r="A58" s="8"/>
      <c r="B58" s="8"/>
      <c r="C58" s="8"/>
    </row>
    <row r="59" ht="15.75" customHeight="1">
      <c r="A59" s="8"/>
      <c r="B59" s="8"/>
      <c r="C59" s="8"/>
    </row>
    <row r="60" ht="15.75" customHeight="1">
      <c r="A60" s="8"/>
      <c r="B60" s="8"/>
      <c r="C60" s="8"/>
    </row>
    <row r="61" ht="15.75" customHeight="1">
      <c r="A61" s="8"/>
      <c r="B61" s="8"/>
      <c r="C61" s="8"/>
    </row>
    <row r="62" ht="15.75" customHeight="1">
      <c r="A62" s="8"/>
      <c r="B62" s="8"/>
      <c r="C62" s="8"/>
    </row>
    <row r="63" ht="15.75" customHeight="1">
      <c r="A63" s="8"/>
      <c r="B63" s="8"/>
      <c r="C63" s="8"/>
    </row>
    <row r="64" ht="15.75" customHeight="1">
      <c r="A64" s="8"/>
      <c r="B64" s="8"/>
      <c r="C64" s="8"/>
    </row>
    <row r="65" ht="15.75" customHeight="1">
      <c r="A65" s="8"/>
      <c r="B65" s="8"/>
      <c r="C65" s="8"/>
    </row>
    <row r="66" ht="15.75" customHeight="1">
      <c r="A66" s="8"/>
      <c r="B66" s="8"/>
      <c r="C66" s="8"/>
    </row>
    <row r="67" ht="15.75" customHeight="1">
      <c r="A67" s="8"/>
      <c r="B67" s="8"/>
      <c r="C67" s="8"/>
    </row>
    <row r="68" ht="15.75" customHeight="1">
      <c r="A68" s="8"/>
      <c r="B68" s="8"/>
      <c r="C68" s="8"/>
    </row>
    <row r="69" ht="15.75" customHeight="1">
      <c r="A69" s="8"/>
      <c r="B69" s="8"/>
      <c r="C69" s="8"/>
    </row>
    <row r="70" ht="15.75" customHeight="1">
      <c r="A70" s="8"/>
      <c r="B70" s="8"/>
      <c r="C70" s="8"/>
    </row>
    <row r="71" ht="15.75" customHeight="1">
      <c r="A71" s="8"/>
      <c r="B71" s="8"/>
      <c r="C71" s="8"/>
    </row>
    <row r="72" ht="15.75" customHeight="1">
      <c r="A72" s="8"/>
      <c r="B72" s="8"/>
      <c r="C72" s="8"/>
    </row>
    <row r="73" ht="15.75" customHeight="1">
      <c r="A73" s="8"/>
      <c r="B73" s="8"/>
      <c r="C73" s="8"/>
    </row>
    <row r="74" ht="15.75" customHeight="1">
      <c r="A74" s="8"/>
      <c r="B74" s="8"/>
      <c r="C74" s="8"/>
    </row>
    <row r="75" ht="15.75" customHeight="1">
      <c r="A75" s="8"/>
      <c r="B75" s="8"/>
      <c r="C75" s="8"/>
    </row>
    <row r="76" ht="15.75" customHeight="1">
      <c r="A76" s="8"/>
      <c r="B76" s="8"/>
      <c r="C76" s="8"/>
    </row>
    <row r="77" ht="15.75" customHeight="1">
      <c r="A77" s="8"/>
      <c r="B77" s="8"/>
      <c r="C77" s="8"/>
    </row>
    <row r="78" ht="15.75" customHeight="1">
      <c r="A78" s="8"/>
      <c r="B78" s="8"/>
      <c r="C78" s="8"/>
    </row>
    <row r="79" ht="15.75" customHeight="1">
      <c r="A79" s="8"/>
      <c r="B79" s="8"/>
      <c r="C79" s="8"/>
    </row>
    <row r="80" ht="15.75" customHeight="1">
      <c r="A80" s="8"/>
      <c r="B80" s="8"/>
      <c r="C80" s="8"/>
    </row>
    <row r="81" ht="15.75" customHeight="1">
      <c r="A81" s="8"/>
      <c r="B81" s="8"/>
      <c r="C81" s="8"/>
    </row>
    <row r="82" ht="15.75" customHeight="1">
      <c r="A82" s="8"/>
      <c r="B82" s="8"/>
      <c r="C82" s="8"/>
    </row>
    <row r="83" ht="15.75" customHeight="1">
      <c r="A83" s="8"/>
      <c r="B83" s="8"/>
      <c r="C83" s="8"/>
    </row>
    <row r="84" ht="15.75" customHeight="1">
      <c r="A84" s="8"/>
      <c r="B84" s="8"/>
      <c r="C84" s="8"/>
    </row>
    <row r="85" ht="15.75" customHeight="1">
      <c r="A85" s="8"/>
      <c r="B85" s="8"/>
      <c r="C85" s="8"/>
    </row>
    <row r="86" ht="15.75" customHeight="1">
      <c r="A86" s="8"/>
      <c r="B86" s="8"/>
      <c r="C86" s="8"/>
    </row>
    <row r="87" ht="15.75" customHeight="1">
      <c r="A87" s="8"/>
      <c r="B87" s="8"/>
      <c r="C87" s="8"/>
    </row>
    <row r="88" ht="15.75" customHeight="1">
      <c r="A88" s="8"/>
      <c r="B88" s="8"/>
      <c r="C88" s="8"/>
    </row>
    <row r="89" ht="15.75" customHeight="1">
      <c r="A89" s="8"/>
      <c r="B89" s="8"/>
      <c r="C89" s="8"/>
    </row>
    <row r="90" ht="15.75" customHeight="1">
      <c r="A90" s="8"/>
      <c r="B90" s="8"/>
      <c r="C90" s="8"/>
    </row>
    <row r="91" ht="15.75" customHeight="1">
      <c r="A91" s="8"/>
      <c r="B91" s="8"/>
      <c r="C91" s="8"/>
    </row>
    <row r="92" ht="15.75" customHeight="1">
      <c r="A92" s="8"/>
      <c r="B92" s="8"/>
      <c r="C92" s="8"/>
    </row>
    <row r="93" ht="15.75" customHeight="1">
      <c r="A93" s="8"/>
      <c r="B93" s="8"/>
      <c r="C93" s="8"/>
    </row>
    <row r="94" ht="15.75" customHeight="1">
      <c r="A94" s="8"/>
      <c r="B94" s="8"/>
      <c r="C94" s="8"/>
    </row>
    <row r="95" ht="15.75" customHeight="1">
      <c r="A95" s="8"/>
      <c r="B95" s="8"/>
      <c r="C95" s="8"/>
    </row>
    <row r="96" ht="15.75" customHeight="1">
      <c r="A96" s="8"/>
      <c r="B96" s="8"/>
      <c r="C96" s="8"/>
    </row>
    <row r="97" ht="15.75" customHeight="1">
      <c r="A97" s="8"/>
      <c r="B97" s="8"/>
      <c r="C97" s="8"/>
    </row>
    <row r="98" ht="15.75" customHeight="1">
      <c r="A98" s="8"/>
      <c r="B98" s="8"/>
      <c r="C98" s="8"/>
    </row>
    <row r="99" ht="15.75" customHeight="1">
      <c r="A99" s="8"/>
      <c r="B99" s="8"/>
      <c r="C99" s="8"/>
    </row>
    <row r="100" ht="15.75" customHeight="1">
      <c r="A100" s="8"/>
      <c r="B100" s="8"/>
      <c r="C100" s="8"/>
    </row>
    <row r="101" ht="15.75" customHeight="1">
      <c r="A101" s="8"/>
      <c r="B101" s="8"/>
      <c r="C101" s="8"/>
    </row>
    <row r="102" ht="15.75" customHeight="1">
      <c r="A102" s="8"/>
      <c r="B102" s="8"/>
      <c r="C102" s="8"/>
    </row>
    <row r="103" ht="15.75" customHeight="1">
      <c r="A103" s="8"/>
      <c r="B103" s="8"/>
      <c r="C103" s="8"/>
    </row>
    <row r="104" ht="15.75" customHeight="1">
      <c r="A104" s="8"/>
      <c r="B104" s="8"/>
      <c r="C104" s="8"/>
    </row>
    <row r="105" ht="15.75" customHeight="1">
      <c r="A105" s="8"/>
      <c r="B105" s="8"/>
      <c r="C105" s="8"/>
    </row>
    <row r="106" ht="15.75" customHeight="1">
      <c r="A106" s="8"/>
      <c r="B106" s="8"/>
      <c r="C106" s="8"/>
    </row>
    <row r="107" ht="15.75" customHeight="1">
      <c r="A107" s="8"/>
      <c r="B107" s="8"/>
      <c r="C107" s="8"/>
    </row>
    <row r="108" ht="15.75" customHeight="1">
      <c r="A108" s="8"/>
      <c r="B108" s="8"/>
      <c r="C108" s="8"/>
    </row>
    <row r="109" ht="15.75" customHeight="1">
      <c r="A109" s="8"/>
      <c r="B109" s="8"/>
      <c r="C109" s="8"/>
    </row>
    <row r="110" ht="15.75" customHeight="1">
      <c r="A110" s="8"/>
      <c r="B110" s="8"/>
      <c r="C110" s="8"/>
    </row>
    <row r="111" ht="15.75" customHeight="1">
      <c r="A111" s="8"/>
      <c r="B111" s="8"/>
      <c r="C111" s="8"/>
    </row>
    <row r="112" ht="15.75" customHeight="1">
      <c r="A112" s="8"/>
      <c r="B112" s="8"/>
      <c r="C112" s="8"/>
    </row>
    <row r="113" ht="15.75" customHeight="1">
      <c r="A113" s="8"/>
      <c r="B113" s="8"/>
      <c r="C113" s="8"/>
    </row>
    <row r="114" ht="15.75" customHeight="1">
      <c r="A114" s="8"/>
      <c r="B114" s="8"/>
      <c r="C114" s="8"/>
    </row>
    <row r="115" ht="15.75" customHeight="1">
      <c r="A115" s="8"/>
      <c r="B115" s="8"/>
      <c r="C115" s="8"/>
    </row>
    <row r="116" ht="15.75" customHeight="1">
      <c r="A116" s="8"/>
      <c r="B116" s="8"/>
      <c r="C116" s="8"/>
    </row>
    <row r="117" ht="15.75" customHeight="1">
      <c r="A117" s="8"/>
      <c r="B117" s="8"/>
      <c r="C117" s="8"/>
    </row>
    <row r="118" ht="15.75" customHeight="1">
      <c r="A118" s="8"/>
      <c r="B118" s="8"/>
      <c r="C118" s="8"/>
    </row>
    <row r="119" ht="15.75" customHeight="1">
      <c r="A119" s="8"/>
      <c r="B119" s="8"/>
      <c r="C119" s="8"/>
    </row>
    <row r="120" ht="15.75" customHeight="1">
      <c r="A120" s="8"/>
      <c r="B120" s="8"/>
      <c r="C120" s="8"/>
    </row>
    <row r="121" ht="15.75" customHeight="1">
      <c r="A121" s="8"/>
      <c r="B121" s="8"/>
      <c r="C121" s="8"/>
    </row>
    <row r="122" ht="15.75" customHeight="1">
      <c r="A122" s="8"/>
      <c r="B122" s="8"/>
      <c r="C122" s="8"/>
    </row>
    <row r="123" ht="15.75" customHeight="1">
      <c r="A123" s="8"/>
      <c r="B123" s="8"/>
      <c r="C123" s="8"/>
    </row>
    <row r="124" ht="15.75" customHeight="1">
      <c r="A124" s="8"/>
      <c r="B124" s="8"/>
      <c r="C124" s="8"/>
    </row>
    <row r="125" ht="15.75" customHeight="1">
      <c r="A125" s="8"/>
      <c r="B125" s="8"/>
      <c r="C125" s="8"/>
    </row>
    <row r="126" ht="15.75" customHeight="1">
      <c r="A126" s="8"/>
      <c r="B126" s="8"/>
      <c r="C126" s="8"/>
    </row>
    <row r="127" ht="15.75" customHeight="1">
      <c r="A127" s="8"/>
      <c r="B127" s="8"/>
      <c r="C127" s="8"/>
    </row>
    <row r="128" ht="15.75" customHeight="1">
      <c r="A128" s="8"/>
      <c r="B128" s="8"/>
      <c r="C128" s="8"/>
    </row>
    <row r="129" ht="15.75" customHeight="1">
      <c r="A129" s="8"/>
      <c r="B129" s="8"/>
      <c r="C129" s="8"/>
    </row>
    <row r="130" ht="15.75" customHeight="1">
      <c r="A130" s="8"/>
      <c r="B130" s="8"/>
      <c r="C130" s="8"/>
    </row>
    <row r="131" ht="15.75" customHeight="1">
      <c r="A131" s="8"/>
      <c r="B131" s="8"/>
      <c r="C131" s="8"/>
    </row>
    <row r="132" ht="15.75" customHeight="1">
      <c r="A132" s="8"/>
      <c r="B132" s="8"/>
      <c r="C132" s="8"/>
    </row>
    <row r="133" ht="15.75" customHeight="1">
      <c r="A133" s="8"/>
      <c r="B133" s="8"/>
      <c r="C133" s="8"/>
    </row>
    <row r="134" ht="15.75" customHeight="1">
      <c r="A134" s="8"/>
      <c r="B134" s="8"/>
      <c r="C134" s="8"/>
    </row>
    <row r="135" ht="15.75" customHeight="1">
      <c r="A135" s="8"/>
      <c r="B135" s="8"/>
      <c r="C135" s="8"/>
    </row>
    <row r="136" ht="15.75" customHeight="1">
      <c r="A136" s="8"/>
      <c r="B136" s="8"/>
      <c r="C136" s="8"/>
    </row>
    <row r="137" ht="15.75" customHeight="1">
      <c r="A137" s="8"/>
      <c r="B137" s="8"/>
      <c r="C137" s="8"/>
    </row>
    <row r="138" ht="15.75" customHeight="1">
      <c r="A138" s="8"/>
      <c r="B138" s="8"/>
      <c r="C138" s="8"/>
    </row>
    <row r="139" ht="15.75" customHeight="1">
      <c r="A139" s="8"/>
      <c r="B139" s="8"/>
      <c r="C139" s="8"/>
    </row>
    <row r="140" ht="15.75" customHeight="1">
      <c r="A140" s="8"/>
      <c r="B140" s="8"/>
      <c r="C140" s="8"/>
    </row>
    <row r="141" ht="15.75" customHeight="1">
      <c r="A141" s="8"/>
      <c r="B141" s="8"/>
      <c r="C141" s="8"/>
    </row>
    <row r="142" ht="15.75" customHeight="1">
      <c r="A142" s="8"/>
      <c r="B142" s="8"/>
      <c r="C142" s="8"/>
    </row>
    <row r="143" ht="15.75" customHeight="1">
      <c r="A143" s="8"/>
      <c r="B143" s="8"/>
      <c r="C143" s="8"/>
    </row>
    <row r="144" ht="15.75" customHeight="1">
      <c r="A144" s="8"/>
      <c r="B144" s="8"/>
      <c r="C144" s="8"/>
    </row>
    <row r="145" ht="15.75" customHeight="1">
      <c r="A145" s="8"/>
      <c r="B145" s="8"/>
      <c r="C145" s="8"/>
    </row>
    <row r="146" ht="15.75" customHeight="1">
      <c r="A146" s="8"/>
      <c r="B146" s="8"/>
      <c r="C146" s="8"/>
    </row>
    <row r="147" ht="15.75" customHeight="1">
      <c r="A147" s="8"/>
      <c r="B147" s="8"/>
      <c r="C147" s="8"/>
    </row>
    <row r="148" ht="15.75" customHeight="1">
      <c r="A148" s="8"/>
      <c r="B148" s="8"/>
      <c r="C148" s="8"/>
    </row>
    <row r="149" ht="15.75" customHeight="1">
      <c r="A149" s="8"/>
      <c r="B149" s="8"/>
      <c r="C149" s="8"/>
    </row>
    <row r="150" ht="15.75" customHeight="1">
      <c r="A150" s="8"/>
      <c r="B150" s="8"/>
      <c r="C150" s="8"/>
    </row>
    <row r="151" ht="15.75" customHeight="1">
      <c r="A151" s="8"/>
      <c r="B151" s="8"/>
      <c r="C151" s="8"/>
    </row>
    <row r="152" ht="15.75" customHeight="1">
      <c r="A152" s="8"/>
      <c r="B152" s="8"/>
      <c r="C152" s="8"/>
    </row>
    <row r="153" ht="15.75" customHeight="1">
      <c r="A153" s="8"/>
      <c r="B153" s="8"/>
      <c r="C153" s="8"/>
    </row>
    <row r="154" ht="15.75" customHeight="1">
      <c r="A154" s="8"/>
      <c r="B154" s="8"/>
      <c r="C154" s="8"/>
    </row>
    <row r="155" ht="15.75" customHeight="1">
      <c r="A155" s="8"/>
      <c r="B155" s="8"/>
      <c r="C155" s="8"/>
    </row>
    <row r="156" ht="15.75" customHeight="1">
      <c r="A156" s="8"/>
      <c r="B156" s="8"/>
      <c r="C156" s="8"/>
    </row>
    <row r="157" ht="15.75" customHeight="1">
      <c r="A157" s="8"/>
      <c r="B157" s="8"/>
      <c r="C157" s="8"/>
    </row>
    <row r="158" ht="15.75" customHeight="1">
      <c r="A158" s="8"/>
      <c r="B158" s="8"/>
      <c r="C158" s="8"/>
    </row>
    <row r="159" ht="15.75" customHeight="1">
      <c r="A159" s="8"/>
      <c r="B159" s="8"/>
      <c r="C159" s="8"/>
    </row>
    <row r="160" ht="15.75" customHeight="1">
      <c r="A160" s="8"/>
      <c r="B160" s="8"/>
      <c r="C160" s="8"/>
    </row>
    <row r="161" ht="15.75" customHeight="1">
      <c r="A161" s="8"/>
      <c r="B161" s="8"/>
      <c r="C161" s="8"/>
    </row>
    <row r="162" ht="15.75" customHeight="1">
      <c r="A162" s="8"/>
      <c r="B162" s="8"/>
      <c r="C162" s="8"/>
    </row>
    <row r="163" ht="15.75" customHeight="1">
      <c r="A163" s="8"/>
      <c r="B163" s="8"/>
      <c r="C163" s="8"/>
    </row>
    <row r="164" ht="15.75" customHeight="1">
      <c r="A164" s="8"/>
      <c r="B164" s="8"/>
      <c r="C164" s="8"/>
    </row>
    <row r="165" ht="15.75" customHeight="1">
      <c r="A165" s="8"/>
      <c r="B165" s="8"/>
      <c r="C165" s="8"/>
    </row>
    <row r="166" ht="15.75" customHeight="1">
      <c r="A166" s="8"/>
      <c r="B166" s="8"/>
      <c r="C166" s="8"/>
    </row>
    <row r="167" ht="15.75" customHeight="1">
      <c r="A167" s="8"/>
      <c r="B167" s="8"/>
      <c r="C167" s="8"/>
    </row>
    <row r="168" ht="15.75" customHeight="1">
      <c r="A168" s="8"/>
      <c r="B168" s="8"/>
      <c r="C168" s="8"/>
    </row>
    <row r="169" ht="15.75" customHeight="1">
      <c r="A169" s="8"/>
      <c r="B169" s="8"/>
      <c r="C169" s="8"/>
    </row>
    <row r="170" ht="15.75" customHeight="1">
      <c r="A170" s="8"/>
      <c r="B170" s="8"/>
      <c r="C170" s="8"/>
    </row>
    <row r="171" ht="15.75" customHeight="1">
      <c r="A171" s="8"/>
      <c r="B171" s="8"/>
      <c r="C171" s="8"/>
    </row>
    <row r="172" ht="15.75" customHeight="1">
      <c r="A172" s="8"/>
      <c r="B172" s="8"/>
      <c r="C172" s="8"/>
    </row>
    <row r="173" ht="15.75" customHeight="1">
      <c r="A173" s="8"/>
      <c r="B173" s="8"/>
      <c r="C173" s="8"/>
    </row>
    <row r="174" ht="15.75" customHeight="1">
      <c r="A174" s="8"/>
      <c r="B174" s="8"/>
      <c r="C174" s="8"/>
    </row>
    <row r="175" ht="15.75" customHeight="1">
      <c r="A175" s="8"/>
      <c r="B175" s="8"/>
      <c r="C175" s="8"/>
    </row>
    <row r="176" ht="15.75" customHeight="1">
      <c r="A176" s="8"/>
      <c r="B176" s="8"/>
      <c r="C176" s="8"/>
    </row>
    <row r="177" ht="15.75" customHeight="1">
      <c r="A177" s="8"/>
      <c r="B177" s="8"/>
      <c r="C177" s="8"/>
    </row>
    <row r="178" ht="15.75" customHeight="1">
      <c r="A178" s="8"/>
      <c r="B178" s="8"/>
      <c r="C178" s="8"/>
    </row>
    <row r="179" ht="15.75" customHeight="1">
      <c r="A179" s="8"/>
      <c r="B179" s="8"/>
      <c r="C179" s="8"/>
    </row>
    <row r="180" ht="15.75" customHeight="1">
      <c r="A180" s="8"/>
      <c r="B180" s="8"/>
      <c r="C180" s="8"/>
    </row>
    <row r="181" ht="15.75" customHeight="1">
      <c r="A181" s="8"/>
      <c r="B181" s="8"/>
      <c r="C181" s="8"/>
    </row>
    <row r="182" ht="15.75" customHeight="1">
      <c r="A182" s="8"/>
      <c r="B182" s="8"/>
      <c r="C182" s="8"/>
    </row>
    <row r="183" ht="15.75" customHeight="1">
      <c r="A183" s="8"/>
      <c r="B183" s="8"/>
      <c r="C183" s="8"/>
    </row>
    <row r="184" ht="15.75" customHeight="1">
      <c r="A184" s="8"/>
      <c r="B184" s="8"/>
      <c r="C184" s="8"/>
    </row>
    <row r="185" ht="15.75" customHeight="1">
      <c r="A185" s="8"/>
      <c r="B185" s="8"/>
      <c r="C185" s="8"/>
    </row>
    <row r="186" ht="15.75" customHeight="1">
      <c r="A186" s="8"/>
      <c r="B186" s="8"/>
      <c r="C186" s="8"/>
    </row>
    <row r="187" ht="15.75" customHeight="1">
      <c r="A187" s="8"/>
      <c r="B187" s="8"/>
      <c r="C187" s="8"/>
    </row>
    <row r="188" ht="15.75" customHeight="1">
      <c r="A188" s="8"/>
      <c r="B188" s="8"/>
      <c r="C188" s="8"/>
    </row>
    <row r="189" ht="15.75" customHeight="1">
      <c r="A189" s="8"/>
      <c r="B189" s="8"/>
      <c r="C189" s="8"/>
    </row>
    <row r="190" ht="15.75" customHeight="1">
      <c r="A190" s="8"/>
      <c r="B190" s="8"/>
      <c r="C190" s="8"/>
    </row>
    <row r="191" ht="15.75" customHeight="1">
      <c r="A191" s="8"/>
      <c r="B191" s="8"/>
      <c r="C191" s="8"/>
    </row>
    <row r="192" ht="15.75" customHeight="1">
      <c r="A192" s="8"/>
      <c r="B192" s="8"/>
      <c r="C192" s="8"/>
    </row>
    <row r="193" ht="15.75" customHeight="1">
      <c r="A193" s="8"/>
      <c r="B193" s="8"/>
      <c r="C193" s="8"/>
    </row>
    <row r="194" ht="15.75" customHeight="1">
      <c r="A194" s="8"/>
      <c r="B194" s="8"/>
      <c r="C194" s="8"/>
    </row>
    <row r="195" ht="15.75" customHeight="1">
      <c r="A195" s="8"/>
      <c r="B195" s="8"/>
      <c r="C195" s="8"/>
    </row>
    <row r="196" ht="15.75" customHeight="1">
      <c r="A196" s="8"/>
      <c r="B196" s="8"/>
      <c r="C196" s="8"/>
    </row>
    <row r="197" ht="15.75" customHeight="1">
      <c r="A197" s="8"/>
      <c r="B197" s="8"/>
      <c r="C197" s="8"/>
    </row>
    <row r="198" ht="15.75" customHeight="1">
      <c r="A198" s="8"/>
      <c r="B198" s="8"/>
      <c r="C198" s="8"/>
    </row>
    <row r="199" ht="15.75" customHeight="1">
      <c r="A199" s="8"/>
      <c r="B199" s="8"/>
      <c r="C199" s="8"/>
    </row>
    <row r="200" ht="15.75" customHeight="1">
      <c r="A200" s="8"/>
      <c r="B200" s="8"/>
      <c r="C200" s="8"/>
    </row>
    <row r="201" ht="15.75" customHeight="1">
      <c r="A201" s="8"/>
      <c r="B201" s="8"/>
      <c r="C201" s="8"/>
    </row>
    <row r="202" ht="15.75" customHeight="1">
      <c r="A202" s="8"/>
      <c r="B202" s="8"/>
      <c r="C202" s="8"/>
    </row>
    <row r="203" ht="15.75" customHeight="1">
      <c r="A203" s="8"/>
      <c r="B203" s="8"/>
      <c r="C203" s="8"/>
    </row>
    <row r="204" ht="15.75" customHeight="1">
      <c r="A204" s="8"/>
      <c r="B204" s="8"/>
      <c r="C204" s="8"/>
    </row>
    <row r="205" ht="15.75" customHeight="1">
      <c r="A205" s="8"/>
      <c r="B205" s="8"/>
      <c r="C205" s="8"/>
    </row>
    <row r="206" ht="15.75" customHeight="1">
      <c r="A206" s="8"/>
      <c r="B206" s="8"/>
      <c r="C206" s="8"/>
    </row>
    <row r="207" ht="15.75" customHeight="1">
      <c r="A207" s="8"/>
      <c r="B207" s="8"/>
      <c r="C207" s="8"/>
    </row>
    <row r="208" ht="15.75" customHeight="1">
      <c r="A208" s="8"/>
      <c r="B208" s="8"/>
      <c r="C208" s="8"/>
    </row>
    <row r="209" ht="15.75" customHeight="1">
      <c r="A209" s="8"/>
      <c r="B209" s="8"/>
      <c r="C209" s="8"/>
    </row>
    <row r="210" ht="15.75" customHeight="1">
      <c r="A210" s="8"/>
      <c r="B210" s="8"/>
      <c r="C210" s="8"/>
    </row>
    <row r="211" ht="15.75" customHeight="1">
      <c r="A211" s="8"/>
      <c r="B211" s="8"/>
      <c r="C211" s="8"/>
    </row>
    <row r="212" ht="15.75" customHeight="1">
      <c r="A212" s="8"/>
      <c r="B212" s="8"/>
      <c r="C212" s="8"/>
    </row>
    <row r="213" ht="15.75" customHeight="1">
      <c r="A213" s="8"/>
      <c r="B213" s="8"/>
      <c r="C213" s="8"/>
    </row>
    <row r="214" ht="15.75" customHeight="1">
      <c r="A214" s="8"/>
      <c r="B214" s="8"/>
      <c r="C214" s="8"/>
    </row>
    <row r="215" ht="15.75" customHeight="1">
      <c r="A215" s="8"/>
      <c r="B215" s="8"/>
      <c r="C215" s="8"/>
    </row>
    <row r="216" ht="15.75" customHeight="1">
      <c r="A216" s="8"/>
      <c r="B216" s="8"/>
      <c r="C216" s="8"/>
    </row>
    <row r="217" ht="15.75" customHeight="1">
      <c r="A217" s="8"/>
      <c r="B217" s="8"/>
      <c r="C217" s="8"/>
    </row>
    <row r="218" ht="15.75" customHeight="1">
      <c r="A218" s="8"/>
      <c r="B218" s="8"/>
      <c r="C218" s="8"/>
    </row>
    <row r="219" ht="15.75" customHeight="1">
      <c r="A219" s="8"/>
      <c r="B219" s="8"/>
      <c r="C219" s="8"/>
    </row>
    <row r="220" ht="15.75" customHeight="1">
      <c r="A220" s="8"/>
      <c r="B220" s="8"/>
      <c r="C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6.25"/>
    <col customWidth="1" min="3" max="3" width="22.63"/>
    <col customWidth="1" min="4" max="4" width="18.88"/>
    <col customWidth="1" min="5" max="5" width="31.25"/>
    <col customWidth="1" min="6" max="7" width="17.75"/>
  </cols>
  <sheetData>
    <row r="1" ht="15.75" customHeight="1">
      <c r="A1" s="38" t="s">
        <v>490</v>
      </c>
      <c r="B1" s="35" t="s">
        <v>491</v>
      </c>
      <c r="C1" s="39" t="str">
        <f t="array" ref="C1:C1000">{"ชื่อแคร์-หนค. กลุ่มพันธกิจ";IF(len(B2:B1000)&gt;0,VLOOKUP(B2:B1000,'ข้อมูลผู้เชื่อ'!A:E,2,false),"")}</f>
        <v>ชื่อแคร์-หนค. กลุ่มพันธกิจ</v>
      </c>
      <c r="D1" s="39" t="s">
        <v>492</v>
      </c>
      <c r="E1" s="39" t="s">
        <v>493</v>
      </c>
      <c r="F1" s="39" t="s">
        <v>494</v>
      </c>
      <c r="G1" s="39" t="str">
        <f t="array" ref="G1:G1000">{"Year-Month";IF(len(A2:A1000)&gt;0,YEAR(A2:A1000)&amp;"-"&amp;MONTH(A2:A1000),"")}</f>
        <v>Year-Month</v>
      </c>
    </row>
    <row r="2" ht="15.75" customHeight="1">
      <c r="A2" s="9"/>
      <c r="B2" s="7"/>
      <c r="C2" s="8" t="s">
        <v>14</v>
      </c>
      <c r="D2" s="7"/>
      <c r="E2" s="7"/>
      <c r="F2" s="8"/>
      <c r="G2" s="40" t="s">
        <v>14</v>
      </c>
    </row>
    <row r="3" ht="15.75" customHeight="1">
      <c r="A3" s="9"/>
      <c r="B3" s="7"/>
      <c r="C3" s="8" t="s">
        <v>14</v>
      </c>
      <c r="D3" s="7"/>
      <c r="E3" s="7"/>
      <c r="F3" s="8"/>
      <c r="G3" s="40" t="s">
        <v>14</v>
      </c>
    </row>
    <row r="4" ht="15.75" customHeight="1">
      <c r="A4" s="9"/>
      <c r="B4" s="7"/>
      <c r="C4" s="8" t="s">
        <v>14</v>
      </c>
      <c r="D4" s="7"/>
      <c r="E4" s="7"/>
      <c r="F4" s="8"/>
      <c r="G4" s="40" t="s">
        <v>14</v>
      </c>
    </row>
    <row r="5" ht="15.75" customHeight="1">
      <c r="A5" s="9"/>
      <c r="B5" s="7"/>
      <c r="C5" s="8" t="s">
        <v>14</v>
      </c>
      <c r="D5" s="7"/>
      <c r="E5" s="8"/>
      <c r="F5" s="8"/>
      <c r="G5" s="40" t="s">
        <v>14</v>
      </c>
    </row>
    <row r="6" ht="15.75" customHeight="1">
      <c r="A6" s="9"/>
      <c r="B6" s="7"/>
      <c r="C6" s="8" t="s">
        <v>14</v>
      </c>
      <c r="D6" s="7"/>
      <c r="E6" s="8"/>
      <c r="F6" s="8"/>
      <c r="G6" s="40" t="s">
        <v>14</v>
      </c>
    </row>
    <row r="7" ht="15.75" customHeight="1">
      <c r="A7" s="10"/>
      <c r="B7" s="8"/>
      <c r="C7" s="8" t="s">
        <v>14</v>
      </c>
      <c r="D7" s="8"/>
      <c r="E7" s="8"/>
      <c r="F7" s="8"/>
      <c r="G7" s="40" t="s">
        <v>14</v>
      </c>
    </row>
    <row r="8" ht="15.75" customHeight="1">
      <c r="A8" s="10"/>
      <c r="B8" s="8"/>
      <c r="C8" s="8" t="s">
        <v>14</v>
      </c>
      <c r="D8" s="8"/>
      <c r="E8" s="8"/>
      <c r="F8" s="8"/>
      <c r="G8" s="40" t="s">
        <v>14</v>
      </c>
    </row>
    <row r="9" ht="15.75" customHeight="1">
      <c r="A9" s="10"/>
      <c r="B9" s="8"/>
      <c r="C9" s="8" t="s">
        <v>14</v>
      </c>
      <c r="D9" s="8"/>
      <c r="E9" s="8"/>
      <c r="F9" s="8"/>
      <c r="G9" s="40" t="s">
        <v>14</v>
      </c>
    </row>
    <row r="10" ht="15.75" customHeight="1">
      <c r="A10" s="10"/>
      <c r="B10" s="8"/>
      <c r="C10" s="8" t="s">
        <v>14</v>
      </c>
      <c r="D10" s="8"/>
      <c r="E10" s="8"/>
      <c r="F10" s="8"/>
      <c r="G10" s="40" t="s">
        <v>14</v>
      </c>
    </row>
    <row r="11" ht="15.75" customHeight="1">
      <c r="A11" s="10"/>
      <c r="B11" s="8"/>
      <c r="C11" s="8" t="s">
        <v>14</v>
      </c>
      <c r="D11" s="8"/>
      <c r="E11" s="8"/>
      <c r="F11" s="8"/>
      <c r="G11" s="40" t="s">
        <v>14</v>
      </c>
    </row>
    <row r="12" ht="15.75" customHeight="1">
      <c r="A12" s="10"/>
      <c r="B12" s="8"/>
      <c r="C12" s="8" t="s">
        <v>14</v>
      </c>
      <c r="D12" s="8"/>
      <c r="E12" s="8"/>
      <c r="F12" s="8"/>
      <c r="G12" s="40" t="s">
        <v>14</v>
      </c>
    </row>
    <row r="13" ht="15.75" customHeight="1">
      <c r="A13" s="10"/>
      <c r="B13" s="8"/>
      <c r="C13" s="8" t="s">
        <v>14</v>
      </c>
      <c r="D13" s="8"/>
      <c r="E13" s="8"/>
      <c r="F13" s="8"/>
      <c r="G13" s="40" t="s">
        <v>14</v>
      </c>
    </row>
    <row r="14" ht="15.75" customHeight="1">
      <c r="A14" s="10"/>
      <c r="B14" s="8"/>
      <c r="C14" s="8" t="s">
        <v>14</v>
      </c>
      <c r="D14" s="8"/>
      <c r="E14" s="8"/>
      <c r="F14" s="8"/>
      <c r="G14" s="40" t="s">
        <v>14</v>
      </c>
    </row>
    <row r="15" ht="15.75" customHeight="1">
      <c r="A15" s="10"/>
      <c r="B15" s="8"/>
      <c r="C15" s="8" t="s">
        <v>14</v>
      </c>
      <c r="D15" s="8"/>
      <c r="E15" s="8"/>
      <c r="F15" s="8"/>
      <c r="G15" s="40" t="s">
        <v>14</v>
      </c>
    </row>
    <row r="16" ht="15.75" customHeight="1">
      <c r="A16" s="10"/>
      <c r="B16" s="8"/>
      <c r="C16" s="8" t="s">
        <v>14</v>
      </c>
      <c r="D16" s="8"/>
      <c r="E16" s="8"/>
      <c r="F16" s="8"/>
      <c r="G16" s="40" t="s">
        <v>14</v>
      </c>
    </row>
    <row r="17" ht="15.75" customHeight="1">
      <c r="A17" s="10"/>
      <c r="B17" s="8"/>
      <c r="C17" s="8" t="s">
        <v>14</v>
      </c>
      <c r="D17" s="8"/>
      <c r="E17" s="8"/>
      <c r="F17" s="8"/>
      <c r="G17" s="40" t="s">
        <v>14</v>
      </c>
    </row>
    <row r="18" ht="15.75" customHeight="1">
      <c r="A18" s="10"/>
      <c r="B18" s="8"/>
      <c r="C18" s="8" t="s">
        <v>14</v>
      </c>
      <c r="D18" s="8"/>
      <c r="E18" s="8"/>
      <c r="F18" s="8"/>
      <c r="G18" s="40" t="s">
        <v>14</v>
      </c>
    </row>
    <row r="19" ht="15.75" customHeight="1">
      <c r="A19" s="10"/>
      <c r="B19" s="8"/>
      <c r="C19" s="8" t="s">
        <v>14</v>
      </c>
      <c r="D19" s="8"/>
      <c r="E19" s="8"/>
      <c r="F19" s="8"/>
      <c r="G19" s="40" t="s">
        <v>14</v>
      </c>
    </row>
    <row r="20" ht="15.75" customHeight="1">
      <c r="A20" s="10"/>
      <c r="B20" s="8"/>
      <c r="C20" s="8" t="s">
        <v>14</v>
      </c>
      <c r="D20" s="8"/>
      <c r="E20" s="8"/>
      <c r="F20" s="8"/>
      <c r="G20" s="40" t="s">
        <v>14</v>
      </c>
    </row>
    <row r="21" ht="15.75" customHeight="1">
      <c r="A21" s="10"/>
      <c r="B21" s="8"/>
      <c r="C21" s="8" t="s">
        <v>14</v>
      </c>
      <c r="D21" s="8"/>
      <c r="E21" s="8"/>
      <c r="F21" s="8"/>
      <c r="G21" s="40" t="s">
        <v>14</v>
      </c>
    </row>
    <row r="22" ht="15.75" customHeight="1">
      <c r="A22" s="10"/>
      <c r="B22" s="8"/>
      <c r="C22" s="8" t="s">
        <v>14</v>
      </c>
      <c r="D22" s="8"/>
      <c r="E22" s="8"/>
      <c r="F22" s="8"/>
      <c r="G22" s="40" t="s">
        <v>14</v>
      </c>
    </row>
    <row r="23" ht="15.75" customHeight="1">
      <c r="A23" s="10"/>
      <c r="B23" s="8"/>
      <c r="C23" s="8" t="s">
        <v>14</v>
      </c>
      <c r="D23" s="8"/>
      <c r="E23" s="8"/>
      <c r="F23" s="8"/>
      <c r="G23" s="40" t="s">
        <v>14</v>
      </c>
    </row>
    <row r="24" ht="15.75" customHeight="1">
      <c r="A24" s="10"/>
      <c r="B24" s="8"/>
      <c r="C24" s="8" t="s">
        <v>14</v>
      </c>
      <c r="D24" s="8"/>
      <c r="E24" s="8"/>
      <c r="F24" s="8"/>
      <c r="G24" s="40" t="s">
        <v>14</v>
      </c>
    </row>
    <row r="25" ht="15.75" customHeight="1">
      <c r="A25" s="10"/>
      <c r="B25" s="8"/>
      <c r="C25" s="8" t="s">
        <v>14</v>
      </c>
      <c r="D25" s="8"/>
      <c r="E25" s="8"/>
      <c r="F25" s="8"/>
      <c r="G25" s="40" t="s">
        <v>14</v>
      </c>
    </row>
    <row r="26" ht="15.75" customHeight="1">
      <c r="A26" s="10"/>
      <c r="B26" s="8"/>
      <c r="C26" s="8" t="s">
        <v>14</v>
      </c>
      <c r="D26" s="8"/>
      <c r="E26" s="8"/>
      <c r="F26" s="8"/>
      <c r="G26" s="40" t="s">
        <v>14</v>
      </c>
    </row>
    <row r="27" ht="15.75" customHeight="1">
      <c r="A27" s="10"/>
      <c r="B27" s="8"/>
      <c r="C27" s="8" t="s">
        <v>14</v>
      </c>
      <c r="D27" s="8"/>
      <c r="E27" s="8"/>
      <c r="F27" s="8"/>
      <c r="G27" s="40" t="s">
        <v>14</v>
      </c>
    </row>
    <row r="28" ht="15.75" customHeight="1">
      <c r="A28" s="10"/>
      <c r="B28" s="8"/>
      <c r="C28" s="8" t="s">
        <v>14</v>
      </c>
      <c r="D28" s="8"/>
      <c r="E28" s="8"/>
      <c r="F28" s="8"/>
      <c r="G28" s="40" t="s">
        <v>14</v>
      </c>
    </row>
    <row r="29" ht="15.75" customHeight="1">
      <c r="A29" s="10"/>
      <c r="B29" s="8"/>
      <c r="C29" s="8" t="s">
        <v>14</v>
      </c>
      <c r="D29" s="8"/>
      <c r="E29" s="8"/>
      <c r="F29" s="8"/>
      <c r="G29" s="40" t="s">
        <v>14</v>
      </c>
    </row>
    <row r="30" ht="15.75" customHeight="1">
      <c r="A30" s="10"/>
      <c r="B30" s="8"/>
      <c r="C30" s="8" t="s">
        <v>14</v>
      </c>
      <c r="D30" s="8"/>
      <c r="E30" s="8"/>
      <c r="F30" s="8"/>
      <c r="G30" s="40" t="s">
        <v>14</v>
      </c>
    </row>
    <row r="31" ht="15.75" customHeight="1">
      <c r="A31" s="10"/>
      <c r="B31" s="8"/>
      <c r="C31" s="8" t="s">
        <v>14</v>
      </c>
      <c r="D31" s="8"/>
      <c r="E31" s="8"/>
      <c r="F31" s="8"/>
      <c r="G31" s="40" t="s">
        <v>14</v>
      </c>
    </row>
    <row r="32" ht="15.75" customHeight="1">
      <c r="A32" s="10"/>
      <c r="B32" s="8"/>
      <c r="C32" s="8" t="s">
        <v>14</v>
      </c>
      <c r="D32" s="8"/>
      <c r="E32" s="8"/>
      <c r="F32" s="8"/>
      <c r="G32" s="40" t="s">
        <v>14</v>
      </c>
    </row>
    <row r="33" ht="15.75" customHeight="1">
      <c r="A33" s="10"/>
      <c r="B33" s="8"/>
      <c r="C33" s="8" t="s">
        <v>14</v>
      </c>
      <c r="D33" s="8"/>
      <c r="E33" s="8"/>
      <c r="F33" s="8"/>
      <c r="G33" s="40" t="s">
        <v>14</v>
      </c>
    </row>
    <row r="34" ht="15.75" customHeight="1">
      <c r="A34" s="10"/>
      <c r="B34" s="8"/>
      <c r="C34" s="8" t="s">
        <v>14</v>
      </c>
      <c r="D34" s="8"/>
      <c r="E34" s="8"/>
      <c r="F34" s="8"/>
      <c r="G34" s="40" t="s">
        <v>14</v>
      </c>
    </row>
    <row r="35" ht="15.75" customHeight="1">
      <c r="A35" s="10"/>
      <c r="B35" s="8"/>
      <c r="C35" s="8" t="s">
        <v>14</v>
      </c>
      <c r="D35" s="8"/>
      <c r="E35" s="8"/>
      <c r="F35" s="8"/>
      <c r="G35" s="40" t="s">
        <v>14</v>
      </c>
    </row>
    <row r="36" ht="15.75" customHeight="1">
      <c r="A36" s="10"/>
      <c r="B36" s="8"/>
      <c r="C36" s="8" t="s">
        <v>14</v>
      </c>
      <c r="D36" s="8"/>
      <c r="E36" s="8"/>
      <c r="F36" s="8"/>
      <c r="G36" s="40" t="s">
        <v>14</v>
      </c>
    </row>
    <row r="37" ht="15.75" customHeight="1">
      <c r="A37" s="10"/>
      <c r="B37" s="8"/>
      <c r="C37" s="8" t="s">
        <v>14</v>
      </c>
      <c r="D37" s="8"/>
      <c r="E37" s="8"/>
      <c r="F37" s="8"/>
      <c r="G37" s="40" t="s">
        <v>14</v>
      </c>
    </row>
    <row r="38" ht="15.75" customHeight="1">
      <c r="A38" s="10"/>
      <c r="B38" s="8"/>
      <c r="C38" s="8" t="s">
        <v>14</v>
      </c>
      <c r="D38" s="8"/>
      <c r="E38" s="8"/>
      <c r="F38" s="8"/>
      <c r="G38" s="40" t="s">
        <v>14</v>
      </c>
    </row>
    <row r="39" ht="15.75" customHeight="1">
      <c r="A39" s="10"/>
      <c r="B39" s="8"/>
      <c r="C39" s="8" t="s">
        <v>14</v>
      </c>
      <c r="D39" s="8"/>
      <c r="E39" s="8"/>
      <c r="F39" s="8"/>
      <c r="G39" s="40" t="s">
        <v>14</v>
      </c>
    </row>
    <row r="40" ht="15.75" customHeight="1">
      <c r="A40" s="10"/>
      <c r="B40" s="8"/>
      <c r="C40" s="8" t="s">
        <v>14</v>
      </c>
      <c r="D40" s="8"/>
      <c r="E40" s="8"/>
      <c r="F40" s="8"/>
      <c r="G40" s="40" t="s">
        <v>14</v>
      </c>
    </row>
    <row r="41" ht="15.75" customHeight="1">
      <c r="A41" s="10"/>
      <c r="B41" s="8"/>
      <c r="C41" s="8" t="s">
        <v>14</v>
      </c>
      <c r="D41" s="8"/>
      <c r="E41" s="8"/>
      <c r="F41" s="8"/>
      <c r="G41" s="40" t="s">
        <v>14</v>
      </c>
    </row>
    <row r="42" ht="15.75" customHeight="1">
      <c r="A42" s="10"/>
      <c r="B42" s="8"/>
      <c r="C42" s="8" t="s">
        <v>14</v>
      </c>
      <c r="D42" s="8"/>
      <c r="E42" s="8"/>
      <c r="F42" s="8"/>
      <c r="G42" s="40" t="s">
        <v>14</v>
      </c>
    </row>
    <row r="43" ht="15.75" customHeight="1">
      <c r="A43" s="10"/>
      <c r="B43" s="8"/>
      <c r="C43" s="8" t="s">
        <v>14</v>
      </c>
      <c r="D43" s="8"/>
      <c r="E43" s="8"/>
      <c r="F43" s="8"/>
      <c r="G43" s="40" t="s">
        <v>14</v>
      </c>
    </row>
    <row r="44" ht="15.75" customHeight="1">
      <c r="A44" s="10"/>
      <c r="B44" s="8"/>
      <c r="C44" s="8" t="s">
        <v>14</v>
      </c>
      <c r="D44" s="8"/>
      <c r="E44" s="8"/>
      <c r="F44" s="8"/>
      <c r="G44" s="40" t="s">
        <v>14</v>
      </c>
    </row>
    <row r="45" ht="15.75" customHeight="1">
      <c r="A45" s="10"/>
      <c r="B45" s="8"/>
      <c r="C45" s="8" t="s">
        <v>14</v>
      </c>
      <c r="D45" s="8"/>
      <c r="E45" s="8"/>
      <c r="F45" s="8"/>
      <c r="G45" s="40" t="s">
        <v>14</v>
      </c>
    </row>
    <row r="46" ht="15.75" customHeight="1">
      <c r="A46" s="10"/>
      <c r="B46" s="8"/>
      <c r="C46" s="8" t="s">
        <v>14</v>
      </c>
      <c r="D46" s="8"/>
      <c r="E46" s="8"/>
      <c r="F46" s="8"/>
      <c r="G46" s="40" t="s">
        <v>14</v>
      </c>
    </row>
    <row r="47" ht="15.75" customHeight="1">
      <c r="A47" s="10"/>
      <c r="B47" s="8"/>
      <c r="C47" s="8" t="s">
        <v>14</v>
      </c>
      <c r="D47" s="8"/>
      <c r="E47" s="8"/>
      <c r="F47" s="8"/>
      <c r="G47" s="40" t="s">
        <v>14</v>
      </c>
    </row>
    <row r="48" ht="15.75" customHeight="1">
      <c r="A48" s="10"/>
      <c r="B48" s="8"/>
      <c r="C48" s="8" t="s">
        <v>14</v>
      </c>
      <c r="D48" s="8"/>
      <c r="E48" s="8"/>
      <c r="F48" s="8"/>
      <c r="G48" s="40" t="s">
        <v>14</v>
      </c>
    </row>
    <row r="49" ht="15.75" customHeight="1">
      <c r="A49" s="10"/>
      <c r="B49" s="8"/>
      <c r="C49" s="8" t="s">
        <v>14</v>
      </c>
      <c r="D49" s="8"/>
      <c r="E49" s="8"/>
      <c r="F49" s="8"/>
      <c r="G49" s="40" t="s">
        <v>14</v>
      </c>
    </row>
    <row r="50" ht="15.75" customHeight="1">
      <c r="A50" s="10"/>
      <c r="B50" s="8"/>
      <c r="C50" s="8" t="s">
        <v>14</v>
      </c>
      <c r="D50" s="8"/>
      <c r="E50" s="8"/>
      <c r="F50" s="8"/>
      <c r="G50" s="40" t="s">
        <v>14</v>
      </c>
    </row>
    <row r="51" ht="15.75" customHeight="1">
      <c r="A51" s="10"/>
      <c r="B51" s="8"/>
      <c r="C51" s="8" t="s">
        <v>14</v>
      </c>
      <c r="D51" s="8"/>
      <c r="E51" s="8"/>
      <c r="F51" s="8"/>
      <c r="G51" s="40" t="s">
        <v>14</v>
      </c>
    </row>
    <row r="52" ht="15.75" customHeight="1">
      <c r="A52" s="10"/>
      <c r="B52" s="8"/>
      <c r="C52" s="8" t="s">
        <v>14</v>
      </c>
      <c r="D52" s="8"/>
      <c r="E52" s="8"/>
      <c r="F52" s="8"/>
      <c r="G52" s="40" t="s">
        <v>14</v>
      </c>
    </row>
    <row r="53" ht="15.75" customHeight="1">
      <c r="A53" s="10"/>
      <c r="B53" s="8"/>
      <c r="C53" s="8" t="s">
        <v>14</v>
      </c>
      <c r="D53" s="8"/>
      <c r="E53" s="8"/>
      <c r="F53" s="8"/>
      <c r="G53" s="40" t="s">
        <v>14</v>
      </c>
    </row>
    <row r="54" ht="15.75" customHeight="1">
      <c r="A54" s="10"/>
      <c r="B54" s="8"/>
      <c r="C54" s="8" t="s">
        <v>14</v>
      </c>
      <c r="D54" s="8"/>
      <c r="E54" s="8"/>
      <c r="F54" s="8"/>
      <c r="G54" s="40" t="s">
        <v>14</v>
      </c>
    </row>
    <row r="55" ht="15.75" customHeight="1">
      <c r="A55" s="10"/>
      <c r="B55" s="8"/>
      <c r="C55" s="8" t="s">
        <v>14</v>
      </c>
      <c r="D55" s="8"/>
      <c r="E55" s="8"/>
      <c r="F55" s="8"/>
      <c r="G55" s="40" t="s">
        <v>14</v>
      </c>
    </row>
    <row r="56" ht="15.75" customHeight="1">
      <c r="A56" s="10"/>
      <c r="B56" s="8"/>
      <c r="C56" s="8" t="s">
        <v>14</v>
      </c>
      <c r="D56" s="8"/>
      <c r="E56" s="8"/>
      <c r="F56" s="8"/>
      <c r="G56" s="40" t="s">
        <v>14</v>
      </c>
    </row>
    <row r="57" ht="15.75" customHeight="1">
      <c r="A57" s="10"/>
      <c r="B57" s="8"/>
      <c r="C57" s="8" t="s">
        <v>14</v>
      </c>
      <c r="D57" s="8"/>
      <c r="E57" s="8"/>
      <c r="F57" s="8"/>
      <c r="G57" s="40" t="s">
        <v>14</v>
      </c>
    </row>
    <row r="58" ht="15.75" customHeight="1">
      <c r="A58" s="10"/>
      <c r="B58" s="8"/>
      <c r="C58" s="8" t="s">
        <v>14</v>
      </c>
      <c r="D58" s="8"/>
      <c r="E58" s="8"/>
      <c r="F58" s="8"/>
      <c r="G58" s="40" t="s">
        <v>14</v>
      </c>
    </row>
    <row r="59" ht="15.75" customHeight="1">
      <c r="A59" s="10"/>
      <c r="B59" s="8"/>
      <c r="C59" s="8" t="s">
        <v>14</v>
      </c>
      <c r="D59" s="8"/>
      <c r="E59" s="8"/>
      <c r="F59" s="8"/>
      <c r="G59" s="40" t="s">
        <v>14</v>
      </c>
    </row>
    <row r="60" ht="15.75" customHeight="1">
      <c r="A60" s="10"/>
      <c r="B60" s="8"/>
      <c r="C60" s="8" t="s">
        <v>14</v>
      </c>
      <c r="D60" s="8"/>
      <c r="E60" s="8"/>
      <c r="F60" s="8"/>
      <c r="G60" s="40" t="s">
        <v>14</v>
      </c>
    </row>
    <row r="61" ht="15.75" customHeight="1">
      <c r="A61" s="10"/>
      <c r="B61" s="8"/>
      <c r="C61" s="8" t="s">
        <v>14</v>
      </c>
      <c r="D61" s="8"/>
      <c r="E61" s="8"/>
      <c r="F61" s="8"/>
      <c r="G61" s="40" t="s">
        <v>14</v>
      </c>
    </row>
    <row r="62" ht="15.75" customHeight="1">
      <c r="A62" s="10"/>
      <c r="B62" s="8"/>
      <c r="C62" s="8" t="s">
        <v>14</v>
      </c>
      <c r="D62" s="8"/>
      <c r="E62" s="8"/>
      <c r="F62" s="8"/>
      <c r="G62" s="40" t="s">
        <v>14</v>
      </c>
    </row>
    <row r="63" ht="15.75" customHeight="1">
      <c r="A63" s="10"/>
      <c r="B63" s="8"/>
      <c r="C63" s="8" t="s">
        <v>14</v>
      </c>
      <c r="D63" s="8"/>
      <c r="E63" s="8"/>
      <c r="F63" s="8"/>
      <c r="G63" s="40" t="s">
        <v>14</v>
      </c>
    </row>
    <row r="64" ht="15.75" customHeight="1">
      <c r="A64" s="10"/>
      <c r="B64" s="8"/>
      <c r="C64" s="8" t="s">
        <v>14</v>
      </c>
      <c r="D64" s="8"/>
      <c r="E64" s="8"/>
      <c r="F64" s="8"/>
      <c r="G64" s="40" t="s">
        <v>14</v>
      </c>
    </row>
    <row r="65" ht="15.75" customHeight="1">
      <c r="A65" s="10"/>
      <c r="B65" s="8"/>
      <c r="C65" s="8" t="s">
        <v>14</v>
      </c>
      <c r="D65" s="8"/>
      <c r="E65" s="8"/>
      <c r="F65" s="8"/>
      <c r="G65" s="40" t="s">
        <v>14</v>
      </c>
    </row>
    <row r="66" ht="15.75" customHeight="1">
      <c r="A66" s="10"/>
      <c r="B66" s="8"/>
      <c r="C66" s="8" t="s">
        <v>14</v>
      </c>
      <c r="D66" s="8"/>
      <c r="E66" s="8"/>
      <c r="F66" s="8"/>
      <c r="G66" s="40" t="s">
        <v>14</v>
      </c>
    </row>
    <row r="67" ht="15.75" customHeight="1">
      <c r="A67" s="10"/>
      <c r="B67" s="8"/>
      <c r="C67" s="8" t="s">
        <v>14</v>
      </c>
      <c r="D67" s="8"/>
      <c r="E67" s="8"/>
      <c r="F67" s="8"/>
      <c r="G67" s="40" t="s">
        <v>14</v>
      </c>
    </row>
    <row r="68" ht="15.75" customHeight="1">
      <c r="A68" s="10"/>
      <c r="B68" s="8"/>
      <c r="C68" s="8" t="s">
        <v>14</v>
      </c>
      <c r="D68" s="8"/>
      <c r="E68" s="8"/>
      <c r="F68" s="8"/>
      <c r="G68" s="40" t="s">
        <v>14</v>
      </c>
    </row>
    <row r="69" ht="15.75" customHeight="1">
      <c r="A69" s="10"/>
      <c r="B69" s="8"/>
      <c r="C69" s="8" t="s">
        <v>14</v>
      </c>
      <c r="D69" s="8"/>
      <c r="E69" s="8"/>
      <c r="F69" s="8"/>
      <c r="G69" s="40" t="s">
        <v>14</v>
      </c>
    </row>
    <row r="70" ht="15.75" customHeight="1">
      <c r="A70" s="10"/>
      <c r="B70" s="8"/>
      <c r="C70" s="8" t="s">
        <v>14</v>
      </c>
      <c r="D70" s="8"/>
      <c r="E70" s="8"/>
      <c r="F70" s="8"/>
      <c r="G70" s="40" t="s">
        <v>14</v>
      </c>
    </row>
    <row r="71" ht="15.75" customHeight="1">
      <c r="A71" s="10"/>
      <c r="B71" s="8"/>
      <c r="C71" s="8" t="s">
        <v>14</v>
      </c>
      <c r="D71" s="8"/>
      <c r="E71" s="8"/>
      <c r="F71" s="8"/>
      <c r="G71" s="40" t="s">
        <v>14</v>
      </c>
    </row>
    <row r="72" ht="15.75" customHeight="1">
      <c r="A72" s="10"/>
      <c r="B72" s="8"/>
      <c r="C72" s="8" t="s">
        <v>14</v>
      </c>
      <c r="D72" s="8"/>
      <c r="E72" s="8"/>
      <c r="F72" s="8"/>
      <c r="G72" s="40" t="s">
        <v>14</v>
      </c>
    </row>
    <row r="73" ht="15.75" customHeight="1">
      <c r="A73" s="10"/>
      <c r="B73" s="8"/>
      <c r="C73" s="8" t="s">
        <v>14</v>
      </c>
      <c r="D73" s="8"/>
      <c r="E73" s="8"/>
      <c r="F73" s="8"/>
      <c r="G73" s="40" t="s">
        <v>14</v>
      </c>
    </row>
    <row r="74" ht="15.75" customHeight="1">
      <c r="A74" s="10"/>
      <c r="B74" s="8"/>
      <c r="C74" s="8" t="s">
        <v>14</v>
      </c>
      <c r="D74" s="8"/>
      <c r="E74" s="8"/>
      <c r="F74" s="8"/>
      <c r="G74" s="40" t="s">
        <v>14</v>
      </c>
    </row>
    <row r="75" ht="15.75" customHeight="1">
      <c r="A75" s="10"/>
      <c r="B75" s="8"/>
      <c r="C75" s="8" t="s">
        <v>14</v>
      </c>
      <c r="D75" s="8"/>
      <c r="E75" s="8"/>
      <c r="F75" s="8"/>
      <c r="G75" s="40" t="s">
        <v>14</v>
      </c>
    </row>
    <row r="76" ht="15.75" customHeight="1">
      <c r="A76" s="10"/>
      <c r="B76" s="8"/>
      <c r="C76" s="8" t="s">
        <v>14</v>
      </c>
      <c r="D76" s="8"/>
      <c r="E76" s="8"/>
      <c r="F76" s="8"/>
      <c r="G76" s="40" t="s">
        <v>14</v>
      </c>
    </row>
    <row r="77" ht="15.75" customHeight="1">
      <c r="A77" s="10"/>
      <c r="B77" s="8"/>
      <c r="C77" s="8" t="s">
        <v>14</v>
      </c>
      <c r="D77" s="8"/>
      <c r="E77" s="8"/>
      <c r="F77" s="8"/>
      <c r="G77" s="40" t="s">
        <v>14</v>
      </c>
    </row>
    <row r="78" ht="15.75" customHeight="1">
      <c r="A78" s="10"/>
      <c r="B78" s="8"/>
      <c r="C78" s="8" t="s">
        <v>14</v>
      </c>
      <c r="D78" s="8"/>
      <c r="E78" s="8"/>
      <c r="F78" s="8"/>
      <c r="G78" s="40" t="s">
        <v>14</v>
      </c>
    </row>
    <row r="79" ht="15.75" customHeight="1">
      <c r="A79" s="10"/>
      <c r="B79" s="8"/>
      <c r="C79" s="8" t="s">
        <v>14</v>
      </c>
      <c r="D79" s="8"/>
      <c r="E79" s="8"/>
      <c r="F79" s="8"/>
      <c r="G79" s="40" t="s">
        <v>14</v>
      </c>
    </row>
    <row r="80" ht="15.75" customHeight="1">
      <c r="A80" s="10"/>
      <c r="B80" s="8"/>
      <c r="C80" s="8" t="s">
        <v>14</v>
      </c>
      <c r="D80" s="8"/>
      <c r="E80" s="8"/>
      <c r="F80" s="8"/>
      <c r="G80" s="40" t="s">
        <v>14</v>
      </c>
    </row>
    <row r="81" ht="15.75" customHeight="1">
      <c r="A81" s="10"/>
      <c r="B81" s="8"/>
      <c r="C81" s="8" t="s">
        <v>14</v>
      </c>
      <c r="D81" s="8"/>
      <c r="E81" s="8"/>
      <c r="F81" s="8"/>
      <c r="G81" s="40" t="s">
        <v>14</v>
      </c>
    </row>
    <row r="82" ht="15.75" customHeight="1">
      <c r="A82" s="10"/>
      <c r="B82" s="8"/>
      <c r="C82" s="8" t="s">
        <v>14</v>
      </c>
      <c r="D82" s="8"/>
      <c r="E82" s="8"/>
      <c r="F82" s="8"/>
      <c r="G82" s="40" t="s">
        <v>14</v>
      </c>
    </row>
    <row r="83" ht="15.75" customHeight="1">
      <c r="A83" s="10"/>
      <c r="B83" s="8"/>
      <c r="C83" s="8" t="s">
        <v>14</v>
      </c>
      <c r="D83" s="8"/>
      <c r="E83" s="8"/>
      <c r="F83" s="8"/>
      <c r="G83" s="40" t="s">
        <v>14</v>
      </c>
    </row>
    <row r="84" ht="15.75" customHeight="1">
      <c r="A84" s="10"/>
      <c r="B84" s="8"/>
      <c r="C84" s="8" t="s">
        <v>14</v>
      </c>
      <c r="D84" s="8"/>
      <c r="E84" s="8"/>
      <c r="F84" s="8"/>
      <c r="G84" s="40" t="s">
        <v>14</v>
      </c>
    </row>
    <row r="85" ht="15.75" customHeight="1">
      <c r="A85" s="10"/>
      <c r="B85" s="8"/>
      <c r="C85" s="8" t="s">
        <v>14</v>
      </c>
      <c r="D85" s="8"/>
      <c r="E85" s="8"/>
      <c r="F85" s="8"/>
      <c r="G85" s="40" t="s">
        <v>14</v>
      </c>
    </row>
    <row r="86" ht="15.75" customHeight="1">
      <c r="A86" s="10"/>
      <c r="B86" s="8"/>
      <c r="C86" s="8" t="s">
        <v>14</v>
      </c>
      <c r="D86" s="8"/>
      <c r="E86" s="8"/>
      <c r="F86" s="8"/>
      <c r="G86" s="40" t="s">
        <v>14</v>
      </c>
    </row>
    <row r="87" ht="15.75" customHeight="1">
      <c r="A87" s="10"/>
      <c r="B87" s="8"/>
      <c r="C87" s="8" t="s">
        <v>14</v>
      </c>
      <c r="D87" s="8"/>
      <c r="E87" s="8"/>
      <c r="F87" s="8"/>
      <c r="G87" s="40" t="s">
        <v>14</v>
      </c>
    </row>
    <row r="88" ht="15.75" customHeight="1">
      <c r="A88" s="10"/>
      <c r="B88" s="8"/>
      <c r="C88" s="8" t="s">
        <v>14</v>
      </c>
      <c r="D88" s="8"/>
      <c r="E88" s="8"/>
      <c r="F88" s="8"/>
      <c r="G88" s="40" t="s">
        <v>14</v>
      </c>
    </row>
    <row r="89" ht="15.75" customHeight="1">
      <c r="A89" s="10"/>
      <c r="B89" s="8"/>
      <c r="C89" s="8" t="s">
        <v>14</v>
      </c>
      <c r="D89" s="8"/>
      <c r="E89" s="8"/>
      <c r="F89" s="8"/>
      <c r="G89" s="40" t="s">
        <v>14</v>
      </c>
    </row>
    <row r="90" ht="15.75" customHeight="1">
      <c r="A90" s="10"/>
      <c r="B90" s="8"/>
      <c r="C90" s="8" t="s">
        <v>14</v>
      </c>
      <c r="D90" s="8"/>
      <c r="E90" s="8"/>
      <c r="F90" s="8"/>
      <c r="G90" s="40" t="s">
        <v>14</v>
      </c>
    </row>
    <row r="91" ht="15.75" customHeight="1">
      <c r="A91" s="10"/>
      <c r="B91" s="8"/>
      <c r="C91" s="8" t="s">
        <v>14</v>
      </c>
      <c r="D91" s="8"/>
      <c r="E91" s="8"/>
      <c r="F91" s="8"/>
      <c r="G91" s="40" t="s">
        <v>14</v>
      </c>
    </row>
    <row r="92" ht="15.75" customHeight="1">
      <c r="A92" s="10"/>
      <c r="B92" s="8"/>
      <c r="C92" s="8" t="s">
        <v>14</v>
      </c>
      <c r="D92" s="8"/>
      <c r="E92" s="8"/>
      <c r="F92" s="8"/>
      <c r="G92" s="40" t="s">
        <v>14</v>
      </c>
    </row>
    <row r="93" ht="15.75" customHeight="1">
      <c r="A93" s="10"/>
      <c r="B93" s="8"/>
      <c r="C93" s="8" t="s">
        <v>14</v>
      </c>
      <c r="D93" s="8"/>
      <c r="E93" s="8"/>
      <c r="F93" s="8"/>
      <c r="G93" s="40" t="s">
        <v>14</v>
      </c>
    </row>
    <row r="94" ht="15.75" customHeight="1">
      <c r="A94" s="10"/>
      <c r="B94" s="8"/>
      <c r="C94" s="8" t="s">
        <v>14</v>
      </c>
      <c r="D94" s="8"/>
      <c r="E94" s="8"/>
      <c r="F94" s="8"/>
      <c r="G94" s="40" t="s">
        <v>14</v>
      </c>
    </row>
    <row r="95" ht="15.75" customHeight="1">
      <c r="A95" s="10"/>
      <c r="B95" s="8"/>
      <c r="C95" s="8" t="s">
        <v>14</v>
      </c>
      <c r="D95" s="8"/>
      <c r="E95" s="8"/>
      <c r="F95" s="8"/>
      <c r="G95" s="40" t="s">
        <v>14</v>
      </c>
    </row>
    <row r="96" ht="15.75" customHeight="1">
      <c r="A96" s="10"/>
      <c r="B96" s="8"/>
      <c r="C96" s="8" t="s">
        <v>14</v>
      </c>
      <c r="D96" s="8"/>
      <c r="E96" s="8"/>
      <c r="F96" s="8"/>
      <c r="G96" s="40" t="s">
        <v>14</v>
      </c>
    </row>
    <row r="97" ht="15.75" customHeight="1">
      <c r="A97" s="10"/>
      <c r="B97" s="8"/>
      <c r="C97" s="8" t="s">
        <v>14</v>
      </c>
      <c r="D97" s="8"/>
      <c r="E97" s="8"/>
      <c r="F97" s="8"/>
      <c r="G97" s="40" t="s">
        <v>14</v>
      </c>
    </row>
    <row r="98" ht="15.75" customHeight="1">
      <c r="A98" s="10"/>
      <c r="B98" s="8"/>
      <c r="C98" s="8" t="s">
        <v>14</v>
      </c>
      <c r="D98" s="8"/>
      <c r="E98" s="8"/>
      <c r="F98" s="8"/>
      <c r="G98" s="40" t="s">
        <v>14</v>
      </c>
    </row>
    <row r="99" ht="15.75" customHeight="1">
      <c r="A99" s="10"/>
      <c r="B99" s="8"/>
      <c r="C99" s="8" t="s">
        <v>14</v>
      </c>
      <c r="D99" s="8"/>
      <c r="E99" s="8"/>
      <c r="F99" s="8"/>
      <c r="G99" s="40" t="s">
        <v>14</v>
      </c>
    </row>
    <row r="100" ht="15.75" customHeight="1">
      <c r="A100" s="10"/>
      <c r="B100" s="8"/>
      <c r="C100" s="8" t="s">
        <v>14</v>
      </c>
      <c r="D100" s="8"/>
      <c r="E100" s="8"/>
      <c r="F100" s="8"/>
      <c r="G100" s="40" t="s">
        <v>14</v>
      </c>
    </row>
    <row r="101" ht="15.75" customHeight="1">
      <c r="A101" s="10"/>
      <c r="B101" s="8"/>
      <c r="C101" s="8" t="s">
        <v>14</v>
      </c>
      <c r="D101" s="8"/>
      <c r="E101" s="8"/>
      <c r="F101" s="8"/>
      <c r="G101" s="40" t="s">
        <v>14</v>
      </c>
    </row>
    <row r="102" ht="15.75" customHeight="1">
      <c r="A102" s="10"/>
      <c r="B102" s="8"/>
      <c r="C102" s="8" t="s">
        <v>14</v>
      </c>
      <c r="D102" s="8"/>
      <c r="E102" s="8"/>
      <c r="F102" s="8"/>
      <c r="G102" s="40" t="s">
        <v>14</v>
      </c>
    </row>
    <row r="103" ht="15.75" customHeight="1">
      <c r="A103" s="10"/>
      <c r="B103" s="8"/>
      <c r="C103" s="8" t="s">
        <v>14</v>
      </c>
      <c r="D103" s="8"/>
      <c r="E103" s="8"/>
      <c r="F103" s="8"/>
      <c r="G103" s="40" t="s">
        <v>14</v>
      </c>
    </row>
    <row r="104" ht="15.75" customHeight="1">
      <c r="A104" s="10"/>
      <c r="B104" s="8"/>
      <c r="C104" s="8" t="s">
        <v>14</v>
      </c>
      <c r="D104" s="8"/>
      <c r="E104" s="8"/>
      <c r="F104" s="8"/>
      <c r="G104" s="40" t="s">
        <v>14</v>
      </c>
    </row>
    <row r="105" ht="15.75" customHeight="1">
      <c r="A105" s="10"/>
      <c r="B105" s="8"/>
      <c r="C105" s="8" t="s">
        <v>14</v>
      </c>
      <c r="D105" s="8"/>
      <c r="E105" s="8"/>
      <c r="F105" s="8"/>
      <c r="G105" s="40" t="s">
        <v>14</v>
      </c>
    </row>
    <row r="106" ht="15.75" customHeight="1">
      <c r="A106" s="10"/>
      <c r="B106" s="8"/>
      <c r="C106" s="8" t="s">
        <v>14</v>
      </c>
      <c r="D106" s="8"/>
      <c r="E106" s="8"/>
      <c r="F106" s="8"/>
      <c r="G106" s="40" t="s">
        <v>14</v>
      </c>
    </row>
    <row r="107" ht="15.75" customHeight="1">
      <c r="A107" s="10"/>
      <c r="B107" s="8"/>
      <c r="C107" s="8" t="s">
        <v>14</v>
      </c>
      <c r="D107" s="8"/>
      <c r="E107" s="8"/>
      <c r="F107" s="8"/>
      <c r="G107" s="40" t="s">
        <v>14</v>
      </c>
    </row>
    <row r="108" ht="15.75" customHeight="1">
      <c r="A108" s="10"/>
      <c r="B108" s="8"/>
      <c r="C108" s="8" t="s">
        <v>14</v>
      </c>
      <c r="D108" s="8"/>
      <c r="E108" s="8"/>
      <c r="F108" s="8"/>
      <c r="G108" s="40" t="s">
        <v>14</v>
      </c>
    </row>
    <row r="109" ht="15.75" customHeight="1">
      <c r="A109" s="10"/>
      <c r="B109" s="8"/>
      <c r="C109" s="8" t="s">
        <v>14</v>
      </c>
      <c r="D109" s="8"/>
      <c r="E109" s="8"/>
      <c r="F109" s="8"/>
      <c r="G109" s="40" t="s">
        <v>14</v>
      </c>
    </row>
    <row r="110" ht="15.75" customHeight="1">
      <c r="A110" s="10"/>
      <c r="B110" s="8"/>
      <c r="C110" s="8" t="s">
        <v>14</v>
      </c>
      <c r="D110" s="8"/>
      <c r="E110" s="8"/>
      <c r="F110" s="8"/>
      <c r="G110" s="40" t="s">
        <v>14</v>
      </c>
    </row>
    <row r="111" ht="15.75" customHeight="1">
      <c r="A111" s="10"/>
      <c r="B111" s="8"/>
      <c r="C111" s="8" t="s">
        <v>14</v>
      </c>
      <c r="D111" s="8"/>
      <c r="E111" s="8"/>
      <c r="F111" s="8"/>
      <c r="G111" s="40" t="s">
        <v>14</v>
      </c>
    </row>
    <row r="112" ht="15.75" customHeight="1">
      <c r="A112" s="10"/>
      <c r="B112" s="8"/>
      <c r="C112" s="8" t="s">
        <v>14</v>
      </c>
      <c r="D112" s="8"/>
      <c r="E112" s="8"/>
      <c r="F112" s="8"/>
      <c r="G112" s="40" t="s">
        <v>14</v>
      </c>
    </row>
    <row r="113" ht="15.75" customHeight="1">
      <c r="A113" s="10"/>
      <c r="B113" s="8"/>
      <c r="C113" s="8" t="s">
        <v>14</v>
      </c>
      <c r="D113" s="8"/>
      <c r="E113" s="8"/>
      <c r="F113" s="8"/>
      <c r="G113" s="40" t="s">
        <v>14</v>
      </c>
    </row>
    <row r="114" ht="15.75" customHeight="1">
      <c r="A114" s="10"/>
      <c r="B114" s="8"/>
      <c r="C114" s="8" t="s">
        <v>14</v>
      </c>
      <c r="D114" s="8"/>
      <c r="E114" s="8"/>
      <c r="F114" s="8"/>
      <c r="G114" s="40" t="s">
        <v>14</v>
      </c>
    </row>
    <row r="115" ht="15.75" customHeight="1">
      <c r="A115" s="10"/>
      <c r="B115" s="8"/>
      <c r="C115" s="8" t="s">
        <v>14</v>
      </c>
      <c r="D115" s="8"/>
      <c r="E115" s="8"/>
      <c r="F115" s="8"/>
      <c r="G115" s="40" t="s">
        <v>14</v>
      </c>
    </row>
    <row r="116" ht="15.75" customHeight="1">
      <c r="A116" s="10"/>
      <c r="B116" s="8"/>
      <c r="C116" s="8" t="s">
        <v>14</v>
      </c>
      <c r="D116" s="8"/>
      <c r="E116" s="8"/>
      <c r="F116" s="8"/>
      <c r="G116" s="40" t="s">
        <v>14</v>
      </c>
    </row>
    <row r="117" ht="15.75" customHeight="1">
      <c r="A117" s="10"/>
      <c r="B117" s="8"/>
      <c r="C117" s="8" t="s">
        <v>14</v>
      </c>
      <c r="D117" s="8"/>
      <c r="E117" s="8"/>
      <c r="F117" s="8"/>
      <c r="G117" s="40" t="s">
        <v>14</v>
      </c>
    </row>
    <row r="118" ht="15.75" customHeight="1">
      <c r="A118" s="10"/>
      <c r="B118" s="8"/>
      <c r="C118" s="8" t="s">
        <v>14</v>
      </c>
      <c r="D118" s="8"/>
      <c r="E118" s="8"/>
      <c r="F118" s="8"/>
      <c r="G118" s="40" t="s">
        <v>14</v>
      </c>
    </row>
    <row r="119" ht="15.75" customHeight="1">
      <c r="A119" s="10"/>
      <c r="B119" s="8"/>
      <c r="C119" s="8" t="s">
        <v>14</v>
      </c>
      <c r="D119" s="8"/>
      <c r="E119" s="8"/>
      <c r="F119" s="8"/>
      <c r="G119" s="40" t="s">
        <v>14</v>
      </c>
    </row>
    <row r="120" ht="15.75" customHeight="1">
      <c r="A120" s="10"/>
      <c r="B120" s="8"/>
      <c r="C120" s="8" t="s">
        <v>14</v>
      </c>
      <c r="D120" s="8"/>
      <c r="E120" s="8"/>
      <c r="F120" s="8"/>
      <c r="G120" s="40" t="s">
        <v>14</v>
      </c>
    </row>
    <row r="121" ht="15.75" customHeight="1">
      <c r="A121" s="10"/>
      <c r="B121" s="8"/>
      <c r="C121" s="8" t="s">
        <v>14</v>
      </c>
      <c r="D121" s="8"/>
      <c r="E121" s="8"/>
      <c r="F121" s="8"/>
      <c r="G121" s="40" t="s">
        <v>14</v>
      </c>
    </row>
    <row r="122" ht="15.75" customHeight="1">
      <c r="A122" s="10"/>
      <c r="B122" s="8"/>
      <c r="C122" s="8" t="s">
        <v>14</v>
      </c>
      <c r="D122" s="8"/>
      <c r="E122" s="8"/>
      <c r="F122" s="8"/>
      <c r="G122" s="40" t="s">
        <v>14</v>
      </c>
    </row>
    <row r="123" ht="15.75" customHeight="1">
      <c r="A123" s="10"/>
      <c r="B123" s="8"/>
      <c r="C123" s="8" t="s">
        <v>14</v>
      </c>
      <c r="D123" s="8"/>
      <c r="E123" s="8"/>
      <c r="F123" s="8"/>
      <c r="G123" s="40" t="s">
        <v>14</v>
      </c>
    </row>
    <row r="124" ht="15.75" customHeight="1">
      <c r="A124" s="10"/>
      <c r="B124" s="8"/>
      <c r="C124" s="8" t="s">
        <v>14</v>
      </c>
      <c r="D124" s="8"/>
      <c r="E124" s="8"/>
      <c r="F124" s="8"/>
      <c r="G124" s="40" t="s">
        <v>14</v>
      </c>
    </row>
    <row r="125" ht="15.75" customHeight="1">
      <c r="A125" s="10"/>
      <c r="B125" s="8"/>
      <c r="C125" s="8" t="s">
        <v>14</v>
      </c>
      <c r="D125" s="8"/>
      <c r="E125" s="8"/>
      <c r="F125" s="8"/>
      <c r="G125" s="40" t="s">
        <v>14</v>
      </c>
    </row>
    <row r="126" ht="15.75" customHeight="1">
      <c r="A126" s="10"/>
      <c r="B126" s="8"/>
      <c r="C126" s="8" t="s">
        <v>14</v>
      </c>
      <c r="D126" s="8"/>
      <c r="E126" s="8"/>
      <c r="F126" s="8"/>
      <c r="G126" s="40" t="s">
        <v>14</v>
      </c>
    </row>
    <row r="127" ht="15.75" customHeight="1">
      <c r="A127" s="10"/>
      <c r="B127" s="8"/>
      <c r="C127" s="8" t="s">
        <v>14</v>
      </c>
      <c r="D127" s="8"/>
      <c r="E127" s="8"/>
      <c r="F127" s="8"/>
      <c r="G127" s="40" t="s">
        <v>14</v>
      </c>
    </row>
    <row r="128" ht="15.75" customHeight="1">
      <c r="A128" s="10"/>
      <c r="B128" s="8"/>
      <c r="C128" s="8" t="s">
        <v>14</v>
      </c>
      <c r="D128" s="8"/>
      <c r="E128" s="8"/>
      <c r="F128" s="8"/>
      <c r="G128" s="40" t="s">
        <v>14</v>
      </c>
    </row>
    <row r="129" ht="15.75" customHeight="1">
      <c r="A129" s="10"/>
      <c r="B129" s="8"/>
      <c r="C129" s="8" t="s">
        <v>14</v>
      </c>
      <c r="D129" s="8"/>
      <c r="E129" s="8"/>
      <c r="F129" s="8"/>
      <c r="G129" s="40" t="s">
        <v>14</v>
      </c>
    </row>
    <row r="130" ht="15.75" customHeight="1">
      <c r="A130" s="10"/>
      <c r="B130" s="8"/>
      <c r="C130" s="8" t="s">
        <v>14</v>
      </c>
      <c r="D130" s="8"/>
      <c r="E130" s="8"/>
      <c r="F130" s="8"/>
      <c r="G130" s="40" t="s">
        <v>14</v>
      </c>
    </row>
    <row r="131" ht="15.75" customHeight="1">
      <c r="A131" s="10"/>
      <c r="B131" s="8"/>
      <c r="C131" s="8" t="s">
        <v>14</v>
      </c>
      <c r="D131" s="8"/>
      <c r="E131" s="8"/>
      <c r="F131" s="8"/>
      <c r="G131" s="40" t="s">
        <v>14</v>
      </c>
    </row>
    <row r="132" ht="15.75" customHeight="1">
      <c r="A132" s="10"/>
      <c r="B132" s="8"/>
      <c r="C132" s="8" t="s">
        <v>14</v>
      </c>
      <c r="D132" s="8"/>
      <c r="E132" s="8"/>
      <c r="F132" s="8"/>
      <c r="G132" s="40" t="s">
        <v>14</v>
      </c>
    </row>
    <row r="133" ht="15.75" customHeight="1">
      <c r="A133" s="10"/>
      <c r="B133" s="8"/>
      <c r="C133" s="8" t="s">
        <v>14</v>
      </c>
      <c r="D133" s="8"/>
      <c r="E133" s="8"/>
      <c r="F133" s="8"/>
      <c r="G133" s="40" t="s">
        <v>14</v>
      </c>
    </row>
    <row r="134" ht="15.75" customHeight="1">
      <c r="A134" s="10"/>
      <c r="B134" s="8"/>
      <c r="C134" s="8" t="s">
        <v>14</v>
      </c>
      <c r="D134" s="8"/>
      <c r="E134" s="8"/>
      <c r="F134" s="8"/>
      <c r="G134" s="40" t="s">
        <v>14</v>
      </c>
    </row>
    <row r="135" ht="15.75" customHeight="1">
      <c r="A135" s="10"/>
      <c r="B135" s="8"/>
      <c r="C135" s="8" t="s">
        <v>14</v>
      </c>
      <c r="D135" s="8"/>
      <c r="E135" s="8"/>
      <c r="F135" s="8"/>
      <c r="G135" s="40" t="s">
        <v>14</v>
      </c>
    </row>
    <row r="136" ht="15.75" customHeight="1">
      <c r="A136" s="10"/>
      <c r="B136" s="8"/>
      <c r="C136" s="8" t="s">
        <v>14</v>
      </c>
      <c r="D136" s="8"/>
      <c r="E136" s="8"/>
      <c r="F136" s="8"/>
      <c r="G136" s="40" t="s">
        <v>14</v>
      </c>
    </row>
    <row r="137" ht="15.75" customHeight="1">
      <c r="A137" s="10"/>
      <c r="B137" s="8"/>
      <c r="C137" s="8" t="s">
        <v>14</v>
      </c>
      <c r="D137" s="8"/>
      <c r="E137" s="8"/>
      <c r="F137" s="8"/>
      <c r="G137" s="40" t="s">
        <v>14</v>
      </c>
    </row>
    <row r="138" ht="15.75" customHeight="1">
      <c r="A138" s="10"/>
      <c r="B138" s="8"/>
      <c r="C138" s="8" t="s">
        <v>14</v>
      </c>
      <c r="D138" s="8"/>
      <c r="E138" s="8"/>
      <c r="F138" s="8"/>
      <c r="G138" s="40" t="s">
        <v>14</v>
      </c>
    </row>
    <row r="139" ht="15.75" customHeight="1">
      <c r="A139" s="10"/>
      <c r="B139" s="8"/>
      <c r="C139" s="8" t="s">
        <v>14</v>
      </c>
      <c r="D139" s="8"/>
      <c r="E139" s="8"/>
      <c r="F139" s="8"/>
      <c r="G139" s="40" t="s">
        <v>14</v>
      </c>
    </row>
    <row r="140" ht="15.75" customHeight="1">
      <c r="A140" s="10"/>
      <c r="B140" s="8"/>
      <c r="C140" s="8" t="s">
        <v>14</v>
      </c>
      <c r="D140" s="8"/>
      <c r="E140" s="8"/>
      <c r="F140" s="8"/>
      <c r="G140" s="40" t="s">
        <v>14</v>
      </c>
    </row>
    <row r="141" ht="15.75" customHeight="1">
      <c r="A141" s="10"/>
      <c r="B141" s="8"/>
      <c r="C141" s="8" t="s">
        <v>14</v>
      </c>
      <c r="D141" s="8"/>
      <c r="E141" s="8"/>
      <c r="F141" s="8"/>
      <c r="G141" s="40" t="s">
        <v>14</v>
      </c>
    </row>
    <row r="142" ht="15.75" customHeight="1">
      <c r="A142" s="10"/>
      <c r="B142" s="8"/>
      <c r="C142" s="8" t="s">
        <v>14</v>
      </c>
      <c r="D142" s="8"/>
      <c r="E142" s="8"/>
      <c r="F142" s="8"/>
      <c r="G142" s="40" t="s">
        <v>14</v>
      </c>
    </row>
    <row r="143" ht="15.75" customHeight="1">
      <c r="A143" s="10"/>
      <c r="B143" s="8"/>
      <c r="C143" s="8" t="s">
        <v>14</v>
      </c>
      <c r="D143" s="8"/>
      <c r="E143" s="8"/>
      <c r="F143" s="8"/>
      <c r="G143" s="40" t="s">
        <v>14</v>
      </c>
    </row>
    <row r="144" ht="15.75" customHeight="1">
      <c r="A144" s="10"/>
      <c r="B144" s="8"/>
      <c r="C144" s="8" t="s">
        <v>14</v>
      </c>
      <c r="D144" s="8"/>
      <c r="E144" s="8"/>
      <c r="F144" s="8"/>
      <c r="G144" s="40" t="s">
        <v>14</v>
      </c>
    </row>
    <row r="145" ht="15.75" customHeight="1">
      <c r="A145" s="10"/>
      <c r="B145" s="8"/>
      <c r="C145" s="8" t="s">
        <v>14</v>
      </c>
      <c r="D145" s="8"/>
      <c r="E145" s="8"/>
      <c r="F145" s="8"/>
      <c r="G145" s="40" t="s">
        <v>14</v>
      </c>
    </row>
    <row r="146" ht="15.75" customHeight="1">
      <c r="A146" s="10"/>
      <c r="B146" s="8"/>
      <c r="C146" s="8" t="s">
        <v>14</v>
      </c>
      <c r="D146" s="8"/>
      <c r="E146" s="8"/>
      <c r="F146" s="8"/>
      <c r="G146" s="40" t="s">
        <v>14</v>
      </c>
    </row>
    <row r="147" ht="15.75" customHeight="1">
      <c r="A147" s="10"/>
      <c r="B147" s="8"/>
      <c r="C147" s="8" t="s">
        <v>14</v>
      </c>
      <c r="D147" s="8"/>
      <c r="E147" s="8"/>
      <c r="F147" s="8"/>
      <c r="G147" s="40" t="s">
        <v>14</v>
      </c>
    </row>
    <row r="148" ht="15.75" customHeight="1">
      <c r="A148" s="10"/>
      <c r="B148" s="8"/>
      <c r="C148" s="8" t="s">
        <v>14</v>
      </c>
      <c r="D148" s="8"/>
      <c r="E148" s="8"/>
      <c r="F148" s="8"/>
      <c r="G148" s="40" t="s">
        <v>14</v>
      </c>
    </row>
    <row r="149" ht="15.75" customHeight="1">
      <c r="A149" s="10"/>
      <c r="B149" s="8"/>
      <c r="C149" s="8" t="s">
        <v>14</v>
      </c>
      <c r="D149" s="8"/>
      <c r="E149" s="8"/>
      <c r="F149" s="8"/>
      <c r="G149" s="40" t="s">
        <v>14</v>
      </c>
    </row>
    <row r="150" ht="15.75" customHeight="1">
      <c r="A150" s="10"/>
      <c r="B150" s="8"/>
      <c r="C150" s="8" t="s">
        <v>14</v>
      </c>
      <c r="D150" s="8"/>
      <c r="E150" s="8"/>
      <c r="F150" s="8"/>
      <c r="G150" s="40" t="s">
        <v>14</v>
      </c>
    </row>
    <row r="151" ht="15.75" customHeight="1">
      <c r="A151" s="10"/>
      <c r="B151" s="8"/>
      <c r="C151" s="8" t="s">
        <v>14</v>
      </c>
      <c r="D151" s="8"/>
      <c r="E151" s="8"/>
      <c r="F151" s="8"/>
      <c r="G151" s="40" t="s">
        <v>14</v>
      </c>
    </row>
    <row r="152" ht="15.75" customHeight="1">
      <c r="A152" s="10"/>
      <c r="B152" s="8"/>
      <c r="C152" s="8" t="s">
        <v>14</v>
      </c>
      <c r="D152" s="8"/>
      <c r="E152" s="8"/>
      <c r="F152" s="8"/>
      <c r="G152" s="40" t="s">
        <v>14</v>
      </c>
    </row>
    <row r="153" ht="15.75" customHeight="1">
      <c r="A153" s="10"/>
      <c r="B153" s="8"/>
      <c r="C153" s="8" t="s">
        <v>14</v>
      </c>
      <c r="D153" s="8"/>
      <c r="E153" s="8"/>
      <c r="F153" s="8"/>
      <c r="G153" s="40" t="s">
        <v>14</v>
      </c>
    </row>
    <row r="154" ht="15.75" customHeight="1">
      <c r="A154" s="10"/>
      <c r="B154" s="8"/>
      <c r="C154" s="8" t="s">
        <v>14</v>
      </c>
      <c r="D154" s="8"/>
      <c r="E154" s="8"/>
      <c r="F154" s="8"/>
      <c r="G154" s="40" t="s">
        <v>14</v>
      </c>
    </row>
    <row r="155" ht="15.75" customHeight="1">
      <c r="A155" s="10"/>
      <c r="B155" s="8"/>
      <c r="C155" s="8" t="s">
        <v>14</v>
      </c>
      <c r="D155" s="8"/>
      <c r="E155" s="8"/>
      <c r="F155" s="8"/>
      <c r="G155" s="40" t="s">
        <v>14</v>
      </c>
    </row>
    <row r="156" ht="15.75" customHeight="1">
      <c r="A156" s="10"/>
      <c r="B156" s="8"/>
      <c r="C156" s="8" t="s">
        <v>14</v>
      </c>
      <c r="D156" s="8"/>
      <c r="E156" s="8"/>
      <c r="F156" s="8"/>
      <c r="G156" s="40" t="s">
        <v>14</v>
      </c>
    </row>
    <row r="157" ht="15.75" customHeight="1">
      <c r="A157" s="10"/>
      <c r="B157" s="8"/>
      <c r="C157" s="8" t="s">
        <v>14</v>
      </c>
      <c r="D157" s="8"/>
      <c r="E157" s="8"/>
      <c r="F157" s="8"/>
      <c r="G157" s="40" t="s">
        <v>14</v>
      </c>
    </row>
    <row r="158" ht="15.75" customHeight="1">
      <c r="A158" s="10"/>
      <c r="B158" s="8"/>
      <c r="C158" s="8" t="s">
        <v>14</v>
      </c>
      <c r="D158" s="8"/>
      <c r="E158" s="8"/>
      <c r="F158" s="8"/>
      <c r="G158" s="40" t="s">
        <v>14</v>
      </c>
    </row>
    <row r="159" ht="15.75" customHeight="1">
      <c r="A159" s="10"/>
      <c r="B159" s="8"/>
      <c r="C159" s="8" t="s">
        <v>14</v>
      </c>
      <c r="D159" s="8"/>
      <c r="E159" s="8"/>
      <c r="F159" s="8"/>
      <c r="G159" s="40" t="s">
        <v>14</v>
      </c>
    </row>
    <row r="160" ht="15.75" customHeight="1">
      <c r="A160" s="10"/>
      <c r="B160" s="8"/>
      <c r="C160" s="8" t="s">
        <v>14</v>
      </c>
      <c r="D160" s="8"/>
      <c r="E160" s="8"/>
      <c r="F160" s="8"/>
      <c r="G160" s="40" t="s">
        <v>14</v>
      </c>
    </row>
    <row r="161" ht="15.75" customHeight="1">
      <c r="A161" s="10"/>
      <c r="B161" s="8"/>
      <c r="C161" s="8" t="s">
        <v>14</v>
      </c>
      <c r="D161" s="8"/>
      <c r="E161" s="8"/>
      <c r="F161" s="8"/>
      <c r="G161" s="40" t="s">
        <v>14</v>
      </c>
    </row>
    <row r="162" ht="15.75" customHeight="1">
      <c r="A162" s="10"/>
      <c r="B162" s="8"/>
      <c r="C162" s="8" t="s">
        <v>14</v>
      </c>
      <c r="D162" s="8"/>
      <c r="E162" s="8"/>
      <c r="F162" s="8"/>
      <c r="G162" s="40" t="s">
        <v>14</v>
      </c>
    </row>
    <row r="163" ht="15.75" customHeight="1">
      <c r="A163" s="10"/>
      <c r="B163" s="8"/>
      <c r="C163" s="8" t="s">
        <v>14</v>
      </c>
      <c r="D163" s="8"/>
      <c r="E163" s="8"/>
      <c r="F163" s="8"/>
      <c r="G163" s="40" t="s">
        <v>14</v>
      </c>
    </row>
    <row r="164" ht="15.75" customHeight="1">
      <c r="A164" s="10"/>
      <c r="B164" s="8"/>
      <c r="C164" s="8" t="s">
        <v>14</v>
      </c>
      <c r="D164" s="8"/>
      <c r="E164" s="8"/>
      <c r="F164" s="8"/>
      <c r="G164" s="40" t="s">
        <v>14</v>
      </c>
    </row>
    <row r="165" ht="15.75" customHeight="1">
      <c r="A165" s="10"/>
      <c r="B165" s="8"/>
      <c r="C165" s="8" t="s">
        <v>14</v>
      </c>
      <c r="D165" s="8"/>
      <c r="E165" s="8"/>
      <c r="F165" s="8"/>
      <c r="G165" s="40" t="s">
        <v>14</v>
      </c>
    </row>
    <row r="166" ht="15.75" customHeight="1">
      <c r="A166" s="10"/>
      <c r="B166" s="8"/>
      <c r="C166" s="8" t="s">
        <v>14</v>
      </c>
      <c r="D166" s="8"/>
      <c r="E166" s="8"/>
      <c r="F166" s="8"/>
      <c r="G166" s="40" t="s">
        <v>14</v>
      </c>
    </row>
    <row r="167" ht="15.75" customHeight="1">
      <c r="A167" s="10"/>
      <c r="B167" s="8"/>
      <c r="C167" s="8" t="s">
        <v>14</v>
      </c>
      <c r="D167" s="8"/>
      <c r="E167" s="8"/>
      <c r="F167" s="8"/>
      <c r="G167" s="40" t="s">
        <v>14</v>
      </c>
    </row>
    <row r="168" ht="15.75" customHeight="1">
      <c r="A168" s="10"/>
      <c r="B168" s="8"/>
      <c r="C168" s="8" t="s">
        <v>14</v>
      </c>
      <c r="D168" s="8"/>
      <c r="E168" s="8"/>
      <c r="F168" s="8"/>
      <c r="G168" s="40" t="s">
        <v>14</v>
      </c>
    </row>
    <row r="169" ht="15.75" customHeight="1">
      <c r="A169" s="10"/>
      <c r="B169" s="8"/>
      <c r="C169" s="8" t="s">
        <v>14</v>
      </c>
      <c r="D169" s="8"/>
      <c r="E169" s="8"/>
      <c r="F169" s="8"/>
      <c r="G169" s="40" t="s">
        <v>14</v>
      </c>
    </row>
    <row r="170" ht="15.75" customHeight="1">
      <c r="A170" s="10"/>
      <c r="B170" s="8"/>
      <c r="C170" s="8" t="s">
        <v>14</v>
      </c>
      <c r="D170" s="8"/>
      <c r="E170" s="8"/>
      <c r="F170" s="8"/>
      <c r="G170" s="40" t="s">
        <v>14</v>
      </c>
    </row>
    <row r="171" ht="15.75" customHeight="1">
      <c r="A171" s="10"/>
      <c r="B171" s="8"/>
      <c r="C171" s="8" t="s">
        <v>14</v>
      </c>
      <c r="D171" s="8"/>
      <c r="E171" s="8"/>
      <c r="F171" s="8"/>
      <c r="G171" s="40" t="s">
        <v>14</v>
      </c>
    </row>
    <row r="172" ht="15.75" customHeight="1">
      <c r="A172" s="10"/>
      <c r="B172" s="8"/>
      <c r="C172" s="8" t="s">
        <v>14</v>
      </c>
      <c r="D172" s="8"/>
      <c r="E172" s="8"/>
      <c r="F172" s="8"/>
      <c r="G172" s="40" t="s">
        <v>14</v>
      </c>
    </row>
    <row r="173" ht="15.75" customHeight="1">
      <c r="A173" s="10"/>
      <c r="B173" s="8"/>
      <c r="C173" s="8" t="s">
        <v>14</v>
      </c>
      <c r="D173" s="8"/>
      <c r="E173" s="8"/>
      <c r="F173" s="8"/>
      <c r="G173" s="40" t="s">
        <v>14</v>
      </c>
    </row>
    <row r="174" ht="15.75" customHeight="1">
      <c r="A174" s="10"/>
      <c r="B174" s="8"/>
      <c r="C174" s="8" t="s">
        <v>14</v>
      </c>
      <c r="D174" s="8"/>
      <c r="E174" s="8"/>
      <c r="F174" s="8"/>
      <c r="G174" s="40" t="s">
        <v>14</v>
      </c>
    </row>
    <row r="175" ht="15.75" customHeight="1">
      <c r="A175" s="10"/>
      <c r="B175" s="8"/>
      <c r="C175" s="8" t="s">
        <v>14</v>
      </c>
      <c r="D175" s="8"/>
      <c r="E175" s="8"/>
      <c r="F175" s="8"/>
      <c r="G175" s="40" t="s">
        <v>14</v>
      </c>
    </row>
    <row r="176" ht="15.75" customHeight="1">
      <c r="A176" s="10"/>
      <c r="B176" s="8"/>
      <c r="C176" s="8" t="s">
        <v>14</v>
      </c>
      <c r="D176" s="8"/>
      <c r="E176" s="8"/>
      <c r="F176" s="8"/>
      <c r="G176" s="40" t="s">
        <v>14</v>
      </c>
    </row>
    <row r="177" ht="15.75" customHeight="1">
      <c r="A177" s="10"/>
      <c r="B177" s="8"/>
      <c r="C177" s="8" t="s">
        <v>14</v>
      </c>
      <c r="D177" s="8"/>
      <c r="E177" s="8"/>
      <c r="F177" s="8"/>
      <c r="G177" s="40" t="s">
        <v>14</v>
      </c>
    </row>
    <row r="178" ht="15.75" customHeight="1">
      <c r="A178" s="10"/>
      <c r="B178" s="8"/>
      <c r="C178" s="8" t="s">
        <v>14</v>
      </c>
      <c r="D178" s="8"/>
      <c r="E178" s="8"/>
      <c r="F178" s="8"/>
      <c r="G178" s="40" t="s">
        <v>14</v>
      </c>
    </row>
    <row r="179" ht="15.75" customHeight="1">
      <c r="A179" s="10"/>
      <c r="B179" s="8"/>
      <c r="C179" s="8" t="s">
        <v>14</v>
      </c>
      <c r="D179" s="8"/>
      <c r="E179" s="8"/>
      <c r="F179" s="8"/>
      <c r="G179" s="40" t="s">
        <v>14</v>
      </c>
    </row>
    <row r="180" ht="15.75" customHeight="1">
      <c r="A180" s="10"/>
      <c r="B180" s="8"/>
      <c r="C180" s="8" t="s">
        <v>14</v>
      </c>
      <c r="D180" s="8"/>
      <c r="E180" s="8"/>
      <c r="F180" s="8"/>
      <c r="G180" s="40" t="s">
        <v>14</v>
      </c>
    </row>
    <row r="181" ht="15.75" customHeight="1">
      <c r="A181" s="10"/>
      <c r="B181" s="8"/>
      <c r="C181" s="8" t="s">
        <v>14</v>
      </c>
      <c r="D181" s="8"/>
      <c r="E181" s="8"/>
      <c r="F181" s="8"/>
      <c r="G181" s="40" t="s">
        <v>14</v>
      </c>
    </row>
    <row r="182" ht="15.75" customHeight="1">
      <c r="A182" s="10"/>
      <c r="B182" s="8"/>
      <c r="C182" s="8" t="s">
        <v>14</v>
      </c>
      <c r="D182" s="8"/>
      <c r="E182" s="8"/>
      <c r="F182" s="8"/>
      <c r="G182" s="40" t="s">
        <v>14</v>
      </c>
    </row>
    <row r="183" ht="15.75" customHeight="1">
      <c r="A183" s="10"/>
      <c r="B183" s="8"/>
      <c r="C183" s="8" t="s">
        <v>14</v>
      </c>
      <c r="D183" s="8"/>
      <c r="E183" s="8"/>
      <c r="F183" s="8"/>
      <c r="G183" s="40" t="s">
        <v>14</v>
      </c>
    </row>
    <row r="184" ht="15.75" customHeight="1">
      <c r="A184" s="10"/>
      <c r="B184" s="8"/>
      <c r="C184" s="8" t="s">
        <v>14</v>
      </c>
      <c r="D184" s="8"/>
      <c r="E184" s="8"/>
      <c r="F184" s="8"/>
      <c r="G184" s="40" t="s">
        <v>14</v>
      </c>
    </row>
    <row r="185" ht="15.75" customHeight="1">
      <c r="A185" s="10"/>
      <c r="B185" s="8"/>
      <c r="C185" s="8" t="s">
        <v>14</v>
      </c>
      <c r="D185" s="8"/>
      <c r="E185" s="8"/>
      <c r="F185" s="8"/>
      <c r="G185" s="40" t="s">
        <v>14</v>
      </c>
    </row>
    <row r="186" ht="15.75" customHeight="1">
      <c r="A186" s="10"/>
      <c r="B186" s="8"/>
      <c r="C186" s="8" t="s">
        <v>14</v>
      </c>
      <c r="D186" s="8"/>
      <c r="E186" s="8"/>
      <c r="F186" s="8"/>
      <c r="G186" s="40" t="s">
        <v>14</v>
      </c>
    </row>
    <row r="187" ht="15.75" customHeight="1">
      <c r="A187" s="10"/>
      <c r="B187" s="8"/>
      <c r="C187" s="8" t="s">
        <v>14</v>
      </c>
      <c r="D187" s="8"/>
      <c r="E187" s="8"/>
      <c r="F187" s="8"/>
      <c r="G187" s="40" t="s">
        <v>14</v>
      </c>
    </row>
    <row r="188" ht="15.75" customHeight="1">
      <c r="A188" s="10"/>
      <c r="B188" s="8"/>
      <c r="C188" s="8" t="s">
        <v>14</v>
      </c>
      <c r="D188" s="8"/>
      <c r="E188" s="8"/>
      <c r="F188" s="8"/>
      <c r="G188" s="40" t="s">
        <v>14</v>
      </c>
    </row>
    <row r="189" ht="15.75" customHeight="1">
      <c r="A189" s="10"/>
      <c r="B189" s="8"/>
      <c r="C189" s="8" t="s">
        <v>14</v>
      </c>
      <c r="D189" s="8"/>
      <c r="E189" s="8"/>
      <c r="F189" s="8"/>
      <c r="G189" s="40" t="s">
        <v>14</v>
      </c>
    </row>
    <row r="190" ht="15.75" customHeight="1">
      <c r="A190" s="10"/>
      <c r="B190" s="8"/>
      <c r="C190" s="8" t="s">
        <v>14</v>
      </c>
      <c r="D190" s="8"/>
      <c r="E190" s="8"/>
      <c r="F190" s="8"/>
      <c r="G190" s="40" t="s">
        <v>14</v>
      </c>
    </row>
    <row r="191" ht="15.75" customHeight="1">
      <c r="A191" s="10"/>
      <c r="B191" s="8"/>
      <c r="C191" s="8" t="s">
        <v>14</v>
      </c>
      <c r="D191" s="8"/>
      <c r="E191" s="8"/>
      <c r="F191" s="8"/>
      <c r="G191" s="40" t="s">
        <v>14</v>
      </c>
    </row>
    <row r="192" ht="15.75" customHeight="1">
      <c r="A192" s="10"/>
      <c r="B192" s="8"/>
      <c r="C192" s="8" t="s">
        <v>14</v>
      </c>
      <c r="D192" s="8"/>
      <c r="E192" s="8"/>
      <c r="F192" s="8"/>
      <c r="G192" s="40" t="s">
        <v>14</v>
      </c>
    </row>
    <row r="193" ht="15.75" customHeight="1">
      <c r="A193" s="10"/>
      <c r="B193" s="8"/>
      <c r="C193" s="8" t="s">
        <v>14</v>
      </c>
      <c r="D193" s="8"/>
      <c r="E193" s="8"/>
      <c r="F193" s="8"/>
      <c r="G193" s="40" t="s">
        <v>14</v>
      </c>
    </row>
    <row r="194" ht="15.75" customHeight="1">
      <c r="A194" s="10"/>
      <c r="B194" s="8"/>
      <c r="C194" s="8" t="s">
        <v>14</v>
      </c>
      <c r="D194" s="8"/>
      <c r="E194" s="8"/>
      <c r="F194" s="8"/>
      <c r="G194" s="40" t="s">
        <v>14</v>
      </c>
    </row>
    <row r="195" ht="15.75" customHeight="1">
      <c r="A195" s="10"/>
      <c r="B195" s="8"/>
      <c r="C195" s="8" t="s">
        <v>14</v>
      </c>
      <c r="D195" s="8"/>
      <c r="E195" s="8"/>
      <c r="F195" s="8"/>
      <c r="G195" s="40" t="s">
        <v>14</v>
      </c>
    </row>
    <row r="196" ht="15.75" customHeight="1">
      <c r="A196" s="10"/>
      <c r="B196" s="8"/>
      <c r="C196" s="8" t="s">
        <v>14</v>
      </c>
      <c r="D196" s="8"/>
      <c r="E196" s="8"/>
      <c r="F196" s="8"/>
      <c r="G196" s="40" t="s">
        <v>14</v>
      </c>
    </row>
    <row r="197" ht="15.75" customHeight="1">
      <c r="A197" s="10"/>
      <c r="B197" s="8"/>
      <c r="C197" s="8" t="s">
        <v>14</v>
      </c>
      <c r="D197" s="8"/>
      <c r="E197" s="8"/>
      <c r="F197" s="8"/>
      <c r="G197" s="40" t="s">
        <v>14</v>
      </c>
    </row>
    <row r="198" ht="15.75" customHeight="1">
      <c r="A198" s="10"/>
      <c r="B198" s="8"/>
      <c r="C198" s="8" t="s">
        <v>14</v>
      </c>
      <c r="D198" s="8"/>
      <c r="E198" s="8"/>
      <c r="F198" s="8"/>
      <c r="G198" s="40" t="s">
        <v>14</v>
      </c>
    </row>
    <row r="199" ht="15.75" customHeight="1">
      <c r="A199" s="10"/>
      <c r="B199" s="8"/>
      <c r="C199" s="8" t="s">
        <v>14</v>
      </c>
      <c r="D199" s="8"/>
      <c r="E199" s="8"/>
      <c r="F199" s="8"/>
      <c r="G199" s="40" t="s">
        <v>14</v>
      </c>
    </row>
    <row r="200" ht="15.75" customHeight="1">
      <c r="A200" s="10"/>
      <c r="B200" s="8"/>
      <c r="C200" s="8" t="s">
        <v>14</v>
      </c>
      <c r="D200" s="8"/>
      <c r="E200" s="8"/>
      <c r="F200" s="8"/>
      <c r="G200" s="40" t="s">
        <v>14</v>
      </c>
    </row>
    <row r="201" ht="15.75" customHeight="1">
      <c r="A201" s="10"/>
      <c r="B201" s="8"/>
      <c r="C201" s="8" t="s">
        <v>14</v>
      </c>
      <c r="D201" s="8"/>
      <c r="E201" s="8"/>
      <c r="F201" s="8"/>
      <c r="G201" s="40" t="s">
        <v>14</v>
      </c>
    </row>
    <row r="202" ht="15.75" customHeight="1">
      <c r="A202" s="10"/>
      <c r="B202" s="8"/>
      <c r="C202" s="8" t="s">
        <v>14</v>
      </c>
      <c r="D202" s="8"/>
      <c r="E202" s="8"/>
      <c r="F202" s="8"/>
      <c r="G202" s="40" t="s">
        <v>14</v>
      </c>
    </row>
    <row r="203" ht="15.75" customHeight="1">
      <c r="A203" s="10"/>
      <c r="B203" s="8"/>
      <c r="C203" s="8" t="s">
        <v>14</v>
      </c>
      <c r="D203" s="8"/>
      <c r="E203" s="8"/>
      <c r="F203" s="8"/>
      <c r="G203" s="40" t="s">
        <v>14</v>
      </c>
    </row>
    <row r="204" ht="15.75" customHeight="1">
      <c r="A204" s="10"/>
      <c r="B204" s="8"/>
      <c r="C204" s="8" t="s">
        <v>14</v>
      </c>
      <c r="D204" s="8"/>
      <c r="E204" s="8"/>
      <c r="F204" s="8"/>
      <c r="G204" s="40" t="s">
        <v>14</v>
      </c>
    </row>
    <row r="205" ht="15.75" customHeight="1">
      <c r="A205" s="10"/>
      <c r="B205" s="8"/>
      <c r="C205" s="8" t="s">
        <v>14</v>
      </c>
      <c r="D205" s="8"/>
      <c r="E205" s="8"/>
      <c r="F205" s="8"/>
      <c r="G205" s="40" t="s">
        <v>14</v>
      </c>
    </row>
    <row r="206" ht="15.75" customHeight="1">
      <c r="A206" s="10"/>
      <c r="B206" s="8"/>
      <c r="C206" s="8" t="s">
        <v>14</v>
      </c>
      <c r="D206" s="8"/>
      <c r="E206" s="8"/>
      <c r="F206" s="8"/>
      <c r="G206" s="40" t="s">
        <v>14</v>
      </c>
    </row>
    <row r="207" ht="15.75" customHeight="1">
      <c r="A207" s="10"/>
      <c r="B207" s="8"/>
      <c r="C207" s="8" t="s">
        <v>14</v>
      </c>
      <c r="D207" s="8"/>
      <c r="E207" s="8"/>
      <c r="F207" s="8"/>
      <c r="G207" s="40" t="s">
        <v>14</v>
      </c>
    </row>
    <row r="208" ht="15.75" customHeight="1">
      <c r="A208" s="10"/>
      <c r="B208" s="8"/>
      <c r="C208" s="8" t="s">
        <v>14</v>
      </c>
      <c r="D208" s="8"/>
      <c r="E208" s="8"/>
      <c r="F208" s="8"/>
      <c r="G208" s="40" t="s">
        <v>14</v>
      </c>
    </row>
    <row r="209" ht="15.75" customHeight="1">
      <c r="A209" s="10"/>
      <c r="B209" s="8"/>
      <c r="C209" s="8" t="s">
        <v>14</v>
      </c>
      <c r="D209" s="8"/>
      <c r="E209" s="8"/>
      <c r="F209" s="8"/>
      <c r="G209" s="40" t="s">
        <v>14</v>
      </c>
    </row>
    <row r="210" ht="15.75" customHeight="1">
      <c r="A210" s="10"/>
      <c r="B210" s="8"/>
      <c r="C210" s="8" t="s">
        <v>14</v>
      </c>
      <c r="D210" s="8"/>
      <c r="E210" s="8"/>
      <c r="F210" s="8"/>
      <c r="G210" s="40" t="s">
        <v>14</v>
      </c>
    </row>
    <row r="211" ht="15.75" customHeight="1">
      <c r="A211" s="10"/>
      <c r="B211" s="8"/>
      <c r="C211" s="8" t="s">
        <v>14</v>
      </c>
      <c r="D211" s="8"/>
      <c r="E211" s="8"/>
      <c r="F211" s="8"/>
      <c r="G211" s="40" t="s">
        <v>14</v>
      </c>
    </row>
    <row r="212" ht="15.75" customHeight="1">
      <c r="A212" s="10"/>
      <c r="B212" s="8"/>
      <c r="C212" s="8" t="s">
        <v>14</v>
      </c>
      <c r="D212" s="8"/>
      <c r="E212" s="8"/>
      <c r="F212" s="8"/>
      <c r="G212" s="40" t="s">
        <v>14</v>
      </c>
    </row>
    <row r="213" ht="15.75" customHeight="1">
      <c r="A213" s="10"/>
      <c r="B213" s="8"/>
      <c r="C213" s="8" t="s">
        <v>14</v>
      </c>
      <c r="D213" s="8"/>
      <c r="E213" s="8"/>
      <c r="F213" s="8"/>
      <c r="G213" s="40" t="s">
        <v>14</v>
      </c>
    </row>
    <row r="214" ht="15.75" customHeight="1">
      <c r="A214" s="10"/>
      <c r="B214" s="8"/>
      <c r="C214" s="8" t="s">
        <v>14</v>
      </c>
      <c r="D214" s="8"/>
      <c r="E214" s="8"/>
      <c r="F214" s="8"/>
      <c r="G214" s="40" t="s">
        <v>14</v>
      </c>
    </row>
    <row r="215" ht="15.75" customHeight="1">
      <c r="A215" s="10"/>
      <c r="B215" s="8"/>
      <c r="C215" s="8" t="s">
        <v>14</v>
      </c>
      <c r="D215" s="8"/>
      <c r="E215" s="8"/>
      <c r="F215" s="8"/>
      <c r="G215" s="40" t="s">
        <v>14</v>
      </c>
    </row>
    <row r="216" ht="15.75" customHeight="1">
      <c r="A216" s="10"/>
      <c r="B216" s="8"/>
      <c r="C216" s="8" t="s">
        <v>14</v>
      </c>
      <c r="D216" s="8"/>
      <c r="E216" s="8"/>
      <c r="F216" s="8"/>
      <c r="G216" s="40" t="s">
        <v>14</v>
      </c>
    </row>
    <row r="217" ht="15.75" customHeight="1">
      <c r="A217" s="10"/>
      <c r="B217" s="8"/>
      <c r="C217" s="8" t="s">
        <v>14</v>
      </c>
      <c r="D217" s="8"/>
      <c r="E217" s="8"/>
      <c r="F217" s="8"/>
      <c r="G217" s="40" t="s">
        <v>14</v>
      </c>
    </row>
    <row r="218" ht="15.75" customHeight="1">
      <c r="A218" s="10"/>
      <c r="B218" s="8"/>
      <c r="C218" s="8" t="s">
        <v>14</v>
      </c>
      <c r="D218" s="8"/>
      <c r="E218" s="8"/>
      <c r="F218" s="8"/>
      <c r="G218" s="40" t="s">
        <v>14</v>
      </c>
    </row>
    <row r="219" ht="15.75" customHeight="1">
      <c r="A219" s="10"/>
      <c r="B219" s="8"/>
      <c r="C219" s="8" t="s">
        <v>14</v>
      </c>
      <c r="D219" s="8"/>
      <c r="E219" s="8"/>
      <c r="F219" s="8"/>
      <c r="G219" s="40" t="s">
        <v>14</v>
      </c>
    </row>
    <row r="220" ht="15.75" customHeight="1">
      <c r="A220" s="10"/>
      <c r="B220" s="8"/>
      <c r="C220" s="8" t="s">
        <v>14</v>
      </c>
      <c r="D220" s="8"/>
      <c r="E220" s="8"/>
      <c r="F220" s="8"/>
      <c r="G220" s="40" t="s">
        <v>14</v>
      </c>
    </row>
    <row r="221" ht="15.75" customHeight="1">
      <c r="A221" s="10"/>
      <c r="B221" s="8"/>
      <c r="C221" s="8" t="s">
        <v>14</v>
      </c>
      <c r="D221" s="8"/>
      <c r="E221" s="8"/>
      <c r="F221" s="8"/>
      <c r="G221" s="40" t="s">
        <v>14</v>
      </c>
    </row>
    <row r="222" ht="15.75" customHeight="1">
      <c r="A222" s="10"/>
      <c r="B222" s="8"/>
      <c r="C222" s="8" t="s">
        <v>14</v>
      </c>
      <c r="D222" s="8"/>
      <c r="E222" s="8"/>
      <c r="F222" s="8"/>
      <c r="G222" s="40" t="s">
        <v>14</v>
      </c>
    </row>
    <row r="223" ht="15.75" customHeight="1">
      <c r="A223" s="10"/>
      <c r="B223" s="8"/>
      <c r="C223" s="8" t="s">
        <v>14</v>
      </c>
      <c r="D223" s="8"/>
      <c r="E223" s="8"/>
      <c r="F223" s="8"/>
      <c r="G223" s="40" t="s">
        <v>14</v>
      </c>
    </row>
    <row r="224" ht="15.75" customHeight="1">
      <c r="A224" s="10"/>
      <c r="B224" s="8"/>
      <c r="C224" s="8" t="s">
        <v>14</v>
      </c>
      <c r="D224" s="8"/>
      <c r="E224" s="8"/>
      <c r="F224" s="8"/>
      <c r="G224" s="40" t="s">
        <v>14</v>
      </c>
    </row>
    <row r="225" ht="15.75" customHeight="1">
      <c r="A225" s="10"/>
      <c r="B225" s="8"/>
      <c r="C225" s="8" t="s">
        <v>14</v>
      </c>
      <c r="D225" s="8"/>
      <c r="E225" s="8"/>
      <c r="F225" s="8"/>
      <c r="G225" s="40" t="s">
        <v>14</v>
      </c>
    </row>
    <row r="226" ht="15.75" customHeight="1">
      <c r="A226" s="10"/>
      <c r="B226" s="8"/>
      <c r="C226" s="8" t="s">
        <v>14</v>
      </c>
      <c r="D226" s="8"/>
      <c r="E226" s="8"/>
      <c r="F226" s="8"/>
      <c r="G226" s="40" t="s">
        <v>14</v>
      </c>
    </row>
    <row r="227" ht="15.75" customHeight="1">
      <c r="A227" s="10"/>
      <c r="B227" s="8"/>
      <c r="C227" s="8" t="s">
        <v>14</v>
      </c>
      <c r="D227" s="8"/>
      <c r="E227" s="8"/>
      <c r="F227" s="8"/>
      <c r="G227" s="40" t="s">
        <v>14</v>
      </c>
    </row>
    <row r="228" ht="15.75" customHeight="1">
      <c r="A228" s="10"/>
      <c r="B228" s="8"/>
      <c r="C228" s="8" t="s">
        <v>14</v>
      </c>
      <c r="D228" s="8"/>
      <c r="E228" s="8"/>
      <c r="F228" s="8"/>
      <c r="G228" s="40" t="s">
        <v>14</v>
      </c>
    </row>
    <row r="229" ht="15.75" customHeight="1">
      <c r="A229" s="10"/>
      <c r="B229" s="8"/>
      <c r="C229" s="8" t="s">
        <v>14</v>
      </c>
      <c r="D229" s="8"/>
      <c r="E229" s="8"/>
      <c r="F229" s="8"/>
      <c r="G229" s="40" t="s">
        <v>14</v>
      </c>
    </row>
    <row r="230" ht="15.75" customHeight="1">
      <c r="A230" s="10"/>
      <c r="B230" s="8"/>
      <c r="C230" s="8" t="s">
        <v>14</v>
      </c>
      <c r="D230" s="8"/>
      <c r="E230" s="8"/>
      <c r="F230" s="8"/>
      <c r="G230" s="40" t="s">
        <v>14</v>
      </c>
    </row>
    <row r="231" ht="15.75" customHeight="1">
      <c r="A231" s="10"/>
      <c r="B231" s="8"/>
      <c r="C231" s="8" t="s">
        <v>14</v>
      </c>
      <c r="D231" s="8"/>
      <c r="E231" s="8"/>
      <c r="F231" s="8"/>
      <c r="G231" s="40" t="s">
        <v>14</v>
      </c>
    </row>
    <row r="232" ht="15.75" customHeight="1">
      <c r="A232" s="10"/>
      <c r="B232" s="8"/>
      <c r="C232" s="8" t="s">
        <v>14</v>
      </c>
      <c r="D232" s="8"/>
      <c r="E232" s="8"/>
      <c r="F232" s="8"/>
      <c r="G232" s="40" t="s">
        <v>14</v>
      </c>
    </row>
    <row r="233" ht="15.75" customHeight="1">
      <c r="A233" s="10"/>
      <c r="B233" s="8"/>
      <c r="C233" s="8" t="s">
        <v>14</v>
      </c>
      <c r="D233" s="8"/>
      <c r="E233" s="8"/>
      <c r="F233" s="8"/>
      <c r="G233" s="40" t="s">
        <v>14</v>
      </c>
    </row>
    <row r="234" ht="15.75" customHeight="1">
      <c r="A234" s="10"/>
      <c r="B234" s="8"/>
      <c r="C234" s="8" t="s">
        <v>14</v>
      </c>
      <c r="D234" s="8"/>
      <c r="E234" s="8"/>
      <c r="F234" s="8"/>
      <c r="G234" s="40" t="s">
        <v>14</v>
      </c>
    </row>
    <row r="235" ht="15.75" customHeight="1">
      <c r="A235" s="10"/>
      <c r="B235" s="8"/>
      <c r="C235" s="8" t="s">
        <v>14</v>
      </c>
      <c r="D235" s="8"/>
      <c r="E235" s="8"/>
      <c r="F235" s="8"/>
      <c r="G235" s="40" t="s">
        <v>14</v>
      </c>
    </row>
    <row r="236" ht="15.75" customHeight="1">
      <c r="A236" s="10"/>
      <c r="B236" s="8"/>
      <c r="C236" s="8" t="s">
        <v>14</v>
      </c>
      <c r="D236" s="8"/>
      <c r="E236" s="8"/>
      <c r="F236" s="8"/>
      <c r="G236" s="40" t="s">
        <v>14</v>
      </c>
    </row>
    <row r="237" ht="15.75" customHeight="1">
      <c r="A237" s="10"/>
      <c r="B237" s="8"/>
      <c r="C237" s="8" t="s">
        <v>14</v>
      </c>
      <c r="D237" s="8"/>
      <c r="E237" s="8"/>
      <c r="F237" s="8"/>
      <c r="G237" s="40" t="s">
        <v>14</v>
      </c>
    </row>
    <row r="238" ht="15.75" customHeight="1">
      <c r="A238" s="10"/>
      <c r="B238" s="8"/>
      <c r="C238" s="8" t="s">
        <v>14</v>
      </c>
      <c r="D238" s="8"/>
      <c r="E238" s="8"/>
      <c r="F238" s="8"/>
      <c r="G238" s="40" t="s">
        <v>14</v>
      </c>
    </row>
    <row r="239" ht="15.75" customHeight="1">
      <c r="A239" s="10"/>
      <c r="B239" s="8"/>
      <c r="C239" s="8" t="s">
        <v>14</v>
      </c>
      <c r="D239" s="8"/>
      <c r="E239" s="8"/>
      <c r="F239" s="8"/>
      <c r="G239" s="40" t="s">
        <v>14</v>
      </c>
    </row>
    <row r="240" ht="15.75" customHeight="1">
      <c r="A240" s="10"/>
      <c r="B240" s="8"/>
      <c r="C240" s="8" t="s">
        <v>14</v>
      </c>
      <c r="D240" s="8"/>
      <c r="E240" s="8"/>
      <c r="F240" s="8"/>
      <c r="G240" s="40" t="s">
        <v>14</v>
      </c>
    </row>
    <row r="241" ht="15.75" customHeight="1">
      <c r="A241" s="10"/>
      <c r="B241" s="8"/>
      <c r="C241" s="8" t="s">
        <v>14</v>
      </c>
      <c r="D241" s="8"/>
      <c r="E241" s="8"/>
      <c r="F241" s="8"/>
      <c r="G241" s="40" t="s">
        <v>14</v>
      </c>
    </row>
    <row r="242" ht="15.75" customHeight="1">
      <c r="A242" s="10"/>
      <c r="B242" s="8"/>
      <c r="C242" s="8" t="s">
        <v>14</v>
      </c>
      <c r="D242" s="8"/>
      <c r="E242" s="8"/>
      <c r="F242" s="8"/>
      <c r="G242" s="40" t="s">
        <v>14</v>
      </c>
    </row>
    <row r="243" ht="15.75" customHeight="1">
      <c r="A243" s="10"/>
      <c r="B243" s="8"/>
      <c r="C243" s="8" t="s">
        <v>14</v>
      </c>
      <c r="D243" s="8"/>
      <c r="E243" s="8"/>
      <c r="F243" s="8"/>
      <c r="G243" s="40" t="s">
        <v>14</v>
      </c>
    </row>
    <row r="244" ht="15.75" customHeight="1">
      <c r="A244" s="10"/>
      <c r="B244" s="8"/>
      <c r="C244" s="8" t="s">
        <v>14</v>
      </c>
      <c r="D244" s="8"/>
      <c r="E244" s="8"/>
      <c r="F244" s="8"/>
      <c r="G244" s="40" t="s">
        <v>14</v>
      </c>
    </row>
    <row r="245" ht="15.75" customHeight="1">
      <c r="A245" s="10"/>
      <c r="B245" s="8"/>
      <c r="C245" s="8" t="s">
        <v>14</v>
      </c>
      <c r="D245" s="8"/>
      <c r="E245" s="8"/>
      <c r="F245" s="8"/>
      <c r="G245" s="40" t="s">
        <v>14</v>
      </c>
    </row>
    <row r="246" ht="15.75" customHeight="1">
      <c r="A246" s="10"/>
      <c r="B246" s="8"/>
      <c r="C246" s="8" t="s">
        <v>14</v>
      </c>
      <c r="D246" s="8"/>
      <c r="E246" s="8"/>
      <c r="F246" s="8"/>
      <c r="G246" s="40" t="s">
        <v>14</v>
      </c>
    </row>
    <row r="247" ht="15.75" customHeight="1">
      <c r="A247" s="10"/>
      <c r="B247" s="8"/>
      <c r="C247" s="8" t="s">
        <v>14</v>
      </c>
      <c r="D247" s="8"/>
      <c r="E247" s="8"/>
      <c r="F247" s="8"/>
      <c r="G247" s="40" t="s">
        <v>14</v>
      </c>
    </row>
    <row r="248" ht="15.75" customHeight="1">
      <c r="A248" s="10"/>
      <c r="B248" s="8"/>
      <c r="C248" s="8" t="s">
        <v>14</v>
      </c>
      <c r="D248" s="8"/>
      <c r="E248" s="8"/>
      <c r="F248" s="8"/>
      <c r="G248" s="40" t="s">
        <v>14</v>
      </c>
    </row>
    <row r="249" ht="15.75" customHeight="1">
      <c r="A249" s="10"/>
      <c r="B249" s="8"/>
      <c r="C249" s="8" t="s">
        <v>14</v>
      </c>
      <c r="D249" s="8"/>
      <c r="E249" s="8"/>
      <c r="F249" s="8"/>
      <c r="G249" s="40" t="s">
        <v>14</v>
      </c>
    </row>
    <row r="250" ht="15.75" customHeight="1">
      <c r="A250" s="10"/>
      <c r="B250" s="8"/>
      <c r="C250" s="8" t="s">
        <v>14</v>
      </c>
      <c r="D250" s="8"/>
      <c r="E250" s="8"/>
      <c r="F250" s="8"/>
      <c r="G250" s="40" t="s">
        <v>14</v>
      </c>
    </row>
    <row r="251" ht="15.75" customHeight="1">
      <c r="A251" s="10"/>
      <c r="B251" s="8"/>
      <c r="C251" s="8" t="s">
        <v>14</v>
      </c>
      <c r="D251" s="8"/>
      <c r="E251" s="8"/>
      <c r="F251" s="8"/>
      <c r="G251" s="40" t="s">
        <v>14</v>
      </c>
    </row>
    <row r="252" ht="15.75" customHeight="1">
      <c r="A252" s="10"/>
      <c r="B252" s="8"/>
      <c r="C252" s="8" t="s">
        <v>14</v>
      </c>
      <c r="D252" s="8"/>
      <c r="E252" s="8"/>
      <c r="F252" s="8"/>
      <c r="G252" s="40" t="s">
        <v>14</v>
      </c>
    </row>
    <row r="253" ht="15.75" customHeight="1">
      <c r="A253" s="10"/>
      <c r="B253" s="8"/>
      <c r="C253" s="8" t="s">
        <v>14</v>
      </c>
      <c r="D253" s="8"/>
      <c r="E253" s="8"/>
      <c r="F253" s="8"/>
      <c r="G253" s="40" t="s">
        <v>14</v>
      </c>
    </row>
    <row r="254" ht="15.75" customHeight="1">
      <c r="A254" s="10"/>
      <c r="B254" s="8"/>
      <c r="C254" s="8" t="s">
        <v>14</v>
      </c>
      <c r="D254" s="8"/>
      <c r="E254" s="8"/>
      <c r="F254" s="8"/>
      <c r="G254" s="40" t="s">
        <v>14</v>
      </c>
    </row>
    <row r="255" ht="15.75" customHeight="1">
      <c r="A255" s="10"/>
      <c r="B255" s="8"/>
      <c r="C255" s="8" t="s">
        <v>14</v>
      </c>
      <c r="D255" s="8"/>
      <c r="E255" s="8"/>
      <c r="F255" s="8"/>
      <c r="G255" s="40" t="s">
        <v>14</v>
      </c>
    </row>
    <row r="256" ht="15.75" customHeight="1">
      <c r="A256" s="10"/>
      <c r="B256" s="8"/>
      <c r="C256" s="8" t="s">
        <v>14</v>
      </c>
      <c r="D256" s="8"/>
      <c r="E256" s="8"/>
      <c r="F256" s="8"/>
      <c r="G256" s="40" t="s">
        <v>14</v>
      </c>
    </row>
    <row r="257" ht="15.75" customHeight="1">
      <c r="A257" s="10"/>
      <c r="B257" s="8"/>
      <c r="C257" s="8" t="s">
        <v>14</v>
      </c>
      <c r="D257" s="8"/>
      <c r="E257" s="8"/>
      <c r="F257" s="8"/>
      <c r="G257" s="40" t="s">
        <v>14</v>
      </c>
    </row>
    <row r="258" ht="15.75" customHeight="1">
      <c r="A258" s="10"/>
      <c r="B258" s="8"/>
      <c r="C258" s="8" t="s">
        <v>14</v>
      </c>
      <c r="D258" s="8"/>
      <c r="E258" s="8"/>
      <c r="F258" s="8"/>
      <c r="G258" s="40" t="s">
        <v>14</v>
      </c>
    </row>
    <row r="259" ht="15.75" customHeight="1">
      <c r="A259" s="10"/>
      <c r="B259" s="8"/>
      <c r="C259" s="8" t="s">
        <v>14</v>
      </c>
      <c r="D259" s="8"/>
      <c r="E259" s="8"/>
      <c r="F259" s="8"/>
      <c r="G259" s="40" t="s">
        <v>14</v>
      </c>
    </row>
    <row r="260" ht="15.75" customHeight="1">
      <c r="A260" s="10"/>
      <c r="B260" s="8"/>
      <c r="C260" s="8" t="s">
        <v>14</v>
      </c>
      <c r="D260" s="8"/>
      <c r="E260" s="8"/>
      <c r="F260" s="8"/>
      <c r="G260" s="40" t="s">
        <v>14</v>
      </c>
    </row>
    <row r="261" ht="15.75" customHeight="1">
      <c r="A261" s="10"/>
      <c r="B261" s="8"/>
      <c r="C261" s="8" t="s">
        <v>14</v>
      </c>
      <c r="D261" s="8"/>
      <c r="E261" s="8"/>
      <c r="F261" s="8"/>
      <c r="G261" s="40" t="s">
        <v>14</v>
      </c>
    </row>
    <row r="262" ht="15.75" customHeight="1">
      <c r="A262" s="10"/>
      <c r="B262" s="8"/>
      <c r="C262" s="8" t="s">
        <v>14</v>
      </c>
      <c r="D262" s="8"/>
      <c r="E262" s="8"/>
      <c r="F262" s="8"/>
      <c r="G262" s="40" t="s">
        <v>14</v>
      </c>
    </row>
    <row r="263" ht="15.75" customHeight="1">
      <c r="A263" s="10"/>
      <c r="B263" s="8"/>
      <c r="C263" s="8" t="s">
        <v>14</v>
      </c>
      <c r="D263" s="8"/>
      <c r="E263" s="8"/>
      <c r="F263" s="8"/>
      <c r="G263" s="40" t="s">
        <v>14</v>
      </c>
    </row>
    <row r="264" ht="15.75" customHeight="1">
      <c r="A264" s="10"/>
      <c r="B264" s="8"/>
      <c r="C264" s="8" t="s">
        <v>14</v>
      </c>
      <c r="D264" s="8"/>
      <c r="E264" s="8"/>
      <c r="F264" s="8"/>
      <c r="G264" s="40" t="s">
        <v>14</v>
      </c>
    </row>
    <row r="265" ht="15.75" customHeight="1">
      <c r="A265" s="10"/>
      <c r="B265" s="8"/>
      <c r="C265" s="8" t="s">
        <v>14</v>
      </c>
      <c r="D265" s="8"/>
      <c r="E265" s="8"/>
      <c r="F265" s="8"/>
      <c r="G265" s="40" t="s">
        <v>14</v>
      </c>
    </row>
    <row r="266" ht="15.75" customHeight="1">
      <c r="A266" s="10"/>
      <c r="B266" s="8"/>
      <c r="C266" s="8" t="s">
        <v>14</v>
      </c>
      <c r="D266" s="8"/>
      <c r="E266" s="8"/>
      <c r="F266" s="8"/>
      <c r="G266" s="40" t="s">
        <v>14</v>
      </c>
    </row>
    <row r="267" ht="15.75" customHeight="1">
      <c r="A267" s="10"/>
      <c r="B267" s="8"/>
      <c r="C267" s="8" t="s">
        <v>14</v>
      </c>
      <c r="D267" s="8"/>
      <c r="E267" s="8"/>
      <c r="F267" s="8"/>
      <c r="G267" s="40" t="s">
        <v>14</v>
      </c>
    </row>
    <row r="268" ht="15.75" customHeight="1">
      <c r="A268" s="10"/>
      <c r="B268" s="8"/>
      <c r="C268" s="8" t="s">
        <v>14</v>
      </c>
      <c r="D268" s="8"/>
      <c r="E268" s="8"/>
      <c r="F268" s="8"/>
      <c r="G268" s="40" t="s">
        <v>14</v>
      </c>
    </row>
    <row r="269" ht="15.75" customHeight="1">
      <c r="A269" s="10"/>
      <c r="B269" s="8"/>
      <c r="C269" s="8" t="s">
        <v>14</v>
      </c>
      <c r="D269" s="8"/>
      <c r="E269" s="8"/>
      <c r="F269" s="8"/>
      <c r="G269" s="40" t="s">
        <v>14</v>
      </c>
    </row>
    <row r="270" ht="15.75" customHeight="1">
      <c r="A270" s="10"/>
      <c r="B270" s="8"/>
      <c r="C270" s="8" t="s">
        <v>14</v>
      </c>
      <c r="D270" s="8"/>
      <c r="E270" s="8"/>
      <c r="F270" s="8"/>
      <c r="G270" s="40" t="s">
        <v>14</v>
      </c>
    </row>
    <row r="271" ht="15.75" customHeight="1">
      <c r="A271" s="10"/>
      <c r="B271" s="8"/>
      <c r="C271" s="8" t="s">
        <v>14</v>
      </c>
      <c r="D271" s="8"/>
      <c r="E271" s="8"/>
      <c r="F271" s="8"/>
      <c r="G271" s="40" t="s">
        <v>14</v>
      </c>
    </row>
    <row r="272" ht="15.75" customHeight="1">
      <c r="A272" s="10"/>
      <c r="B272" s="8"/>
      <c r="C272" s="8" t="s">
        <v>14</v>
      </c>
      <c r="D272" s="8"/>
      <c r="E272" s="8"/>
      <c r="F272" s="8"/>
      <c r="G272" s="40" t="s">
        <v>14</v>
      </c>
    </row>
    <row r="273" ht="15.75" customHeight="1">
      <c r="A273" s="10"/>
      <c r="B273" s="8"/>
      <c r="C273" s="8" t="s">
        <v>14</v>
      </c>
      <c r="D273" s="8"/>
      <c r="E273" s="8"/>
      <c r="F273" s="8"/>
      <c r="G273" s="40" t="s">
        <v>14</v>
      </c>
    </row>
    <row r="274" ht="15.75" customHeight="1">
      <c r="A274" s="10"/>
      <c r="B274" s="8"/>
      <c r="C274" s="8" t="s">
        <v>14</v>
      </c>
      <c r="D274" s="8"/>
      <c r="E274" s="8"/>
      <c r="F274" s="8"/>
      <c r="G274" s="40" t="s">
        <v>14</v>
      </c>
    </row>
    <row r="275" ht="15.75" customHeight="1">
      <c r="A275" s="10"/>
      <c r="B275" s="8"/>
      <c r="C275" s="8" t="s">
        <v>14</v>
      </c>
      <c r="D275" s="8"/>
      <c r="E275" s="8"/>
      <c r="F275" s="8"/>
      <c r="G275" s="40" t="s">
        <v>14</v>
      </c>
    </row>
    <row r="276" ht="15.75" customHeight="1">
      <c r="A276" s="10"/>
      <c r="B276" s="8"/>
      <c r="C276" s="8" t="s">
        <v>14</v>
      </c>
      <c r="D276" s="8"/>
      <c r="E276" s="8"/>
      <c r="F276" s="8"/>
      <c r="G276" s="40" t="s">
        <v>14</v>
      </c>
    </row>
    <row r="277" ht="15.75" customHeight="1">
      <c r="A277" s="10"/>
      <c r="B277" s="8"/>
      <c r="C277" s="8" t="s">
        <v>14</v>
      </c>
      <c r="D277" s="8"/>
      <c r="E277" s="8"/>
      <c r="F277" s="8"/>
      <c r="G277" s="40" t="s">
        <v>14</v>
      </c>
    </row>
    <row r="278" ht="15.75" customHeight="1">
      <c r="A278" s="10"/>
      <c r="B278" s="8"/>
      <c r="C278" s="8" t="s">
        <v>14</v>
      </c>
      <c r="D278" s="8"/>
      <c r="E278" s="8"/>
      <c r="F278" s="8"/>
      <c r="G278" s="40" t="s">
        <v>14</v>
      </c>
    </row>
    <row r="279" ht="15.75" customHeight="1">
      <c r="A279" s="10"/>
      <c r="B279" s="8"/>
      <c r="C279" s="8" t="s">
        <v>14</v>
      </c>
      <c r="D279" s="8"/>
      <c r="E279" s="8"/>
      <c r="F279" s="8"/>
      <c r="G279" s="40" t="s">
        <v>14</v>
      </c>
    </row>
    <row r="280" ht="15.75" customHeight="1">
      <c r="A280" s="10"/>
      <c r="B280" s="8"/>
      <c r="C280" s="8" t="s">
        <v>14</v>
      </c>
      <c r="D280" s="8"/>
      <c r="E280" s="8"/>
      <c r="F280" s="8"/>
      <c r="G280" s="40" t="s">
        <v>14</v>
      </c>
    </row>
    <row r="281" ht="15.75" customHeight="1">
      <c r="A281" s="10"/>
      <c r="B281" s="8"/>
      <c r="C281" s="8" t="s">
        <v>14</v>
      </c>
      <c r="D281" s="8"/>
      <c r="E281" s="8"/>
      <c r="F281" s="8"/>
      <c r="G281" s="40" t="s">
        <v>14</v>
      </c>
    </row>
    <row r="282" ht="15.75" customHeight="1">
      <c r="A282" s="10"/>
      <c r="B282" s="8"/>
      <c r="C282" s="8" t="s">
        <v>14</v>
      </c>
      <c r="D282" s="8"/>
      <c r="E282" s="8"/>
      <c r="F282" s="8"/>
      <c r="G282" s="40" t="s">
        <v>14</v>
      </c>
    </row>
    <row r="283" ht="15.75" customHeight="1">
      <c r="A283" s="10"/>
      <c r="B283" s="8"/>
      <c r="C283" s="8" t="s">
        <v>14</v>
      </c>
      <c r="D283" s="8"/>
      <c r="E283" s="8"/>
      <c r="F283" s="8"/>
      <c r="G283" s="40" t="s">
        <v>14</v>
      </c>
    </row>
    <row r="284" ht="15.75" customHeight="1">
      <c r="A284" s="10"/>
      <c r="B284" s="8"/>
      <c r="C284" s="8" t="s">
        <v>14</v>
      </c>
      <c r="D284" s="8"/>
      <c r="E284" s="8"/>
      <c r="F284" s="8"/>
      <c r="G284" s="40" t="s">
        <v>14</v>
      </c>
    </row>
    <row r="285" ht="15.75" customHeight="1">
      <c r="A285" s="10"/>
      <c r="B285" s="8"/>
      <c r="C285" s="8" t="s">
        <v>14</v>
      </c>
      <c r="D285" s="8"/>
      <c r="E285" s="8"/>
      <c r="F285" s="8"/>
      <c r="G285" s="40" t="s">
        <v>14</v>
      </c>
    </row>
    <row r="286" ht="15.75" customHeight="1">
      <c r="A286" s="10"/>
      <c r="B286" s="8"/>
      <c r="C286" s="8" t="s">
        <v>14</v>
      </c>
      <c r="D286" s="8"/>
      <c r="E286" s="8"/>
      <c r="F286" s="8"/>
      <c r="G286" s="40" t="s">
        <v>14</v>
      </c>
    </row>
    <row r="287" ht="15.75" customHeight="1">
      <c r="A287" s="10"/>
      <c r="B287" s="8"/>
      <c r="C287" s="8" t="s">
        <v>14</v>
      </c>
      <c r="D287" s="8"/>
      <c r="E287" s="8"/>
      <c r="F287" s="8"/>
      <c r="G287" s="40" t="s">
        <v>14</v>
      </c>
    </row>
    <row r="288" ht="15.75" customHeight="1">
      <c r="A288" s="10"/>
      <c r="B288" s="8"/>
      <c r="C288" s="8" t="s">
        <v>14</v>
      </c>
      <c r="D288" s="8"/>
      <c r="E288" s="8"/>
      <c r="F288" s="8"/>
      <c r="G288" s="40" t="s">
        <v>14</v>
      </c>
    </row>
    <row r="289" ht="15.75" customHeight="1">
      <c r="A289" s="10"/>
      <c r="B289" s="8"/>
      <c r="C289" s="8" t="s">
        <v>14</v>
      </c>
      <c r="D289" s="8"/>
      <c r="E289" s="8"/>
      <c r="F289" s="8"/>
      <c r="G289" s="40" t="s">
        <v>14</v>
      </c>
    </row>
    <row r="290" ht="15.75" customHeight="1">
      <c r="A290" s="10"/>
      <c r="B290" s="8"/>
      <c r="C290" s="8" t="s">
        <v>14</v>
      </c>
      <c r="D290" s="8"/>
      <c r="E290" s="8"/>
      <c r="F290" s="8"/>
      <c r="G290" s="40" t="s">
        <v>14</v>
      </c>
    </row>
    <row r="291" ht="15.75" customHeight="1">
      <c r="A291" s="10"/>
      <c r="B291" s="8"/>
      <c r="C291" s="8" t="s">
        <v>14</v>
      </c>
      <c r="D291" s="8"/>
      <c r="E291" s="8"/>
      <c r="F291" s="8"/>
      <c r="G291" s="40" t="s">
        <v>14</v>
      </c>
    </row>
    <row r="292" ht="15.75" customHeight="1">
      <c r="A292" s="10"/>
      <c r="B292" s="8"/>
      <c r="C292" s="8" t="s">
        <v>14</v>
      </c>
      <c r="D292" s="8"/>
      <c r="E292" s="8"/>
      <c r="F292" s="8"/>
      <c r="G292" s="40" t="s">
        <v>14</v>
      </c>
    </row>
    <row r="293" ht="15.75" customHeight="1">
      <c r="A293" s="10"/>
      <c r="B293" s="8"/>
      <c r="C293" s="8" t="s">
        <v>14</v>
      </c>
      <c r="D293" s="8"/>
      <c r="E293" s="8"/>
      <c r="F293" s="8"/>
      <c r="G293" s="40" t="s">
        <v>14</v>
      </c>
    </row>
    <row r="294" ht="15.75" customHeight="1">
      <c r="A294" s="10"/>
      <c r="B294" s="8"/>
      <c r="C294" s="8" t="s">
        <v>14</v>
      </c>
      <c r="D294" s="8"/>
      <c r="E294" s="8"/>
      <c r="F294" s="8"/>
      <c r="G294" s="40" t="s">
        <v>14</v>
      </c>
    </row>
    <row r="295" ht="15.75" customHeight="1">
      <c r="A295" s="10"/>
      <c r="B295" s="8"/>
      <c r="C295" s="8" t="s">
        <v>14</v>
      </c>
      <c r="D295" s="8"/>
      <c r="E295" s="8"/>
      <c r="F295" s="8"/>
      <c r="G295" s="40" t="s">
        <v>14</v>
      </c>
    </row>
    <row r="296" ht="15.75" customHeight="1">
      <c r="A296" s="10"/>
      <c r="B296" s="8"/>
      <c r="C296" s="8" t="s">
        <v>14</v>
      </c>
      <c r="D296" s="8"/>
      <c r="E296" s="8"/>
      <c r="F296" s="8"/>
      <c r="G296" s="40" t="s">
        <v>14</v>
      </c>
    </row>
    <row r="297" ht="15.75" customHeight="1">
      <c r="A297" s="10"/>
      <c r="B297" s="8"/>
      <c r="C297" s="8" t="s">
        <v>14</v>
      </c>
      <c r="D297" s="8"/>
      <c r="E297" s="8"/>
      <c r="F297" s="8"/>
      <c r="G297" s="40" t="s">
        <v>14</v>
      </c>
    </row>
    <row r="298" ht="15.75" customHeight="1">
      <c r="A298" s="10"/>
      <c r="B298" s="8"/>
      <c r="C298" s="8" t="s">
        <v>14</v>
      </c>
      <c r="D298" s="8"/>
      <c r="E298" s="8"/>
      <c r="F298" s="8"/>
      <c r="G298" s="40" t="s">
        <v>14</v>
      </c>
    </row>
    <row r="299" ht="15.75" customHeight="1">
      <c r="A299" s="10"/>
      <c r="B299" s="8"/>
      <c r="C299" s="8" t="s">
        <v>14</v>
      </c>
      <c r="D299" s="8"/>
      <c r="E299" s="8"/>
      <c r="F299" s="8"/>
      <c r="G299" s="40" t="s">
        <v>14</v>
      </c>
    </row>
    <row r="300" ht="15.75" customHeight="1">
      <c r="A300" s="10"/>
      <c r="B300" s="8"/>
      <c r="C300" s="8" t="s">
        <v>14</v>
      </c>
      <c r="D300" s="8"/>
      <c r="E300" s="8"/>
      <c r="F300" s="8"/>
      <c r="G300" s="40" t="s">
        <v>14</v>
      </c>
    </row>
    <row r="301" ht="15.75" customHeight="1">
      <c r="A301" s="10"/>
      <c r="B301" s="8"/>
      <c r="C301" s="8" t="s">
        <v>14</v>
      </c>
      <c r="D301" s="8"/>
      <c r="E301" s="8"/>
      <c r="F301" s="8"/>
      <c r="G301" s="40" t="s">
        <v>14</v>
      </c>
    </row>
    <row r="302" ht="15.75" customHeight="1">
      <c r="A302" s="10"/>
      <c r="B302" s="8"/>
      <c r="C302" s="8" t="s">
        <v>14</v>
      </c>
      <c r="D302" s="8"/>
      <c r="E302" s="8"/>
      <c r="F302" s="8"/>
      <c r="G302" s="40" t="s">
        <v>14</v>
      </c>
    </row>
    <row r="303" ht="15.75" customHeight="1">
      <c r="A303" s="10"/>
      <c r="B303" s="8"/>
      <c r="C303" s="8" t="s">
        <v>14</v>
      </c>
      <c r="D303" s="8"/>
      <c r="E303" s="8"/>
      <c r="F303" s="8"/>
      <c r="G303" s="40" t="s">
        <v>14</v>
      </c>
    </row>
    <row r="304" ht="15.75" customHeight="1">
      <c r="A304" s="10"/>
      <c r="B304" s="8"/>
      <c r="C304" s="8" t="s">
        <v>14</v>
      </c>
      <c r="D304" s="8"/>
      <c r="E304" s="8"/>
      <c r="F304" s="8"/>
      <c r="G304" s="40" t="s">
        <v>14</v>
      </c>
    </row>
    <row r="305" ht="15.75" customHeight="1">
      <c r="A305" s="10"/>
      <c r="B305" s="8"/>
      <c r="C305" s="8" t="s">
        <v>14</v>
      </c>
      <c r="D305" s="8"/>
      <c r="E305" s="8"/>
      <c r="F305" s="8"/>
      <c r="G305" s="40" t="s">
        <v>14</v>
      </c>
    </row>
    <row r="306" ht="15.75" customHeight="1">
      <c r="A306" s="10"/>
      <c r="B306" s="8"/>
      <c r="C306" s="8" t="s">
        <v>14</v>
      </c>
      <c r="D306" s="8"/>
      <c r="E306" s="8"/>
      <c r="F306" s="8"/>
      <c r="G306" s="40" t="s">
        <v>14</v>
      </c>
    </row>
    <row r="307" ht="15.75" customHeight="1">
      <c r="A307" s="10"/>
      <c r="B307" s="8"/>
      <c r="C307" s="8" t="s">
        <v>14</v>
      </c>
      <c r="D307" s="8"/>
      <c r="E307" s="8"/>
      <c r="F307" s="8"/>
      <c r="G307" s="40" t="s">
        <v>14</v>
      </c>
    </row>
    <row r="308" ht="15.75" customHeight="1">
      <c r="A308" s="10"/>
      <c r="B308" s="8"/>
      <c r="C308" s="8" t="s">
        <v>14</v>
      </c>
      <c r="D308" s="8"/>
      <c r="E308" s="8"/>
      <c r="F308" s="8"/>
      <c r="G308" s="40" t="s">
        <v>14</v>
      </c>
    </row>
    <row r="309" ht="15.75" customHeight="1">
      <c r="A309" s="10"/>
      <c r="B309" s="8"/>
      <c r="C309" s="8" t="s">
        <v>14</v>
      </c>
      <c r="D309" s="8"/>
      <c r="E309" s="8"/>
      <c r="F309" s="8"/>
      <c r="G309" s="40" t="s">
        <v>14</v>
      </c>
    </row>
    <row r="310" ht="15.75" customHeight="1">
      <c r="A310" s="10"/>
      <c r="B310" s="8"/>
      <c r="C310" s="8" t="s">
        <v>14</v>
      </c>
      <c r="D310" s="8"/>
      <c r="E310" s="8"/>
      <c r="F310" s="8"/>
      <c r="G310" s="40" t="s">
        <v>14</v>
      </c>
    </row>
    <row r="311" ht="15.75" customHeight="1">
      <c r="A311" s="10"/>
      <c r="B311" s="8"/>
      <c r="C311" s="8" t="s">
        <v>14</v>
      </c>
      <c r="D311" s="8"/>
      <c r="E311" s="8"/>
      <c r="F311" s="8"/>
      <c r="G311" s="40" t="s">
        <v>14</v>
      </c>
    </row>
    <row r="312" ht="15.75" customHeight="1">
      <c r="A312" s="10"/>
      <c r="B312" s="8"/>
      <c r="C312" s="8" t="s">
        <v>14</v>
      </c>
      <c r="D312" s="8"/>
      <c r="E312" s="8"/>
      <c r="F312" s="8"/>
      <c r="G312" s="40" t="s">
        <v>14</v>
      </c>
    </row>
    <row r="313" ht="15.75" customHeight="1">
      <c r="A313" s="10"/>
      <c r="B313" s="8"/>
      <c r="C313" s="8" t="s">
        <v>14</v>
      </c>
      <c r="D313" s="8"/>
      <c r="E313" s="8"/>
      <c r="F313" s="8"/>
      <c r="G313" s="40" t="s">
        <v>14</v>
      </c>
    </row>
    <row r="314" ht="15.75" customHeight="1">
      <c r="A314" s="10"/>
      <c r="B314" s="8"/>
      <c r="C314" s="8" t="s">
        <v>14</v>
      </c>
      <c r="D314" s="8"/>
      <c r="E314" s="8"/>
      <c r="F314" s="8"/>
      <c r="G314" s="40" t="s">
        <v>14</v>
      </c>
    </row>
    <row r="315" ht="15.75" customHeight="1">
      <c r="A315" s="10"/>
      <c r="B315" s="8"/>
      <c r="C315" s="8" t="s">
        <v>14</v>
      </c>
      <c r="D315" s="8"/>
      <c r="E315" s="8"/>
      <c r="F315" s="8"/>
      <c r="G315" s="40" t="s">
        <v>14</v>
      </c>
    </row>
    <row r="316" ht="15.75" customHeight="1">
      <c r="A316" s="10"/>
      <c r="B316" s="8"/>
      <c r="C316" s="8" t="s">
        <v>14</v>
      </c>
      <c r="D316" s="8"/>
      <c r="E316" s="8"/>
      <c r="F316" s="8"/>
      <c r="G316" s="40" t="s">
        <v>14</v>
      </c>
    </row>
    <row r="317" ht="15.75" customHeight="1">
      <c r="A317" s="10"/>
      <c r="B317" s="8"/>
      <c r="C317" s="8" t="s">
        <v>14</v>
      </c>
      <c r="D317" s="8"/>
      <c r="E317" s="8"/>
      <c r="F317" s="8"/>
      <c r="G317" s="40" t="s">
        <v>14</v>
      </c>
    </row>
    <row r="318" ht="15.75" customHeight="1">
      <c r="A318" s="10"/>
      <c r="B318" s="8"/>
      <c r="C318" s="8" t="s">
        <v>14</v>
      </c>
      <c r="D318" s="8"/>
      <c r="E318" s="8"/>
      <c r="F318" s="8"/>
      <c r="G318" s="40" t="s">
        <v>14</v>
      </c>
    </row>
    <row r="319" ht="15.75" customHeight="1">
      <c r="A319" s="10"/>
      <c r="B319" s="8"/>
      <c r="C319" s="8" t="s">
        <v>14</v>
      </c>
      <c r="D319" s="8"/>
      <c r="E319" s="8"/>
      <c r="F319" s="8"/>
      <c r="G319" s="40" t="s">
        <v>14</v>
      </c>
    </row>
    <row r="320" ht="15.75" customHeight="1">
      <c r="A320" s="10"/>
      <c r="B320" s="8"/>
      <c r="C320" s="8" t="s">
        <v>14</v>
      </c>
      <c r="D320" s="8"/>
      <c r="E320" s="8"/>
      <c r="F320" s="8"/>
      <c r="G320" s="40" t="s">
        <v>14</v>
      </c>
    </row>
    <row r="321" ht="15.75" customHeight="1">
      <c r="A321" s="10"/>
      <c r="B321" s="8"/>
      <c r="C321" s="8" t="s">
        <v>14</v>
      </c>
      <c r="D321" s="8"/>
      <c r="E321" s="8"/>
      <c r="F321" s="8"/>
      <c r="G321" s="40" t="s">
        <v>14</v>
      </c>
    </row>
    <row r="322" ht="15.75" customHeight="1">
      <c r="A322" s="10"/>
      <c r="B322" s="8"/>
      <c r="C322" s="8" t="s">
        <v>14</v>
      </c>
      <c r="D322" s="8"/>
      <c r="E322" s="8"/>
      <c r="F322" s="8"/>
      <c r="G322" s="40" t="s">
        <v>14</v>
      </c>
    </row>
    <row r="323" ht="15.75" customHeight="1">
      <c r="A323" s="10"/>
      <c r="B323" s="8"/>
      <c r="C323" s="8" t="s">
        <v>14</v>
      </c>
      <c r="D323" s="8"/>
      <c r="E323" s="8"/>
      <c r="F323" s="8"/>
      <c r="G323" s="40" t="s">
        <v>14</v>
      </c>
    </row>
    <row r="324" ht="15.75" customHeight="1">
      <c r="A324" s="10"/>
      <c r="B324" s="8"/>
      <c r="C324" s="8" t="s">
        <v>14</v>
      </c>
      <c r="D324" s="8"/>
      <c r="E324" s="8"/>
      <c r="F324" s="8"/>
      <c r="G324" s="40" t="s">
        <v>14</v>
      </c>
    </row>
    <row r="325" ht="15.75" customHeight="1">
      <c r="A325" s="10"/>
      <c r="B325" s="8"/>
      <c r="C325" s="8" t="s">
        <v>14</v>
      </c>
      <c r="D325" s="8"/>
      <c r="E325" s="8"/>
      <c r="F325" s="8"/>
      <c r="G325" s="40" t="s">
        <v>14</v>
      </c>
    </row>
    <row r="326" ht="15.75" customHeight="1">
      <c r="A326" s="10"/>
      <c r="B326" s="8"/>
      <c r="C326" s="8" t="s">
        <v>14</v>
      </c>
      <c r="D326" s="8"/>
      <c r="E326" s="8"/>
      <c r="F326" s="8"/>
      <c r="G326" s="40" t="s">
        <v>14</v>
      </c>
    </row>
    <row r="327" ht="15.75" customHeight="1">
      <c r="A327" s="10"/>
      <c r="B327" s="8"/>
      <c r="C327" s="8" t="s">
        <v>14</v>
      </c>
      <c r="D327" s="8"/>
      <c r="E327" s="8"/>
      <c r="F327" s="8"/>
      <c r="G327" s="40" t="s">
        <v>14</v>
      </c>
    </row>
    <row r="328" ht="15.75" customHeight="1">
      <c r="A328" s="10"/>
      <c r="B328" s="8"/>
      <c r="C328" s="8" t="s">
        <v>14</v>
      </c>
      <c r="D328" s="8"/>
      <c r="E328" s="8"/>
      <c r="F328" s="8"/>
      <c r="G328" s="40" t="s">
        <v>14</v>
      </c>
    </row>
    <row r="329" ht="15.75" customHeight="1">
      <c r="A329" s="10"/>
      <c r="B329" s="8"/>
      <c r="C329" s="8" t="s">
        <v>14</v>
      </c>
      <c r="D329" s="8"/>
      <c r="E329" s="8"/>
      <c r="F329" s="8"/>
      <c r="G329" s="40" t="s">
        <v>14</v>
      </c>
    </row>
    <row r="330" ht="15.75" customHeight="1">
      <c r="A330" s="10"/>
      <c r="B330" s="8"/>
      <c r="C330" s="8" t="s">
        <v>14</v>
      </c>
      <c r="D330" s="8"/>
      <c r="E330" s="8"/>
      <c r="F330" s="8"/>
      <c r="G330" s="40" t="s">
        <v>14</v>
      </c>
    </row>
    <row r="331" ht="15.75" customHeight="1">
      <c r="A331" s="10"/>
      <c r="B331" s="8"/>
      <c r="C331" s="8" t="s">
        <v>14</v>
      </c>
      <c r="D331" s="8"/>
      <c r="E331" s="8"/>
      <c r="F331" s="8"/>
      <c r="G331" s="40" t="s">
        <v>14</v>
      </c>
    </row>
    <row r="332" ht="15.75" customHeight="1">
      <c r="A332" s="10"/>
      <c r="B332" s="8"/>
      <c r="C332" s="8" t="s">
        <v>14</v>
      </c>
      <c r="D332" s="8"/>
      <c r="E332" s="8"/>
      <c r="F332" s="8"/>
      <c r="G332" s="40" t="s">
        <v>14</v>
      </c>
    </row>
    <row r="333" ht="15.75" customHeight="1">
      <c r="A333" s="10"/>
      <c r="B333" s="8"/>
      <c r="C333" s="8" t="s">
        <v>14</v>
      </c>
      <c r="D333" s="8"/>
      <c r="E333" s="8"/>
      <c r="F333" s="8"/>
      <c r="G333" s="40" t="s">
        <v>14</v>
      </c>
    </row>
    <row r="334" ht="15.75" customHeight="1">
      <c r="A334" s="10"/>
      <c r="B334" s="8"/>
      <c r="C334" s="8" t="s">
        <v>14</v>
      </c>
      <c r="D334" s="8"/>
      <c r="E334" s="8"/>
      <c r="F334" s="8"/>
      <c r="G334" s="40" t="s">
        <v>14</v>
      </c>
    </row>
    <row r="335" ht="15.75" customHeight="1">
      <c r="A335" s="10"/>
      <c r="B335" s="8"/>
      <c r="C335" s="8" t="s">
        <v>14</v>
      </c>
      <c r="D335" s="8"/>
      <c r="E335" s="8"/>
      <c r="F335" s="8"/>
      <c r="G335" s="40" t="s">
        <v>14</v>
      </c>
    </row>
    <row r="336" ht="15.75" customHeight="1">
      <c r="A336" s="10"/>
      <c r="B336" s="8"/>
      <c r="C336" s="8" t="s">
        <v>14</v>
      </c>
      <c r="D336" s="8"/>
      <c r="E336" s="8"/>
      <c r="F336" s="8"/>
      <c r="G336" s="40" t="s">
        <v>14</v>
      </c>
    </row>
    <row r="337" ht="15.75" customHeight="1">
      <c r="A337" s="10"/>
      <c r="B337" s="8"/>
      <c r="C337" s="8" t="s">
        <v>14</v>
      </c>
      <c r="D337" s="8"/>
      <c r="E337" s="8"/>
      <c r="F337" s="8"/>
      <c r="G337" s="40" t="s">
        <v>14</v>
      </c>
    </row>
    <row r="338" ht="15.75" customHeight="1">
      <c r="A338" s="10"/>
      <c r="B338" s="8"/>
      <c r="C338" s="8" t="s">
        <v>14</v>
      </c>
      <c r="D338" s="8"/>
      <c r="E338" s="8"/>
      <c r="F338" s="8"/>
      <c r="G338" s="40" t="s">
        <v>14</v>
      </c>
    </row>
    <row r="339" ht="15.75" customHeight="1">
      <c r="A339" s="10"/>
      <c r="B339" s="8"/>
      <c r="C339" s="8" t="s">
        <v>14</v>
      </c>
      <c r="D339" s="8"/>
      <c r="E339" s="8"/>
      <c r="F339" s="8"/>
      <c r="G339" s="40" t="s">
        <v>14</v>
      </c>
    </row>
    <row r="340" ht="15.75" customHeight="1">
      <c r="A340" s="10"/>
      <c r="B340" s="8"/>
      <c r="C340" s="8" t="s">
        <v>14</v>
      </c>
      <c r="D340" s="8"/>
      <c r="E340" s="8"/>
      <c r="F340" s="8"/>
      <c r="G340" s="40" t="s">
        <v>14</v>
      </c>
    </row>
    <row r="341" ht="15.75" customHeight="1">
      <c r="A341" s="10"/>
      <c r="B341" s="8"/>
      <c r="C341" s="8" t="s">
        <v>14</v>
      </c>
      <c r="D341" s="8"/>
      <c r="E341" s="8"/>
      <c r="F341" s="8"/>
      <c r="G341" s="40" t="s">
        <v>14</v>
      </c>
    </row>
    <row r="342" ht="15.75" customHeight="1">
      <c r="A342" s="10"/>
      <c r="B342" s="8"/>
      <c r="C342" s="8" t="s">
        <v>14</v>
      </c>
      <c r="D342" s="8"/>
      <c r="E342" s="8"/>
      <c r="F342" s="8"/>
      <c r="G342" s="40" t="s">
        <v>14</v>
      </c>
    </row>
    <row r="343" ht="15.75" customHeight="1">
      <c r="A343" s="10"/>
      <c r="B343" s="8"/>
      <c r="C343" s="8" t="s">
        <v>14</v>
      </c>
      <c r="D343" s="8"/>
      <c r="E343" s="8"/>
      <c r="F343" s="8"/>
      <c r="G343" s="40" t="s">
        <v>14</v>
      </c>
    </row>
    <row r="344" ht="15.75" customHeight="1">
      <c r="A344" s="10"/>
      <c r="B344" s="8"/>
      <c r="C344" s="8" t="s">
        <v>14</v>
      </c>
      <c r="D344" s="8"/>
      <c r="E344" s="8"/>
      <c r="F344" s="8"/>
      <c r="G344" s="40" t="s">
        <v>14</v>
      </c>
    </row>
    <row r="345" ht="15.75" customHeight="1">
      <c r="A345" s="10"/>
      <c r="B345" s="8"/>
      <c r="C345" s="8" t="s">
        <v>14</v>
      </c>
      <c r="D345" s="8"/>
      <c r="E345" s="8"/>
      <c r="F345" s="8"/>
      <c r="G345" s="40" t="s">
        <v>14</v>
      </c>
    </row>
    <row r="346" ht="15.75" customHeight="1">
      <c r="A346" s="10"/>
      <c r="B346" s="8"/>
      <c r="C346" s="8" t="s">
        <v>14</v>
      </c>
      <c r="D346" s="8"/>
      <c r="E346" s="8"/>
      <c r="F346" s="8"/>
      <c r="G346" s="40" t="s">
        <v>14</v>
      </c>
    </row>
    <row r="347" ht="15.75" customHeight="1">
      <c r="A347" s="10"/>
      <c r="B347" s="8"/>
      <c r="C347" s="8" t="s">
        <v>14</v>
      </c>
      <c r="D347" s="8"/>
      <c r="E347" s="8"/>
      <c r="F347" s="8"/>
      <c r="G347" s="40" t="s">
        <v>14</v>
      </c>
    </row>
    <row r="348" ht="15.75" customHeight="1">
      <c r="A348" s="10"/>
      <c r="B348" s="8"/>
      <c r="C348" s="8" t="s">
        <v>14</v>
      </c>
      <c r="D348" s="8"/>
      <c r="E348" s="8"/>
      <c r="F348" s="8"/>
      <c r="G348" s="40" t="s">
        <v>14</v>
      </c>
    </row>
    <row r="349" ht="15.75" customHeight="1">
      <c r="A349" s="10"/>
      <c r="B349" s="8"/>
      <c r="C349" s="8" t="s">
        <v>14</v>
      </c>
      <c r="D349" s="8"/>
      <c r="E349" s="8"/>
      <c r="F349" s="8"/>
      <c r="G349" s="40" t="s">
        <v>14</v>
      </c>
    </row>
    <row r="350" ht="15.75" customHeight="1">
      <c r="A350" s="10"/>
      <c r="B350" s="8"/>
      <c r="C350" s="8" t="s">
        <v>14</v>
      </c>
      <c r="D350" s="8"/>
      <c r="E350" s="8"/>
      <c r="F350" s="8"/>
      <c r="G350" s="40" t="s">
        <v>14</v>
      </c>
    </row>
    <row r="351" ht="15.75" customHeight="1">
      <c r="A351" s="10"/>
      <c r="B351" s="8"/>
      <c r="C351" s="8" t="s">
        <v>14</v>
      </c>
      <c r="D351" s="8"/>
      <c r="E351" s="8"/>
      <c r="F351" s="8"/>
      <c r="G351" s="40" t="s">
        <v>14</v>
      </c>
    </row>
    <row r="352" ht="15.75" customHeight="1">
      <c r="A352" s="10"/>
      <c r="B352" s="8"/>
      <c r="C352" s="8" t="s">
        <v>14</v>
      </c>
      <c r="D352" s="8"/>
      <c r="E352" s="8"/>
      <c r="F352" s="8"/>
      <c r="G352" s="40" t="s">
        <v>14</v>
      </c>
    </row>
    <row r="353" ht="15.75" customHeight="1">
      <c r="A353" s="10"/>
      <c r="B353" s="8"/>
      <c r="C353" s="8" t="s">
        <v>14</v>
      </c>
      <c r="D353" s="8"/>
      <c r="E353" s="8"/>
      <c r="F353" s="8"/>
      <c r="G353" s="40" t="s">
        <v>14</v>
      </c>
    </row>
    <row r="354" ht="15.75" customHeight="1">
      <c r="A354" s="10"/>
      <c r="B354" s="8"/>
      <c r="C354" s="8" t="s">
        <v>14</v>
      </c>
      <c r="D354" s="8"/>
      <c r="E354" s="8"/>
      <c r="F354" s="8"/>
      <c r="G354" s="40" t="s">
        <v>14</v>
      </c>
    </row>
    <row r="355" ht="15.75" customHeight="1">
      <c r="A355" s="10"/>
      <c r="B355" s="8"/>
      <c r="C355" s="8" t="s">
        <v>14</v>
      </c>
      <c r="D355" s="8"/>
      <c r="E355" s="8"/>
      <c r="F355" s="8"/>
      <c r="G355" s="40" t="s">
        <v>14</v>
      </c>
    </row>
    <row r="356" ht="15.75" customHeight="1">
      <c r="A356" s="10"/>
      <c r="B356" s="8"/>
      <c r="C356" s="8" t="s">
        <v>14</v>
      </c>
      <c r="D356" s="8"/>
      <c r="E356" s="8"/>
      <c r="F356" s="8"/>
      <c r="G356" s="40" t="s">
        <v>14</v>
      </c>
    </row>
    <row r="357" ht="15.75" customHeight="1">
      <c r="A357" s="10"/>
      <c r="B357" s="8"/>
      <c r="C357" s="8" t="s">
        <v>14</v>
      </c>
      <c r="D357" s="8"/>
      <c r="E357" s="8"/>
      <c r="F357" s="8"/>
      <c r="G357" s="40" t="s">
        <v>14</v>
      </c>
    </row>
    <row r="358" ht="15.75" customHeight="1">
      <c r="A358" s="10"/>
      <c r="B358" s="8"/>
      <c r="C358" s="8" t="s">
        <v>14</v>
      </c>
      <c r="D358" s="8"/>
      <c r="E358" s="8"/>
      <c r="F358" s="8"/>
      <c r="G358" s="40" t="s">
        <v>14</v>
      </c>
    </row>
    <row r="359" ht="15.75" customHeight="1">
      <c r="A359" s="10"/>
      <c r="B359" s="8"/>
      <c r="C359" s="8" t="s">
        <v>14</v>
      </c>
      <c r="D359" s="8"/>
      <c r="E359" s="8"/>
      <c r="F359" s="8"/>
      <c r="G359" s="40" t="s">
        <v>14</v>
      </c>
    </row>
    <row r="360" ht="15.75" customHeight="1">
      <c r="A360" s="10"/>
      <c r="B360" s="8"/>
      <c r="C360" s="8" t="s">
        <v>14</v>
      </c>
      <c r="D360" s="8"/>
      <c r="E360" s="8"/>
      <c r="F360" s="8"/>
      <c r="G360" s="40" t="s">
        <v>14</v>
      </c>
    </row>
    <row r="361" ht="15.75" customHeight="1">
      <c r="A361" s="10"/>
      <c r="B361" s="8"/>
      <c r="C361" s="8" t="s">
        <v>14</v>
      </c>
      <c r="D361" s="8"/>
      <c r="E361" s="8"/>
      <c r="F361" s="8"/>
      <c r="G361" s="40" t="s">
        <v>14</v>
      </c>
    </row>
    <row r="362" ht="15.75" customHeight="1">
      <c r="A362" s="10"/>
      <c r="B362" s="8"/>
      <c r="C362" s="8" t="s">
        <v>14</v>
      </c>
      <c r="D362" s="8"/>
      <c r="E362" s="8"/>
      <c r="F362" s="8"/>
      <c r="G362" s="40" t="s">
        <v>14</v>
      </c>
    </row>
    <row r="363" ht="15.75" customHeight="1">
      <c r="A363" s="10"/>
      <c r="B363" s="8"/>
      <c r="C363" s="8" t="s">
        <v>14</v>
      </c>
      <c r="D363" s="8"/>
      <c r="E363" s="8"/>
      <c r="F363" s="8"/>
      <c r="G363" s="40" t="s">
        <v>14</v>
      </c>
    </row>
    <row r="364" ht="15.75" customHeight="1">
      <c r="A364" s="10"/>
      <c r="B364" s="8"/>
      <c r="C364" s="8" t="s">
        <v>14</v>
      </c>
      <c r="D364" s="8"/>
      <c r="E364" s="8"/>
      <c r="F364" s="8"/>
      <c r="G364" s="40" t="s">
        <v>14</v>
      </c>
    </row>
    <row r="365" ht="15.75" customHeight="1">
      <c r="A365" s="10"/>
      <c r="B365" s="8"/>
      <c r="C365" s="8" t="s">
        <v>14</v>
      </c>
      <c r="D365" s="8"/>
      <c r="E365" s="8"/>
      <c r="F365" s="8"/>
      <c r="G365" s="40" t="s">
        <v>14</v>
      </c>
    </row>
    <row r="366" ht="15.75" customHeight="1">
      <c r="A366" s="10"/>
      <c r="B366" s="8"/>
      <c r="C366" s="8" t="s">
        <v>14</v>
      </c>
      <c r="D366" s="8"/>
      <c r="E366" s="8"/>
      <c r="F366" s="8"/>
      <c r="G366" s="40" t="s">
        <v>14</v>
      </c>
    </row>
    <row r="367" ht="15.75" customHeight="1">
      <c r="A367" s="10"/>
      <c r="B367" s="8"/>
      <c r="C367" s="8" t="s">
        <v>14</v>
      </c>
      <c r="D367" s="8"/>
      <c r="E367" s="8"/>
      <c r="F367" s="8"/>
      <c r="G367" s="40" t="s">
        <v>14</v>
      </c>
    </row>
    <row r="368" ht="15.75" customHeight="1">
      <c r="A368" s="10"/>
      <c r="B368" s="8"/>
      <c r="C368" s="8" t="s">
        <v>14</v>
      </c>
      <c r="D368" s="8"/>
      <c r="E368" s="8"/>
      <c r="F368" s="8"/>
      <c r="G368" s="40" t="s">
        <v>14</v>
      </c>
    </row>
    <row r="369" ht="15.75" customHeight="1">
      <c r="A369" s="10"/>
      <c r="B369" s="8"/>
      <c r="C369" s="8" t="s">
        <v>14</v>
      </c>
      <c r="D369" s="8"/>
      <c r="E369" s="8"/>
      <c r="F369" s="8"/>
      <c r="G369" s="40" t="s">
        <v>14</v>
      </c>
    </row>
    <row r="370" ht="15.75" customHeight="1">
      <c r="A370" s="10"/>
      <c r="B370" s="8"/>
      <c r="C370" s="8" t="s">
        <v>14</v>
      </c>
      <c r="D370" s="8"/>
      <c r="E370" s="8"/>
      <c r="F370" s="8"/>
      <c r="G370" s="40" t="s">
        <v>14</v>
      </c>
    </row>
    <row r="371" ht="15.75" customHeight="1">
      <c r="A371" s="10"/>
      <c r="B371" s="8"/>
      <c r="C371" s="8" t="s">
        <v>14</v>
      </c>
      <c r="D371" s="8"/>
      <c r="E371" s="8"/>
      <c r="F371" s="8"/>
      <c r="G371" s="40" t="s">
        <v>14</v>
      </c>
    </row>
    <row r="372" ht="15.75" customHeight="1">
      <c r="A372" s="10"/>
      <c r="B372" s="8"/>
      <c r="C372" s="8" t="s">
        <v>14</v>
      </c>
      <c r="D372" s="8"/>
      <c r="E372" s="8"/>
      <c r="F372" s="8"/>
      <c r="G372" s="40" t="s">
        <v>14</v>
      </c>
    </row>
    <row r="373" ht="15.75" customHeight="1">
      <c r="A373" s="10"/>
      <c r="B373" s="8"/>
      <c r="C373" s="8" t="s">
        <v>14</v>
      </c>
      <c r="D373" s="8"/>
      <c r="E373" s="8"/>
      <c r="F373" s="8"/>
      <c r="G373" s="40" t="s">
        <v>14</v>
      </c>
    </row>
    <row r="374" ht="15.75" customHeight="1">
      <c r="A374" s="10"/>
      <c r="B374" s="8"/>
      <c r="C374" s="8" t="s">
        <v>14</v>
      </c>
      <c r="D374" s="8"/>
      <c r="E374" s="8"/>
      <c r="F374" s="8"/>
      <c r="G374" s="40" t="s">
        <v>14</v>
      </c>
    </row>
    <row r="375" ht="15.75" customHeight="1">
      <c r="A375" s="10"/>
      <c r="B375" s="8"/>
      <c r="C375" s="8" t="s">
        <v>14</v>
      </c>
      <c r="D375" s="8"/>
      <c r="E375" s="8"/>
      <c r="F375" s="8"/>
      <c r="G375" s="40" t="s">
        <v>14</v>
      </c>
    </row>
    <row r="376" ht="15.75" customHeight="1">
      <c r="A376" s="10"/>
      <c r="B376" s="8"/>
      <c r="C376" s="8" t="s">
        <v>14</v>
      </c>
      <c r="D376" s="8"/>
      <c r="E376" s="8"/>
      <c r="F376" s="8"/>
      <c r="G376" s="40" t="s">
        <v>14</v>
      </c>
    </row>
    <row r="377" ht="15.75" customHeight="1">
      <c r="A377" s="10"/>
      <c r="B377" s="8"/>
      <c r="C377" s="8" t="s">
        <v>14</v>
      </c>
      <c r="D377" s="8"/>
      <c r="E377" s="8"/>
      <c r="F377" s="8"/>
      <c r="G377" s="40" t="s">
        <v>14</v>
      </c>
    </row>
    <row r="378" ht="15.75" customHeight="1">
      <c r="A378" s="10"/>
      <c r="B378" s="8"/>
      <c r="C378" s="8" t="s">
        <v>14</v>
      </c>
      <c r="D378" s="8"/>
      <c r="E378" s="8"/>
      <c r="F378" s="8"/>
      <c r="G378" s="40" t="s">
        <v>14</v>
      </c>
    </row>
    <row r="379" ht="15.75" customHeight="1">
      <c r="A379" s="10"/>
      <c r="B379" s="8"/>
      <c r="C379" s="8" t="s">
        <v>14</v>
      </c>
      <c r="D379" s="8"/>
      <c r="E379" s="8"/>
      <c r="F379" s="8"/>
      <c r="G379" s="40" t="s">
        <v>14</v>
      </c>
    </row>
    <row r="380" ht="15.75" customHeight="1">
      <c r="A380" s="10"/>
      <c r="B380" s="8"/>
      <c r="C380" s="8" t="s">
        <v>14</v>
      </c>
      <c r="D380" s="8"/>
      <c r="E380" s="8"/>
      <c r="F380" s="8"/>
      <c r="G380" s="40" t="s">
        <v>14</v>
      </c>
    </row>
    <row r="381" ht="15.75" customHeight="1">
      <c r="A381" s="10"/>
      <c r="B381" s="8"/>
      <c r="C381" s="8" t="s">
        <v>14</v>
      </c>
      <c r="D381" s="8"/>
      <c r="E381" s="8"/>
      <c r="F381" s="8"/>
      <c r="G381" s="40" t="s">
        <v>14</v>
      </c>
    </row>
    <row r="382" ht="15.75" customHeight="1">
      <c r="A382" s="10"/>
      <c r="B382" s="8"/>
      <c r="C382" s="8" t="s">
        <v>14</v>
      </c>
      <c r="D382" s="8"/>
      <c r="E382" s="8"/>
      <c r="F382" s="8"/>
      <c r="G382" s="40" t="s">
        <v>14</v>
      </c>
    </row>
    <row r="383" ht="15.75" customHeight="1">
      <c r="A383" s="10"/>
      <c r="B383" s="8"/>
      <c r="C383" s="8" t="s">
        <v>14</v>
      </c>
      <c r="D383" s="8"/>
      <c r="E383" s="8"/>
      <c r="F383" s="8"/>
      <c r="G383" s="40" t="s">
        <v>14</v>
      </c>
    </row>
    <row r="384" ht="15.75" customHeight="1">
      <c r="A384" s="10"/>
      <c r="B384" s="8"/>
      <c r="C384" s="8" t="s">
        <v>14</v>
      </c>
      <c r="D384" s="8"/>
      <c r="E384" s="8"/>
      <c r="F384" s="8"/>
      <c r="G384" s="40" t="s">
        <v>14</v>
      </c>
    </row>
    <row r="385" ht="15.75" customHeight="1">
      <c r="A385" s="10"/>
      <c r="B385" s="8"/>
      <c r="C385" s="8" t="s">
        <v>14</v>
      </c>
      <c r="D385" s="8"/>
      <c r="E385" s="8"/>
      <c r="F385" s="8"/>
      <c r="G385" s="40" t="s">
        <v>14</v>
      </c>
    </row>
    <row r="386" ht="15.75" customHeight="1">
      <c r="A386" s="10"/>
      <c r="B386" s="8"/>
      <c r="C386" s="8" t="s">
        <v>14</v>
      </c>
      <c r="D386" s="8"/>
      <c r="E386" s="8"/>
      <c r="F386" s="8"/>
      <c r="G386" s="40" t="s">
        <v>14</v>
      </c>
    </row>
    <row r="387" ht="15.75" customHeight="1">
      <c r="A387" s="10"/>
      <c r="B387" s="8"/>
      <c r="C387" s="8" t="s">
        <v>14</v>
      </c>
      <c r="D387" s="8"/>
      <c r="E387" s="8"/>
      <c r="F387" s="8"/>
      <c r="G387" s="40" t="s">
        <v>14</v>
      </c>
    </row>
    <row r="388" ht="15.75" customHeight="1">
      <c r="A388" s="10"/>
      <c r="B388" s="8"/>
      <c r="C388" s="8" t="s">
        <v>14</v>
      </c>
      <c r="D388" s="8"/>
      <c r="E388" s="8"/>
      <c r="F388" s="8"/>
      <c r="G388" s="40" t="s">
        <v>14</v>
      </c>
    </row>
    <row r="389" ht="15.75" customHeight="1">
      <c r="A389" s="10"/>
      <c r="B389" s="8"/>
      <c r="C389" s="8" t="s">
        <v>14</v>
      </c>
      <c r="D389" s="8"/>
      <c r="E389" s="8"/>
      <c r="F389" s="8"/>
      <c r="G389" s="40" t="s">
        <v>14</v>
      </c>
    </row>
    <row r="390" ht="15.75" customHeight="1">
      <c r="A390" s="10"/>
      <c r="B390" s="8"/>
      <c r="C390" s="8" t="s">
        <v>14</v>
      </c>
      <c r="D390" s="8"/>
      <c r="E390" s="8"/>
      <c r="F390" s="8"/>
      <c r="G390" s="40" t="s">
        <v>14</v>
      </c>
    </row>
    <row r="391" ht="15.75" customHeight="1">
      <c r="A391" s="10"/>
      <c r="B391" s="8"/>
      <c r="C391" s="8" t="s">
        <v>14</v>
      </c>
      <c r="D391" s="8"/>
      <c r="E391" s="8"/>
      <c r="F391" s="8"/>
      <c r="G391" s="40" t="s">
        <v>14</v>
      </c>
    </row>
    <row r="392" ht="15.75" customHeight="1">
      <c r="A392" s="10"/>
      <c r="B392" s="8"/>
      <c r="C392" s="8" t="s">
        <v>14</v>
      </c>
      <c r="D392" s="8"/>
      <c r="E392" s="8"/>
      <c r="F392" s="8"/>
      <c r="G392" s="40" t="s">
        <v>14</v>
      </c>
    </row>
    <row r="393" ht="15.75" customHeight="1">
      <c r="A393" s="10"/>
      <c r="B393" s="8"/>
      <c r="C393" s="8" t="s">
        <v>14</v>
      </c>
      <c r="D393" s="8"/>
      <c r="E393" s="8"/>
      <c r="F393" s="8"/>
      <c r="G393" s="40" t="s">
        <v>14</v>
      </c>
    </row>
    <row r="394" ht="15.75" customHeight="1">
      <c r="A394" s="10"/>
      <c r="B394" s="8"/>
      <c r="C394" s="8" t="s">
        <v>14</v>
      </c>
      <c r="D394" s="8"/>
      <c r="E394" s="8"/>
      <c r="F394" s="8"/>
      <c r="G394" s="40" t="s">
        <v>14</v>
      </c>
    </row>
    <row r="395" ht="15.75" customHeight="1">
      <c r="A395" s="10"/>
      <c r="B395" s="8"/>
      <c r="C395" s="8" t="s">
        <v>14</v>
      </c>
      <c r="D395" s="8"/>
      <c r="E395" s="8"/>
      <c r="F395" s="8"/>
      <c r="G395" s="40" t="s">
        <v>14</v>
      </c>
    </row>
    <row r="396" ht="15.75" customHeight="1">
      <c r="A396" s="10"/>
      <c r="B396" s="8"/>
      <c r="C396" s="8" t="s">
        <v>14</v>
      </c>
      <c r="D396" s="8"/>
      <c r="E396" s="8"/>
      <c r="F396" s="8"/>
      <c r="G396" s="40" t="s">
        <v>14</v>
      </c>
    </row>
    <row r="397" ht="15.75" customHeight="1">
      <c r="A397" s="10"/>
      <c r="B397" s="8"/>
      <c r="C397" s="8" t="s">
        <v>14</v>
      </c>
      <c r="D397" s="8"/>
      <c r="E397" s="8"/>
      <c r="F397" s="8"/>
      <c r="G397" s="40" t="s">
        <v>14</v>
      </c>
    </row>
    <row r="398" ht="15.75" customHeight="1">
      <c r="A398" s="10"/>
      <c r="B398" s="8"/>
      <c r="C398" s="8" t="s">
        <v>14</v>
      </c>
      <c r="D398" s="8"/>
      <c r="E398" s="8"/>
      <c r="F398" s="8"/>
      <c r="G398" s="40" t="s">
        <v>14</v>
      </c>
    </row>
    <row r="399" ht="15.75" customHeight="1">
      <c r="A399" s="10"/>
      <c r="B399" s="8"/>
      <c r="C399" s="8" t="s">
        <v>14</v>
      </c>
      <c r="D399" s="8"/>
      <c r="E399" s="8"/>
      <c r="F399" s="8"/>
      <c r="G399" s="40" t="s">
        <v>14</v>
      </c>
    </row>
    <row r="400" ht="15.75" customHeight="1">
      <c r="A400" s="10"/>
      <c r="B400" s="8"/>
      <c r="C400" s="8" t="s">
        <v>14</v>
      </c>
      <c r="D400" s="8"/>
      <c r="E400" s="8"/>
      <c r="F400" s="8"/>
      <c r="G400" s="40" t="s">
        <v>14</v>
      </c>
    </row>
    <row r="401" ht="15.75" customHeight="1">
      <c r="A401" s="10"/>
      <c r="B401" s="8"/>
      <c r="C401" s="8" t="s">
        <v>14</v>
      </c>
      <c r="D401" s="8"/>
      <c r="E401" s="8"/>
      <c r="F401" s="8"/>
      <c r="G401" s="40" t="s">
        <v>14</v>
      </c>
    </row>
    <row r="402" ht="15.75" customHeight="1">
      <c r="A402" s="10"/>
      <c r="B402" s="8"/>
      <c r="C402" s="8" t="s">
        <v>14</v>
      </c>
      <c r="D402" s="8"/>
      <c r="E402" s="8"/>
      <c r="F402" s="8"/>
      <c r="G402" s="40" t="s">
        <v>14</v>
      </c>
    </row>
    <row r="403" ht="15.75" customHeight="1">
      <c r="A403" s="10"/>
      <c r="B403" s="8"/>
      <c r="C403" s="8" t="s">
        <v>14</v>
      </c>
      <c r="D403" s="8"/>
      <c r="E403" s="8"/>
      <c r="F403" s="8"/>
      <c r="G403" s="40" t="s">
        <v>14</v>
      </c>
    </row>
    <row r="404" ht="15.75" customHeight="1">
      <c r="A404" s="10"/>
      <c r="B404" s="8"/>
      <c r="C404" s="8" t="s">
        <v>14</v>
      </c>
      <c r="D404" s="8"/>
      <c r="E404" s="8"/>
      <c r="F404" s="8"/>
      <c r="G404" s="40" t="s">
        <v>14</v>
      </c>
    </row>
    <row r="405" ht="15.75" customHeight="1">
      <c r="A405" s="10"/>
      <c r="B405" s="8"/>
      <c r="C405" s="8" t="s">
        <v>14</v>
      </c>
      <c r="D405" s="8"/>
      <c r="E405" s="8"/>
      <c r="F405" s="8"/>
      <c r="G405" s="40" t="s">
        <v>14</v>
      </c>
    </row>
    <row r="406" ht="15.75" customHeight="1">
      <c r="A406" s="10"/>
      <c r="B406" s="8"/>
      <c r="C406" s="8" t="s">
        <v>14</v>
      </c>
      <c r="D406" s="8"/>
      <c r="E406" s="8"/>
      <c r="F406" s="8"/>
      <c r="G406" s="40" t="s">
        <v>14</v>
      </c>
    </row>
    <row r="407" ht="15.75" customHeight="1">
      <c r="A407" s="10"/>
      <c r="B407" s="8"/>
      <c r="C407" s="8" t="s">
        <v>14</v>
      </c>
      <c r="D407" s="8"/>
      <c r="E407" s="8"/>
      <c r="F407" s="8"/>
      <c r="G407" s="40" t="s">
        <v>14</v>
      </c>
    </row>
    <row r="408" ht="15.75" customHeight="1">
      <c r="A408" s="10"/>
      <c r="B408" s="8"/>
      <c r="C408" s="8" t="s">
        <v>14</v>
      </c>
      <c r="D408" s="8"/>
      <c r="E408" s="8"/>
      <c r="F408" s="8"/>
      <c r="G408" s="40" t="s">
        <v>14</v>
      </c>
    </row>
    <row r="409" ht="15.75" customHeight="1">
      <c r="A409" s="10"/>
      <c r="B409" s="8"/>
      <c r="C409" s="8" t="s">
        <v>14</v>
      </c>
      <c r="D409" s="8"/>
      <c r="E409" s="8"/>
      <c r="F409" s="8"/>
      <c r="G409" s="40" t="s">
        <v>14</v>
      </c>
    </row>
    <row r="410" ht="15.75" customHeight="1">
      <c r="A410" s="10"/>
      <c r="B410" s="8"/>
      <c r="C410" s="8" t="s">
        <v>14</v>
      </c>
      <c r="D410" s="8"/>
      <c r="E410" s="8"/>
      <c r="F410" s="8"/>
      <c r="G410" s="40" t="s">
        <v>14</v>
      </c>
    </row>
    <row r="411" ht="15.75" customHeight="1">
      <c r="A411" s="10"/>
      <c r="B411" s="8"/>
      <c r="C411" s="8" t="s">
        <v>14</v>
      </c>
      <c r="D411" s="8"/>
      <c r="E411" s="8"/>
      <c r="F411" s="8"/>
      <c r="G411" s="40" t="s">
        <v>14</v>
      </c>
    </row>
    <row r="412" ht="15.75" customHeight="1">
      <c r="A412" s="10"/>
      <c r="B412" s="8"/>
      <c r="C412" s="8" t="s">
        <v>14</v>
      </c>
      <c r="D412" s="8"/>
      <c r="E412" s="8"/>
      <c r="F412" s="8"/>
      <c r="G412" s="40" t="s">
        <v>14</v>
      </c>
    </row>
    <row r="413" ht="15.75" customHeight="1">
      <c r="A413" s="10"/>
      <c r="B413" s="8"/>
      <c r="C413" s="8" t="s">
        <v>14</v>
      </c>
      <c r="D413" s="8"/>
      <c r="E413" s="8"/>
      <c r="F413" s="8"/>
      <c r="G413" s="40" t="s">
        <v>14</v>
      </c>
    </row>
    <row r="414" ht="15.75" customHeight="1">
      <c r="A414" s="10"/>
      <c r="B414" s="8"/>
      <c r="C414" s="8" t="s">
        <v>14</v>
      </c>
      <c r="D414" s="8"/>
      <c r="E414" s="8"/>
      <c r="F414" s="8"/>
      <c r="G414" s="40" t="s">
        <v>14</v>
      </c>
    </row>
    <row r="415" ht="15.75" customHeight="1">
      <c r="A415" s="10"/>
      <c r="B415" s="8"/>
      <c r="C415" s="8" t="s">
        <v>14</v>
      </c>
      <c r="D415" s="8"/>
      <c r="E415" s="8"/>
      <c r="F415" s="8"/>
      <c r="G415" s="40" t="s">
        <v>14</v>
      </c>
    </row>
    <row r="416" ht="15.75" customHeight="1">
      <c r="A416" s="10"/>
      <c r="B416" s="8"/>
      <c r="C416" s="8" t="s">
        <v>14</v>
      </c>
      <c r="D416" s="8"/>
      <c r="E416" s="8"/>
      <c r="F416" s="8"/>
      <c r="G416" s="40" t="s">
        <v>14</v>
      </c>
    </row>
    <row r="417" ht="15.75" customHeight="1">
      <c r="A417" s="10"/>
      <c r="B417" s="8"/>
      <c r="C417" s="8" t="s">
        <v>14</v>
      </c>
      <c r="D417" s="8"/>
      <c r="E417" s="8"/>
      <c r="F417" s="8"/>
      <c r="G417" s="40" t="s">
        <v>14</v>
      </c>
    </row>
    <row r="418" ht="15.75" customHeight="1">
      <c r="A418" s="10"/>
      <c r="B418" s="8"/>
      <c r="C418" s="8" t="s">
        <v>14</v>
      </c>
      <c r="D418" s="8"/>
      <c r="E418" s="8"/>
      <c r="F418" s="8"/>
      <c r="G418" s="40" t="s">
        <v>14</v>
      </c>
    </row>
    <row r="419" ht="15.75" customHeight="1">
      <c r="A419" s="10"/>
      <c r="B419" s="8"/>
      <c r="C419" s="8" t="s">
        <v>14</v>
      </c>
      <c r="D419" s="8"/>
      <c r="E419" s="8"/>
      <c r="F419" s="8"/>
      <c r="G419" s="40" t="s">
        <v>14</v>
      </c>
    </row>
    <row r="420" ht="15.75" customHeight="1">
      <c r="A420" s="10"/>
      <c r="B420" s="8"/>
      <c r="C420" s="8" t="s">
        <v>14</v>
      </c>
      <c r="D420" s="8"/>
      <c r="E420" s="8"/>
      <c r="F420" s="8"/>
      <c r="G420" s="40" t="s">
        <v>14</v>
      </c>
    </row>
    <row r="421" ht="15.75" customHeight="1">
      <c r="A421" s="10"/>
      <c r="B421" s="8"/>
      <c r="C421" s="8" t="s">
        <v>14</v>
      </c>
      <c r="D421" s="8"/>
      <c r="E421" s="8"/>
      <c r="F421" s="8"/>
      <c r="G421" s="40" t="s">
        <v>14</v>
      </c>
    </row>
    <row r="422" ht="15.75" customHeight="1">
      <c r="A422" s="10"/>
      <c r="B422" s="8"/>
      <c r="C422" s="8" t="s">
        <v>14</v>
      </c>
      <c r="D422" s="8"/>
      <c r="E422" s="8"/>
      <c r="F422" s="8"/>
      <c r="G422" s="40" t="s">
        <v>14</v>
      </c>
    </row>
    <row r="423" ht="15.75" customHeight="1">
      <c r="A423" s="10"/>
      <c r="B423" s="8"/>
      <c r="C423" s="8" t="s">
        <v>14</v>
      </c>
      <c r="D423" s="8"/>
      <c r="E423" s="8"/>
      <c r="F423" s="8"/>
      <c r="G423" s="40" t="s">
        <v>14</v>
      </c>
    </row>
    <row r="424" ht="15.75" customHeight="1">
      <c r="A424" s="10"/>
      <c r="B424" s="8"/>
      <c r="C424" s="8" t="s">
        <v>14</v>
      </c>
      <c r="D424" s="8"/>
      <c r="E424" s="8"/>
      <c r="F424" s="8"/>
      <c r="G424" s="40" t="s">
        <v>14</v>
      </c>
    </row>
    <row r="425" ht="15.75" customHeight="1">
      <c r="A425" s="10"/>
      <c r="B425" s="8"/>
      <c r="C425" s="8" t="s">
        <v>14</v>
      </c>
      <c r="D425" s="8"/>
      <c r="E425" s="8"/>
      <c r="F425" s="8"/>
      <c r="G425" s="40" t="s">
        <v>14</v>
      </c>
    </row>
    <row r="426" ht="15.75" customHeight="1">
      <c r="A426" s="10"/>
      <c r="B426" s="8"/>
      <c r="C426" s="8" t="s">
        <v>14</v>
      </c>
      <c r="D426" s="8"/>
      <c r="E426" s="8"/>
      <c r="F426" s="8"/>
      <c r="G426" s="40" t="s">
        <v>14</v>
      </c>
    </row>
    <row r="427" ht="15.75" customHeight="1">
      <c r="A427" s="10"/>
      <c r="B427" s="8"/>
      <c r="C427" s="8" t="s">
        <v>14</v>
      </c>
      <c r="D427" s="8"/>
      <c r="E427" s="8"/>
      <c r="F427" s="8"/>
      <c r="G427" s="40" t="s">
        <v>14</v>
      </c>
    </row>
    <row r="428" ht="15.75" customHeight="1">
      <c r="A428" s="10"/>
      <c r="B428" s="8"/>
      <c r="C428" s="8" t="s">
        <v>14</v>
      </c>
      <c r="D428" s="8"/>
      <c r="E428" s="8"/>
      <c r="F428" s="8"/>
      <c r="G428" s="40" t="s">
        <v>14</v>
      </c>
    </row>
    <row r="429" ht="15.75" customHeight="1">
      <c r="A429" s="10"/>
      <c r="B429" s="8"/>
      <c r="C429" s="8" t="s">
        <v>14</v>
      </c>
      <c r="D429" s="8"/>
      <c r="E429" s="8"/>
      <c r="F429" s="8"/>
      <c r="G429" s="40" t="s">
        <v>14</v>
      </c>
    </row>
    <row r="430" ht="15.75" customHeight="1">
      <c r="A430" s="10"/>
      <c r="B430" s="8"/>
      <c r="C430" s="8" t="s">
        <v>14</v>
      </c>
      <c r="D430" s="8"/>
      <c r="E430" s="8"/>
      <c r="F430" s="8"/>
      <c r="G430" s="40" t="s">
        <v>14</v>
      </c>
    </row>
    <row r="431" ht="15.75" customHeight="1">
      <c r="A431" s="10"/>
      <c r="B431" s="8"/>
      <c r="C431" s="8" t="s">
        <v>14</v>
      </c>
      <c r="D431" s="8"/>
      <c r="E431" s="8"/>
      <c r="F431" s="8"/>
      <c r="G431" s="40" t="s">
        <v>14</v>
      </c>
    </row>
    <row r="432" ht="15.75" customHeight="1">
      <c r="A432" s="10"/>
      <c r="B432" s="8"/>
      <c r="C432" s="8" t="s">
        <v>14</v>
      </c>
      <c r="D432" s="8"/>
      <c r="E432" s="8"/>
      <c r="F432" s="8"/>
      <c r="G432" s="40" t="s">
        <v>14</v>
      </c>
    </row>
    <row r="433" ht="15.75" customHeight="1">
      <c r="A433" s="10"/>
      <c r="B433" s="8"/>
      <c r="C433" s="8" t="s">
        <v>14</v>
      </c>
      <c r="D433" s="8"/>
      <c r="E433" s="8"/>
      <c r="F433" s="8"/>
      <c r="G433" s="40" t="s">
        <v>14</v>
      </c>
    </row>
    <row r="434" ht="15.75" customHeight="1">
      <c r="A434" s="10"/>
      <c r="B434" s="8"/>
      <c r="C434" s="8" t="s">
        <v>14</v>
      </c>
      <c r="D434" s="8"/>
      <c r="E434" s="8"/>
      <c r="F434" s="8"/>
      <c r="G434" s="40" t="s">
        <v>14</v>
      </c>
    </row>
    <row r="435" ht="15.75" customHeight="1">
      <c r="A435" s="10"/>
      <c r="B435" s="8"/>
      <c r="C435" s="8" t="s">
        <v>14</v>
      </c>
      <c r="D435" s="8"/>
      <c r="E435" s="8"/>
      <c r="F435" s="8"/>
      <c r="G435" s="40" t="s">
        <v>14</v>
      </c>
    </row>
    <row r="436" ht="15.75" customHeight="1">
      <c r="A436" s="10"/>
      <c r="B436" s="8"/>
      <c r="C436" s="8" t="s">
        <v>14</v>
      </c>
      <c r="D436" s="8"/>
      <c r="E436" s="8"/>
      <c r="F436" s="8"/>
      <c r="G436" s="40" t="s">
        <v>14</v>
      </c>
    </row>
    <row r="437" ht="15.75" customHeight="1">
      <c r="A437" s="10"/>
      <c r="B437" s="8"/>
      <c r="C437" s="8" t="s">
        <v>14</v>
      </c>
      <c r="D437" s="8"/>
      <c r="E437" s="8"/>
      <c r="F437" s="8"/>
      <c r="G437" s="40" t="s">
        <v>14</v>
      </c>
    </row>
    <row r="438" ht="15.75" customHeight="1">
      <c r="A438" s="10"/>
      <c r="B438" s="8"/>
      <c r="C438" s="8" t="s">
        <v>14</v>
      </c>
      <c r="D438" s="8"/>
      <c r="E438" s="8"/>
      <c r="F438" s="8"/>
      <c r="G438" s="40" t="s">
        <v>14</v>
      </c>
    </row>
    <row r="439" ht="15.75" customHeight="1">
      <c r="A439" s="10"/>
      <c r="B439" s="8"/>
      <c r="C439" s="8" t="s">
        <v>14</v>
      </c>
      <c r="D439" s="8"/>
      <c r="E439" s="8"/>
      <c r="F439" s="8"/>
      <c r="G439" s="40" t="s">
        <v>14</v>
      </c>
    </row>
    <row r="440" ht="15.75" customHeight="1">
      <c r="A440" s="10"/>
      <c r="B440" s="8"/>
      <c r="C440" s="8" t="s">
        <v>14</v>
      </c>
      <c r="D440" s="8"/>
      <c r="E440" s="8"/>
      <c r="F440" s="8"/>
      <c r="G440" s="40" t="s">
        <v>14</v>
      </c>
    </row>
    <row r="441" ht="15.75" customHeight="1">
      <c r="A441" s="10"/>
      <c r="B441" s="8"/>
      <c r="C441" s="8" t="s">
        <v>14</v>
      </c>
      <c r="D441" s="8"/>
      <c r="E441" s="8"/>
      <c r="F441" s="8"/>
      <c r="G441" s="40" t="s">
        <v>14</v>
      </c>
    </row>
    <row r="442" ht="15.75" customHeight="1">
      <c r="A442" s="10"/>
      <c r="B442" s="8"/>
      <c r="C442" s="8" t="s">
        <v>14</v>
      </c>
      <c r="D442" s="8"/>
      <c r="E442" s="8"/>
      <c r="F442" s="8"/>
      <c r="G442" s="40" t="s">
        <v>14</v>
      </c>
    </row>
    <row r="443" ht="15.75" customHeight="1">
      <c r="A443" s="10"/>
      <c r="B443" s="8"/>
      <c r="C443" s="8" t="s">
        <v>14</v>
      </c>
      <c r="D443" s="8"/>
      <c r="E443" s="8"/>
      <c r="F443" s="8"/>
      <c r="G443" s="40" t="s">
        <v>14</v>
      </c>
    </row>
    <row r="444" ht="15.75" customHeight="1">
      <c r="A444" s="10"/>
      <c r="B444" s="8"/>
      <c r="C444" s="8" t="s">
        <v>14</v>
      </c>
      <c r="D444" s="8"/>
      <c r="E444" s="8"/>
      <c r="F444" s="8"/>
      <c r="G444" s="40" t="s">
        <v>14</v>
      </c>
    </row>
    <row r="445" ht="15.75" customHeight="1">
      <c r="A445" s="10"/>
      <c r="B445" s="8"/>
      <c r="C445" s="8" t="s">
        <v>14</v>
      </c>
      <c r="D445" s="8"/>
      <c r="E445" s="8"/>
      <c r="F445" s="8"/>
      <c r="G445" s="40" t="s">
        <v>14</v>
      </c>
    </row>
    <row r="446" ht="15.75" customHeight="1">
      <c r="A446" s="10"/>
      <c r="B446" s="8"/>
      <c r="C446" s="8" t="s">
        <v>14</v>
      </c>
      <c r="D446" s="8"/>
      <c r="E446" s="8"/>
      <c r="F446" s="8"/>
      <c r="G446" s="40" t="s">
        <v>14</v>
      </c>
    </row>
    <row r="447" ht="15.75" customHeight="1">
      <c r="A447" s="10"/>
      <c r="B447" s="8"/>
      <c r="C447" s="8" t="s">
        <v>14</v>
      </c>
      <c r="D447" s="8"/>
      <c r="E447" s="8"/>
      <c r="F447" s="8"/>
      <c r="G447" s="40" t="s">
        <v>14</v>
      </c>
    </row>
    <row r="448" ht="15.75" customHeight="1">
      <c r="A448" s="10"/>
      <c r="B448" s="8"/>
      <c r="C448" s="8" t="s">
        <v>14</v>
      </c>
      <c r="D448" s="8"/>
      <c r="E448" s="8"/>
      <c r="F448" s="8"/>
      <c r="G448" s="40" t="s">
        <v>14</v>
      </c>
    </row>
    <row r="449" ht="15.75" customHeight="1">
      <c r="A449" s="10"/>
      <c r="B449" s="8"/>
      <c r="C449" s="8" t="s">
        <v>14</v>
      </c>
      <c r="D449" s="8"/>
      <c r="E449" s="8"/>
      <c r="F449" s="8"/>
      <c r="G449" s="40" t="s">
        <v>14</v>
      </c>
    </row>
    <row r="450" ht="15.75" customHeight="1">
      <c r="A450" s="10"/>
      <c r="B450" s="8"/>
      <c r="C450" s="8" t="s">
        <v>14</v>
      </c>
      <c r="D450" s="8"/>
      <c r="E450" s="8"/>
      <c r="F450" s="8"/>
      <c r="G450" s="40" t="s">
        <v>14</v>
      </c>
    </row>
    <row r="451" ht="15.75" customHeight="1">
      <c r="A451" s="10"/>
      <c r="B451" s="8"/>
      <c r="C451" s="8" t="s">
        <v>14</v>
      </c>
      <c r="D451" s="8"/>
      <c r="E451" s="8"/>
      <c r="F451" s="8"/>
      <c r="G451" s="40" t="s">
        <v>14</v>
      </c>
    </row>
    <row r="452" ht="15.75" customHeight="1">
      <c r="A452" s="10"/>
      <c r="B452" s="8"/>
      <c r="C452" s="8" t="s">
        <v>14</v>
      </c>
      <c r="D452" s="8"/>
      <c r="E452" s="8"/>
      <c r="F452" s="8"/>
      <c r="G452" s="40" t="s">
        <v>14</v>
      </c>
    </row>
    <row r="453" ht="15.75" customHeight="1">
      <c r="A453" s="10"/>
      <c r="B453" s="8"/>
      <c r="C453" s="8" t="s">
        <v>14</v>
      </c>
      <c r="D453" s="8"/>
      <c r="E453" s="8"/>
      <c r="F453" s="8"/>
      <c r="G453" s="40" t="s">
        <v>14</v>
      </c>
    </row>
    <row r="454" ht="15.75" customHeight="1">
      <c r="A454" s="10"/>
      <c r="B454" s="8"/>
      <c r="C454" s="8" t="s">
        <v>14</v>
      </c>
      <c r="D454" s="8"/>
      <c r="E454" s="8"/>
      <c r="F454" s="8"/>
      <c r="G454" s="40" t="s">
        <v>14</v>
      </c>
    </row>
    <row r="455" ht="15.75" customHeight="1">
      <c r="A455" s="10"/>
      <c r="B455" s="8"/>
      <c r="C455" s="8" t="s">
        <v>14</v>
      </c>
      <c r="D455" s="8"/>
      <c r="E455" s="8"/>
      <c r="F455" s="8"/>
      <c r="G455" s="40" t="s">
        <v>14</v>
      </c>
    </row>
    <row r="456" ht="15.75" customHeight="1">
      <c r="A456" s="10"/>
      <c r="B456" s="8"/>
      <c r="C456" s="8" t="s">
        <v>14</v>
      </c>
      <c r="D456" s="8"/>
      <c r="E456" s="8"/>
      <c r="F456" s="8"/>
      <c r="G456" s="40" t="s">
        <v>14</v>
      </c>
    </row>
    <row r="457" ht="15.75" customHeight="1">
      <c r="A457" s="10"/>
      <c r="B457" s="8"/>
      <c r="C457" s="8" t="s">
        <v>14</v>
      </c>
      <c r="D457" s="8"/>
      <c r="E457" s="8"/>
      <c r="F457" s="8"/>
      <c r="G457" s="40" t="s">
        <v>14</v>
      </c>
    </row>
    <row r="458" ht="15.75" customHeight="1">
      <c r="A458" s="10"/>
      <c r="B458" s="8"/>
      <c r="C458" s="8" t="s">
        <v>14</v>
      </c>
      <c r="D458" s="8"/>
      <c r="E458" s="8"/>
      <c r="F458" s="8"/>
      <c r="G458" s="40" t="s">
        <v>14</v>
      </c>
    </row>
    <row r="459" ht="15.75" customHeight="1">
      <c r="A459" s="10"/>
      <c r="B459" s="8"/>
      <c r="C459" s="8" t="s">
        <v>14</v>
      </c>
      <c r="D459" s="8"/>
      <c r="E459" s="8"/>
      <c r="F459" s="8"/>
      <c r="G459" s="40" t="s">
        <v>14</v>
      </c>
    </row>
    <row r="460" ht="15.75" customHeight="1">
      <c r="A460" s="10"/>
      <c r="B460" s="8"/>
      <c r="C460" s="8" t="s">
        <v>14</v>
      </c>
      <c r="D460" s="8"/>
      <c r="E460" s="8"/>
      <c r="F460" s="8"/>
      <c r="G460" s="40" t="s">
        <v>14</v>
      </c>
    </row>
    <row r="461" ht="15.75" customHeight="1">
      <c r="A461" s="10"/>
      <c r="B461" s="8"/>
      <c r="C461" s="8" t="s">
        <v>14</v>
      </c>
      <c r="D461" s="8"/>
      <c r="E461" s="8"/>
      <c r="F461" s="8"/>
      <c r="G461" s="40" t="s">
        <v>14</v>
      </c>
    </row>
    <row r="462" ht="15.75" customHeight="1">
      <c r="A462" s="10"/>
      <c r="B462" s="8"/>
      <c r="C462" s="8" t="s">
        <v>14</v>
      </c>
      <c r="D462" s="8"/>
      <c r="E462" s="8"/>
      <c r="F462" s="8"/>
      <c r="G462" s="40" t="s">
        <v>14</v>
      </c>
    </row>
    <row r="463" ht="15.75" customHeight="1">
      <c r="A463" s="10"/>
      <c r="B463" s="8"/>
      <c r="C463" s="8" t="s">
        <v>14</v>
      </c>
      <c r="D463" s="8"/>
      <c r="E463" s="8"/>
      <c r="F463" s="8"/>
      <c r="G463" s="40" t="s">
        <v>14</v>
      </c>
    </row>
    <row r="464" ht="15.75" customHeight="1">
      <c r="A464" s="10"/>
      <c r="B464" s="8"/>
      <c r="C464" s="8" t="s">
        <v>14</v>
      </c>
      <c r="D464" s="8"/>
      <c r="E464" s="8"/>
      <c r="F464" s="8"/>
      <c r="G464" s="40" t="s">
        <v>14</v>
      </c>
    </row>
    <row r="465" ht="15.75" customHeight="1">
      <c r="A465" s="10"/>
      <c r="B465" s="8"/>
      <c r="C465" s="8" t="s">
        <v>14</v>
      </c>
      <c r="D465" s="8"/>
      <c r="E465" s="8"/>
      <c r="F465" s="8"/>
      <c r="G465" s="40" t="s">
        <v>14</v>
      </c>
    </row>
    <row r="466" ht="15.75" customHeight="1">
      <c r="A466" s="10"/>
      <c r="B466" s="8"/>
      <c r="C466" s="8" t="s">
        <v>14</v>
      </c>
      <c r="D466" s="8"/>
      <c r="E466" s="8"/>
      <c r="F466" s="8"/>
      <c r="G466" s="40" t="s">
        <v>14</v>
      </c>
    </row>
    <row r="467" ht="15.75" customHeight="1">
      <c r="A467" s="10"/>
      <c r="B467" s="8"/>
      <c r="C467" s="8" t="s">
        <v>14</v>
      </c>
      <c r="D467" s="8"/>
      <c r="E467" s="8"/>
      <c r="F467" s="8"/>
      <c r="G467" s="40" t="s">
        <v>14</v>
      </c>
    </row>
    <row r="468" ht="15.75" customHeight="1">
      <c r="A468" s="10"/>
      <c r="B468" s="8"/>
      <c r="C468" s="8" t="s">
        <v>14</v>
      </c>
      <c r="D468" s="8"/>
      <c r="E468" s="8"/>
      <c r="F468" s="8"/>
      <c r="G468" s="40" t="s">
        <v>14</v>
      </c>
    </row>
    <row r="469" ht="15.75" customHeight="1">
      <c r="A469" s="10"/>
      <c r="B469" s="8"/>
      <c r="C469" s="8" t="s">
        <v>14</v>
      </c>
      <c r="D469" s="8"/>
      <c r="E469" s="8"/>
      <c r="F469" s="8"/>
      <c r="G469" s="40" t="s">
        <v>14</v>
      </c>
    </row>
    <row r="470" ht="15.75" customHeight="1">
      <c r="A470" s="10"/>
      <c r="B470" s="8"/>
      <c r="C470" s="8" t="s">
        <v>14</v>
      </c>
      <c r="D470" s="8"/>
      <c r="E470" s="8"/>
      <c r="F470" s="8"/>
      <c r="G470" s="40" t="s">
        <v>14</v>
      </c>
    </row>
    <row r="471" ht="15.75" customHeight="1">
      <c r="A471" s="10"/>
      <c r="B471" s="8"/>
      <c r="C471" s="8" t="s">
        <v>14</v>
      </c>
      <c r="D471" s="8"/>
      <c r="E471" s="8"/>
      <c r="F471" s="8"/>
      <c r="G471" s="40" t="s">
        <v>14</v>
      </c>
    </row>
    <row r="472" ht="15.75" customHeight="1">
      <c r="A472" s="10"/>
      <c r="B472" s="8"/>
      <c r="C472" s="8" t="s">
        <v>14</v>
      </c>
      <c r="D472" s="8"/>
      <c r="E472" s="8"/>
      <c r="F472" s="8"/>
      <c r="G472" s="40" t="s">
        <v>14</v>
      </c>
    </row>
    <row r="473" ht="15.75" customHeight="1">
      <c r="A473" s="10"/>
      <c r="B473" s="8"/>
      <c r="C473" s="8" t="s">
        <v>14</v>
      </c>
      <c r="D473" s="8"/>
      <c r="E473" s="8"/>
      <c r="F473" s="8"/>
      <c r="G473" s="40" t="s">
        <v>14</v>
      </c>
    </row>
    <row r="474" ht="15.75" customHeight="1">
      <c r="A474" s="10"/>
      <c r="B474" s="8"/>
      <c r="C474" s="8" t="s">
        <v>14</v>
      </c>
      <c r="D474" s="8"/>
      <c r="E474" s="8"/>
      <c r="F474" s="8"/>
      <c r="G474" s="40" t="s">
        <v>14</v>
      </c>
    </row>
    <row r="475" ht="15.75" customHeight="1">
      <c r="A475" s="10"/>
      <c r="B475" s="8"/>
      <c r="C475" s="8" t="s">
        <v>14</v>
      </c>
      <c r="D475" s="8"/>
      <c r="E475" s="8"/>
      <c r="F475" s="8"/>
      <c r="G475" s="40" t="s">
        <v>14</v>
      </c>
    </row>
    <row r="476" ht="15.75" customHeight="1">
      <c r="A476" s="10"/>
      <c r="B476" s="8"/>
      <c r="C476" s="8" t="s">
        <v>14</v>
      </c>
      <c r="D476" s="8"/>
      <c r="E476" s="8"/>
      <c r="F476" s="8"/>
      <c r="G476" s="40" t="s">
        <v>14</v>
      </c>
    </row>
    <row r="477" ht="15.75" customHeight="1">
      <c r="A477" s="10"/>
      <c r="B477" s="8"/>
      <c r="C477" s="8" t="s">
        <v>14</v>
      </c>
      <c r="D477" s="8"/>
      <c r="E477" s="8"/>
      <c r="F477" s="8"/>
      <c r="G477" s="40" t="s">
        <v>14</v>
      </c>
    </row>
    <row r="478" ht="15.75" customHeight="1">
      <c r="A478" s="10"/>
      <c r="B478" s="8"/>
      <c r="C478" s="8" t="s">
        <v>14</v>
      </c>
      <c r="D478" s="8"/>
      <c r="E478" s="8"/>
      <c r="F478" s="8"/>
      <c r="G478" s="40" t="s">
        <v>14</v>
      </c>
    </row>
    <row r="479" ht="15.75" customHeight="1">
      <c r="A479" s="10"/>
      <c r="B479" s="8"/>
      <c r="C479" s="8" t="s">
        <v>14</v>
      </c>
      <c r="D479" s="8"/>
      <c r="E479" s="8"/>
      <c r="F479" s="8"/>
      <c r="G479" s="40" t="s">
        <v>14</v>
      </c>
    </row>
    <row r="480" ht="15.75" customHeight="1">
      <c r="A480" s="10"/>
      <c r="B480" s="8"/>
      <c r="C480" s="8" t="s">
        <v>14</v>
      </c>
      <c r="D480" s="8"/>
      <c r="E480" s="8"/>
      <c r="F480" s="8"/>
      <c r="G480" s="40" t="s">
        <v>14</v>
      </c>
    </row>
    <row r="481" ht="15.75" customHeight="1">
      <c r="A481" s="10"/>
      <c r="B481" s="8"/>
      <c r="C481" s="8" t="s">
        <v>14</v>
      </c>
      <c r="D481" s="8"/>
      <c r="E481" s="8"/>
      <c r="F481" s="8"/>
      <c r="G481" s="40" t="s">
        <v>14</v>
      </c>
    </row>
    <row r="482" ht="15.75" customHeight="1">
      <c r="A482" s="10"/>
      <c r="B482" s="8"/>
      <c r="C482" s="8" t="s">
        <v>14</v>
      </c>
      <c r="D482" s="8"/>
      <c r="E482" s="8"/>
      <c r="F482" s="8"/>
      <c r="G482" s="40" t="s">
        <v>14</v>
      </c>
    </row>
    <row r="483" ht="15.75" customHeight="1">
      <c r="A483" s="10"/>
      <c r="B483" s="8"/>
      <c r="C483" s="8" t="s">
        <v>14</v>
      </c>
      <c r="D483" s="8"/>
      <c r="E483" s="8"/>
      <c r="F483" s="8"/>
      <c r="G483" s="40" t="s">
        <v>14</v>
      </c>
    </row>
    <row r="484" ht="15.75" customHeight="1">
      <c r="A484" s="10"/>
      <c r="B484" s="8"/>
      <c r="C484" s="8" t="s">
        <v>14</v>
      </c>
      <c r="D484" s="8"/>
      <c r="E484" s="8"/>
      <c r="F484" s="8"/>
      <c r="G484" s="40" t="s">
        <v>14</v>
      </c>
    </row>
    <row r="485" ht="15.75" customHeight="1">
      <c r="A485" s="10"/>
      <c r="B485" s="8"/>
      <c r="C485" s="8" t="s">
        <v>14</v>
      </c>
      <c r="D485" s="8"/>
      <c r="E485" s="8"/>
      <c r="F485" s="8"/>
      <c r="G485" s="40" t="s">
        <v>14</v>
      </c>
    </row>
    <row r="486" ht="15.75" customHeight="1">
      <c r="A486" s="10"/>
      <c r="B486" s="8"/>
      <c r="C486" s="8" t="s">
        <v>14</v>
      </c>
      <c r="D486" s="8"/>
      <c r="E486" s="8"/>
      <c r="F486" s="8"/>
      <c r="G486" s="40" t="s">
        <v>14</v>
      </c>
    </row>
    <row r="487" ht="15.75" customHeight="1">
      <c r="A487" s="10"/>
      <c r="B487" s="8"/>
      <c r="C487" s="8" t="s">
        <v>14</v>
      </c>
      <c r="D487" s="8"/>
      <c r="E487" s="8"/>
      <c r="F487" s="8"/>
      <c r="G487" s="40" t="s">
        <v>14</v>
      </c>
    </row>
    <row r="488" ht="15.75" customHeight="1">
      <c r="A488" s="10"/>
      <c r="B488" s="8"/>
      <c r="C488" s="8" t="s">
        <v>14</v>
      </c>
      <c r="D488" s="8"/>
      <c r="E488" s="8"/>
      <c r="F488" s="8"/>
      <c r="G488" s="40" t="s">
        <v>14</v>
      </c>
    </row>
    <row r="489" ht="15.75" customHeight="1">
      <c r="A489" s="10"/>
      <c r="B489" s="8"/>
      <c r="C489" s="8" t="s">
        <v>14</v>
      </c>
      <c r="D489" s="8"/>
      <c r="E489" s="8"/>
      <c r="F489" s="8"/>
      <c r="G489" s="40" t="s">
        <v>14</v>
      </c>
    </row>
    <row r="490" ht="15.75" customHeight="1">
      <c r="A490" s="10"/>
      <c r="B490" s="8"/>
      <c r="C490" s="8" t="s">
        <v>14</v>
      </c>
      <c r="D490" s="8"/>
      <c r="E490" s="8"/>
      <c r="F490" s="8"/>
      <c r="G490" s="40" t="s">
        <v>14</v>
      </c>
    </row>
    <row r="491" ht="15.75" customHeight="1">
      <c r="A491" s="10"/>
      <c r="B491" s="8"/>
      <c r="C491" s="8" t="s">
        <v>14</v>
      </c>
      <c r="D491" s="8"/>
      <c r="E491" s="8"/>
      <c r="F491" s="8"/>
      <c r="G491" s="40" t="s">
        <v>14</v>
      </c>
    </row>
    <row r="492" ht="15.75" customHeight="1">
      <c r="A492" s="10"/>
      <c r="B492" s="8"/>
      <c r="C492" s="8" t="s">
        <v>14</v>
      </c>
      <c r="D492" s="8"/>
      <c r="E492" s="8"/>
      <c r="F492" s="8"/>
      <c r="G492" s="40" t="s">
        <v>14</v>
      </c>
    </row>
    <row r="493" ht="15.75" customHeight="1">
      <c r="A493" s="10"/>
      <c r="B493" s="8"/>
      <c r="C493" s="8" t="s">
        <v>14</v>
      </c>
      <c r="D493" s="8"/>
      <c r="E493" s="8"/>
      <c r="F493" s="8"/>
      <c r="G493" s="40" t="s">
        <v>14</v>
      </c>
    </row>
    <row r="494" ht="15.75" customHeight="1">
      <c r="A494" s="10"/>
      <c r="B494" s="8"/>
      <c r="C494" s="8" t="s">
        <v>14</v>
      </c>
      <c r="D494" s="8"/>
      <c r="E494" s="8"/>
      <c r="F494" s="8"/>
      <c r="G494" s="40" t="s">
        <v>14</v>
      </c>
    </row>
    <row r="495" ht="15.75" customHeight="1">
      <c r="A495" s="10"/>
      <c r="B495" s="8"/>
      <c r="C495" s="8" t="s">
        <v>14</v>
      </c>
      <c r="D495" s="8"/>
      <c r="E495" s="8"/>
      <c r="F495" s="8"/>
      <c r="G495" s="40" t="s">
        <v>14</v>
      </c>
    </row>
    <row r="496" ht="15.75" customHeight="1">
      <c r="A496" s="10"/>
      <c r="B496" s="8"/>
      <c r="C496" s="8" t="s">
        <v>14</v>
      </c>
      <c r="D496" s="8"/>
      <c r="E496" s="8"/>
      <c r="F496" s="8"/>
      <c r="G496" s="40" t="s">
        <v>14</v>
      </c>
    </row>
    <row r="497" ht="15.75" customHeight="1">
      <c r="A497" s="10"/>
      <c r="B497" s="8"/>
      <c r="C497" s="8" t="s">
        <v>14</v>
      </c>
      <c r="D497" s="8"/>
      <c r="E497" s="8"/>
      <c r="F497" s="8"/>
      <c r="G497" s="40" t="s">
        <v>14</v>
      </c>
    </row>
    <row r="498" ht="15.75" customHeight="1">
      <c r="A498" s="10"/>
      <c r="B498" s="8"/>
      <c r="C498" s="8" t="s">
        <v>14</v>
      </c>
      <c r="D498" s="8"/>
      <c r="E498" s="8"/>
      <c r="F498" s="8"/>
      <c r="G498" s="40" t="s">
        <v>14</v>
      </c>
    </row>
    <row r="499" ht="15.75" customHeight="1">
      <c r="A499" s="10"/>
      <c r="B499" s="8"/>
      <c r="C499" s="8" t="s">
        <v>14</v>
      </c>
      <c r="D499" s="8"/>
      <c r="E499" s="8"/>
      <c r="F499" s="8"/>
      <c r="G499" s="40" t="s">
        <v>14</v>
      </c>
    </row>
    <row r="500" ht="15.75" customHeight="1">
      <c r="A500" s="10"/>
      <c r="B500" s="8"/>
      <c r="C500" s="8" t="s">
        <v>14</v>
      </c>
      <c r="D500" s="8"/>
      <c r="E500" s="8"/>
      <c r="F500" s="8"/>
      <c r="G500" s="40" t="s">
        <v>14</v>
      </c>
    </row>
    <row r="501" ht="15.75" customHeight="1">
      <c r="A501" s="10"/>
      <c r="B501" s="8"/>
      <c r="C501" s="8" t="s">
        <v>14</v>
      </c>
      <c r="D501" s="8"/>
      <c r="E501" s="8"/>
      <c r="F501" s="8"/>
      <c r="G501" s="40" t="s">
        <v>14</v>
      </c>
    </row>
    <row r="502" ht="15.75" customHeight="1">
      <c r="A502" s="10"/>
      <c r="B502" s="8"/>
      <c r="C502" s="8" t="s">
        <v>14</v>
      </c>
      <c r="D502" s="8"/>
      <c r="E502" s="8"/>
      <c r="F502" s="8"/>
      <c r="G502" s="40" t="s">
        <v>14</v>
      </c>
    </row>
    <row r="503" ht="15.75" customHeight="1">
      <c r="A503" s="10"/>
      <c r="B503" s="8"/>
      <c r="C503" s="8" t="s">
        <v>14</v>
      </c>
      <c r="D503" s="8"/>
      <c r="E503" s="8"/>
      <c r="F503" s="8"/>
      <c r="G503" s="40" t="s">
        <v>14</v>
      </c>
    </row>
    <row r="504" ht="15.75" customHeight="1">
      <c r="A504" s="10"/>
      <c r="B504" s="8"/>
      <c r="C504" s="8" t="s">
        <v>14</v>
      </c>
      <c r="D504" s="8"/>
      <c r="E504" s="8"/>
      <c r="F504" s="8"/>
      <c r="G504" s="40" t="s">
        <v>14</v>
      </c>
    </row>
    <row r="505" ht="15.75" customHeight="1">
      <c r="A505" s="10"/>
      <c r="B505" s="8"/>
      <c r="C505" s="8" t="s">
        <v>14</v>
      </c>
      <c r="D505" s="8"/>
      <c r="E505" s="8"/>
      <c r="F505" s="8"/>
      <c r="G505" s="40" t="s">
        <v>14</v>
      </c>
    </row>
    <row r="506" ht="15.75" customHeight="1">
      <c r="A506" s="10"/>
      <c r="B506" s="8"/>
      <c r="C506" s="8" t="s">
        <v>14</v>
      </c>
      <c r="D506" s="8"/>
      <c r="E506" s="8"/>
      <c r="F506" s="8"/>
      <c r="G506" s="40" t="s">
        <v>14</v>
      </c>
    </row>
    <row r="507" ht="15.75" customHeight="1">
      <c r="A507" s="10"/>
      <c r="B507" s="8"/>
      <c r="C507" s="8" t="s">
        <v>14</v>
      </c>
      <c r="D507" s="8"/>
      <c r="E507" s="8"/>
      <c r="F507" s="8"/>
      <c r="G507" s="40" t="s">
        <v>14</v>
      </c>
    </row>
    <row r="508" ht="15.75" customHeight="1">
      <c r="A508" s="10"/>
      <c r="B508" s="8"/>
      <c r="C508" s="8" t="s">
        <v>14</v>
      </c>
      <c r="D508" s="8"/>
      <c r="E508" s="8"/>
      <c r="F508" s="8"/>
      <c r="G508" s="40" t="s">
        <v>14</v>
      </c>
    </row>
    <row r="509" ht="15.75" customHeight="1">
      <c r="A509" s="10"/>
      <c r="B509" s="8"/>
      <c r="C509" s="8" t="s">
        <v>14</v>
      </c>
      <c r="D509" s="8"/>
      <c r="E509" s="8"/>
      <c r="F509" s="8"/>
      <c r="G509" s="40" t="s">
        <v>14</v>
      </c>
    </row>
    <row r="510" ht="15.75" customHeight="1">
      <c r="A510" s="10"/>
      <c r="B510" s="8"/>
      <c r="C510" s="8" t="s">
        <v>14</v>
      </c>
      <c r="D510" s="8"/>
      <c r="E510" s="8"/>
      <c r="F510" s="8"/>
      <c r="G510" s="40" t="s">
        <v>14</v>
      </c>
    </row>
    <row r="511" ht="15.75" customHeight="1">
      <c r="A511" s="10"/>
      <c r="B511" s="8"/>
      <c r="C511" s="8" t="s">
        <v>14</v>
      </c>
      <c r="D511" s="8"/>
      <c r="E511" s="8"/>
      <c r="F511" s="8"/>
      <c r="G511" s="40" t="s">
        <v>14</v>
      </c>
    </row>
    <row r="512" ht="15.75" customHeight="1">
      <c r="A512" s="10"/>
      <c r="B512" s="8"/>
      <c r="C512" s="8" t="s">
        <v>14</v>
      </c>
      <c r="D512" s="8"/>
      <c r="E512" s="8"/>
      <c r="F512" s="8"/>
      <c r="G512" s="40" t="s">
        <v>14</v>
      </c>
    </row>
    <row r="513" ht="15.75" customHeight="1">
      <c r="A513" s="10"/>
      <c r="B513" s="8"/>
      <c r="C513" s="8" t="s">
        <v>14</v>
      </c>
      <c r="D513" s="8"/>
      <c r="E513" s="8"/>
      <c r="F513" s="8"/>
      <c r="G513" s="40" t="s">
        <v>14</v>
      </c>
    </row>
    <row r="514" ht="15.75" customHeight="1">
      <c r="A514" s="10"/>
      <c r="B514" s="8"/>
      <c r="C514" s="8" t="s">
        <v>14</v>
      </c>
      <c r="D514" s="8"/>
      <c r="E514" s="8"/>
      <c r="F514" s="8"/>
      <c r="G514" s="40" t="s">
        <v>14</v>
      </c>
    </row>
    <row r="515" ht="15.75" customHeight="1">
      <c r="A515" s="10"/>
      <c r="B515" s="8"/>
      <c r="C515" s="8" t="s">
        <v>14</v>
      </c>
      <c r="D515" s="8"/>
      <c r="E515" s="8"/>
      <c r="F515" s="8"/>
      <c r="G515" s="40" t="s">
        <v>14</v>
      </c>
    </row>
    <row r="516" ht="15.75" customHeight="1">
      <c r="A516" s="10"/>
      <c r="B516" s="8"/>
      <c r="C516" s="8" t="s">
        <v>14</v>
      </c>
      <c r="D516" s="8"/>
      <c r="E516" s="8"/>
      <c r="F516" s="8"/>
      <c r="G516" s="40" t="s">
        <v>14</v>
      </c>
    </row>
    <row r="517" ht="15.75" customHeight="1">
      <c r="A517" s="10"/>
      <c r="B517" s="8"/>
      <c r="C517" s="8" t="s">
        <v>14</v>
      </c>
      <c r="D517" s="8"/>
      <c r="E517" s="8"/>
      <c r="F517" s="8"/>
      <c r="G517" s="40" t="s">
        <v>14</v>
      </c>
    </row>
    <row r="518" ht="15.75" customHeight="1">
      <c r="A518" s="10"/>
      <c r="B518" s="8"/>
      <c r="C518" s="8" t="s">
        <v>14</v>
      </c>
      <c r="D518" s="8"/>
      <c r="E518" s="8"/>
      <c r="F518" s="8"/>
      <c r="G518" s="40" t="s">
        <v>14</v>
      </c>
    </row>
    <row r="519" ht="15.75" customHeight="1">
      <c r="A519" s="10"/>
      <c r="B519" s="8"/>
      <c r="C519" s="8" t="s">
        <v>14</v>
      </c>
      <c r="D519" s="8"/>
      <c r="E519" s="8"/>
      <c r="F519" s="8"/>
      <c r="G519" s="40" t="s">
        <v>14</v>
      </c>
    </row>
    <row r="520" ht="15.75" customHeight="1">
      <c r="A520" s="10"/>
      <c r="B520" s="8"/>
      <c r="C520" s="8" t="s">
        <v>14</v>
      </c>
      <c r="D520" s="8"/>
      <c r="E520" s="8"/>
      <c r="F520" s="8"/>
      <c r="G520" s="40" t="s">
        <v>14</v>
      </c>
    </row>
    <row r="521" ht="15.75" customHeight="1">
      <c r="A521" s="10"/>
      <c r="B521" s="8"/>
      <c r="C521" s="8" t="s">
        <v>14</v>
      </c>
      <c r="D521" s="8"/>
      <c r="E521" s="8"/>
      <c r="F521" s="8"/>
      <c r="G521" s="40" t="s">
        <v>14</v>
      </c>
    </row>
    <row r="522" ht="15.75" customHeight="1">
      <c r="A522" s="10"/>
      <c r="B522" s="8"/>
      <c r="C522" s="8" t="s">
        <v>14</v>
      </c>
      <c r="D522" s="8"/>
      <c r="E522" s="8"/>
      <c r="F522" s="8"/>
      <c r="G522" s="40" t="s">
        <v>14</v>
      </c>
    </row>
    <row r="523" ht="15.75" customHeight="1">
      <c r="A523" s="10"/>
      <c r="B523" s="8"/>
      <c r="C523" s="8" t="s">
        <v>14</v>
      </c>
      <c r="D523" s="8"/>
      <c r="E523" s="8"/>
      <c r="F523" s="8"/>
      <c r="G523" s="40" t="s">
        <v>14</v>
      </c>
    </row>
    <row r="524" ht="15.75" customHeight="1">
      <c r="A524" s="10"/>
      <c r="B524" s="8"/>
      <c r="C524" s="8" t="s">
        <v>14</v>
      </c>
      <c r="D524" s="8"/>
      <c r="E524" s="8"/>
      <c r="F524" s="8"/>
      <c r="G524" s="40" t="s">
        <v>14</v>
      </c>
    </row>
    <row r="525" ht="15.75" customHeight="1">
      <c r="A525" s="10"/>
      <c r="B525" s="8"/>
      <c r="C525" s="8" t="s">
        <v>14</v>
      </c>
      <c r="D525" s="8"/>
      <c r="E525" s="8"/>
      <c r="F525" s="8"/>
      <c r="G525" s="40" t="s">
        <v>14</v>
      </c>
    </row>
    <row r="526" ht="15.75" customHeight="1">
      <c r="A526" s="10"/>
      <c r="B526" s="8"/>
      <c r="C526" s="8" t="s">
        <v>14</v>
      </c>
      <c r="D526" s="8"/>
      <c r="E526" s="8"/>
      <c r="F526" s="8"/>
      <c r="G526" s="40" t="s">
        <v>14</v>
      </c>
    </row>
    <row r="527" ht="15.75" customHeight="1">
      <c r="A527" s="10"/>
      <c r="B527" s="8"/>
      <c r="C527" s="8" t="s">
        <v>14</v>
      </c>
      <c r="D527" s="8"/>
      <c r="E527" s="8"/>
      <c r="F527" s="8"/>
      <c r="G527" s="40" t="s">
        <v>14</v>
      </c>
    </row>
    <row r="528" ht="15.75" customHeight="1">
      <c r="A528" s="10"/>
      <c r="B528" s="8"/>
      <c r="C528" s="8" t="s">
        <v>14</v>
      </c>
      <c r="D528" s="8"/>
      <c r="E528" s="8"/>
      <c r="F528" s="8"/>
      <c r="G528" s="40" t="s">
        <v>14</v>
      </c>
    </row>
    <row r="529" ht="15.75" customHeight="1">
      <c r="A529" s="10"/>
      <c r="B529" s="8"/>
      <c r="C529" s="8" t="s">
        <v>14</v>
      </c>
      <c r="D529" s="8"/>
      <c r="E529" s="8"/>
      <c r="F529" s="8"/>
      <c r="G529" s="40" t="s">
        <v>14</v>
      </c>
    </row>
    <row r="530" ht="15.75" customHeight="1">
      <c r="A530" s="10"/>
      <c r="B530" s="8"/>
      <c r="C530" s="8" t="s">
        <v>14</v>
      </c>
      <c r="D530" s="8"/>
      <c r="E530" s="8"/>
      <c r="F530" s="8"/>
      <c r="G530" s="40" t="s">
        <v>14</v>
      </c>
    </row>
    <row r="531" ht="15.75" customHeight="1">
      <c r="A531" s="10"/>
      <c r="B531" s="8"/>
      <c r="C531" s="8" t="s">
        <v>14</v>
      </c>
      <c r="D531" s="8"/>
      <c r="E531" s="8"/>
      <c r="F531" s="8"/>
      <c r="G531" s="40" t="s">
        <v>14</v>
      </c>
    </row>
    <row r="532" ht="15.75" customHeight="1">
      <c r="A532" s="10"/>
      <c r="B532" s="8"/>
      <c r="C532" s="8" t="s">
        <v>14</v>
      </c>
      <c r="D532" s="8"/>
      <c r="E532" s="8"/>
      <c r="F532" s="8"/>
      <c r="G532" s="40" t="s">
        <v>14</v>
      </c>
    </row>
    <row r="533" ht="15.75" customHeight="1">
      <c r="A533" s="10"/>
      <c r="B533" s="8"/>
      <c r="C533" s="8" t="s">
        <v>14</v>
      </c>
      <c r="D533" s="8"/>
      <c r="E533" s="8"/>
      <c r="F533" s="8"/>
      <c r="G533" s="40" t="s">
        <v>14</v>
      </c>
    </row>
    <row r="534" ht="15.75" customHeight="1">
      <c r="A534" s="10"/>
      <c r="B534" s="8"/>
      <c r="C534" s="8" t="s">
        <v>14</v>
      </c>
      <c r="D534" s="8"/>
      <c r="E534" s="8"/>
      <c r="F534" s="8"/>
      <c r="G534" s="40" t="s">
        <v>14</v>
      </c>
    </row>
    <row r="535" ht="15.75" customHeight="1">
      <c r="A535" s="10"/>
      <c r="B535" s="8"/>
      <c r="C535" s="8" t="s">
        <v>14</v>
      </c>
      <c r="D535" s="8"/>
      <c r="E535" s="8"/>
      <c r="F535" s="8"/>
      <c r="G535" s="40" t="s">
        <v>14</v>
      </c>
    </row>
    <row r="536" ht="15.75" customHeight="1">
      <c r="A536" s="10"/>
      <c r="B536" s="8"/>
      <c r="C536" s="8" t="s">
        <v>14</v>
      </c>
      <c r="D536" s="8"/>
      <c r="E536" s="8"/>
      <c r="F536" s="8"/>
      <c r="G536" s="40" t="s">
        <v>14</v>
      </c>
    </row>
    <row r="537" ht="15.75" customHeight="1">
      <c r="A537" s="10"/>
      <c r="B537" s="8"/>
      <c r="C537" s="8" t="s">
        <v>14</v>
      </c>
      <c r="D537" s="8"/>
      <c r="E537" s="8"/>
      <c r="F537" s="8"/>
      <c r="G537" s="40" t="s">
        <v>14</v>
      </c>
    </row>
    <row r="538" ht="15.75" customHeight="1">
      <c r="A538" s="10"/>
      <c r="B538" s="8"/>
      <c r="C538" s="8" t="s">
        <v>14</v>
      </c>
      <c r="D538" s="8"/>
      <c r="E538" s="8"/>
      <c r="F538" s="8"/>
      <c r="G538" s="40" t="s">
        <v>14</v>
      </c>
    </row>
    <row r="539" ht="15.75" customHeight="1">
      <c r="A539" s="10"/>
      <c r="B539" s="8"/>
      <c r="C539" s="8" t="s">
        <v>14</v>
      </c>
      <c r="D539" s="8"/>
      <c r="E539" s="8"/>
      <c r="F539" s="8"/>
      <c r="G539" s="40" t="s">
        <v>14</v>
      </c>
    </row>
    <row r="540" ht="15.75" customHeight="1">
      <c r="A540" s="10"/>
      <c r="B540" s="8"/>
      <c r="C540" s="8" t="s">
        <v>14</v>
      </c>
      <c r="D540" s="8"/>
      <c r="E540" s="8"/>
      <c r="F540" s="8"/>
      <c r="G540" s="40" t="s">
        <v>14</v>
      </c>
    </row>
    <row r="541" ht="15.75" customHeight="1">
      <c r="A541" s="10"/>
      <c r="B541" s="8"/>
      <c r="C541" s="8" t="s">
        <v>14</v>
      </c>
      <c r="D541" s="8"/>
      <c r="E541" s="8"/>
      <c r="F541" s="8"/>
      <c r="G541" s="40" t="s">
        <v>14</v>
      </c>
    </row>
    <row r="542" ht="15.75" customHeight="1">
      <c r="A542" s="10"/>
      <c r="B542" s="8"/>
      <c r="C542" s="8" t="s">
        <v>14</v>
      </c>
      <c r="D542" s="8"/>
      <c r="E542" s="8"/>
      <c r="F542" s="8"/>
      <c r="G542" s="40" t="s">
        <v>14</v>
      </c>
    </row>
    <row r="543" ht="15.75" customHeight="1">
      <c r="A543" s="10"/>
      <c r="B543" s="8"/>
      <c r="C543" s="8" t="s">
        <v>14</v>
      </c>
      <c r="D543" s="8"/>
      <c r="E543" s="8"/>
      <c r="F543" s="8"/>
      <c r="G543" s="40" t="s">
        <v>14</v>
      </c>
    </row>
    <row r="544" ht="15.75" customHeight="1">
      <c r="A544" s="10"/>
      <c r="B544" s="8"/>
      <c r="C544" s="8" t="s">
        <v>14</v>
      </c>
      <c r="D544" s="8"/>
      <c r="E544" s="8"/>
      <c r="F544" s="8"/>
      <c r="G544" s="40" t="s">
        <v>14</v>
      </c>
    </row>
    <row r="545" ht="15.75" customHeight="1">
      <c r="A545" s="10"/>
      <c r="B545" s="8"/>
      <c r="C545" s="8" t="s">
        <v>14</v>
      </c>
      <c r="D545" s="8"/>
      <c r="E545" s="8"/>
      <c r="F545" s="8"/>
      <c r="G545" s="40" t="s">
        <v>14</v>
      </c>
    </row>
    <row r="546" ht="15.75" customHeight="1">
      <c r="A546" s="10"/>
      <c r="B546" s="8"/>
      <c r="C546" s="8" t="s">
        <v>14</v>
      </c>
      <c r="D546" s="8"/>
      <c r="E546" s="8"/>
      <c r="F546" s="8"/>
      <c r="G546" s="40" t="s">
        <v>14</v>
      </c>
    </row>
    <row r="547" ht="15.75" customHeight="1">
      <c r="A547" s="10"/>
      <c r="B547" s="8"/>
      <c r="C547" s="8" t="s">
        <v>14</v>
      </c>
      <c r="D547" s="8"/>
      <c r="E547" s="8"/>
      <c r="F547" s="8"/>
      <c r="G547" s="40" t="s">
        <v>14</v>
      </c>
    </row>
    <row r="548" ht="15.75" customHeight="1">
      <c r="A548" s="10"/>
      <c r="B548" s="8"/>
      <c r="C548" s="8" t="s">
        <v>14</v>
      </c>
      <c r="D548" s="8"/>
      <c r="E548" s="8"/>
      <c r="F548" s="8"/>
      <c r="G548" s="40" t="s">
        <v>14</v>
      </c>
    </row>
    <row r="549" ht="15.75" customHeight="1">
      <c r="A549" s="10"/>
      <c r="B549" s="8"/>
      <c r="C549" s="8" t="s">
        <v>14</v>
      </c>
      <c r="D549" s="8"/>
      <c r="E549" s="8"/>
      <c r="F549" s="8"/>
      <c r="G549" s="40" t="s">
        <v>14</v>
      </c>
    </row>
    <row r="550" ht="15.75" customHeight="1">
      <c r="A550" s="10"/>
      <c r="B550" s="8"/>
      <c r="C550" s="8" t="s">
        <v>14</v>
      </c>
      <c r="D550" s="8"/>
      <c r="E550" s="8"/>
      <c r="F550" s="8"/>
      <c r="G550" s="40" t="s">
        <v>14</v>
      </c>
    </row>
    <row r="551" ht="15.75" customHeight="1">
      <c r="A551" s="10"/>
      <c r="B551" s="8"/>
      <c r="C551" s="8" t="s">
        <v>14</v>
      </c>
      <c r="D551" s="8"/>
      <c r="E551" s="8"/>
      <c r="F551" s="8"/>
      <c r="G551" s="40" t="s">
        <v>14</v>
      </c>
    </row>
    <row r="552" ht="15.75" customHeight="1">
      <c r="A552" s="10"/>
      <c r="B552" s="8"/>
      <c r="C552" s="8" t="s">
        <v>14</v>
      </c>
      <c r="D552" s="8"/>
      <c r="E552" s="8"/>
      <c r="F552" s="8"/>
      <c r="G552" s="40" t="s">
        <v>14</v>
      </c>
    </row>
    <row r="553" ht="15.75" customHeight="1">
      <c r="A553" s="10"/>
      <c r="B553" s="8"/>
      <c r="C553" s="8" t="s">
        <v>14</v>
      </c>
      <c r="D553" s="8"/>
      <c r="E553" s="8"/>
      <c r="F553" s="8"/>
      <c r="G553" s="40" t="s">
        <v>14</v>
      </c>
    </row>
    <row r="554" ht="15.75" customHeight="1">
      <c r="A554" s="10"/>
      <c r="B554" s="8"/>
      <c r="C554" s="8" t="s">
        <v>14</v>
      </c>
      <c r="D554" s="8"/>
      <c r="E554" s="8"/>
      <c r="F554" s="8"/>
      <c r="G554" s="40" t="s">
        <v>14</v>
      </c>
    </row>
    <row r="555" ht="15.75" customHeight="1">
      <c r="A555" s="10"/>
      <c r="B555" s="8"/>
      <c r="C555" s="8" t="s">
        <v>14</v>
      </c>
      <c r="D555" s="8"/>
      <c r="E555" s="8"/>
      <c r="F555" s="8"/>
      <c r="G555" s="40" t="s">
        <v>14</v>
      </c>
    </row>
    <row r="556" ht="15.75" customHeight="1">
      <c r="A556" s="10"/>
      <c r="B556" s="8"/>
      <c r="C556" s="8" t="s">
        <v>14</v>
      </c>
      <c r="D556" s="8"/>
      <c r="E556" s="8"/>
      <c r="F556" s="8"/>
      <c r="G556" s="40" t="s">
        <v>14</v>
      </c>
    </row>
    <row r="557" ht="15.75" customHeight="1">
      <c r="A557" s="10"/>
      <c r="B557" s="8"/>
      <c r="C557" s="8" t="s">
        <v>14</v>
      </c>
      <c r="D557" s="8"/>
      <c r="E557" s="8"/>
      <c r="F557" s="8"/>
      <c r="G557" s="40" t="s">
        <v>14</v>
      </c>
    </row>
    <row r="558" ht="15.75" customHeight="1">
      <c r="A558" s="10"/>
      <c r="B558" s="8"/>
      <c r="C558" s="8" t="s">
        <v>14</v>
      </c>
      <c r="D558" s="8"/>
      <c r="E558" s="8"/>
      <c r="F558" s="8"/>
      <c r="G558" s="40" t="s">
        <v>14</v>
      </c>
    </row>
    <row r="559" ht="15.75" customHeight="1">
      <c r="A559" s="10"/>
      <c r="B559" s="8"/>
      <c r="C559" s="8" t="s">
        <v>14</v>
      </c>
      <c r="D559" s="8"/>
      <c r="E559" s="8"/>
      <c r="F559" s="8"/>
      <c r="G559" s="40" t="s">
        <v>14</v>
      </c>
    </row>
    <row r="560" ht="15.75" customHeight="1">
      <c r="A560" s="10"/>
      <c r="B560" s="8"/>
      <c r="C560" s="8" t="s">
        <v>14</v>
      </c>
      <c r="D560" s="8"/>
      <c r="E560" s="8"/>
      <c r="F560" s="8"/>
      <c r="G560" s="40" t="s">
        <v>14</v>
      </c>
    </row>
    <row r="561" ht="15.75" customHeight="1">
      <c r="A561" s="10"/>
      <c r="B561" s="8"/>
      <c r="C561" s="8" t="s">
        <v>14</v>
      </c>
      <c r="D561" s="8"/>
      <c r="E561" s="8"/>
      <c r="F561" s="8"/>
      <c r="G561" s="40" t="s">
        <v>14</v>
      </c>
    </row>
    <row r="562" ht="15.75" customHeight="1">
      <c r="A562" s="10"/>
      <c r="B562" s="8"/>
      <c r="C562" s="8" t="s">
        <v>14</v>
      </c>
      <c r="D562" s="8"/>
      <c r="E562" s="8"/>
      <c r="F562" s="8"/>
      <c r="G562" s="40" t="s">
        <v>14</v>
      </c>
    </row>
    <row r="563" ht="15.75" customHeight="1">
      <c r="A563" s="10"/>
      <c r="B563" s="8"/>
      <c r="C563" s="8" t="s">
        <v>14</v>
      </c>
      <c r="D563" s="8"/>
      <c r="E563" s="8"/>
      <c r="F563" s="8"/>
      <c r="G563" s="40" t="s">
        <v>14</v>
      </c>
    </row>
    <row r="564" ht="15.75" customHeight="1">
      <c r="A564" s="10"/>
      <c r="B564" s="8"/>
      <c r="C564" s="8" t="s">
        <v>14</v>
      </c>
      <c r="D564" s="8"/>
      <c r="E564" s="8"/>
      <c r="F564" s="8"/>
      <c r="G564" s="40" t="s">
        <v>14</v>
      </c>
    </row>
    <row r="565" ht="15.75" customHeight="1">
      <c r="A565" s="10"/>
      <c r="B565" s="8"/>
      <c r="C565" s="8" t="s">
        <v>14</v>
      </c>
      <c r="D565" s="8"/>
      <c r="E565" s="8"/>
      <c r="F565" s="8"/>
      <c r="G565" s="40" t="s">
        <v>14</v>
      </c>
    </row>
    <row r="566" ht="15.75" customHeight="1">
      <c r="A566" s="10"/>
      <c r="B566" s="8"/>
      <c r="C566" s="8" t="s">
        <v>14</v>
      </c>
      <c r="D566" s="8"/>
      <c r="E566" s="8"/>
      <c r="F566" s="8"/>
      <c r="G566" s="40" t="s">
        <v>14</v>
      </c>
    </row>
    <row r="567" ht="15.75" customHeight="1">
      <c r="A567" s="10"/>
      <c r="B567" s="8"/>
      <c r="C567" s="8" t="s">
        <v>14</v>
      </c>
      <c r="D567" s="8"/>
      <c r="E567" s="8"/>
      <c r="F567" s="8"/>
      <c r="G567" s="40" t="s">
        <v>14</v>
      </c>
    </row>
    <row r="568" ht="15.75" customHeight="1">
      <c r="A568" s="10"/>
      <c r="B568" s="8"/>
      <c r="C568" s="8" t="s">
        <v>14</v>
      </c>
      <c r="D568" s="8"/>
      <c r="E568" s="8"/>
      <c r="F568" s="8"/>
      <c r="G568" s="40" t="s">
        <v>14</v>
      </c>
    </row>
    <row r="569" ht="15.75" customHeight="1">
      <c r="A569" s="10"/>
      <c r="B569" s="8"/>
      <c r="C569" s="8" t="s">
        <v>14</v>
      </c>
      <c r="D569" s="8"/>
      <c r="E569" s="8"/>
      <c r="F569" s="8"/>
      <c r="G569" s="40" t="s">
        <v>14</v>
      </c>
    </row>
    <row r="570" ht="15.75" customHeight="1">
      <c r="A570" s="10"/>
      <c r="B570" s="8"/>
      <c r="C570" s="8" t="s">
        <v>14</v>
      </c>
      <c r="D570" s="8"/>
      <c r="E570" s="8"/>
      <c r="F570" s="8"/>
      <c r="G570" s="40" t="s">
        <v>14</v>
      </c>
    </row>
    <row r="571" ht="15.75" customHeight="1">
      <c r="A571" s="10"/>
      <c r="B571" s="8"/>
      <c r="C571" s="8" t="s">
        <v>14</v>
      </c>
      <c r="D571" s="8"/>
      <c r="E571" s="8"/>
      <c r="F571" s="8"/>
      <c r="G571" s="40" t="s">
        <v>14</v>
      </c>
    </row>
    <row r="572" ht="15.75" customHeight="1">
      <c r="A572" s="10"/>
      <c r="B572" s="8"/>
      <c r="C572" s="8" t="s">
        <v>14</v>
      </c>
      <c r="D572" s="8"/>
      <c r="E572" s="8"/>
      <c r="F572" s="8"/>
      <c r="G572" s="40" t="s">
        <v>14</v>
      </c>
    </row>
    <row r="573" ht="15.75" customHeight="1">
      <c r="A573" s="10"/>
      <c r="B573" s="8"/>
      <c r="C573" s="8" t="s">
        <v>14</v>
      </c>
      <c r="D573" s="8"/>
      <c r="E573" s="8"/>
      <c r="F573" s="8"/>
      <c r="G573" s="40" t="s">
        <v>14</v>
      </c>
    </row>
    <row r="574" ht="15.75" customHeight="1">
      <c r="A574" s="10"/>
      <c r="B574" s="8"/>
      <c r="C574" s="8" t="s">
        <v>14</v>
      </c>
      <c r="D574" s="8"/>
      <c r="E574" s="8"/>
      <c r="F574" s="8"/>
      <c r="G574" s="40" t="s">
        <v>14</v>
      </c>
    </row>
    <row r="575" ht="15.75" customHeight="1">
      <c r="A575" s="10"/>
      <c r="B575" s="8"/>
      <c r="C575" s="8" t="s">
        <v>14</v>
      </c>
      <c r="D575" s="8"/>
      <c r="E575" s="8"/>
      <c r="F575" s="8"/>
      <c r="G575" s="40" t="s">
        <v>14</v>
      </c>
    </row>
    <row r="576" ht="15.75" customHeight="1">
      <c r="A576" s="10"/>
      <c r="B576" s="8"/>
      <c r="C576" s="8" t="s">
        <v>14</v>
      </c>
      <c r="D576" s="8"/>
      <c r="E576" s="8"/>
      <c r="F576" s="8"/>
      <c r="G576" s="40" t="s">
        <v>14</v>
      </c>
    </row>
    <row r="577" ht="15.75" customHeight="1">
      <c r="A577" s="10"/>
      <c r="B577" s="8"/>
      <c r="C577" s="8" t="s">
        <v>14</v>
      </c>
      <c r="D577" s="8"/>
      <c r="E577" s="8"/>
      <c r="F577" s="8"/>
      <c r="G577" s="40" t="s">
        <v>14</v>
      </c>
    </row>
    <row r="578" ht="15.75" customHeight="1">
      <c r="A578" s="10"/>
      <c r="B578" s="8"/>
      <c r="C578" s="8" t="s">
        <v>14</v>
      </c>
      <c r="D578" s="8"/>
      <c r="E578" s="8"/>
      <c r="F578" s="8"/>
      <c r="G578" s="40" t="s">
        <v>14</v>
      </c>
    </row>
    <row r="579" ht="15.75" customHeight="1">
      <c r="A579" s="10"/>
      <c r="B579" s="8"/>
      <c r="C579" s="8" t="s">
        <v>14</v>
      </c>
      <c r="D579" s="8"/>
      <c r="E579" s="8"/>
      <c r="F579" s="8"/>
      <c r="G579" s="40" t="s">
        <v>14</v>
      </c>
    </row>
    <row r="580" ht="15.75" customHeight="1">
      <c r="A580" s="10"/>
      <c r="B580" s="8"/>
      <c r="C580" s="8" t="s">
        <v>14</v>
      </c>
      <c r="D580" s="8"/>
      <c r="E580" s="8"/>
      <c r="F580" s="8"/>
      <c r="G580" s="40" t="s">
        <v>14</v>
      </c>
    </row>
    <row r="581" ht="15.75" customHeight="1">
      <c r="A581" s="10"/>
      <c r="B581" s="8"/>
      <c r="C581" s="8" t="s">
        <v>14</v>
      </c>
      <c r="D581" s="8"/>
      <c r="E581" s="8"/>
      <c r="F581" s="8"/>
      <c r="G581" s="40" t="s">
        <v>14</v>
      </c>
    </row>
    <row r="582" ht="15.75" customHeight="1">
      <c r="A582" s="10"/>
      <c r="B582" s="8"/>
      <c r="C582" s="8" t="s">
        <v>14</v>
      </c>
      <c r="D582" s="8"/>
      <c r="E582" s="8"/>
      <c r="F582" s="8"/>
      <c r="G582" s="40" t="s">
        <v>14</v>
      </c>
    </row>
    <row r="583" ht="15.75" customHeight="1">
      <c r="A583" s="10"/>
      <c r="B583" s="8"/>
      <c r="C583" s="8" t="s">
        <v>14</v>
      </c>
      <c r="D583" s="8"/>
      <c r="E583" s="8"/>
      <c r="F583" s="8"/>
      <c r="G583" s="40" t="s">
        <v>14</v>
      </c>
    </row>
    <row r="584" ht="15.75" customHeight="1">
      <c r="A584" s="10"/>
      <c r="B584" s="8"/>
      <c r="C584" s="8" t="s">
        <v>14</v>
      </c>
      <c r="D584" s="8"/>
      <c r="E584" s="8"/>
      <c r="F584" s="8"/>
      <c r="G584" s="40" t="s">
        <v>14</v>
      </c>
    </row>
    <row r="585" ht="15.75" customHeight="1">
      <c r="A585" s="10"/>
      <c r="B585" s="8"/>
      <c r="C585" s="8" t="s">
        <v>14</v>
      </c>
      <c r="D585" s="8"/>
      <c r="E585" s="8"/>
      <c r="F585" s="8"/>
      <c r="G585" s="40" t="s">
        <v>14</v>
      </c>
    </row>
    <row r="586" ht="15.75" customHeight="1">
      <c r="A586" s="10"/>
      <c r="B586" s="8"/>
      <c r="C586" s="8" t="s">
        <v>14</v>
      </c>
      <c r="D586" s="8"/>
      <c r="E586" s="8"/>
      <c r="F586" s="8"/>
      <c r="G586" s="40" t="s">
        <v>14</v>
      </c>
    </row>
    <row r="587" ht="15.75" customHeight="1">
      <c r="A587" s="10"/>
      <c r="B587" s="8"/>
      <c r="C587" s="8" t="s">
        <v>14</v>
      </c>
      <c r="D587" s="8"/>
      <c r="E587" s="8"/>
      <c r="F587" s="8"/>
      <c r="G587" s="40" t="s">
        <v>14</v>
      </c>
    </row>
    <row r="588" ht="15.75" customHeight="1">
      <c r="A588" s="10"/>
      <c r="B588" s="8"/>
      <c r="C588" s="8" t="s">
        <v>14</v>
      </c>
      <c r="D588" s="8"/>
      <c r="E588" s="8"/>
      <c r="F588" s="8"/>
      <c r="G588" s="40" t="s">
        <v>14</v>
      </c>
    </row>
    <row r="589" ht="15.75" customHeight="1">
      <c r="A589" s="10"/>
      <c r="B589" s="8"/>
      <c r="C589" s="8" t="s">
        <v>14</v>
      </c>
      <c r="D589" s="8"/>
      <c r="E589" s="8"/>
      <c r="F589" s="8"/>
      <c r="G589" s="40" t="s">
        <v>14</v>
      </c>
    </row>
    <row r="590" ht="15.75" customHeight="1">
      <c r="A590" s="10"/>
      <c r="B590" s="8"/>
      <c r="C590" s="8" t="s">
        <v>14</v>
      </c>
      <c r="D590" s="8"/>
      <c r="E590" s="8"/>
      <c r="F590" s="8"/>
      <c r="G590" s="40" t="s">
        <v>14</v>
      </c>
    </row>
    <row r="591" ht="15.75" customHeight="1">
      <c r="A591" s="10"/>
      <c r="B591" s="8"/>
      <c r="C591" s="8" t="s">
        <v>14</v>
      </c>
      <c r="D591" s="8"/>
      <c r="E591" s="8"/>
      <c r="F591" s="8"/>
      <c r="G591" s="40" t="s">
        <v>14</v>
      </c>
    </row>
    <row r="592" ht="15.75" customHeight="1">
      <c r="A592" s="10"/>
      <c r="B592" s="8"/>
      <c r="C592" s="8" t="s">
        <v>14</v>
      </c>
      <c r="D592" s="8"/>
      <c r="E592" s="8"/>
      <c r="F592" s="8"/>
      <c r="G592" s="40" t="s">
        <v>14</v>
      </c>
    </row>
    <row r="593" ht="15.75" customHeight="1">
      <c r="A593" s="10"/>
      <c r="B593" s="8"/>
      <c r="C593" s="8" t="s">
        <v>14</v>
      </c>
      <c r="D593" s="8"/>
      <c r="E593" s="8"/>
      <c r="F593" s="8"/>
      <c r="G593" s="40" t="s">
        <v>14</v>
      </c>
    </row>
    <row r="594" ht="15.75" customHeight="1">
      <c r="A594" s="10"/>
      <c r="B594" s="8"/>
      <c r="C594" s="8" t="s">
        <v>14</v>
      </c>
      <c r="D594" s="8"/>
      <c r="E594" s="8"/>
      <c r="F594" s="8"/>
      <c r="G594" s="40" t="s">
        <v>14</v>
      </c>
    </row>
    <row r="595" ht="15.75" customHeight="1">
      <c r="A595" s="10"/>
      <c r="B595" s="8"/>
      <c r="C595" s="8" t="s">
        <v>14</v>
      </c>
      <c r="D595" s="8"/>
      <c r="E595" s="8"/>
      <c r="F595" s="8"/>
      <c r="G595" s="40" t="s">
        <v>14</v>
      </c>
    </row>
    <row r="596" ht="15.75" customHeight="1">
      <c r="A596" s="10"/>
      <c r="B596" s="8"/>
      <c r="C596" s="8" t="s">
        <v>14</v>
      </c>
      <c r="D596" s="8"/>
      <c r="E596" s="8"/>
      <c r="F596" s="8"/>
      <c r="G596" s="40" t="s">
        <v>14</v>
      </c>
    </row>
    <row r="597" ht="15.75" customHeight="1">
      <c r="A597" s="10"/>
      <c r="B597" s="8"/>
      <c r="C597" s="8" t="s">
        <v>14</v>
      </c>
      <c r="D597" s="8"/>
      <c r="E597" s="8"/>
      <c r="F597" s="8"/>
      <c r="G597" s="40" t="s">
        <v>14</v>
      </c>
    </row>
    <row r="598" ht="15.75" customHeight="1">
      <c r="A598" s="10"/>
      <c r="B598" s="8"/>
      <c r="C598" s="8" t="s">
        <v>14</v>
      </c>
      <c r="D598" s="8"/>
      <c r="E598" s="8"/>
      <c r="F598" s="8"/>
      <c r="G598" s="40" t="s">
        <v>14</v>
      </c>
    </row>
    <row r="599" ht="15.75" customHeight="1">
      <c r="A599" s="10"/>
      <c r="B599" s="8"/>
      <c r="C599" s="8" t="s">
        <v>14</v>
      </c>
      <c r="D599" s="8"/>
      <c r="E599" s="8"/>
      <c r="F599" s="8"/>
      <c r="G599" s="40" t="s">
        <v>14</v>
      </c>
    </row>
    <row r="600" ht="15.75" customHeight="1">
      <c r="A600" s="10"/>
      <c r="B600" s="8"/>
      <c r="C600" s="8" t="s">
        <v>14</v>
      </c>
      <c r="D600" s="8"/>
      <c r="E600" s="8"/>
      <c r="F600" s="8"/>
      <c r="G600" s="40" t="s">
        <v>14</v>
      </c>
    </row>
    <row r="601" ht="15.75" customHeight="1">
      <c r="A601" s="10"/>
      <c r="B601" s="8"/>
      <c r="C601" s="8" t="s">
        <v>14</v>
      </c>
      <c r="D601" s="8"/>
      <c r="E601" s="8"/>
      <c r="F601" s="8"/>
      <c r="G601" s="40" t="s">
        <v>14</v>
      </c>
    </row>
    <row r="602" ht="15.75" customHeight="1">
      <c r="A602" s="10"/>
      <c r="B602" s="8"/>
      <c r="C602" s="8" t="s">
        <v>14</v>
      </c>
      <c r="D602" s="8"/>
      <c r="E602" s="8"/>
      <c r="F602" s="8"/>
      <c r="G602" s="40" t="s">
        <v>14</v>
      </c>
    </row>
    <row r="603" ht="15.75" customHeight="1">
      <c r="A603" s="10"/>
      <c r="B603" s="8"/>
      <c r="C603" s="8" t="s">
        <v>14</v>
      </c>
      <c r="D603" s="8"/>
      <c r="E603" s="8"/>
      <c r="F603" s="8"/>
      <c r="G603" s="40" t="s">
        <v>14</v>
      </c>
    </row>
    <row r="604" ht="15.75" customHeight="1">
      <c r="A604" s="10"/>
      <c r="B604" s="8"/>
      <c r="C604" s="8" t="s">
        <v>14</v>
      </c>
      <c r="D604" s="8"/>
      <c r="E604" s="8"/>
      <c r="F604" s="8"/>
      <c r="G604" s="40" t="s">
        <v>14</v>
      </c>
    </row>
    <row r="605" ht="15.75" customHeight="1">
      <c r="A605" s="10"/>
      <c r="B605" s="8"/>
      <c r="C605" s="8" t="s">
        <v>14</v>
      </c>
      <c r="D605" s="8"/>
      <c r="E605" s="8"/>
      <c r="F605" s="8"/>
      <c r="G605" s="40" t="s">
        <v>14</v>
      </c>
    </row>
    <row r="606" ht="15.75" customHeight="1">
      <c r="A606" s="10"/>
      <c r="B606" s="8"/>
      <c r="C606" s="8" t="s">
        <v>14</v>
      </c>
      <c r="D606" s="8"/>
      <c r="E606" s="8"/>
      <c r="F606" s="8"/>
      <c r="G606" s="40" t="s">
        <v>14</v>
      </c>
    </row>
    <row r="607" ht="15.75" customHeight="1">
      <c r="A607" s="10"/>
      <c r="B607" s="8"/>
      <c r="C607" s="8" t="s">
        <v>14</v>
      </c>
      <c r="D607" s="8"/>
      <c r="E607" s="8"/>
      <c r="F607" s="8"/>
      <c r="G607" s="40" t="s">
        <v>14</v>
      </c>
    </row>
    <row r="608" ht="15.75" customHeight="1">
      <c r="A608" s="10"/>
      <c r="B608" s="8"/>
      <c r="C608" s="8" t="s">
        <v>14</v>
      </c>
      <c r="D608" s="8"/>
      <c r="E608" s="8"/>
      <c r="F608" s="8"/>
      <c r="G608" s="40" t="s">
        <v>14</v>
      </c>
    </row>
    <row r="609" ht="15.75" customHeight="1">
      <c r="A609" s="10"/>
      <c r="B609" s="8"/>
      <c r="C609" s="8" t="s">
        <v>14</v>
      </c>
      <c r="D609" s="8"/>
      <c r="E609" s="8"/>
      <c r="F609" s="8"/>
      <c r="G609" s="40" t="s">
        <v>14</v>
      </c>
    </row>
    <row r="610" ht="15.75" customHeight="1">
      <c r="A610" s="10"/>
      <c r="B610" s="8"/>
      <c r="C610" s="8" t="s">
        <v>14</v>
      </c>
      <c r="D610" s="8"/>
      <c r="E610" s="8"/>
      <c r="F610" s="8"/>
      <c r="G610" s="40" t="s">
        <v>14</v>
      </c>
    </row>
    <row r="611" ht="15.75" customHeight="1">
      <c r="A611" s="10"/>
      <c r="B611" s="8"/>
      <c r="C611" s="8" t="s">
        <v>14</v>
      </c>
      <c r="D611" s="8"/>
      <c r="E611" s="8"/>
      <c r="F611" s="8"/>
      <c r="G611" s="40" t="s">
        <v>14</v>
      </c>
    </row>
    <row r="612" ht="15.75" customHeight="1">
      <c r="A612" s="10"/>
      <c r="B612" s="8"/>
      <c r="C612" s="8" t="s">
        <v>14</v>
      </c>
      <c r="D612" s="8"/>
      <c r="E612" s="8"/>
      <c r="F612" s="8"/>
      <c r="G612" s="40" t="s">
        <v>14</v>
      </c>
    </row>
    <row r="613" ht="15.75" customHeight="1">
      <c r="A613" s="10"/>
      <c r="B613" s="8"/>
      <c r="C613" s="8" t="s">
        <v>14</v>
      </c>
      <c r="D613" s="8"/>
      <c r="E613" s="8"/>
      <c r="F613" s="8"/>
      <c r="G613" s="40" t="s">
        <v>14</v>
      </c>
    </row>
    <row r="614" ht="15.75" customHeight="1">
      <c r="A614" s="10"/>
      <c r="B614" s="8"/>
      <c r="C614" s="8" t="s">
        <v>14</v>
      </c>
      <c r="D614" s="8"/>
      <c r="E614" s="8"/>
      <c r="F614" s="8"/>
      <c r="G614" s="40" t="s">
        <v>14</v>
      </c>
    </row>
    <row r="615" ht="15.75" customHeight="1">
      <c r="A615" s="10"/>
      <c r="B615" s="8"/>
      <c r="C615" s="8" t="s">
        <v>14</v>
      </c>
      <c r="D615" s="8"/>
      <c r="E615" s="8"/>
      <c r="F615" s="8"/>
      <c r="G615" s="40" t="s">
        <v>14</v>
      </c>
    </row>
    <row r="616" ht="15.75" customHeight="1">
      <c r="A616" s="10"/>
      <c r="B616" s="8"/>
      <c r="C616" s="8" t="s">
        <v>14</v>
      </c>
      <c r="D616" s="8"/>
      <c r="E616" s="8"/>
      <c r="F616" s="8"/>
      <c r="G616" s="40" t="s">
        <v>14</v>
      </c>
    </row>
    <row r="617" ht="15.75" customHeight="1">
      <c r="A617" s="10"/>
      <c r="B617" s="8"/>
      <c r="C617" s="8" t="s">
        <v>14</v>
      </c>
      <c r="D617" s="8"/>
      <c r="E617" s="8"/>
      <c r="F617" s="8"/>
      <c r="G617" s="40" t="s">
        <v>14</v>
      </c>
    </row>
    <row r="618" ht="15.75" customHeight="1">
      <c r="A618" s="10"/>
      <c r="B618" s="8"/>
      <c r="C618" s="8" t="s">
        <v>14</v>
      </c>
      <c r="D618" s="8"/>
      <c r="E618" s="8"/>
      <c r="F618" s="8"/>
      <c r="G618" s="40" t="s">
        <v>14</v>
      </c>
    </row>
    <row r="619" ht="15.75" customHeight="1">
      <c r="A619" s="10"/>
      <c r="B619" s="8"/>
      <c r="C619" s="8" t="s">
        <v>14</v>
      </c>
      <c r="D619" s="8"/>
      <c r="E619" s="8"/>
      <c r="F619" s="8"/>
      <c r="G619" s="40" t="s">
        <v>14</v>
      </c>
    </row>
    <row r="620" ht="15.75" customHeight="1">
      <c r="A620" s="10"/>
      <c r="B620" s="8"/>
      <c r="C620" s="8" t="s">
        <v>14</v>
      </c>
      <c r="D620" s="8"/>
      <c r="E620" s="8"/>
      <c r="F620" s="8"/>
      <c r="G620" s="40" t="s">
        <v>14</v>
      </c>
    </row>
    <row r="621" ht="15.75" customHeight="1">
      <c r="A621" s="10"/>
      <c r="B621" s="8"/>
      <c r="C621" s="8" t="s">
        <v>14</v>
      </c>
      <c r="D621" s="8"/>
      <c r="E621" s="8"/>
      <c r="F621" s="8"/>
      <c r="G621" s="40" t="s">
        <v>14</v>
      </c>
    </row>
    <row r="622" ht="15.75" customHeight="1">
      <c r="A622" s="10"/>
      <c r="B622" s="8"/>
      <c r="C622" s="8" t="s">
        <v>14</v>
      </c>
      <c r="D622" s="8"/>
      <c r="E622" s="8"/>
      <c r="F622" s="8"/>
      <c r="G622" s="40" t="s">
        <v>14</v>
      </c>
    </row>
    <row r="623" ht="15.75" customHeight="1">
      <c r="A623" s="10"/>
      <c r="B623" s="8"/>
      <c r="C623" s="8" t="s">
        <v>14</v>
      </c>
      <c r="D623" s="8"/>
      <c r="E623" s="8"/>
      <c r="F623" s="8"/>
      <c r="G623" s="40" t="s">
        <v>14</v>
      </c>
    </row>
    <row r="624" ht="15.75" customHeight="1">
      <c r="A624" s="10"/>
      <c r="B624" s="8"/>
      <c r="C624" s="8" t="s">
        <v>14</v>
      </c>
      <c r="D624" s="8"/>
      <c r="E624" s="8"/>
      <c r="F624" s="8"/>
      <c r="G624" s="40" t="s">
        <v>14</v>
      </c>
    </row>
    <row r="625" ht="15.75" customHeight="1">
      <c r="A625" s="10"/>
      <c r="B625" s="8"/>
      <c r="C625" s="8" t="s">
        <v>14</v>
      </c>
      <c r="D625" s="8"/>
      <c r="E625" s="8"/>
      <c r="F625" s="8"/>
      <c r="G625" s="40" t="s">
        <v>14</v>
      </c>
    </row>
    <row r="626" ht="15.75" customHeight="1">
      <c r="A626" s="10"/>
      <c r="B626" s="8"/>
      <c r="C626" s="8" t="s">
        <v>14</v>
      </c>
      <c r="D626" s="8"/>
      <c r="E626" s="8"/>
      <c r="F626" s="8"/>
      <c r="G626" s="40" t="s">
        <v>14</v>
      </c>
    </row>
    <row r="627" ht="15.75" customHeight="1">
      <c r="A627" s="10"/>
      <c r="B627" s="8"/>
      <c r="C627" s="8" t="s">
        <v>14</v>
      </c>
      <c r="D627" s="8"/>
      <c r="E627" s="8"/>
      <c r="F627" s="8"/>
      <c r="G627" s="40" t="s">
        <v>14</v>
      </c>
    </row>
    <row r="628" ht="15.75" customHeight="1">
      <c r="A628" s="10"/>
      <c r="B628" s="8"/>
      <c r="C628" s="8" t="s">
        <v>14</v>
      </c>
      <c r="D628" s="8"/>
      <c r="E628" s="8"/>
      <c r="F628" s="8"/>
      <c r="G628" s="40" t="s">
        <v>14</v>
      </c>
    </row>
    <row r="629" ht="15.75" customHeight="1">
      <c r="A629" s="10"/>
      <c r="B629" s="8"/>
      <c r="C629" s="8" t="s">
        <v>14</v>
      </c>
      <c r="D629" s="8"/>
      <c r="E629" s="8"/>
      <c r="F629" s="8"/>
      <c r="G629" s="40" t="s">
        <v>14</v>
      </c>
    </row>
    <row r="630" ht="15.75" customHeight="1">
      <c r="A630" s="10"/>
      <c r="B630" s="8"/>
      <c r="C630" s="8" t="s">
        <v>14</v>
      </c>
      <c r="D630" s="8"/>
      <c r="E630" s="8"/>
      <c r="F630" s="8"/>
      <c r="G630" s="40" t="s">
        <v>14</v>
      </c>
    </row>
    <row r="631" ht="15.75" customHeight="1">
      <c r="A631" s="10"/>
      <c r="B631" s="8"/>
      <c r="C631" s="8" t="s">
        <v>14</v>
      </c>
      <c r="D631" s="8"/>
      <c r="E631" s="8"/>
      <c r="F631" s="8"/>
      <c r="G631" s="40" t="s">
        <v>14</v>
      </c>
    </row>
    <row r="632" ht="15.75" customHeight="1">
      <c r="A632" s="10"/>
      <c r="B632" s="8"/>
      <c r="C632" s="8" t="s">
        <v>14</v>
      </c>
      <c r="D632" s="8"/>
      <c r="E632" s="8"/>
      <c r="F632" s="8"/>
      <c r="G632" s="40" t="s">
        <v>14</v>
      </c>
    </row>
    <row r="633" ht="15.75" customHeight="1">
      <c r="A633" s="10"/>
      <c r="B633" s="8"/>
      <c r="C633" s="8" t="s">
        <v>14</v>
      </c>
      <c r="D633" s="8"/>
      <c r="E633" s="8"/>
      <c r="F633" s="8"/>
      <c r="G633" s="40" t="s">
        <v>14</v>
      </c>
    </row>
    <row r="634" ht="15.75" customHeight="1">
      <c r="A634" s="10"/>
      <c r="B634" s="8"/>
      <c r="C634" s="8" t="s">
        <v>14</v>
      </c>
      <c r="D634" s="8"/>
      <c r="E634" s="8"/>
      <c r="F634" s="8"/>
      <c r="G634" s="40" t="s">
        <v>14</v>
      </c>
    </row>
    <row r="635" ht="15.75" customHeight="1">
      <c r="A635" s="10"/>
      <c r="B635" s="8"/>
      <c r="C635" s="8" t="s">
        <v>14</v>
      </c>
      <c r="D635" s="8"/>
      <c r="E635" s="8"/>
      <c r="F635" s="8"/>
      <c r="G635" s="40" t="s">
        <v>14</v>
      </c>
    </row>
    <row r="636" ht="15.75" customHeight="1">
      <c r="A636" s="10"/>
      <c r="B636" s="8"/>
      <c r="C636" s="8" t="s">
        <v>14</v>
      </c>
      <c r="D636" s="8"/>
      <c r="E636" s="8"/>
      <c r="F636" s="8"/>
      <c r="G636" s="40" t="s">
        <v>14</v>
      </c>
    </row>
    <row r="637" ht="15.75" customHeight="1">
      <c r="A637" s="10"/>
      <c r="B637" s="8"/>
      <c r="C637" s="8" t="s">
        <v>14</v>
      </c>
      <c r="D637" s="8"/>
      <c r="E637" s="8"/>
      <c r="F637" s="8"/>
      <c r="G637" s="40" t="s">
        <v>14</v>
      </c>
    </row>
    <row r="638" ht="15.75" customHeight="1">
      <c r="A638" s="10"/>
      <c r="B638" s="8"/>
      <c r="C638" s="8" t="s">
        <v>14</v>
      </c>
      <c r="D638" s="8"/>
      <c r="E638" s="8"/>
      <c r="F638" s="8"/>
      <c r="G638" s="40" t="s">
        <v>14</v>
      </c>
    </row>
    <row r="639" ht="15.75" customHeight="1">
      <c r="A639" s="10"/>
      <c r="B639" s="8"/>
      <c r="C639" s="8" t="s">
        <v>14</v>
      </c>
      <c r="D639" s="8"/>
      <c r="E639" s="8"/>
      <c r="F639" s="8"/>
      <c r="G639" s="40" t="s">
        <v>14</v>
      </c>
    </row>
    <row r="640" ht="15.75" customHeight="1">
      <c r="A640" s="10"/>
      <c r="B640" s="8"/>
      <c r="C640" s="8" t="s">
        <v>14</v>
      </c>
      <c r="D640" s="8"/>
      <c r="E640" s="8"/>
      <c r="F640" s="8"/>
      <c r="G640" s="40" t="s">
        <v>14</v>
      </c>
    </row>
    <row r="641" ht="15.75" customHeight="1">
      <c r="A641" s="10"/>
      <c r="B641" s="8"/>
      <c r="C641" s="8" t="s">
        <v>14</v>
      </c>
      <c r="D641" s="8"/>
      <c r="E641" s="8"/>
      <c r="F641" s="8"/>
      <c r="G641" s="40" t="s">
        <v>14</v>
      </c>
    </row>
    <row r="642" ht="15.75" customHeight="1">
      <c r="A642" s="10"/>
      <c r="B642" s="8"/>
      <c r="C642" s="8" t="s">
        <v>14</v>
      </c>
      <c r="D642" s="8"/>
      <c r="E642" s="8"/>
      <c r="F642" s="8"/>
      <c r="G642" s="40" t="s">
        <v>14</v>
      </c>
    </row>
    <row r="643" ht="15.75" customHeight="1">
      <c r="A643" s="10"/>
      <c r="B643" s="8"/>
      <c r="C643" s="8" t="s">
        <v>14</v>
      </c>
      <c r="D643" s="8"/>
      <c r="E643" s="8"/>
      <c r="F643" s="8"/>
      <c r="G643" s="40" t="s">
        <v>14</v>
      </c>
    </row>
    <row r="644" ht="15.75" customHeight="1">
      <c r="A644" s="10"/>
      <c r="B644" s="8"/>
      <c r="C644" s="8" t="s">
        <v>14</v>
      </c>
      <c r="D644" s="8"/>
      <c r="E644" s="8"/>
      <c r="F644" s="8"/>
      <c r="G644" s="40" t="s">
        <v>14</v>
      </c>
    </row>
    <row r="645" ht="15.75" customHeight="1">
      <c r="A645" s="10"/>
      <c r="B645" s="8"/>
      <c r="C645" s="8" t="s">
        <v>14</v>
      </c>
      <c r="D645" s="8"/>
      <c r="E645" s="8"/>
      <c r="F645" s="8"/>
      <c r="G645" s="40" t="s">
        <v>14</v>
      </c>
    </row>
    <row r="646" ht="15.75" customHeight="1">
      <c r="A646" s="10"/>
      <c r="B646" s="8"/>
      <c r="C646" s="8" t="s">
        <v>14</v>
      </c>
      <c r="D646" s="8"/>
      <c r="E646" s="8"/>
      <c r="F646" s="8"/>
      <c r="G646" s="40" t="s">
        <v>14</v>
      </c>
    </row>
    <row r="647" ht="15.75" customHeight="1">
      <c r="A647" s="10"/>
      <c r="B647" s="8"/>
      <c r="C647" s="8" t="s">
        <v>14</v>
      </c>
      <c r="D647" s="8"/>
      <c r="E647" s="8"/>
      <c r="F647" s="8"/>
      <c r="G647" s="40" t="s">
        <v>14</v>
      </c>
    </row>
    <row r="648" ht="15.75" customHeight="1">
      <c r="A648" s="10"/>
      <c r="B648" s="8"/>
      <c r="C648" s="8" t="s">
        <v>14</v>
      </c>
      <c r="D648" s="8"/>
      <c r="E648" s="8"/>
      <c r="F648" s="8"/>
      <c r="G648" s="40" t="s">
        <v>14</v>
      </c>
    </row>
    <row r="649" ht="15.75" customHeight="1">
      <c r="A649" s="10"/>
      <c r="B649" s="8"/>
      <c r="C649" s="8" t="s">
        <v>14</v>
      </c>
      <c r="D649" s="8"/>
      <c r="E649" s="8"/>
      <c r="F649" s="8"/>
      <c r="G649" s="40" t="s">
        <v>14</v>
      </c>
    </row>
    <row r="650" ht="15.75" customHeight="1">
      <c r="A650" s="10"/>
      <c r="B650" s="8"/>
      <c r="C650" s="8" t="s">
        <v>14</v>
      </c>
      <c r="D650" s="8"/>
      <c r="E650" s="8"/>
      <c r="F650" s="8"/>
      <c r="G650" s="40" t="s">
        <v>14</v>
      </c>
    </row>
    <row r="651" ht="15.75" customHeight="1">
      <c r="A651" s="10"/>
      <c r="B651" s="8"/>
      <c r="C651" s="8" t="s">
        <v>14</v>
      </c>
      <c r="D651" s="8"/>
      <c r="E651" s="8"/>
      <c r="F651" s="8"/>
      <c r="G651" s="40" t="s">
        <v>14</v>
      </c>
    </row>
    <row r="652" ht="15.75" customHeight="1">
      <c r="A652" s="10"/>
      <c r="B652" s="8"/>
      <c r="C652" s="8" t="s">
        <v>14</v>
      </c>
      <c r="D652" s="8"/>
      <c r="E652" s="8"/>
      <c r="F652" s="8"/>
      <c r="G652" s="40" t="s">
        <v>14</v>
      </c>
    </row>
    <row r="653" ht="15.75" customHeight="1">
      <c r="A653" s="10"/>
      <c r="B653" s="8"/>
      <c r="C653" s="8" t="s">
        <v>14</v>
      </c>
      <c r="D653" s="8"/>
      <c r="E653" s="8"/>
      <c r="F653" s="8"/>
      <c r="G653" s="40" t="s">
        <v>14</v>
      </c>
    </row>
    <row r="654" ht="15.75" customHeight="1">
      <c r="A654" s="10"/>
      <c r="B654" s="8"/>
      <c r="C654" s="8" t="s">
        <v>14</v>
      </c>
      <c r="D654" s="8"/>
      <c r="E654" s="8"/>
      <c r="F654" s="8"/>
      <c r="G654" s="40" t="s">
        <v>14</v>
      </c>
    </row>
    <row r="655" ht="15.75" customHeight="1">
      <c r="A655" s="10"/>
      <c r="B655" s="8"/>
      <c r="C655" s="8" t="s">
        <v>14</v>
      </c>
      <c r="D655" s="8"/>
      <c r="E655" s="8"/>
      <c r="F655" s="8"/>
      <c r="G655" s="40" t="s">
        <v>14</v>
      </c>
    </row>
    <row r="656" ht="15.75" customHeight="1">
      <c r="A656" s="10"/>
      <c r="B656" s="8"/>
      <c r="C656" s="8" t="s">
        <v>14</v>
      </c>
      <c r="D656" s="8"/>
      <c r="E656" s="8"/>
      <c r="F656" s="8"/>
      <c r="G656" s="40" t="s">
        <v>14</v>
      </c>
    </row>
    <row r="657" ht="15.75" customHeight="1">
      <c r="A657" s="10"/>
      <c r="B657" s="8"/>
      <c r="C657" s="8" t="s">
        <v>14</v>
      </c>
      <c r="D657" s="8"/>
      <c r="E657" s="8"/>
      <c r="F657" s="8"/>
      <c r="G657" s="40" t="s">
        <v>14</v>
      </c>
    </row>
    <row r="658" ht="15.75" customHeight="1">
      <c r="A658" s="10"/>
      <c r="B658" s="8"/>
      <c r="C658" s="8" t="s">
        <v>14</v>
      </c>
      <c r="D658" s="8"/>
      <c r="E658" s="8"/>
      <c r="F658" s="8"/>
      <c r="G658" s="40" t="s">
        <v>14</v>
      </c>
    </row>
    <row r="659" ht="15.75" customHeight="1">
      <c r="A659" s="10"/>
      <c r="B659" s="8"/>
      <c r="C659" s="8" t="s">
        <v>14</v>
      </c>
      <c r="D659" s="8"/>
      <c r="E659" s="8"/>
      <c r="F659" s="8"/>
      <c r="G659" s="40" t="s">
        <v>14</v>
      </c>
    </row>
    <row r="660" ht="15.75" customHeight="1">
      <c r="A660" s="10"/>
      <c r="B660" s="8"/>
      <c r="C660" s="8" t="s">
        <v>14</v>
      </c>
      <c r="D660" s="8"/>
      <c r="E660" s="8"/>
      <c r="F660" s="8"/>
      <c r="G660" s="40" t="s">
        <v>14</v>
      </c>
    </row>
    <row r="661" ht="15.75" customHeight="1">
      <c r="A661" s="10"/>
      <c r="B661" s="8"/>
      <c r="C661" s="8" t="s">
        <v>14</v>
      </c>
      <c r="D661" s="8"/>
      <c r="E661" s="8"/>
      <c r="F661" s="8"/>
      <c r="G661" s="40" t="s">
        <v>14</v>
      </c>
    </row>
    <row r="662" ht="15.75" customHeight="1">
      <c r="A662" s="10"/>
      <c r="B662" s="8"/>
      <c r="C662" s="8" t="s">
        <v>14</v>
      </c>
      <c r="D662" s="8"/>
      <c r="E662" s="8"/>
      <c r="F662" s="8"/>
      <c r="G662" s="40" t="s">
        <v>14</v>
      </c>
    </row>
    <row r="663" ht="15.75" customHeight="1">
      <c r="A663" s="10"/>
      <c r="B663" s="8"/>
      <c r="C663" s="8" t="s">
        <v>14</v>
      </c>
      <c r="D663" s="8"/>
      <c r="E663" s="8"/>
      <c r="F663" s="8"/>
      <c r="G663" s="40" t="s">
        <v>14</v>
      </c>
    </row>
    <row r="664" ht="15.75" customHeight="1">
      <c r="A664" s="10"/>
      <c r="B664" s="8"/>
      <c r="C664" s="8" t="s">
        <v>14</v>
      </c>
      <c r="D664" s="8"/>
      <c r="E664" s="8"/>
      <c r="F664" s="8"/>
      <c r="G664" s="40" t="s">
        <v>14</v>
      </c>
    </row>
    <row r="665" ht="15.75" customHeight="1">
      <c r="A665" s="10"/>
      <c r="B665" s="8"/>
      <c r="C665" s="8" t="s">
        <v>14</v>
      </c>
      <c r="D665" s="8"/>
      <c r="E665" s="8"/>
      <c r="F665" s="8"/>
      <c r="G665" s="40" t="s">
        <v>14</v>
      </c>
    </row>
    <row r="666" ht="15.75" customHeight="1">
      <c r="A666" s="10"/>
      <c r="B666" s="8"/>
      <c r="C666" s="8" t="s">
        <v>14</v>
      </c>
      <c r="D666" s="8"/>
      <c r="E666" s="8"/>
      <c r="F666" s="8"/>
      <c r="G666" s="40" t="s">
        <v>14</v>
      </c>
    </row>
    <row r="667" ht="15.75" customHeight="1">
      <c r="A667" s="10"/>
      <c r="B667" s="8"/>
      <c r="C667" s="8" t="s">
        <v>14</v>
      </c>
      <c r="D667" s="8"/>
      <c r="E667" s="8"/>
      <c r="F667" s="8"/>
      <c r="G667" s="40" t="s">
        <v>14</v>
      </c>
    </row>
    <row r="668" ht="15.75" customHeight="1">
      <c r="A668" s="10"/>
      <c r="B668" s="8"/>
      <c r="C668" s="8" t="s">
        <v>14</v>
      </c>
      <c r="D668" s="8"/>
      <c r="E668" s="8"/>
      <c r="F668" s="8"/>
      <c r="G668" s="40" t="s">
        <v>14</v>
      </c>
    </row>
    <row r="669" ht="15.75" customHeight="1">
      <c r="A669" s="10"/>
      <c r="B669" s="8"/>
      <c r="C669" s="8" t="s">
        <v>14</v>
      </c>
      <c r="D669" s="8"/>
      <c r="E669" s="8"/>
      <c r="F669" s="8"/>
      <c r="G669" s="40" t="s">
        <v>14</v>
      </c>
    </row>
    <row r="670" ht="15.75" customHeight="1">
      <c r="A670" s="10"/>
      <c r="B670" s="8"/>
      <c r="C670" s="8" t="s">
        <v>14</v>
      </c>
      <c r="D670" s="8"/>
      <c r="E670" s="8"/>
      <c r="F670" s="8"/>
      <c r="G670" s="40" t="s">
        <v>14</v>
      </c>
    </row>
    <row r="671" ht="15.75" customHeight="1">
      <c r="A671" s="10"/>
      <c r="B671" s="8"/>
      <c r="C671" s="8" t="s">
        <v>14</v>
      </c>
      <c r="D671" s="8"/>
      <c r="E671" s="8"/>
      <c r="F671" s="8"/>
      <c r="G671" s="40" t="s">
        <v>14</v>
      </c>
    </row>
    <row r="672" ht="15.75" customHeight="1">
      <c r="A672" s="10"/>
      <c r="B672" s="8"/>
      <c r="C672" s="8" t="s">
        <v>14</v>
      </c>
      <c r="D672" s="8"/>
      <c r="E672" s="8"/>
      <c r="F672" s="8"/>
      <c r="G672" s="40" t="s">
        <v>14</v>
      </c>
    </row>
    <row r="673" ht="15.75" customHeight="1">
      <c r="A673" s="10"/>
      <c r="B673" s="8"/>
      <c r="C673" s="8" t="s">
        <v>14</v>
      </c>
      <c r="D673" s="8"/>
      <c r="E673" s="8"/>
      <c r="F673" s="8"/>
      <c r="G673" s="40" t="s">
        <v>14</v>
      </c>
    </row>
    <row r="674" ht="15.75" customHeight="1">
      <c r="A674" s="10"/>
      <c r="B674" s="8"/>
      <c r="C674" s="8" t="s">
        <v>14</v>
      </c>
      <c r="D674" s="8"/>
      <c r="E674" s="8"/>
      <c r="F674" s="8"/>
      <c r="G674" s="40" t="s">
        <v>14</v>
      </c>
    </row>
    <row r="675" ht="15.75" customHeight="1">
      <c r="A675" s="10"/>
      <c r="B675" s="8"/>
      <c r="C675" s="8" t="s">
        <v>14</v>
      </c>
      <c r="D675" s="8"/>
      <c r="E675" s="8"/>
      <c r="F675" s="8"/>
      <c r="G675" s="40" t="s">
        <v>14</v>
      </c>
    </row>
    <row r="676" ht="15.75" customHeight="1">
      <c r="A676" s="10"/>
      <c r="B676" s="8"/>
      <c r="C676" s="8" t="s">
        <v>14</v>
      </c>
      <c r="D676" s="8"/>
      <c r="E676" s="8"/>
      <c r="F676" s="8"/>
      <c r="G676" s="40" t="s">
        <v>14</v>
      </c>
    </row>
    <row r="677" ht="15.75" customHeight="1">
      <c r="A677" s="10"/>
      <c r="B677" s="8"/>
      <c r="C677" s="8" t="s">
        <v>14</v>
      </c>
      <c r="D677" s="8"/>
      <c r="E677" s="8"/>
      <c r="F677" s="8"/>
      <c r="G677" s="40" t="s">
        <v>14</v>
      </c>
    </row>
    <row r="678" ht="15.75" customHeight="1">
      <c r="A678" s="10"/>
      <c r="B678" s="8"/>
      <c r="C678" s="8" t="s">
        <v>14</v>
      </c>
      <c r="D678" s="8"/>
      <c r="E678" s="8"/>
      <c r="F678" s="8"/>
      <c r="G678" s="40" t="s">
        <v>14</v>
      </c>
    </row>
    <row r="679" ht="15.75" customHeight="1">
      <c r="A679" s="10"/>
      <c r="B679" s="8"/>
      <c r="C679" s="8" t="s">
        <v>14</v>
      </c>
      <c r="D679" s="8"/>
      <c r="E679" s="8"/>
      <c r="F679" s="8"/>
      <c r="G679" s="40" t="s">
        <v>14</v>
      </c>
    </row>
    <row r="680" ht="15.75" customHeight="1">
      <c r="A680" s="10"/>
      <c r="B680" s="8"/>
      <c r="C680" s="8" t="s">
        <v>14</v>
      </c>
      <c r="D680" s="8"/>
      <c r="E680" s="8"/>
      <c r="F680" s="8"/>
      <c r="G680" s="40" t="s">
        <v>14</v>
      </c>
    </row>
    <row r="681" ht="15.75" customHeight="1">
      <c r="A681" s="10"/>
      <c r="B681" s="8"/>
      <c r="C681" s="8" t="s">
        <v>14</v>
      </c>
      <c r="D681" s="8"/>
      <c r="E681" s="8"/>
      <c r="F681" s="8"/>
      <c r="G681" s="40" t="s">
        <v>14</v>
      </c>
    </row>
    <row r="682" ht="15.75" customHeight="1">
      <c r="A682" s="10"/>
      <c r="B682" s="8"/>
      <c r="C682" s="8" t="s">
        <v>14</v>
      </c>
      <c r="D682" s="8"/>
      <c r="E682" s="8"/>
      <c r="F682" s="8"/>
      <c r="G682" s="40" t="s">
        <v>14</v>
      </c>
    </row>
    <row r="683" ht="15.75" customHeight="1">
      <c r="A683" s="10"/>
      <c r="B683" s="8"/>
      <c r="C683" s="8" t="s">
        <v>14</v>
      </c>
      <c r="D683" s="8"/>
      <c r="E683" s="8"/>
      <c r="F683" s="8"/>
      <c r="G683" s="40" t="s">
        <v>14</v>
      </c>
    </row>
    <row r="684" ht="15.75" customHeight="1">
      <c r="A684" s="10"/>
      <c r="B684" s="8"/>
      <c r="C684" s="8" t="s">
        <v>14</v>
      </c>
      <c r="D684" s="8"/>
      <c r="E684" s="8"/>
      <c r="F684" s="8"/>
      <c r="G684" s="40" t="s">
        <v>14</v>
      </c>
    </row>
    <row r="685" ht="15.75" customHeight="1">
      <c r="A685" s="10"/>
      <c r="B685" s="8"/>
      <c r="C685" s="8" t="s">
        <v>14</v>
      </c>
      <c r="D685" s="8"/>
      <c r="E685" s="8"/>
      <c r="F685" s="8"/>
      <c r="G685" s="40" t="s">
        <v>14</v>
      </c>
    </row>
    <row r="686" ht="15.75" customHeight="1">
      <c r="A686" s="10"/>
      <c r="B686" s="8"/>
      <c r="C686" s="8" t="s">
        <v>14</v>
      </c>
      <c r="D686" s="8"/>
      <c r="E686" s="8"/>
      <c r="F686" s="8"/>
      <c r="G686" s="40" t="s">
        <v>14</v>
      </c>
    </row>
    <row r="687" ht="15.75" customHeight="1">
      <c r="A687" s="10"/>
      <c r="B687" s="8"/>
      <c r="C687" s="8" t="s">
        <v>14</v>
      </c>
      <c r="D687" s="8"/>
      <c r="E687" s="8"/>
      <c r="F687" s="8"/>
      <c r="G687" s="40" t="s">
        <v>14</v>
      </c>
    </row>
    <row r="688" ht="15.75" customHeight="1">
      <c r="A688" s="10"/>
      <c r="B688" s="8"/>
      <c r="C688" s="8" t="s">
        <v>14</v>
      </c>
      <c r="D688" s="8"/>
      <c r="E688" s="8"/>
      <c r="F688" s="8"/>
      <c r="G688" s="40" t="s">
        <v>14</v>
      </c>
    </row>
    <row r="689" ht="15.75" customHeight="1">
      <c r="A689" s="10"/>
      <c r="B689" s="8"/>
      <c r="C689" s="8" t="s">
        <v>14</v>
      </c>
      <c r="D689" s="8"/>
      <c r="E689" s="8"/>
      <c r="F689" s="8"/>
      <c r="G689" s="40" t="s">
        <v>14</v>
      </c>
    </row>
    <row r="690" ht="15.75" customHeight="1">
      <c r="A690" s="10"/>
      <c r="B690" s="8"/>
      <c r="C690" s="8" t="s">
        <v>14</v>
      </c>
      <c r="D690" s="8"/>
      <c r="E690" s="8"/>
      <c r="F690" s="8"/>
      <c r="G690" s="40" t="s">
        <v>14</v>
      </c>
    </row>
    <row r="691" ht="15.75" customHeight="1">
      <c r="A691" s="10"/>
      <c r="B691" s="8"/>
      <c r="C691" s="8" t="s">
        <v>14</v>
      </c>
      <c r="D691" s="8"/>
      <c r="E691" s="8"/>
      <c r="F691" s="8"/>
      <c r="G691" s="40" t="s">
        <v>14</v>
      </c>
    </row>
    <row r="692" ht="15.75" customHeight="1">
      <c r="A692" s="10"/>
      <c r="B692" s="8"/>
      <c r="C692" s="8" t="s">
        <v>14</v>
      </c>
      <c r="D692" s="8"/>
      <c r="E692" s="8"/>
      <c r="F692" s="8"/>
      <c r="G692" s="40" t="s">
        <v>14</v>
      </c>
    </row>
    <row r="693" ht="15.75" customHeight="1">
      <c r="A693" s="10"/>
      <c r="B693" s="8"/>
      <c r="C693" s="8" t="s">
        <v>14</v>
      </c>
      <c r="D693" s="8"/>
      <c r="E693" s="8"/>
      <c r="F693" s="8"/>
      <c r="G693" s="40" t="s">
        <v>14</v>
      </c>
    </row>
    <row r="694" ht="15.75" customHeight="1">
      <c r="A694" s="10"/>
      <c r="B694" s="8"/>
      <c r="C694" s="8" t="s">
        <v>14</v>
      </c>
      <c r="D694" s="8"/>
      <c r="E694" s="8"/>
      <c r="F694" s="8"/>
      <c r="G694" s="40" t="s">
        <v>14</v>
      </c>
    </row>
    <row r="695" ht="15.75" customHeight="1">
      <c r="A695" s="10"/>
      <c r="B695" s="8"/>
      <c r="C695" s="8" t="s">
        <v>14</v>
      </c>
      <c r="D695" s="8"/>
      <c r="E695" s="8"/>
      <c r="F695" s="8"/>
      <c r="G695" s="40" t="s">
        <v>14</v>
      </c>
    </row>
    <row r="696" ht="15.75" customHeight="1">
      <c r="A696" s="10"/>
      <c r="B696" s="8"/>
      <c r="C696" s="8" t="s">
        <v>14</v>
      </c>
      <c r="D696" s="8"/>
      <c r="E696" s="8"/>
      <c r="F696" s="8"/>
      <c r="G696" s="40" t="s">
        <v>14</v>
      </c>
    </row>
    <row r="697" ht="15.75" customHeight="1">
      <c r="A697" s="10"/>
      <c r="B697" s="8"/>
      <c r="C697" s="8" t="s">
        <v>14</v>
      </c>
      <c r="D697" s="8"/>
      <c r="E697" s="8"/>
      <c r="F697" s="8"/>
      <c r="G697" s="40" t="s">
        <v>14</v>
      </c>
    </row>
    <row r="698" ht="15.75" customHeight="1">
      <c r="A698" s="10"/>
      <c r="B698" s="8"/>
      <c r="C698" s="8" t="s">
        <v>14</v>
      </c>
      <c r="D698" s="8"/>
      <c r="E698" s="8"/>
      <c r="F698" s="8"/>
      <c r="G698" s="40" t="s">
        <v>14</v>
      </c>
    </row>
    <row r="699" ht="15.75" customHeight="1">
      <c r="A699" s="10"/>
      <c r="B699" s="8"/>
      <c r="C699" s="8" t="s">
        <v>14</v>
      </c>
      <c r="D699" s="8"/>
      <c r="E699" s="8"/>
      <c r="F699" s="8"/>
      <c r="G699" s="40" t="s">
        <v>14</v>
      </c>
    </row>
    <row r="700" ht="15.75" customHeight="1">
      <c r="A700" s="10"/>
      <c r="B700" s="8"/>
      <c r="C700" s="8" t="s">
        <v>14</v>
      </c>
      <c r="D700" s="8"/>
      <c r="E700" s="8"/>
      <c r="F700" s="8"/>
      <c r="G700" s="40" t="s">
        <v>14</v>
      </c>
    </row>
    <row r="701" ht="15.75" customHeight="1">
      <c r="A701" s="10"/>
      <c r="B701" s="8"/>
      <c r="C701" s="8" t="s">
        <v>14</v>
      </c>
      <c r="D701" s="8"/>
      <c r="E701" s="8"/>
      <c r="F701" s="8"/>
      <c r="G701" s="40" t="s">
        <v>14</v>
      </c>
    </row>
    <row r="702" ht="15.75" customHeight="1">
      <c r="A702" s="10"/>
      <c r="B702" s="8"/>
      <c r="C702" s="8" t="s">
        <v>14</v>
      </c>
      <c r="D702" s="8"/>
      <c r="E702" s="8"/>
      <c r="F702" s="8"/>
      <c r="G702" s="40" t="s">
        <v>14</v>
      </c>
    </row>
    <row r="703" ht="15.75" customHeight="1">
      <c r="A703" s="10"/>
      <c r="B703" s="8"/>
      <c r="C703" s="8" t="s">
        <v>14</v>
      </c>
      <c r="D703" s="8"/>
      <c r="E703" s="8"/>
      <c r="F703" s="8"/>
      <c r="G703" s="40" t="s">
        <v>14</v>
      </c>
    </row>
    <row r="704" ht="15.75" customHeight="1">
      <c r="A704" s="10"/>
      <c r="B704" s="8"/>
      <c r="C704" s="8" t="s">
        <v>14</v>
      </c>
      <c r="D704" s="8"/>
      <c r="E704" s="8"/>
      <c r="F704" s="8"/>
      <c r="G704" s="40" t="s">
        <v>14</v>
      </c>
    </row>
    <row r="705" ht="15.75" customHeight="1">
      <c r="A705" s="10"/>
      <c r="B705" s="8"/>
      <c r="C705" s="8" t="s">
        <v>14</v>
      </c>
      <c r="D705" s="8"/>
      <c r="E705" s="8"/>
      <c r="F705" s="8"/>
      <c r="G705" s="40" t="s">
        <v>14</v>
      </c>
    </row>
    <row r="706" ht="15.75" customHeight="1">
      <c r="A706" s="10"/>
      <c r="B706" s="8"/>
      <c r="C706" s="8" t="s">
        <v>14</v>
      </c>
      <c r="D706" s="8"/>
      <c r="E706" s="8"/>
      <c r="F706" s="8"/>
      <c r="G706" s="40" t="s">
        <v>14</v>
      </c>
    </row>
    <row r="707" ht="15.75" customHeight="1">
      <c r="A707" s="10"/>
      <c r="B707" s="8"/>
      <c r="C707" s="8" t="s">
        <v>14</v>
      </c>
      <c r="D707" s="8"/>
      <c r="E707" s="8"/>
      <c r="F707" s="8"/>
      <c r="G707" s="40" t="s">
        <v>14</v>
      </c>
    </row>
    <row r="708" ht="15.75" customHeight="1">
      <c r="A708" s="10"/>
      <c r="B708" s="8"/>
      <c r="C708" s="8" t="s">
        <v>14</v>
      </c>
      <c r="D708" s="8"/>
      <c r="E708" s="8"/>
      <c r="F708" s="8"/>
      <c r="G708" s="40" t="s">
        <v>14</v>
      </c>
    </row>
    <row r="709" ht="15.75" customHeight="1">
      <c r="A709" s="10"/>
      <c r="B709" s="8"/>
      <c r="C709" s="8" t="s">
        <v>14</v>
      </c>
      <c r="D709" s="8"/>
      <c r="E709" s="8"/>
      <c r="F709" s="8"/>
      <c r="G709" s="40" t="s">
        <v>14</v>
      </c>
    </row>
    <row r="710" ht="15.75" customHeight="1">
      <c r="A710" s="10"/>
      <c r="B710" s="8"/>
      <c r="C710" s="8" t="s">
        <v>14</v>
      </c>
      <c r="D710" s="8"/>
      <c r="E710" s="8"/>
      <c r="F710" s="8"/>
      <c r="G710" s="40" t="s">
        <v>14</v>
      </c>
    </row>
    <row r="711" ht="15.75" customHeight="1">
      <c r="A711" s="10"/>
      <c r="B711" s="8"/>
      <c r="C711" s="8" t="s">
        <v>14</v>
      </c>
      <c r="D711" s="8"/>
      <c r="E711" s="8"/>
      <c r="F711" s="8"/>
      <c r="G711" s="40" t="s">
        <v>14</v>
      </c>
    </row>
    <row r="712" ht="15.75" customHeight="1">
      <c r="A712" s="10"/>
      <c r="B712" s="8"/>
      <c r="C712" s="8" t="s">
        <v>14</v>
      </c>
      <c r="D712" s="8"/>
      <c r="E712" s="8"/>
      <c r="F712" s="8"/>
      <c r="G712" s="40" t="s">
        <v>14</v>
      </c>
    </row>
    <row r="713" ht="15.75" customHeight="1">
      <c r="A713" s="10"/>
      <c r="B713" s="8"/>
      <c r="C713" s="8" t="s">
        <v>14</v>
      </c>
      <c r="D713" s="8"/>
      <c r="E713" s="8"/>
      <c r="F713" s="8"/>
      <c r="G713" s="40" t="s">
        <v>14</v>
      </c>
    </row>
    <row r="714" ht="15.75" customHeight="1">
      <c r="A714" s="10"/>
      <c r="B714" s="8"/>
      <c r="C714" s="8" t="s">
        <v>14</v>
      </c>
      <c r="D714" s="8"/>
      <c r="E714" s="8"/>
      <c r="F714" s="8"/>
      <c r="G714" s="40" t="s">
        <v>14</v>
      </c>
    </row>
    <row r="715" ht="15.75" customHeight="1">
      <c r="A715" s="10"/>
      <c r="B715" s="8"/>
      <c r="C715" s="8" t="s">
        <v>14</v>
      </c>
      <c r="D715" s="8"/>
      <c r="E715" s="8"/>
      <c r="F715" s="8"/>
      <c r="G715" s="40" t="s">
        <v>14</v>
      </c>
    </row>
    <row r="716" ht="15.75" customHeight="1">
      <c r="A716" s="10"/>
      <c r="B716" s="8"/>
      <c r="C716" s="8" t="s">
        <v>14</v>
      </c>
      <c r="D716" s="8"/>
      <c r="E716" s="8"/>
      <c r="F716" s="8"/>
      <c r="G716" s="40" t="s">
        <v>14</v>
      </c>
    </row>
    <row r="717" ht="15.75" customHeight="1">
      <c r="A717" s="10"/>
      <c r="B717" s="8"/>
      <c r="C717" s="8" t="s">
        <v>14</v>
      </c>
      <c r="D717" s="8"/>
      <c r="E717" s="8"/>
      <c r="F717" s="8"/>
      <c r="G717" s="40" t="s">
        <v>14</v>
      </c>
    </row>
    <row r="718" ht="15.75" customHeight="1">
      <c r="A718" s="10"/>
      <c r="B718" s="8"/>
      <c r="C718" s="8" t="s">
        <v>14</v>
      </c>
      <c r="D718" s="8"/>
      <c r="E718" s="8"/>
      <c r="F718" s="8"/>
      <c r="G718" s="40" t="s">
        <v>14</v>
      </c>
    </row>
    <row r="719" ht="15.75" customHeight="1">
      <c r="A719" s="10"/>
      <c r="B719" s="8"/>
      <c r="C719" s="8" t="s">
        <v>14</v>
      </c>
      <c r="D719" s="8"/>
      <c r="E719" s="8"/>
      <c r="F719" s="8"/>
      <c r="G719" s="40" t="s">
        <v>14</v>
      </c>
    </row>
    <row r="720" ht="15.75" customHeight="1">
      <c r="A720" s="10"/>
      <c r="B720" s="8"/>
      <c r="C720" s="8" t="s">
        <v>14</v>
      </c>
      <c r="D720" s="8"/>
      <c r="E720" s="8"/>
      <c r="F720" s="8"/>
      <c r="G720" s="40" t="s">
        <v>14</v>
      </c>
    </row>
    <row r="721" ht="15.75" customHeight="1">
      <c r="A721" s="10"/>
      <c r="B721" s="8"/>
      <c r="C721" s="8" t="s">
        <v>14</v>
      </c>
      <c r="D721" s="8"/>
      <c r="E721" s="8"/>
      <c r="F721" s="8"/>
      <c r="G721" s="40" t="s">
        <v>14</v>
      </c>
    </row>
    <row r="722" ht="15.75" customHeight="1">
      <c r="A722" s="10"/>
      <c r="B722" s="8"/>
      <c r="C722" s="8" t="s">
        <v>14</v>
      </c>
      <c r="D722" s="8"/>
      <c r="E722" s="8"/>
      <c r="F722" s="8"/>
      <c r="G722" s="40" t="s">
        <v>14</v>
      </c>
    </row>
    <row r="723" ht="15.75" customHeight="1">
      <c r="A723" s="10"/>
      <c r="B723" s="8"/>
      <c r="C723" s="8" t="s">
        <v>14</v>
      </c>
      <c r="D723" s="8"/>
      <c r="E723" s="8"/>
      <c r="F723" s="8"/>
      <c r="G723" s="40" t="s">
        <v>14</v>
      </c>
    </row>
    <row r="724" ht="15.75" customHeight="1">
      <c r="A724" s="10"/>
      <c r="B724" s="8"/>
      <c r="C724" s="8" t="s">
        <v>14</v>
      </c>
      <c r="D724" s="8"/>
      <c r="E724" s="8"/>
      <c r="F724" s="8"/>
      <c r="G724" s="40" t="s">
        <v>14</v>
      </c>
    </row>
    <row r="725" ht="15.75" customHeight="1">
      <c r="A725" s="10"/>
      <c r="B725" s="8"/>
      <c r="C725" s="8" t="s">
        <v>14</v>
      </c>
      <c r="D725" s="8"/>
      <c r="E725" s="8"/>
      <c r="F725" s="8"/>
      <c r="G725" s="40" t="s">
        <v>14</v>
      </c>
    </row>
    <row r="726" ht="15.75" customHeight="1">
      <c r="A726" s="10"/>
      <c r="B726" s="8"/>
      <c r="C726" s="8" t="s">
        <v>14</v>
      </c>
      <c r="D726" s="8"/>
      <c r="E726" s="8"/>
      <c r="F726" s="8"/>
      <c r="G726" s="40" t="s">
        <v>14</v>
      </c>
    </row>
    <row r="727" ht="15.75" customHeight="1">
      <c r="A727" s="10"/>
      <c r="B727" s="8"/>
      <c r="C727" s="8" t="s">
        <v>14</v>
      </c>
      <c r="D727" s="8"/>
      <c r="E727" s="8"/>
      <c r="F727" s="8"/>
      <c r="G727" s="40" t="s">
        <v>14</v>
      </c>
    </row>
    <row r="728" ht="15.75" customHeight="1">
      <c r="A728" s="10"/>
      <c r="B728" s="8"/>
      <c r="C728" s="8" t="s">
        <v>14</v>
      </c>
      <c r="D728" s="8"/>
      <c r="E728" s="8"/>
      <c r="F728" s="8"/>
      <c r="G728" s="40" t="s">
        <v>14</v>
      </c>
    </row>
    <row r="729" ht="15.75" customHeight="1">
      <c r="A729" s="10"/>
      <c r="B729" s="8"/>
      <c r="C729" s="8" t="s">
        <v>14</v>
      </c>
      <c r="D729" s="8"/>
      <c r="E729" s="8"/>
      <c r="F729" s="8"/>
      <c r="G729" s="40" t="s">
        <v>14</v>
      </c>
    </row>
    <row r="730" ht="15.75" customHeight="1">
      <c r="A730" s="10"/>
      <c r="B730" s="8"/>
      <c r="C730" s="8" t="s">
        <v>14</v>
      </c>
      <c r="D730" s="8"/>
      <c r="E730" s="8"/>
      <c r="F730" s="8"/>
      <c r="G730" s="40" t="s">
        <v>14</v>
      </c>
    </row>
    <row r="731" ht="15.75" customHeight="1">
      <c r="A731" s="10"/>
      <c r="B731" s="8"/>
      <c r="C731" s="8" t="s">
        <v>14</v>
      </c>
      <c r="D731" s="8"/>
      <c r="E731" s="8"/>
      <c r="F731" s="8"/>
      <c r="G731" s="40" t="s">
        <v>14</v>
      </c>
    </row>
    <row r="732" ht="15.75" customHeight="1">
      <c r="A732" s="10"/>
      <c r="B732" s="8"/>
      <c r="C732" s="8" t="s">
        <v>14</v>
      </c>
      <c r="D732" s="8"/>
      <c r="E732" s="8"/>
      <c r="F732" s="8"/>
      <c r="G732" s="40" t="s">
        <v>14</v>
      </c>
    </row>
    <row r="733" ht="15.75" customHeight="1">
      <c r="A733" s="10"/>
      <c r="B733" s="8"/>
      <c r="C733" s="8" t="s">
        <v>14</v>
      </c>
      <c r="D733" s="8"/>
      <c r="E733" s="8"/>
      <c r="F733" s="8"/>
      <c r="G733" s="40" t="s">
        <v>14</v>
      </c>
    </row>
    <row r="734" ht="15.75" customHeight="1">
      <c r="A734" s="10"/>
      <c r="B734" s="8"/>
      <c r="C734" s="8" t="s">
        <v>14</v>
      </c>
      <c r="D734" s="8"/>
      <c r="E734" s="8"/>
      <c r="F734" s="8"/>
      <c r="G734" s="40" t="s">
        <v>14</v>
      </c>
    </row>
    <row r="735" ht="15.75" customHeight="1">
      <c r="A735" s="10"/>
      <c r="B735" s="8"/>
      <c r="C735" s="8" t="s">
        <v>14</v>
      </c>
      <c r="D735" s="8"/>
      <c r="E735" s="8"/>
      <c r="F735" s="8"/>
      <c r="G735" s="40" t="s">
        <v>14</v>
      </c>
    </row>
    <row r="736" ht="15.75" customHeight="1">
      <c r="A736" s="10"/>
      <c r="B736" s="8"/>
      <c r="C736" s="8" t="s">
        <v>14</v>
      </c>
      <c r="D736" s="8"/>
      <c r="E736" s="8"/>
      <c r="F736" s="8"/>
      <c r="G736" s="40" t="s">
        <v>14</v>
      </c>
    </row>
    <row r="737" ht="15.75" customHeight="1">
      <c r="A737" s="10"/>
      <c r="B737" s="8"/>
      <c r="C737" s="8" t="s">
        <v>14</v>
      </c>
      <c r="D737" s="8"/>
      <c r="E737" s="8"/>
      <c r="F737" s="8"/>
      <c r="G737" s="40" t="s">
        <v>14</v>
      </c>
    </row>
    <row r="738" ht="15.75" customHeight="1">
      <c r="A738" s="10"/>
      <c r="B738" s="8"/>
      <c r="C738" s="8" t="s">
        <v>14</v>
      </c>
      <c r="D738" s="8"/>
      <c r="E738" s="8"/>
      <c r="F738" s="8"/>
      <c r="G738" s="40" t="s">
        <v>14</v>
      </c>
    </row>
    <row r="739" ht="15.75" customHeight="1">
      <c r="A739" s="10"/>
      <c r="B739" s="8"/>
      <c r="C739" s="8" t="s">
        <v>14</v>
      </c>
      <c r="D739" s="8"/>
      <c r="E739" s="8"/>
      <c r="F739" s="8"/>
      <c r="G739" s="40" t="s">
        <v>14</v>
      </c>
    </row>
    <row r="740" ht="15.75" customHeight="1">
      <c r="A740" s="10"/>
      <c r="B740" s="8"/>
      <c r="C740" s="8" t="s">
        <v>14</v>
      </c>
      <c r="D740" s="8"/>
      <c r="E740" s="8"/>
      <c r="F740" s="8"/>
      <c r="G740" s="40" t="s">
        <v>14</v>
      </c>
    </row>
    <row r="741" ht="15.75" customHeight="1">
      <c r="A741" s="10"/>
      <c r="B741" s="8"/>
      <c r="C741" s="8" t="s">
        <v>14</v>
      </c>
      <c r="D741" s="8"/>
      <c r="E741" s="8"/>
      <c r="F741" s="8"/>
      <c r="G741" s="40" t="s">
        <v>14</v>
      </c>
    </row>
    <row r="742" ht="15.75" customHeight="1">
      <c r="A742" s="10"/>
      <c r="B742" s="8"/>
      <c r="C742" s="8" t="s">
        <v>14</v>
      </c>
      <c r="D742" s="8"/>
      <c r="E742" s="8"/>
      <c r="F742" s="8"/>
      <c r="G742" s="40" t="s">
        <v>14</v>
      </c>
    </row>
    <row r="743" ht="15.75" customHeight="1">
      <c r="A743" s="10"/>
      <c r="B743" s="8"/>
      <c r="C743" s="8" t="s">
        <v>14</v>
      </c>
      <c r="D743" s="8"/>
      <c r="E743" s="8"/>
      <c r="F743" s="8"/>
      <c r="G743" s="40" t="s">
        <v>14</v>
      </c>
    </row>
    <row r="744" ht="15.75" customHeight="1">
      <c r="A744" s="10"/>
      <c r="B744" s="8"/>
      <c r="C744" s="8" t="s">
        <v>14</v>
      </c>
      <c r="D744" s="8"/>
      <c r="E744" s="8"/>
      <c r="F744" s="8"/>
      <c r="G744" s="40" t="s">
        <v>14</v>
      </c>
    </row>
    <row r="745" ht="15.75" customHeight="1">
      <c r="A745" s="10"/>
      <c r="B745" s="8"/>
      <c r="C745" s="8" t="s">
        <v>14</v>
      </c>
      <c r="D745" s="8"/>
      <c r="E745" s="8"/>
      <c r="F745" s="8"/>
      <c r="G745" s="40" t="s">
        <v>14</v>
      </c>
    </row>
    <row r="746" ht="15.75" customHeight="1">
      <c r="A746" s="10"/>
      <c r="B746" s="8"/>
      <c r="C746" s="8" t="s">
        <v>14</v>
      </c>
      <c r="D746" s="8"/>
      <c r="E746" s="8"/>
      <c r="F746" s="8"/>
      <c r="G746" s="40" t="s">
        <v>14</v>
      </c>
    </row>
    <row r="747" ht="15.75" customHeight="1">
      <c r="A747" s="10"/>
      <c r="B747" s="8"/>
      <c r="C747" s="8" t="s">
        <v>14</v>
      </c>
      <c r="D747" s="8"/>
      <c r="E747" s="8"/>
      <c r="F747" s="8"/>
      <c r="G747" s="40" t="s">
        <v>14</v>
      </c>
    </row>
    <row r="748" ht="15.75" customHeight="1">
      <c r="A748" s="10"/>
      <c r="B748" s="8"/>
      <c r="C748" s="8" t="s">
        <v>14</v>
      </c>
      <c r="D748" s="8"/>
      <c r="E748" s="8"/>
      <c r="F748" s="8"/>
      <c r="G748" s="40" t="s">
        <v>14</v>
      </c>
    </row>
    <row r="749" ht="15.75" customHeight="1">
      <c r="A749" s="10"/>
      <c r="B749" s="8"/>
      <c r="C749" s="8" t="s">
        <v>14</v>
      </c>
      <c r="D749" s="8"/>
      <c r="E749" s="8"/>
      <c r="F749" s="8"/>
      <c r="G749" s="40" t="s">
        <v>14</v>
      </c>
    </row>
    <row r="750" ht="15.75" customHeight="1">
      <c r="A750" s="10"/>
      <c r="B750" s="8"/>
      <c r="C750" s="8" t="s">
        <v>14</v>
      </c>
      <c r="D750" s="8"/>
      <c r="E750" s="8"/>
      <c r="F750" s="8"/>
      <c r="G750" s="40" t="s">
        <v>14</v>
      </c>
    </row>
    <row r="751" ht="15.75" customHeight="1">
      <c r="A751" s="10"/>
      <c r="B751" s="8"/>
      <c r="C751" s="8" t="s">
        <v>14</v>
      </c>
      <c r="D751" s="8"/>
      <c r="E751" s="8"/>
      <c r="F751" s="8"/>
      <c r="G751" s="40" t="s">
        <v>14</v>
      </c>
    </row>
    <row r="752" ht="15.75" customHeight="1">
      <c r="A752" s="10"/>
      <c r="B752" s="8"/>
      <c r="C752" s="8" t="s">
        <v>14</v>
      </c>
      <c r="D752" s="8"/>
      <c r="E752" s="8"/>
      <c r="F752" s="8"/>
      <c r="G752" s="40" t="s">
        <v>14</v>
      </c>
    </row>
    <row r="753" ht="15.75" customHeight="1">
      <c r="A753" s="10"/>
      <c r="B753" s="8"/>
      <c r="C753" s="8" t="s">
        <v>14</v>
      </c>
      <c r="D753" s="8"/>
      <c r="E753" s="8"/>
      <c r="F753" s="8"/>
      <c r="G753" s="40" t="s">
        <v>14</v>
      </c>
    </row>
    <row r="754" ht="15.75" customHeight="1">
      <c r="A754" s="10"/>
      <c r="B754" s="8"/>
      <c r="C754" s="8" t="s">
        <v>14</v>
      </c>
      <c r="D754" s="8"/>
      <c r="E754" s="8"/>
      <c r="F754" s="8"/>
      <c r="G754" s="40" t="s">
        <v>14</v>
      </c>
    </row>
    <row r="755" ht="15.75" customHeight="1">
      <c r="A755" s="10"/>
      <c r="B755" s="8"/>
      <c r="C755" s="8" t="s">
        <v>14</v>
      </c>
      <c r="D755" s="8"/>
      <c r="E755" s="8"/>
      <c r="F755" s="8"/>
      <c r="G755" s="40" t="s">
        <v>14</v>
      </c>
    </row>
    <row r="756" ht="15.75" customHeight="1">
      <c r="A756" s="10"/>
      <c r="B756" s="8"/>
      <c r="C756" s="8" t="s">
        <v>14</v>
      </c>
      <c r="D756" s="8"/>
      <c r="E756" s="8"/>
      <c r="F756" s="8"/>
      <c r="G756" s="40" t="s">
        <v>14</v>
      </c>
    </row>
    <row r="757" ht="15.75" customHeight="1">
      <c r="A757" s="10"/>
      <c r="B757" s="8"/>
      <c r="C757" s="8" t="s">
        <v>14</v>
      </c>
      <c r="D757" s="8"/>
      <c r="E757" s="8"/>
      <c r="F757" s="8"/>
      <c r="G757" s="40" t="s">
        <v>14</v>
      </c>
    </row>
    <row r="758" ht="15.75" customHeight="1">
      <c r="A758" s="10"/>
      <c r="B758" s="8"/>
      <c r="C758" s="8" t="s">
        <v>14</v>
      </c>
      <c r="D758" s="8"/>
      <c r="E758" s="8"/>
      <c r="F758" s="8"/>
      <c r="G758" s="40" t="s">
        <v>14</v>
      </c>
    </row>
    <row r="759" ht="15.75" customHeight="1">
      <c r="A759" s="10"/>
      <c r="B759" s="8"/>
      <c r="C759" s="8" t="s">
        <v>14</v>
      </c>
      <c r="D759" s="8"/>
      <c r="E759" s="8"/>
      <c r="F759" s="8"/>
      <c r="G759" s="40" t="s">
        <v>14</v>
      </c>
    </row>
    <row r="760" ht="15.75" customHeight="1">
      <c r="A760" s="10"/>
      <c r="B760" s="8"/>
      <c r="C760" s="8" t="s">
        <v>14</v>
      </c>
      <c r="D760" s="8"/>
      <c r="E760" s="8"/>
      <c r="F760" s="8"/>
      <c r="G760" s="40" t="s">
        <v>14</v>
      </c>
    </row>
    <row r="761" ht="15.75" customHeight="1">
      <c r="A761" s="10"/>
      <c r="B761" s="8"/>
      <c r="C761" s="8" t="s">
        <v>14</v>
      </c>
      <c r="D761" s="8"/>
      <c r="E761" s="8"/>
      <c r="F761" s="8"/>
      <c r="G761" s="40" t="s">
        <v>14</v>
      </c>
    </row>
    <row r="762" ht="15.75" customHeight="1">
      <c r="A762" s="10"/>
      <c r="B762" s="8"/>
      <c r="C762" s="8" t="s">
        <v>14</v>
      </c>
      <c r="D762" s="8"/>
      <c r="E762" s="8"/>
      <c r="F762" s="8"/>
      <c r="G762" s="40" t="s">
        <v>14</v>
      </c>
    </row>
    <row r="763" ht="15.75" customHeight="1">
      <c r="A763" s="10"/>
      <c r="B763" s="8"/>
      <c r="C763" s="8" t="s">
        <v>14</v>
      </c>
      <c r="D763" s="8"/>
      <c r="E763" s="8"/>
      <c r="F763" s="8"/>
      <c r="G763" s="40" t="s">
        <v>14</v>
      </c>
    </row>
    <row r="764" ht="15.75" customHeight="1">
      <c r="A764" s="10"/>
      <c r="B764" s="8"/>
      <c r="C764" s="8" t="s">
        <v>14</v>
      </c>
      <c r="D764" s="8"/>
      <c r="E764" s="8"/>
      <c r="F764" s="8"/>
      <c r="G764" s="40" t="s">
        <v>14</v>
      </c>
    </row>
    <row r="765" ht="15.75" customHeight="1">
      <c r="A765" s="10"/>
      <c r="B765" s="8"/>
      <c r="C765" s="8" t="s">
        <v>14</v>
      </c>
      <c r="D765" s="8"/>
      <c r="E765" s="8"/>
      <c r="F765" s="8"/>
      <c r="G765" s="40" t="s">
        <v>14</v>
      </c>
    </row>
    <row r="766" ht="15.75" customHeight="1">
      <c r="A766" s="10"/>
      <c r="B766" s="8"/>
      <c r="C766" s="8" t="s">
        <v>14</v>
      </c>
      <c r="D766" s="8"/>
      <c r="E766" s="8"/>
      <c r="F766" s="8"/>
      <c r="G766" s="40" t="s">
        <v>14</v>
      </c>
    </row>
    <row r="767" ht="15.75" customHeight="1">
      <c r="A767" s="10"/>
      <c r="B767" s="8"/>
      <c r="C767" s="8" t="s">
        <v>14</v>
      </c>
      <c r="D767" s="8"/>
      <c r="E767" s="8"/>
      <c r="F767" s="8"/>
      <c r="G767" s="40" t="s">
        <v>14</v>
      </c>
    </row>
    <row r="768" ht="15.75" customHeight="1">
      <c r="A768" s="10"/>
      <c r="B768" s="8"/>
      <c r="C768" s="8" t="s">
        <v>14</v>
      </c>
      <c r="D768" s="8"/>
      <c r="E768" s="8"/>
      <c r="F768" s="8"/>
      <c r="G768" s="40" t="s">
        <v>14</v>
      </c>
    </row>
    <row r="769" ht="15.75" customHeight="1">
      <c r="A769" s="10"/>
      <c r="B769" s="8"/>
      <c r="C769" s="8" t="s">
        <v>14</v>
      </c>
      <c r="D769" s="8"/>
      <c r="E769" s="8"/>
      <c r="F769" s="8"/>
      <c r="G769" s="40" t="s">
        <v>14</v>
      </c>
    </row>
    <row r="770" ht="15.75" customHeight="1">
      <c r="A770" s="10"/>
      <c r="B770" s="8"/>
      <c r="C770" s="8" t="s">
        <v>14</v>
      </c>
      <c r="D770" s="8"/>
      <c r="E770" s="8"/>
      <c r="F770" s="8"/>
      <c r="G770" s="40" t="s">
        <v>14</v>
      </c>
    </row>
    <row r="771" ht="15.75" customHeight="1">
      <c r="A771" s="10"/>
      <c r="B771" s="8"/>
      <c r="C771" s="8" t="s">
        <v>14</v>
      </c>
      <c r="D771" s="8"/>
      <c r="E771" s="8"/>
      <c r="F771" s="8"/>
      <c r="G771" s="40" t="s">
        <v>14</v>
      </c>
    </row>
    <row r="772" ht="15.75" customHeight="1">
      <c r="A772" s="10"/>
      <c r="B772" s="8"/>
      <c r="C772" s="8" t="s">
        <v>14</v>
      </c>
      <c r="D772" s="8"/>
      <c r="E772" s="8"/>
      <c r="F772" s="8"/>
      <c r="G772" s="40" t="s">
        <v>14</v>
      </c>
    </row>
    <row r="773" ht="15.75" customHeight="1">
      <c r="A773" s="10"/>
      <c r="B773" s="8"/>
      <c r="C773" s="8" t="s">
        <v>14</v>
      </c>
      <c r="D773" s="8"/>
      <c r="E773" s="8"/>
      <c r="F773" s="8"/>
      <c r="G773" s="40" t="s">
        <v>14</v>
      </c>
    </row>
    <row r="774" ht="15.75" customHeight="1">
      <c r="A774" s="10"/>
      <c r="B774" s="8"/>
      <c r="C774" s="8" t="s">
        <v>14</v>
      </c>
      <c r="D774" s="8"/>
      <c r="E774" s="8"/>
      <c r="F774" s="8"/>
      <c r="G774" s="40" t="s">
        <v>14</v>
      </c>
    </row>
    <row r="775" ht="15.75" customHeight="1">
      <c r="A775" s="10"/>
      <c r="B775" s="8"/>
      <c r="C775" s="8" t="s">
        <v>14</v>
      </c>
      <c r="D775" s="8"/>
      <c r="E775" s="8"/>
      <c r="F775" s="8"/>
      <c r="G775" s="40" t="s">
        <v>14</v>
      </c>
    </row>
    <row r="776" ht="15.75" customHeight="1">
      <c r="A776" s="10"/>
      <c r="B776" s="8"/>
      <c r="C776" s="8" t="s">
        <v>14</v>
      </c>
      <c r="D776" s="8"/>
      <c r="E776" s="8"/>
      <c r="F776" s="8"/>
      <c r="G776" s="40" t="s">
        <v>14</v>
      </c>
    </row>
    <row r="777" ht="15.75" customHeight="1">
      <c r="A777" s="10"/>
      <c r="B777" s="8"/>
      <c r="C777" s="8" t="s">
        <v>14</v>
      </c>
      <c r="D777" s="8"/>
      <c r="E777" s="8"/>
      <c r="F777" s="8"/>
      <c r="G777" s="40" t="s">
        <v>14</v>
      </c>
    </row>
    <row r="778" ht="15.75" customHeight="1">
      <c r="A778" s="10"/>
      <c r="B778" s="8"/>
      <c r="C778" s="8" t="s">
        <v>14</v>
      </c>
      <c r="D778" s="8"/>
      <c r="E778" s="8"/>
      <c r="F778" s="8"/>
      <c r="G778" s="40" t="s">
        <v>14</v>
      </c>
    </row>
    <row r="779" ht="15.75" customHeight="1">
      <c r="A779" s="10"/>
      <c r="B779" s="8"/>
      <c r="C779" s="8" t="s">
        <v>14</v>
      </c>
      <c r="D779" s="8"/>
      <c r="E779" s="8"/>
      <c r="F779" s="8"/>
      <c r="G779" s="40" t="s">
        <v>14</v>
      </c>
    </row>
    <row r="780" ht="15.75" customHeight="1">
      <c r="A780" s="10"/>
      <c r="B780" s="8"/>
      <c r="C780" s="8" t="s">
        <v>14</v>
      </c>
      <c r="D780" s="8"/>
      <c r="E780" s="8"/>
      <c r="F780" s="8"/>
      <c r="G780" s="40" t="s">
        <v>14</v>
      </c>
    </row>
    <row r="781" ht="15.75" customHeight="1">
      <c r="A781" s="10"/>
      <c r="B781" s="8"/>
      <c r="C781" s="8" t="s">
        <v>14</v>
      </c>
      <c r="D781" s="8"/>
      <c r="E781" s="8"/>
      <c r="F781" s="8"/>
      <c r="G781" s="40" t="s">
        <v>14</v>
      </c>
    </row>
    <row r="782" ht="15.75" customHeight="1">
      <c r="A782" s="10"/>
      <c r="B782" s="8"/>
      <c r="C782" s="8" t="s">
        <v>14</v>
      </c>
      <c r="D782" s="8"/>
      <c r="E782" s="8"/>
      <c r="F782" s="8"/>
      <c r="G782" s="40" t="s">
        <v>14</v>
      </c>
    </row>
    <row r="783" ht="15.75" customHeight="1">
      <c r="A783" s="10"/>
      <c r="B783" s="8"/>
      <c r="C783" s="8" t="s">
        <v>14</v>
      </c>
      <c r="D783" s="8"/>
      <c r="E783" s="8"/>
      <c r="F783" s="8"/>
      <c r="G783" s="40" t="s">
        <v>14</v>
      </c>
    </row>
    <row r="784" ht="15.75" customHeight="1">
      <c r="A784" s="10"/>
      <c r="B784" s="8"/>
      <c r="C784" s="8" t="s">
        <v>14</v>
      </c>
      <c r="D784" s="8"/>
      <c r="E784" s="8"/>
      <c r="F784" s="8"/>
      <c r="G784" s="40" t="s">
        <v>14</v>
      </c>
    </row>
    <row r="785" ht="15.75" customHeight="1">
      <c r="A785" s="10"/>
      <c r="B785" s="8"/>
      <c r="C785" s="8" t="s">
        <v>14</v>
      </c>
      <c r="D785" s="8"/>
      <c r="E785" s="8"/>
      <c r="F785" s="8"/>
      <c r="G785" s="40" t="s">
        <v>14</v>
      </c>
    </row>
    <row r="786" ht="15.75" customHeight="1">
      <c r="A786" s="10"/>
      <c r="B786" s="8"/>
      <c r="C786" s="8" t="s">
        <v>14</v>
      </c>
      <c r="D786" s="8"/>
      <c r="E786" s="8"/>
      <c r="F786" s="8"/>
      <c r="G786" s="40" t="s">
        <v>14</v>
      </c>
    </row>
    <row r="787" ht="15.75" customHeight="1">
      <c r="A787" s="10"/>
      <c r="B787" s="8"/>
      <c r="C787" s="8" t="s">
        <v>14</v>
      </c>
      <c r="D787" s="8"/>
      <c r="E787" s="8"/>
      <c r="F787" s="8"/>
      <c r="G787" s="40" t="s">
        <v>14</v>
      </c>
    </row>
    <row r="788" ht="15.75" customHeight="1">
      <c r="A788" s="10"/>
      <c r="B788" s="8"/>
      <c r="C788" s="8" t="s">
        <v>14</v>
      </c>
      <c r="D788" s="8"/>
      <c r="E788" s="8"/>
      <c r="F788" s="8"/>
      <c r="G788" s="40" t="s">
        <v>14</v>
      </c>
    </row>
    <row r="789" ht="15.75" customHeight="1">
      <c r="A789" s="10"/>
      <c r="B789" s="8"/>
      <c r="C789" s="8" t="s">
        <v>14</v>
      </c>
      <c r="D789" s="8"/>
      <c r="E789" s="8"/>
      <c r="F789" s="8"/>
      <c r="G789" s="40" t="s">
        <v>14</v>
      </c>
    </row>
    <row r="790" ht="15.75" customHeight="1">
      <c r="A790" s="10"/>
      <c r="B790" s="8"/>
      <c r="C790" s="8" t="s">
        <v>14</v>
      </c>
      <c r="D790" s="8"/>
      <c r="E790" s="8"/>
      <c r="F790" s="8"/>
      <c r="G790" s="40" t="s">
        <v>14</v>
      </c>
    </row>
    <row r="791" ht="15.75" customHeight="1">
      <c r="A791" s="10"/>
      <c r="B791" s="8"/>
      <c r="C791" s="8" t="s">
        <v>14</v>
      </c>
      <c r="D791" s="8"/>
      <c r="E791" s="8"/>
      <c r="F791" s="8"/>
      <c r="G791" s="40" t="s">
        <v>14</v>
      </c>
    </row>
    <row r="792" ht="15.75" customHeight="1">
      <c r="A792" s="10"/>
      <c r="B792" s="8"/>
      <c r="C792" s="8" t="s">
        <v>14</v>
      </c>
      <c r="D792" s="8"/>
      <c r="E792" s="8"/>
      <c r="F792" s="8"/>
      <c r="G792" s="40" t="s">
        <v>14</v>
      </c>
    </row>
    <row r="793" ht="15.75" customHeight="1">
      <c r="A793" s="10"/>
      <c r="B793" s="8"/>
      <c r="C793" s="8" t="s">
        <v>14</v>
      </c>
      <c r="D793" s="8"/>
      <c r="E793" s="8"/>
      <c r="F793" s="8"/>
      <c r="G793" s="40" t="s">
        <v>14</v>
      </c>
    </row>
    <row r="794" ht="15.75" customHeight="1">
      <c r="A794" s="10"/>
      <c r="B794" s="8"/>
      <c r="C794" s="8" t="s">
        <v>14</v>
      </c>
      <c r="D794" s="8"/>
      <c r="E794" s="8"/>
      <c r="F794" s="8"/>
      <c r="G794" s="40" t="s">
        <v>14</v>
      </c>
    </row>
    <row r="795" ht="15.75" customHeight="1">
      <c r="A795" s="10"/>
      <c r="B795" s="8"/>
      <c r="C795" s="8" t="s">
        <v>14</v>
      </c>
      <c r="D795" s="8"/>
      <c r="E795" s="8"/>
      <c r="F795" s="8"/>
      <c r="G795" s="40" t="s">
        <v>14</v>
      </c>
    </row>
    <row r="796" ht="15.75" customHeight="1">
      <c r="A796" s="10"/>
      <c r="B796" s="8"/>
      <c r="C796" s="8" t="s">
        <v>14</v>
      </c>
      <c r="D796" s="8"/>
      <c r="E796" s="8"/>
      <c r="F796" s="8"/>
      <c r="G796" s="40" t="s">
        <v>14</v>
      </c>
    </row>
    <row r="797" ht="15.75" customHeight="1">
      <c r="A797" s="10"/>
      <c r="B797" s="8"/>
      <c r="C797" s="8" t="s">
        <v>14</v>
      </c>
      <c r="D797" s="8"/>
      <c r="E797" s="8"/>
      <c r="F797" s="8"/>
      <c r="G797" s="40" t="s">
        <v>14</v>
      </c>
    </row>
    <row r="798" ht="15.75" customHeight="1">
      <c r="A798" s="10"/>
      <c r="B798" s="8"/>
      <c r="C798" s="8" t="s">
        <v>14</v>
      </c>
      <c r="D798" s="8"/>
      <c r="E798" s="8"/>
      <c r="F798" s="8"/>
      <c r="G798" s="40" t="s">
        <v>14</v>
      </c>
    </row>
    <row r="799" ht="15.75" customHeight="1">
      <c r="A799" s="10"/>
      <c r="B799" s="8"/>
      <c r="C799" s="8" t="s">
        <v>14</v>
      </c>
      <c r="D799" s="8"/>
      <c r="E799" s="8"/>
      <c r="F799" s="8"/>
      <c r="G799" s="40" t="s">
        <v>14</v>
      </c>
    </row>
    <row r="800" ht="15.75" customHeight="1">
      <c r="A800" s="10"/>
      <c r="B800" s="8"/>
      <c r="C800" s="8" t="s">
        <v>14</v>
      </c>
      <c r="D800" s="8"/>
      <c r="E800" s="8"/>
      <c r="F800" s="8"/>
      <c r="G800" s="40" t="s">
        <v>14</v>
      </c>
    </row>
    <row r="801" ht="15.75" customHeight="1">
      <c r="A801" s="10"/>
      <c r="B801" s="8"/>
      <c r="C801" s="8" t="s">
        <v>14</v>
      </c>
      <c r="D801" s="8"/>
      <c r="E801" s="8"/>
      <c r="F801" s="8"/>
      <c r="G801" s="40" t="s">
        <v>14</v>
      </c>
    </row>
    <row r="802" ht="15.75" customHeight="1">
      <c r="A802" s="10"/>
      <c r="B802" s="8"/>
      <c r="C802" s="8" t="s">
        <v>14</v>
      </c>
      <c r="D802" s="8"/>
      <c r="E802" s="8"/>
      <c r="F802" s="8"/>
      <c r="G802" s="40" t="s">
        <v>14</v>
      </c>
    </row>
    <row r="803" ht="15.75" customHeight="1">
      <c r="A803" s="10"/>
      <c r="B803" s="8"/>
      <c r="C803" s="8" t="s">
        <v>14</v>
      </c>
      <c r="D803" s="8"/>
      <c r="E803" s="8"/>
      <c r="F803" s="8"/>
      <c r="G803" s="40" t="s">
        <v>14</v>
      </c>
    </row>
    <row r="804" ht="15.75" customHeight="1">
      <c r="A804" s="10"/>
      <c r="B804" s="8"/>
      <c r="C804" s="8" t="s">
        <v>14</v>
      </c>
      <c r="D804" s="8"/>
      <c r="E804" s="8"/>
      <c r="F804" s="8"/>
      <c r="G804" s="40" t="s">
        <v>14</v>
      </c>
    </row>
    <row r="805" ht="15.75" customHeight="1">
      <c r="A805" s="10"/>
      <c r="B805" s="8"/>
      <c r="C805" s="8" t="s">
        <v>14</v>
      </c>
      <c r="D805" s="8"/>
      <c r="E805" s="8"/>
      <c r="F805" s="8"/>
      <c r="G805" s="40" t="s">
        <v>14</v>
      </c>
    </row>
    <row r="806" ht="15.75" customHeight="1">
      <c r="A806" s="10"/>
      <c r="B806" s="8"/>
      <c r="C806" s="8" t="s">
        <v>14</v>
      </c>
      <c r="D806" s="8"/>
      <c r="E806" s="8"/>
      <c r="F806" s="8"/>
      <c r="G806" s="40" t="s">
        <v>14</v>
      </c>
    </row>
    <row r="807" ht="15.75" customHeight="1">
      <c r="A807" s="10"/>
      <c r="B807" s="8"/>
      <c r="C807" s="8" t="s">
        <v>14</v>
      </c>
      <c r="D807" s="8"/>
      <c r="E807" s="8"/>
      <c r="F807" s="8"/>
      <c r="G807" s="40" t="s">
        <v>14</v>
      </c>
    </row>
    <row r="808" ht="15.75" customHeight="1">
      <c r="A808" s="10"/>
      <c r="B808" s="8"/>
      <c r="C808" s="8" t="s">
        <v>14</v>
      </c>
      <c r="D808" s="8"/>
      <c r="E808" s="8"/>
      <c r="F808" s="8"/>
      <c r="G808" s="40" t="s">
        <v>14</v>
      </c>
    </row>
    <row r="809" ht="15.75" customHeight="1">
      <c r="A809" s="10"/>
      <c r="B809" s="8"/>
      <c r="C809" s="8" t="s">
        <v>14</v>
      </c>
      <c r="D809" s="8"/>
      <c r="E809" s="8"/>
      <c r="F809" s="8"/>
      <c r="G809" s="40" t="s">
        <v>14</v>
      </c>
    </row>
    <row r="810" ht="15.75" customHeight="1">
      <c r="A810" s="10"/>
      <c r="B810" s="8"/>
      <c r="C810" s="8" t="s">
        <v>14</v>
      </c>
      <c r="D810" s="8"/>
      <c r="E810" s="8"/>
      <c r="F810" s="8"/>
      <c r="G810" s="40" t="s">
        <v>14</v>
      </c>
    </row>
    <row r="811" ht="15.75" customHeight="1">
      <c r="A811" s="10"/>
      <c r="B811" s="8"/>
      <c r="C811" s="8" t="s">
        <v>14</v>
      </c>
      <c r="D811" s="8"/>
      <c r="E811" s="8"/>
      <c r="F811" s="8"/>
      <c r="G811" s="40" t="s">
        <v>14</v>
      </c>
    </row>
    <row r="812" ht="15.75" customHeight="1">
      <c r="A812" s="10"/>
      <c r="B812" s="8"/>
      <c r="C812" s="8" t="s">
        <v>14</v>
      </c>
      <c r="D812" s="8"/>
      <c r="E812" s="8"/>
      <c r="F812" s="8"/>
      <c r="G812" s="40" t="s">
        <v>14</v>
      </c>
    </row>
    <row r="813" ht="15.75" customHeight="1">
      <c r="A813" s="10"/>
      <c r="B813" s="8"/>
      <c r="C813" s="8" t="s">
        <v>14</v>
      </c>
      <c r="D813" s="8"/>
      <c r="E813" s="8"/>
      <c r="F813" s="8"/>
      <c r="G813" s="40" t="s">
        <v>14</v>
      </c>
    </row>
    <row r="814" ht="15.75" customHeight="1">
      <c r="A814" s="10"/>
      <c r="B814" s="8"/>
      <c r="C814" s="8" t="s">
        <v>14</v>
      </c>
      <c r="D814" s="8"/>
      <c r="E814" s="8"/>
      <c r="F814" s="8"/>
      <c r="G814" s="40" t="s">
        <v>14</v>
      </c>
    </row>
    <row r="815" ht="15.75" customHeight="1">
      <c r="A815" s="10"/>
      <c r="B815" s="8"/>
      <c r="C815" s="8" t="s">
        <v>14</v>
      </c>
      <c r="D815" s="8"/>
      <c r="E815" s="8"/>
      <c r="F815" s="8"/>
      <c r="G815" s="40" t="s">
        <v>14</v>
      </c>
    </row>
    <row r="816" ht="15.75" customHeight="1">
      <c r="A816" s="10"/>
      <c r="B816" s="8"/>
      <c r="C816" s="8" t="s">
        <v>14</v>
      </c>
      <c r="D816" s="8"/>
      <c r="E816" s="8"/>
      <c r="F816" s="8"/>
      <c r="G816" s="40" t="s">
        <v>14</v>
      </c>
    </row>
    <row r="817" ht="15.75" customHeight="1">
      <c r="A817" s="10"/>
      <c r="B817" s="8"/>
      <c r="C817" s="8" t="s">
        <v>14</v>
      </c>
      <c r="D817" s="8"/>
      <c r="E817" s="8"/>
      <c r="F817" s="8"/>
      <c r="G817" s="40" t="s">
        <v>14</v>
      </c>
    </row>
    <row r="818" ht="15.75" customHeight="1">
      <c r="A818" s="10"/>
      <c r="B818" s="8"/>
      <c r="C818" s="8" t="s">
        <v>14</v>
      </c>
      <c r="D818" s="8"/>
      <c r="E818" s="8"/>
      <c r="F818" s="8"/>
      <c r="G818" s="40" t="s">
        <v>14</v>
      </c>
    </row>
    <row r="819" ht="15.75" customHeight="1">
      <c r="A819" s="10"/>
      <c r="B819" s="8"/>
      <c r="C819" s="8" t="s">
        <v>14</v>
      </c>
      <c r="D819" s="8"/>
      <c r="E819" s="8"/>
      <c r="F819" s="8"/>
      <c r="G819" s="40" t="s">
        <v>14</v>
      </c>
    </row>
    <row r="820" ht="15.75" customHeight="1">
      <c r="A820" s="10"/>
      <c r="B820" s="8"/>
      <c r="C820" s="8" t="s">
        <v>14</v>
      </c>
      <c r="D820" s="8"/>
      <c r="E820" s="8"/>
      <c r="F820" s="8"/>
      <c r="G820" s="40" t="s">
        <v>14</v>
      </c>
    </row>
    <row r="821" ht="15.75" customHeight="1">
      <c r="A821" s="10"/>
      <c r="B821" s="8"/>
      <c r="C821" s="8" t="s">
        <v>14</v>
      </c>
      <c r="D821" s="8"/>
      <c r="E821" s="8"/>
      <c r="F821" s="8"/>
      <c r="G821" s="40" t="s">
        <v>14</v>
      </c>
    </row>
    <row r="822" ht="15.75" customHeight="1">
      <c r="A822" s="10"/>
      <c r="B822" s="8"/>
      <c r="C822" s="8" t="s">
        <v>14</v>
      </c>
      <c r="D822" s="8"/>
      <c r="E822" s="8"/>
      <c r="F822" s="8"/>
      <c r="G822" s="40" t="s">
        <v>14</v>
      </c>
    </row>
    <row r="823" ht="15.75" customHeight="1">
      <c r="A823" s="10"/>
      <c r="B823" s="8"/>
      <c r="C823" s="8" t="s">
        <v>14</v>
      </c>
      <c r="D823" s="8"/>
      <c r="E823" s="8"/>
      <c r="F823" s="8"/>
      <c r="G823" s="40" t="s">
        <v>14</v>
      </c>
    </row>
    <row r="824" ht="15.75" customHeight="1">
      <c r="A824" s="10"/>
      <c r="B824" s="8"/>
      <c r="C824" s="8" t="s">
        <v>14</v>
      </c>
      <c r="D824" s="8"/>
      <c r="E824" s="8"/>
      <c r="F824" s="8"/>
      <c r="G824" s="40" t="s">
        <v>14</v>
      </c>
    </row>
    <row r="825" ht="15.75" customHeight="1">
      <c r="A825" s="10"/>
      <c r="B825" s="8"/>
      <c r="C825" s="8" t="s">
        <v>14</v>
      </c>
      <c r="D825" s="8"/>
      <c r="E825" s="8"/>
      <c r="F825" s="8"/>
      <c r="G825" s="40" t="s">
        <v>14</v>
      </c>
    </row>
    <row r="826" ht="15.75" customHeight="1">
      <c r="A826" s="10"/>
      <c r="B826" s="8"/>
      <c r="C826" s="8" t="s">
        <v>14</v>
      </c>
      <c r="D826" s="8"/>
      <c r="E826" s="8"/>
      <c r="F826" s="8"/>
      <c r="G826" s="40" t="s">
        <v>14</v>
      </c>
    </row>
    <row r="827" ht="15.75" customHeight="1">
      <c r="A827" s="10"/>
      <c r="B827" s="8"/>
      <c r="C827" s="8" t="s">
        <v>14</v>
      </c>
      <c r="D827" s="8"/>
      <c r="E827" s="8"/>
      <c r="F827" s="8"/>
      <c r="G827" s="40" t="s">
        <v>14</v>
      </c>
    </row>
    <row r="828" ht="15.75" customHeight="1">
      <c r="A828" s="10"/>
      <c r="B828" s="8"/>
      <c r="C828" s="8" t="s">
        <v>14</v>
      </c>
      <c r="D828" s="8"/>
      <c r="E828" s="8"/>
      <c r="F828" s="8"/>
      <c r="G828" s="40" t="s">
        <v>14</v>
      </c>
    </row>
    <row r="829" ht="15.75" customHeight="1">
      <c r="A829" s="10"/>
      <c r="B829" s="8"/>
      <c r="C829" s="8" t="s">
        <v>14</v>
      </c>
      <c r="D829" s="8"/>
      <c r="E829" s="8"/>
      <c r="F829" s="8"/>
      <c r="G829" s="40" t="s">
        <v>14</v>
      </c>
    </row>
    <row r="830" ht="15.75" customHeight="1">
      <c r="A830" s="10"/>
      <c r="B830" s="8"/>
      <c r="C830" s="8" t="s">
        <v>14</v>
      </c>
      <c r="D830" s="8"/>
      <c r="E830" s="8"/>
      <c r="F830" s="8"/>
      <c r="G830" s="40" t="s">
        <v>14</v>
      </c>
    </row>
    <row r="831" ht="15.75" customHeight="1">
      <c r="A831" s="10"/>
      <c r="B831" s="8"/>
      <c r="C831" s="8" t="s">
        <v>14</v>
      </c>
      <c r="D831" s="8"/>
      <c r="E831" s="8"/>
      <c r="F831" s="8"/>
      <c r="G831" s="40" t="s">
        <v>14</v>
      </c>
    </row>
    <row r="832" ht="15.75" customHeight="1">
      <c r="A832" s="10"/>
      <c r="B832" s="8"/>
      <c r="C832" s="8" t="s">
        <v>14</v>
      </c>
      <c r="D832" s="8"/>
      <c r="E832" s="8"/>
      <c r="F832" s="8"/>
      <c r="G832" s="40" t="s">
        <v>14</v>
      </c>
    </row>
    <row r="833" ht="15.75" customHeight="1">
      <c r="A833" s="10"/>
      <c r="B833" s="8"/>
      <c r="C833" s="8" t="s">
        <v>14</v>
      </c>
      <c r="D833" s="8"/>
      <c r="E833" s="8"/>
      <c r="F833" s="8"/>
      <c r="G833" s="40" t="s">
        <v>14</v>
      </c>
    </row>
    <row r="834" ht="15.75" customHeight="1">
      <c r="A834" s="10"/>
      <c r="B834" s="8"/>
      <c r="C834" s="8" t="s">
        <v>14</v>
      </c>
      <c r="D834" s="8"/>
      <c r="E834" s="8"/>
      <c r="F834" s="8"/>
      <c r="G834" s="40" t="s">
        <v>14</v>
      </c>
    </row>
    <row r="835" ht="15.75" customHeight="1">
      <c r="A835" s="10"/>
      <c r="B835" s="8"/>
      <c r="C835" s="8" t="s">
        <v>14</v>
      </c>
      <c r="D835" s="8"/>
      <c r="E835" s="8"/>
      <c r="F835" s="8"/>
      <c r="G835" s="40" t="s">
        <v>14</v>
      </c>
    </row>
    <row r="836" ht="15.75" customHeight="1">
      <c r="A836" s="10"/>
      <c r="B836" s="8"/>
      <c r="C836" s="8" t="s">
        <v>14</v>
      </c>
      <c r="D836" s="8"/>
      <c r="E836" s="8"/>
      <c r="F836" s="8"/>
      <c r="G836" s="40" t="s">
        <v>14</v>
      </c>
    </row>
    <row r="837" ht="15.75" customHeight="1">
      <c r="A837" s="10"/>
      <c r="B837" s="8"/>
      <c r="C837" s="8" t="s">
        <v>14</v>
      </c>
      <c r="D837" s="8"/>
      <c r="E837" s="8"/>
      <c r="F837" s="8"/>
      <c r="G837" s="40" t="s">
        <v>14</v>
      </c>
    </row>
    <row r="838" ht="15.75" customHeight="1">
      <c r="A838" s="10"/>
      <c r="B838" s="8"/>
      <c r="C838" s="8" t="s">
        <v>14</v>
      </c>
      <c r="D838" s="8"/>
      <c r="E838" s="8"/>
      <c r="F838" s="8"/>
      <c r="G838" s="40" t="s">
        <v>14</v>
      </c>
    </row>
    <row r="839" ht="15.75" customHeight="1">
      <c r="A839" s="10"/>
      <c r="B839" s="8"/>
      <c r="C839" s="8" t="s">
        <v>14</v>
      </c>
      <c r="D839" s="8"/>
      <c r="E839" s="8"/>
      <c r="F839" s="8"/>
      <c r="G839" s="40" t="s">
        <v>14</v>
      </c>
    </row>
    <row r="840" ht="15.75" customHeight="1">
      <c r="A840" s="10"/>
      <c r="B840" s="8"/>
      <c r="C840" s="8" t="s">
        <v>14</v>
      </c>
      <c r="D840" s="8"/>
      <c r="E840" s="8"/>
      <c r="F840" s="8"/>
      <c r="G840" s="40" t="s">
        <v>14</v>
      </c>
    </row>
    <row r="841" ht="15.75" customHeight="1">
      <c r="A841" s="10"/>
      <c r="B841" s="8"/>
      <c r="C841" s="8" t="s">
        <v>14</v>
      </c>
      <c r="D841" s="8"/>
      <c r="E841" s="8"/>
      <c r="F841" s="8"/>
      <c r="G841" s="40" t="s">
        <v>14</v>
      </c>
    </row>
    <row r="842" ht="15.75" customHeight="1">
      <c r="A842" s="10"/>
      <c r="B842" s="8"/>
      <c r="C842" s="8" t="s">
        <v>14</v>
      </c>
      <c r="D842" s="8"/>
      <c r="E842" s="8"/>
      <c r="F842" s="8"/>
      <c r="G842" s="40" t="s">
        <v>14</v>
      </c>
    </row>
    <row r="843" ht="15.75" customHeight="1">
      <c r="A843" s="10"/>
      <c r="B843" s="8"/>
      <c r="C843" s="8" t="s">
        <v>14</v>
      </c>
      <c r="D843" s="8"/>
      <c r="E843" s="8"/>
      <c r="F843" s="8"/>
      <c r="G843" s="40" t="s">
        <v>14</v>
      </c>
    </row>
    <row r="844" ht="15.75" customHeight="1">
      <c r="A844" s="10"/>
      <c r="B844" s="8"/>
      <c r="C844" s="8" t="s">
        <v>14</v>
      </c>
      <c r="D844" s="8"/>
      <c r="E844" s="8"/>
      <c r="F844" s="8"/>
      <c r="G844" s="40" t="s">
        <v>14</v>
      </c>
    </row>
    <row r="845" ht="15.75" customHeight="1">
      <c r="A845" s="10"/>
      <c r="B845" s="8"/>
      <c r="C845" s="8" t="s">
        <v>14</v>
      </c>
      <c r="D845" s="8"/>
      <c r="E845" s="8"/>
      <c r="F845" s="8"/>
      <c r="G845" s="40" t="s">
        <v>14</v>
      </c>
    </row>
    <row r="846" ht="15.75" customHeight="1">
      <c r="A846" s="10"/>
      <c r="B846" s="8"/>
      <c r="C846" s="8" t="s">
        <v>14</v>
      </c>
      <c r="D846" s="8"/>
      <c r="E846" s="8"/>
      <c r="F846" s="8"/>
      <c r="G846" s="40" t="s">
        <v>14</v>
      </c>
    </row>
    <row r="847" ht="15.75" customHeight="1">
      <c r="A847" s="10"/>
      <c r="B847" s="8"/>
      <c r="C847" s="8" t="s">
        <v>14</v>
      </c>
      <c r="D847" s="8"/>
      <c r="E847" s="8"/>
      <c r="F847" s="8"/>
      <c r="G847" s="40" t="s">
        <v>14</v>
      </c>
    </row>
    <row r="848" ht="15.75" customHeight="1">
      <c r="A848" s="10"/>
      <c r="B848" s="8"/>
      <c r="C848" s="8" t="s">
        <v>14</v>
      </c>
      <c r="D848" s="8"/>
      <c r="E848" s="8"/>
      <c r="F848" s="8"/>
      <c r="G848" s="40" t="s">
        <v>14</v>
      </c>
    </row>
    <row r="849" ht="15.75" customHeight="1">
      <c r="A849" s="10"/>
      <c r="B849" s="8"/>
      <c r="C849" s="8" t="s">
        <v>14</v>
      </c>
      <c r="D849" s="8"/>
      <c r="E849" s="8"/>
      <c r="F849" s="8"/>
      <c r="G849" s="40" t="s">
        <v>14</v>
      </c>
    </row>
    <row r="850" ht="15.75" customHeight="1">
      <c r="A850" s="10"/>
      <c r="B850" s="8"/>
      <c r="C850" s="8" t="s">
        <v>14</v>
      </c>
      <c r="D850" s="8"/>
      <c r="E850" s="8"/>
      <c r="F850" s="8"/>
      <c r="G850" s="40" t="s">
        <v>14</v>
      </c>
    </row>
    <row r="851" ht="15.75" customHeight="1">
      <c r="A851" s="10"/>
      <c r="B851" s="8"/>
      <c r="C851" s="8" t="s">
        <v>14</v>
      </c>
      <c r="D851" s="8"/>
      <c r="E851" s="8"/>
      <c r="F851" s="8"/>
      <c r="G851" s="40" t="s">
        <v>14</v>
      </c>
    </row>
    <row r="852" ht="15.75" customHeight="1">
      <c r="A852" s="10"/>
      <c r="B852" s="8"/>
      <c r="C852" s="8" t="s">
        <v>14</v>
      </c>
      <c r="D852" s="8"/>
      <c r="E852" s="8"/>
      <c r="F852" s="8"/>
      <c r="G852" s="40" t="s">
        <v>14</v>
      </c>
    </row>
    <row r="853" ht="15.75" customHeight="1">
      <c r="A853" s="10"/>
      <c r="B853" s="8"/>
      <c r="C853" s="8" t="s">
        <v>14</v>
      </c>
      <c r="D853" s="8"/>
      <c r="E853" s="8"/>
      <c r="F853" s="8"/>
      <c r="G853" s="40" t="s">
        <v>14</v>
      </c>
    </row>
    <row r="854" ht="15.75" customHeight="1">
      <c r="A854" s="10"/>
      <c r="B854" s="8"/>
      <c r="C854" s="8" t="s">
        <v>14</v>
      </c>
      <c r="D854" s="8"/>
      <c r="E854" s="8"/>
      <c r="F854" s="8"/>
      <c r="G854" s="40" t="s">
        <v>14</v>
      </c>
    </row>
    <row r="855" ht="15.75" customHeight="1">
      <c r="A855" s="10"/>
      <c r="B855" s="8"/>
      <c r="C855" s="8" t="s">
        <v>14</v>
      </c>
      <c r="D855" s="8"/>
      <c r="E855" s="8"/>
      <c r="F855" s="8"/>
      <c r="G855" s="40" t="s">
        <v>14</v>
      </c>
    </row>
    <row r="856" ht="15.75" customHeight="1">
      <c r="A856" s="10"/>
      <c r="B856" s="8"/>
      <c r="C856" s="8" t="s">
        <v>14</v>
      </c>
      <c r="D856" s="8"/>
      <c r="E856" s="8"/>
      <c r="F856" s="8"/>
      <c r="G856" s="40" t="s">
        <v>14</v>
      </c>
    </row>
    <row r="857" ht="15.75" customHeight="1">
      <c r="A857" s="10"/>
      <c r="B857" s="8"/>
      <c r="C857" s="8" t="s">
        <v>14</v>
      </c>
      <c r="D857" s="8"/>
      <c r="E857" s="8"/>
      <c r="F857" s="8"/>
      <c r="G857" s="40" t="s">
        <v>14</v>
      </c>
    </row>
    <row r="858" ht="15.75" customHeight="1">
      <c r="A858" s="10"/>
      <c r="B858" s="8"/>
      <c r="C858" s="8" t="s">
        <v>14</v>
      </c>
      <c r="D858" s="8"/>
      <c r="E858" s="8"/>
      <c r="F858" s="8"/>
      <c r="G858" s="40" t="s">
        <v>14</v>
      </c>
    </row>
    <row r="859" ht="15.75" customHeight="1">
      <c r="A859" s="10"/>
      <c r="B859" s="8"/>
      <c r="C859" s="8" t="s">
        <v>14</v>
      </c>
      <c r="D859" s="8"/>
      <c r="E859" s="8"/>
      <c r="F859" s="8"/>
      <c r="G859" s="40" t="s">
        <v>14</v>
      </c>
    </row>
    <row r="860" ht="15.75" customHeight="1">
      <c r="A860" s="10"/>
      <c r="B860" s="8"/>
      <c r="C860" s="8" t="s">
        <v>14</v>
      </c>
      <c r="D860" s="8"/>
      <c r="E860" s="8"/>
      <c r="F860" s="8"/>
      <c r="G860" s="40" t="s">
        <v>14</v>
      </c>
    </row>
    <row r="861" ht="15.75" customHeight="1">
      <c r="A861" s="10"/>
      <c r="B861" s="8"/>
      <c r="C861" s="8" t="s">
        <v>14</v>
      </c>
      <c r="D861" s="8"/>
      <c r="E861" s="8"/>
      <c r="F861" s="8"/>
      <c r="G861" s="40" t="s">
        <v>14</v>
      </c>
    </row>
    <row r="862" ht="15.75" customHeight="1">
      <c r="A862" s="10"/>
      <c r="B862" s="8"/>
      <c r="C862" s="8" t="s">
        <v>14</v>
      </c>
      <c r="D862" s="8"/>
      <c r="E862" s="8"/>
      <c r="F862" s="8"/>
      <c r="G862" s="40" t="s">
        <v>14</v>
      </c>
    </row>
    <row r="863" ht="15.75" customHeight="1">
      <c r="A863" s="10"/>
      <c r="B863" s="8"/>
      <c r="C863" s="8" t="s">
        <v>14</v>
      </c>
      <c r="D863" s="8"/>
      <c r="E863" s="8"/>
      <c r="F863" s="8"/>
      <c r="G863" s="40" t="s">
        <v>14</v>
      </c>
    </row>
    <row r="864" ht="15.75" customHeight="1">
      <c r="A864" s="10"/>
      <c r="B864" s="8"/>
      <c r="C864" s="8" t="s">
        <v>14</v>
      </c>
      <c r="D864" s="8"/>
      <c r="E864" s="8"/>
      <c r="F864" s="8"/>
      <c r="G864" s="40" t="s">
        <v>14</v>
      </c>
    </row>
    <row r="865" ht="15.75" customHeight="1">
      <c r="A865" s="10"/>
      <c r="B865" s="8"/>
      <c r="C865" s="8" t="s">
        <v>14</v>
      </c>
      <c r="D865" s="8"/>
      <c r="E865" s="8"/>
      <c r="F865" s="8"/>
      <c r="G865" s="40" t="s">
        <v>14</v>
      </c>
    </row>
    <row r="866" ht="15.75" customHeight="1">
      <c r="A866" s="10"/>
      <c r="B866" s="8"/>
      <c r="C866" s="8" t="s">
        <v>14</v>
      </c>
      <c r="D866" s="8"/>
      <c r="E866" s="8"/>
      <c r="F866" s="8"/>
      <c r="G866" s="40" t="s">
        <v>14</v>
      </c>
    </row>
    <row r="867" ht="15.75" customHeight="1">
      <c r="A867" s="10"/>
      <c r="B867" s="8"/>
      <c r="C867" s="8" t="s">
        <v>14</v>
      </c>
      <c r="D867" s="8"/>
      <c r="E867" s="8"/>
      <c r="F867" s="8"/>
      <c r="G867" s="40" t="s">
        <v>14</v>
      </c>
    </row>
    <row r="868" ht="15.75" customHeight="1">
      <c r="A868" s="10"/>
      <c r="B868" s="8"/>
      <c r="C868" s="8" t="s">
        <v>14</v>
      </c>
      <c r="D868" s="8"/>
      <c r="E868" s="8"/>
      <c r="F868" s="8"/>
      <c r="G868" s="40" t="s">
        <v>14</v>
      </c>
    </row>
    <row r="869" ht="15.75" customHeight="1">
      <c r="A869" s="10"/>
      <c r="B869" s="8"/>
      <c r="C869" s="8" t="s">
        <v>14</v>
      </c>
      <c r="D869" s="8"/>
      <c r="E869" s="8"/>
      <c r="F869" s="8"/>
      <c r="G869" s="40" t="s">
        <v>14</v>
      </c>
    </row>
    <row r="870" ht="15.75" customHeight="1">
      <c r="A870" s="10"/>
      <c r="B870" s="8"/>
      <c r="C870" s="8" t="s">
        <v>14</v>
      </c>
      <c r="D870" s="8"/>
      <c r="E870" s="8"/>
      <c r="F870" s="8"/>
      <c r="G870" s="40" t="s">
        <v>14</v>
      </c>
    </row>
    <row r="871" ht="15.75" customHeight="1">
      <c r="A871" s="10"/>
      <c r="B871" s="8"/>
      <c r="C871" s="8" t="s">
        <v>14</v>
      </c>
      <c r="D871" s="8"/>
      <c r="E871" s="8"/>
      <c r="F871" s="8"/>
      <c r="G871" s="40" t="s">
        <v>14</v>
      </c>
    </row>
    <row r="872" ht="15.75" customHeight="1">
      <c r="A872" s="10"/>
      <c r="B872" s="8"/>
      <c r="C872" s="8" t="s">
        <v>14</v>
      </c>
      <c r="D872" s="8"/>
      <c r="E872" s="8"/>
      <c r="F872" s="8"/>
      <c r="G872" s="40" t="s">
        <v>14</v>
      </c>
    </row>
    <row r="873" ht="15.75" customHeight="1">
      <c r="A873" s="10"/>
      <c r="B873" s="8"/>
      <c r="C873" s="8" t="s">
        <v>14</v>
      </c>
      <c r="D873" s="8"/>
      <c r="E873" s="8"/>
      <c r="F873" s="8"/>
      <c r="G873" s="40" t="s">
        <v>14</v>
      </c>
    </row>
    <row r="874" ht="15.75" customHeight="1">
      <c r="A874" s="10"/>
      <c r="B874" s="8"/>
      <c r="C874" s="8" t="s">
        <v>14</v>
      </c>
      <c r="D874" s="8"/>
      <c r="E874" s="8"/>
      <c r="F874" s="8"/>
      <c r="G874" s="40" t="s">
        <v>14</v>
      </c>
    </row>
    <row r="875" ht="15.75" customHeight="1">
      <c r="A875" s="10"/>
      <c r="B875" s="8"/>
      <c r="C875" s="8" t="s">
        <v>14</v>
      </c>
      <c r="D875" s="8"/>
      <c r="E875" s="8"/>
      <c r="F875" s="8"/>
      <c r="G875" s="40" t="s">
        <v>14</v>
      </c>
    </row>
    <row r="876" ht="15.75" customHeight="1">
      <c r="A876" s="10"/>
      <c r="B876" s="8"/>
      <c r="C876" s="8" t="s">
        <v>14</v>
      </c>
      <c r="D876" s="8"/>
      <c r="E876" s="8"/>
      <c r="F876" s="8"/>
      <c r="G876" s="40" t="s">
        <v>14</v>
      </c>
    </row>
    <row r="877" ht="15.75" customHeight="1">
      <c r="A877" s="10"/>
      <c r="B877" s="8"/>
      <c r="C877" s="8" t="s">
        <v>14</v>
      </c>
      <c r="D877" s="8"/>
      <c r="E877" s="8"/>
      <c r="F877" s="8"/>
      <c r="G877" s="40" t="s">
        <v>14</v>
      </c>
    </row>
    <row r="878" ht="15.75" customHeight="1">
      <c r="A878" s="10"/>
      <c r="B878" s="8"/>
      <c r="C878" s="8" t="s">
        <v>14</v>
      </c>
      <c r="D878" s="8"/>
      <c r="E878" s="8"/>
      <c r="F878" s="8"/>
      <c r="G878" s="40" t="s">
        <v>14</v>
      </c>
    </row>
    <row r="879" ht="15.75" customHeight="1">
      <c r="A879" s="10"/>
      <c r="B879" s="8"/>
      <c r="C879" s="8" t="s">
        <v>14</v>
      </c>
      <c r="D879" s="8"/>
      <c r="E879" s="8"/>
      <c r="F879" s="8"/>
      <c r="G879" s="40" t="s">
        <v>14</v>
      </c>
    </row>
    <row r="880" ht="15.75" customHeight="1">
      <c r="A880" s="10"/>
      <c r="B880" s="8"/>
      <c r="C880" s="8" t="s">
        <v>14</v>
      </c>
      <c r="D880" s="8"/>
      <c r="E880" s="8"/>
      <c r="F880" s="8"/>
      <c r="G880" s="40" t="s">
        <v>14</v>
      </c>
    </row>
    <row r="881" ht="15.75" customHeight="1">
      <c r="A881" s="10"/>
      <c r="B881" s="8"/>
      <c r="C881" s="8" t="s">
        <v>14</v>
      </c>
      <c r="D881" s="8"/>
      <c r="E881" s="8"/>
      <c r="F881" s="8"/>
      <c r="G881" s="40" t="s">
        <v>14</v>
      </c>
    </row>
    <row r="882" ht="15.75" customHeight="1">
      <c r="A882" s="10"/>
      <c r="B882" s="8"/>
      <c r="C882" s="8" t="s">
        <v>14</v>
      </c>
      <c r="D882" s="8"/>
      <c r="E882" s="8"/>
      <c r="F882" s="8"/>
      <c r="G882" s="40" t="s">
        <v>14</v>
      </c>
    </row>
    <row r="883" ht="15.75" customHeight="1">
      <c r="A883" s="10"/>
      <c r="B883" s="8"/>
      <c r="C883" s="8" t="s">
        <v>14</v>
      </c>
      <c r="D883" s="8"/>
      <c r="E883" s="8"/>
      <c r="F883" s="8"/>
      <c r="G883" s="40" t="s">
        <v>14</v>
      </c>
    </row>
    <row r="884" ht="15.75" customHeight="1">
      <c r="A884" s="10"/>
      <c r="B884" s="8"/>
      <c r="C884" s="8" t="s">
        <v>14</v>
      </c>
      <c r="D884" s="8"/>
      <c r="E884" s="8"/>
      <c r="F884" s="8"/>
      <c r="G884" s="40" t="s">
        <v>14</v>
      </c>
    </row>
    <row r="885" ht="15.75" customHeight="1">
      <c r="A885" s="10"/>
      <c r="B885" s="8"/>
      <c r="C885" s="8" t="s">
        <v>14</v>
      </c>
      <c r="D885" s="8"/>
      <c r="E885" s="8"/>
      <c r="F885" s="8"/>
      <c r="G885" s="40" t="s">
        <v>14</v>
      </c>
    </row>
    <row r="886" ht="15.75" customHeight="1">
      <c r="A886" s="10"/>
      <c r="B886" s="8"/>
      <c r="C886" s="8" t="s">
        <v>14</v>
      </c>
      <c r="D886" s="8"/>
      <c r="E886" s="8"/>
      <c r="F886" s="8"/>
      <c r="G886" s="40" t="s">
        <v>14</v>
      </c>
    </row>
    <row r="887" ht="15.75" customHeight="1">
      <c r="A887" s="10"/>
      <c r="B887" s="8"/>
      <c r="C887" s="8" t="s">
        <v>14</v>
      </c>
      <c r="D887" s="8"/>
      <c r="E887" s="8"/>
      <c r="F887" s="8"/>
      <c r="G887" s="40" t="s">
        <v>14</v>
      </c>
    </row>
    <row r="888" ht="15.75" customHeight="1">
      <c r="A888" s="10"/>
      <c r="B888" s="8"/>
      <c r="C888" s="8" t="s">
        <v>14</v>
      </c>
      <c r="D888" s="8"/>
      <c r="E888" s="8"/>
      <c r="F888" s="8"/>
      <c r="G888" s="40" t="s">
        <v>14</v>
      </c>
    </row>
    <row r="889" ht="15.75" customHeight="1">
      <c r="A889" s="10"/>
      <c r="B889" s="8"/>
      <c r="C889" s="8" t="s">
        <v>14</v>
      </c>
      <c r="D889" s="8"/>
      <c r="E889" s="8"/>
      <c r="F889" s="8"/>
      <c r="G889" s="40" t="s">
        <v>14</v>
      </c>
    </row>
    <row r="890" ht="15.75" customHeight="1">
      <c r="A890" s="10"/>
      <c r="B890" s="8"/>
      <c r="C890" s="8" t="s">
        <v>14</v>
      </c>
      <c r="D890" s="8"/>
      <c r="E890" s="8"/>
      <c r="F890" s="8"/>
      <c r="G890" s="40" t="s">
        <v>14</v>
      </c>
    </row>
    <row r="891" ht="15.75" customHeight="1">
      <c r="A891" s="10"/>
      <c r="B891" s="8"/>
      <c r="C891" s="8" t="s">
        <v>14</v>
      </c>
      <c r="D891" s="8"/>
      <c r="E891" s="8"/>
      <c r="F891" s="8"/>
      <c r="G891" s="40" t="s">
        <v>14</v>
      </c>
    </row>
    <row r="892" ht="15.75" customHeight="1">
      <c r="A892" s="10"/>
      <c r="B892" s="8"/>
      <c r="C892" s="8" t="s">
        <v>14</v>
      </c>
      <c r="D892" s="8"/>
      <c r="E892" s="8"/>
      <c r="F892" s="8"/>
      <c r="G892" s="40" t="s">
        <v>14</v>
      </c>
    </row>
    <row r="893" ht="15.75" customHeight="1">
      <c r="A893" s="10"/>
      <c r="B893" s="8"/>
      <c r="C893" s="8" t="s">
        <v>14</v>
      </c>
      <c r="D893" s="8"/>
      <c r="E893" s="8"/>
      <c r="F893" s="8"/>
      <c r="G893" s="40" t="s">
        <v>14</v>
      </c>
    </row>
    <row r="894" ht="15.75" customHeight="1">
      <c r="A894" s="10"/>
      <c r="B894" s="8"/>
      <c r="C894" s="8" t="s">
        <v>14</v>
      </c>
      <c r="D894" s="8"/>
      <c r="E894" s="8"/>
      <c r="F894" s="8"/>
      <c r="G894" s="40" t="s">
        <v>14</v>
      </c>
    </row>
    <row r="895" ht="15.75" customHeight="1">
      <c r="A895" s="10"/>
      <c r="B895" s="8"/>
      <c r="C895" s="8" t="s">
        <v>14</v>
      </c>
      <c r="D895" s="8"/>
      <c r="E895" s="8"/>
      <c r="F895" s="8"/>
      <c r="G895" s="40" t="s">
        <v>14</v>
      </c>
    </row>
    <row r="896" ht="15.75" customHeight="1">
      <c r="A896" s="10"/>
      <c r="B896" s="8"/>
      <c r="C896" s="8" t="s">
        <v>14</v>
      </c>
      <c r="D896" s="8"/>
      <c r="E896" s="8"/>
      <c r="F896" s="8"/>
      <c r="G896" s="40" t="s">
        <v>14</v>
      </c>
    </row>
    <row r="897" ht="15.75" customHeight="1">
      <c r="A897" s="10"/>
      <c r="B897" s="8"/>
      <c r="C897" s="8" t="s">
        <v>14</v>
      </c>
      <c r="D897" s="8"/>
      <c r="E897" s="8"/>
      <c r="F897" s="8"/>
      <c r="G897" s="40" t="s">
        <v>14</v>
      </c>
    </row>
    <row r="898" ht="15.75" customHeight="1">
      <c r="A898" s="10"/>
      <c r="B898" s="8"/>
      <c r="C898" s="8" t="s">
        <v>14</v>
      </c>
      <c r="D898" s="8"/>
      <c r="E898" s="8"/>
      <c r="F898" s="8"/>
      <c r="G898" s="40" t="s">
        <v>14</v>
      </c>
    </row>
    <row r="899" ht="15.75" customHeight="1">
      <c r="A899" s="10"/>
      <c r="B899" s="8"/>
      <c r="C899" s="8" t="s">
        <v>14</v>
      </c>
      <c r="D899" s="8"/>
      <c r="E899" s="8"/>
      <c r="F899" s="8"/>
      <c r="G899" s="40" t="s">
        <v>14</v>
      </c>
    </row>
    <row r="900" ht="15.75" customHeight="1">
      <c r="A900" s="10"/>
      <c r="B900" s="8"/>
      <c r="C900" s="8" t="s">
        <v>14</v>
      </c>
      <c r="D900" s="8"/>
      <c r="E900" s="8"/>
      <c r="F900" s="8"/>
      <c r="G900" s="40" t="s">
        <v>14</v>
      </c>
    </row>
    <row r="901" ht="15.75" customHeight="1">
      <c r="A901" s="10"/>
      <c r="B901" s="8"/>
      <c r="C901" s="8" t="s">
        <v>14</v>
      </c>
      <c r="D901" s="8"/>
      <c r="E901" s="8"/>
      <c r="F901" s="8"/>
      <c r="G901" s="40" t="s">
        <v>14</v>
      </c>
    </row>
    <row r="902" ht="15.75" customHeight="1">
      <c r="A902" s="10"/>
      <c r="B902" s="8"/>
      <c r="C902" s="8" t="s">
        <v>14</v>
      </c>
      <c r="D902" s="8"/>
      <c r="E902" s="8"/>
      <c r="F902" s="8"/>
      <c r="G902" s="40" t="s">
        <v>14</v>
      </c>
    </row>
    <row r="903" ht="15.75" customHeight="1">
      <c r="A903" s="10"/>
      <c r="B903" s="8"/>
      <c r="C903" s="8" t="s">
        <v>14</v>
      </c>
      <c r="D903" s="8"/>
      <c r="E903" s="8"/>
      <c r="F903" s="8"/>
      <c r="G903" s="40" t="s">
        <v>14</v>
      </c>
    </row>
    <row r="904" ht="15.75" customHeight="1">
      <c r="A904" s="10"/>
      <c r="B904" s="8"/>
      <c r="C904" s="8" t="s">
        <v>14</v>
      </c>
      <c r="D904" s="8"/>
      <c r="E904" s="8"/>
      <c r="F904" s="8"/>
      <c r="G904" s="40" t="s">
        <v>14</v>
      </c>
    </row>
    <row r="905" ht="15.75" customHeight="1">
      <c r="A905" s="10"/>
      <c r="B905" s="8"/>
      <c r="C905" s="8" t="s">
        <v>14</v>
      </c>
      <c r="D905" s="8"/>
      <c r="E905" s="8"/>
      <c r="F905" s="8"/>
      <c r="G905" s="40" t="s">
        <v>14</v>
      </c>
    </row>
    <row r="906" ht="15.75" customHeight="1">
      <c r="A906" s="10"/>
      <c r="B906" s="8"/>
      <c r="C906" s="8" t="s">
        <v>14</v>
      </c>
      <c r="D906" s="8"/>
      <c r="E906" s="8"/>
      <c r="F906" s="8"/>
      <c r="G906" s="40" t="s">
        <v>14</v>
      </c>
    </row>
    <row r="907" ht="15.75" customHeight="1">
      <c r="A907" s="10"/>
      <c r="B907" s="8"/>
      <c r="C907" s="8" t="s">
        <v>14</v>
      </c>
      <c r="D907" s="8"/>
      <c r="E907" s="8"/>
      <c r="F907" s="8"/>
      <c r="G907" s="40" t="s">
        <v>14</v>
      </c>
    </row>
    <row r="908" ht="15.75" customHeight="1">
      <c r="A908" s="10"/>
      <c r="B908" s="8"/>
      <c r="C908" s="8" t="s">
        <v>14</v>
      </c>
      <c r="D908" s="8"/>
      <c r="E908" s="8"/>
      <c r="F908" s="8"/>
      <c r="G908" s="40" t="s">
        <v>14</v>
      </c>
    </row>
    <row r="909" ht="15.75" customHeight="1">
      <c r="A909" s="10"/>
      <c r="B909" s="8"/>
      <c r="C909" s="8" t="s">
        <v>14</v>
      </c>
      <c r="D909" s="8"/>
      <c r="E909" s="8"/>
      <c r="F909" s="8"/>
      <c r="G909" s="40" t="s">
        <v>14</v>
      </c>
    </row>
    <row r="910" ht="15.75" customHeight="1">
      <c r="A910" s="10"/>
      <c r="B910" s="8"/>
      <c r="C910" s="8" t="s">
        <v>14</v>
      </c>
      <c r="D910" s="8"/>
      <c r="E910" s="8"/>
      <c r="F910" s="8"/>
      <c r="G910" s="40" t="s">
        <v>14</v>
      </c>
    </row>
    <row r="911" ht="15.75" customHeight="1">
      <c r="A911" s="10"/>
      <c r="B911" s="8"/>
      <c r="C911" s="8" t="s">
        <v>14</v>
      </c>
      <c r="D911" s="8"/>
      <c r="E911" s="8"/>
      <c r="F911" s="8"/>
      <c r="G911" s="40" t="s">
        <v>14</v>
      </c>
    </row>
    <row r="912" ht="15.75" customHeight="1">
      <c r="A912" s="10"/>
      <c r="B912" s="8"/>
      <c r="C912" s="8" t="s">
        <v>14</v>
      </c>
      <c r="D912" s="8"/>
      <c r="E912" s="8"/>
      <c r="F912" s="8"/>
      <c r="G912" s="40" t="s">
        <v>14</v>
      </c>
    </row>
    <row r="913" ht="15.75" customHeight="1">
      <c r="A913" s="10"/>
      <c r="B913" s="8"/>
      <c r="C913" s="8" t="s">
        <v>14</v>
      </c>
      <c r="D913" s="8"/>
      <c r="E913" s="8"/>
      <c r="F913" s="8"/>
      <c r="G913" s="40" t="s">
        <v>14</v>
      </c>
    </row>
    <row r="914" ht="15.75" customHeight="1">
      <c r="A914" s="10"/>
      <c r="B914" s="8"/>
      <c r="C914" s="8" t="s">
        <v>14</v>
      </c>
      <c r="D914" s="8"/>
      <c r="E914" s="8"/>
      <c r="F914" s="8"/>
      <c r="G914" s="40" t="s">
        <v>14</v>
      </c>
    </row>
    <row r="915" ht="15.75" customHeight="1">
      <c r="A915" s="10"/>
      <c r="B915" s="8"/>
      <c r="C915" s="8" t="s">
        <v>14</v>
      </c>
      <c r="D915" s="8"/>
      <c r="E915" s="8"/>
      <c r="F915" s="8"/>
      <c r="G915" s="40" t="s">
        <v>14</v>
      </c>
    </row>
    <row r="916" ht="15.75" customHeight="1">
      <c r="A916" s="10"/>
      <c r="B916" s="8"/>
      <c r="C916" s="8" t="s">
        <v>14</v>
      </c>
      <c r="D916" s="8"/>
      <c r="E916" s="8"/>
      <c r="F916" s="8"/>
      <c r="G916" s="40" t="s">
        <v>14</v>
      </c>
    </row>
    <row r="917" ht="15.75" customHeight="1">
      <c r="A917" s="10"/>
      <c r="B917" s="8"/>
      <c r="C917" s="8" t="s">
        <v>14</v>
      </c>
      <c r="D917" s="8"/>
      <c r="E917" s="8"/>
      <c r="F917" s="8"/>
      <c r="G917" s="40" t="s">
        <v>14</v>
      </c>
    </row>
    <row r="918" ht="15.75" customHeight="1">
      <c r="A918" s="10"/>
      <c r="B918" s="8"/>
      <c r="C918" s="8" t="s">
        <v>14</v>
      </c>
      <c r="D918" s="8"/>
      <c r="E918" s="8"/>
      <c r="F918" s="8"/>
      <c r="G918" s="40" t="s">
        <v>14</v>
      </c>
    </row>
    <row r="919" ht="15.75" customHeight="1">
      <c r="A919" s="10"/>
      <c r="B919" s="8"/>
      <c r="C919" s="8" t="s">
        <v>14</v>
      </c>
      <c r="D919" s="8"/>
      <c r="E919" s="8"/>
      <c r="F919" s="8"/>
      <c r="G919" s="40" t="s">
        <v>14</v>
      </c>
    </row>
    <row r="920" ht="15.75" customHeight="1">
      <c r="A920" s="10"/>
      <c r="B920" s="8"/>
      <c r="C920" s="8" t="s">
        <v>14</v>
      </c>
      <c r="D920" s="8"/>
      <c r="E920" s="8"/>
      <c r="F920" s="8"/>
      <c r="G920" s="40" t="s">
        <v>14</v>
      </c>
    </row>
    <row r="921" ht="15.75" customHeight="1">
      <c r="A921" s="10"/>
      <c r="B921" s="8"/>
      <c r="C921" s="8" t="s">
        <v>14</v>
      </c>
      <c r="D921" s="8"/>
      <c r="E921" s="8"/>
      <c r="F921" s="8"/>
      <c r="G921" s="40" t="s">
        <v>14</v>
      </c>
    </row>
    <row r="922" ht="15.75" customHeight="1">
      <c r="A922" s="10"/>
      <c r="B922" s="8"/>
      <c r="C922" s="8" t="s">
        <v>14</v>
      </c>
      <c r="D922" s="8"/>
      <c r="E922" s="8"/>
      <c r="F922" s="8"/>
      <c r="G922" s="40" t="s">
        <v>14</v>
      </c>
    </row>
    <row r="923" ht="15.75" customHeight="1">
      <c r="A923" s="10"/>
      <c r="B923" s="8"/>
      <c r="C923" s="8" t="s">
        <v>14</v>
      </c>
      <c r="D923" s="8"/>
      <c r="E923" s="8"/>
      <c r="F923" s="8"/>
      <c r="G923" s="40" t="s">
        <v>14</v>
      </c>
    </row>
    <row r="924" ht="15.75" customHeight="1">
      <c r="A924" s="10"/>
      <c r="B924" s="8"/>
      <c r="C924" s="8" t="s">
        <v>14</v>
      </c>
      <c r="D924" s="8"/>
      <c r="E924" s="8"/>
      <c r="F924" s="8"/>
      <c r="G924" s="40" t="s">
        <v>14</v>
      </c>
    </row>
    <row r="925" ht="15.75" customHeight="1">
      <c r="A925" s="10"/>
      <c r="B925" s="8"/>
      <c r="C925" s="8" t="s">
        <v>14</v>
      </c>
      <c r="D925" s="8"/>
      <c r="E925" s="8"/>
      <c r="F925" s="8"/>
      <c r="G925" s="40" t="s">
        <v>14</v>
      </c>
    </row>
    <row r="926" ht="15.75" customHeight="1">
      <c r="A926" s="10"/>
      <c r="B926" s="8"/>
      <c r="C926" s="8" t="s">
        <v>14</v>
      </c>
      <c r="D926" s="8"/>
      <c r="E926" s="8"/>
      <c r="F926" s="8"/>
      <c r="G926" s="40" t="s">
        <v>14</v>
      </c>
    </row>
    <row r="927" ht="15.75" customHeight="1">
      <c r="A927" s="10"/>
      <c r="B927" s="8"/>
      <c r="C927" s="8" t="s">
        <v>14</v>
      </c>
      <c r="D927" s="8"/>
      <c r="E927" s="8"/>
      <c r="F927" s="8"/>
      <c r="G927" s="40" t="s">
        <v>14</v>
      </c>
    </row>
    <row r="928" ht="15.75" customHeight="1">
      <c r="A928" s="10"/>
      <c r="B928" s="8"/>
      <c r="C928" s="8" t="s">
        <v>14</v>
      </c>
      <c r="D928" s="8"/>
      <c r="E928" s="8"/>
      <c r="F928" s="8"/>
      <c r="G928" s="40" t="s">
        <v>14</v>
      </c>
    </row>
    <row r="929" ht="15.75" customHeight="1">
      <c r="A929" s="10"/>
      <c r="B929" s="8"/>
      <c r="C929" s="8" t="s">
        <v>14</v>
      </c>
      <c r="D929" s="8"/>
      <c r="E929" s="8"/>
      <c r="F929" s="8"/>
      <c r="G929" s="40" t="s">
        <v>14</v>
      </c>
    </row>
    <row r="930" ht="15.75" customHeight="1">
      <c r="A930" s="10"/>
      <c r="B930" s="8"/>
      <c r="C930" s="8" t="s">
        <v>14</v>
      </c>
      <c r="D930" s="8"/>
      <c r="E930" s="8"/>
      <c r="F930" s="8"/>
      <c r="G930" s="40" t="s">
        <v>14</v>
      </c>
    </row>
    <row r="931" ht="15.75" customHeight="1">
      <c r="A931" s="10"/>
      <c r="B931" s="8"/>
      <c r="C931" s="8" t="s">
        <v>14</v>
      </c>
      <c r="D931" s="8"/>
      <c r="E931" s="8"/>
      <c r="F931" s="8"/>
      <c r="G931" s="40" t="s">
        <v>14</v>
      </c>
    </row>
    <row r="932" ht="15.75" customHeight="1">
      <c r="A932" s="10"/>
      <c r="B932" s="8"/>
      <c r="C932" s="8" t="s">
        <v>14</v>
      </c>
      <c r="D932" s="8"/>
      <c r="E932" s="8"/>
      <c r="F932" s="8"/>
      <c r="G932" s="40" t="s">
        <v>14</v>
      </c>
    </row>
    <row r="933" ht="15.75" customHeight="1">
      <c r="A933" s="10"/>
      <c r="B933" s="8"/>
      <c r="C933" s="8" t="s">
        <v>14</v>
      </c>
      <c r="D933" s="8"/>
      <c r="E933" s="8"/>
      <c r="F933" s="8"/>
      <c r="G933" s="40" t="s">
        <v>14</v>
      </c>
    </row>
    <row r="934" ht="15.75" customHeight="1">
      <c r="A934" s="10"/>
      <c r="B934" s="8"/>
      <c r="C934" s="8" t="s">
        <v>14</v>
      </c>
      <c r="D934" s="8"/>
      <c r="E934" s="8"/>
      <c r="F934" s="8"/>
      <c r="G934" s="40" t="s">
        <v>14</v>
      </c>
    </row>
    <row r="935" ht="15.75" customHeight="1">
      <c r="A935" s="10"/>
      <c r="B935" s="8"/>
      <c r="C935" s="8" t="s">
        <v>14</v>
      </c>
      <c r="D935" s="8"/>
      <c r="E935" s="8"/>
      <c r="F935" s="8"/>
      <c r="G935" s="40" t="s">
        <v>14</v>
      </c>
    </row>
    <row r="936" ht="15.75" customHeight="1">
      <c r="A936" s="10"/>
      <c r="B936" s="8"/>
      <c r="C936" s="8" t="s">
        <v>14</v>
      </c>
      <c r="D936" s="8"/>
      <c r="E936" s="8"/>
      <c r="F936" s="8"/>
      <c r="G936" s="40" t="s">
        <v>14</v>
      </c>
    </row>
    <row r="937" ht="15.75" customHeight="1">
      <c r="A937" s="10"/>
      <c r="B937" s="8"/>
      <c r="C937" s="8" t="s">
        <v>14</v>
      </c>
      <c r="D937" s="8"/>
      <c r="E937" s="8"/>
      <c r="F937" s="8"/>
      <c r="G937" s="40" t="s">
        <v>14</v>
      </c>
    </row>
    <row r="938" ht="15.75" customHeight="1">
      <c r="A938" s="10"/>
      <c r="B938" s="8"/>
      <c r="C938" s="8" t="s">
        <v>14</v>
      </c>
      <c r="D938" s="8"/>
      <c r="E938" s="8"/>
      <c r="F938" s="8"/>
      <c r="G938" s="40" t="s">
        <v>14</v>
      </c>
    </row>
    <row r="939" ht="15.75" customHeight="1">
      <c r="A939" s="10"/>
      <c r="B939" s="8"/>
      <c r="C939" s="8" t="s">
        <v>14</v>
      </c>
      <c r="D939" s="8"/>
      <c r="E939" s="8"/>
      <c r="F939" s="8"/>
      <c r="G939" s="40" t="s">
        <v>14</v>
      </c>
    </row>
    <row r="940" ht="15.75" customHeight="1">
      <c r="A940" s="10"/>
      <c r="B940" s="8"/>
      <c r="C940" s="8" t="s">
        <v>14</v>
      </c>
      <c r="D940" s="8"/>
      <c r="E940" s="8"/>
      <c r="F940" s="8"/>
      <c r="G940" s="40" t="s">
        <v>14</v>
      </c>
    </row>
    <row r="941" ht="15.75" customHeight="1">
      <c r="A941" s="10"/>
      <c r="B941" s="8"/>
      <c r="C941" s="8" t="s">
        <v>14</v>
      </c>
      <c r="D941" s="8"/>
      <c r="E941" s="8"/>
      <c r="F941" s="8"/>
      <c r="G941" s="40" t="s">
        <v>14</v>
      </c>
    </row>
    <row r="942" ht="15.75" customHeight="1">
      <c r="A942" s="10"/>
      <c r="B942" s="8"/>
      <c r="C942" s="8" t="s">
        <v>14</v>
      </c>
      <c r="D942" s="8"/>
      <c r="E942" s="8"/>
      <c r="F942" s="8"/>
      <c r="G942" s="40" t="s">
        <v>14</v>
      </c>
    </row>
    <row r="943" ht="15.75" customHeight="1">
      <c r="A943" s="10"/>
      <c r="B943" s="8"/>
      <c r="C943" s="8" t="s">
        <v>14</v>
      </c>
      <c r="D943" s="8"/>
      <c r="E943" s="8"/>
      <c r="F943" s="8"/>
      <c r="G943" s="40" t="s">
        <v>14</v>
      </c>
    </row>
    <row r="944" ht="15.75" customHeight="1">
      <c r="A944" s="10"/>
      <c r="B944" s="8"/>
      <c r="C944" s="8" t="s">
        <v>14</v>
      </c>
      <c r="D944" s="8"/>
      <c r="E944" s="8"/>
      <c r="F944" s="8"/>
      <c r="G944" s="40" t="s">
        <v>14</v>
      </c>
    </row>
    <row r="945" ht="15.75" customHeight="1">
      <c r="A945" s="10"/>
      <c r="B945" s="8"/>
      <c r="C945" s="8" t="s">
        <v>14</v>
      </c>
      <c r="D945" s="8"/>
      <c r="E945" s="8"/>
      <c r="F945" s="8"/>
      <c r="G945" s="40" t="s">
        <v>14</v>
      </c>
    </row>
    <row r="946" ht="15.75" customHeight="1">
      <c r="A946" s="10"/>
      <c r="B946" s="8"/>
      <c r="C946" s="8" t="s">
        <v>14</v>
      </c>
      <c r="D946" s="8"/>
      <c r="E946" s="8"/>
      <c r="F946" s="8"/>
      <c r="G946" s="40" t="s">
        <v>14</v>
      </c>
    </row>
    <row r="947" ht="15.75" customHeight="1">
      <c r="A947" s="10"/>
      <c r="B947" s="8"/>
      <c r="C947" s="8" t="s">
        <v>14</v>
      </c>
      <c r="D947" s="8"/>
      <c r="E947" s="8"/>
      <c r="F947" s="8"/>
      <c r="G947" s="40" t="s">
        <v>14</v>
      </c>
    </row>
    <row r="948" ht="15.75" customHeight="1">
      <c r="A948" s="10"/>
      <c r="B948" s="8"/>
      <c r="C948" s="8" t="s">
        <v>14</v>
      </c>
      <c r="D948" s="8"/>
      <c r="E948" s="8"/>
      <c r="F948" s="8"/>
      <c r="G948" s="40" t="s">
        <v>14</v>
      </c>
    </row>
    <row r="949" ht="15.75" customHeight="1">
      <c r="A949" s="10"/>
      <c r="B949" s="8"/>
      <c r="C949" s="8" t="s">
        <v>14</v>
      </c>
      <c r="D949" s="8"/>
      <c r="E949" s="8"/>
      <c r="F949" s="8"/>
      <c r="G949" s="40" t="s">
        <v>14</v>
      </c>
    </row>
    <row r="950" ht="15.75" customHeight="1">
      <c r="A950" s="10"/>
      <c r="B950" s="8"/>
      <c r="C950" s="8" t="s">
        <v>14</v>
      </c>
      <c r="D950" s="8"/>
      <c r="E950" s="8"/>
      <c r="F950" s="8"/>
      <c r="G950" s="40" t="s">
        <v>14</v>
      </c>
    </row>
    <row r="951" ht="15.75" customHeight="1">
      <c r="A951" s="10"/>
      <c r="B951" s="8"/>
      <c r="C951" s="8" t="s">
        <v>14</v>
      </c>
      <c r="D951" s="8"/>
      <c r="E951" s="8"/>
      <c r="F951" s="8"/>
      <c r="G951" s="40" t="s">
        <v>14</v>
      </c>
    </row>
    <row r="952" ht="15.75" customHeight="1">
      <c r="A952" s="10"/>
      <c r="B952" s="8"/>
      <c r="C952" s="8" t="s">
        <v>14</v>
      </c>
      <c r="D952" s="8"/>
      <c r="E952" s="8"/>
      <c r="F952" s="8"/>
      <c r="G952" s="40" t="s">
        <v>14</v>
      </c>
    </row>
    <row r="953" ht="15.75" customHeight="1">
      <c r="A953" s="10"/>
      <c r="B953" s="8"/>
      <c r="C953" s="8" t="s">
        <v>14</v>
      </c>
      <c r="D953" s="8"/>
      <c r="E953" s="8"/>
      <c r="F953" s="8"/>
      <c r="G953" s="40" t="s">
        <v>14</v>
      </c>
    </row>
    <row r="954" ht="15.75" customHeight="1">
      <c r="A954" s="10"/>
      <c r="B954" s="8"/>
      <c r="C954" s="8" t="s">
        <v>14</v>
      </c>
      <c r="D954" s="8"/>
      <c r="E954" s="8"/>
      <c r="F954" s="8"/>
      <c r="G954" s="40" t="s">
        <v>14</v>
      </c>
    </row>
    <row r="955" ht="15.75" customHeight="1">
      <c r="A955" s="10"/>
      <c r="B955" s="8"/>
      <c r="C955" s="8" t="s">
        <v>14</v>
      </c>
      <c r="D955" s="8"/>
      <c r="E955" s="8"/>
      <c r="F955" s="8"/>
      <c r="G955" s="40" t="s">
        <v>14</v>
      </c>
    </row>
    <row r="956" ht="15.75" customHeight="1">
      <c r="A956" s="10"/>
      <c r="B956" s="8"/>
      <c r="C956" s="8" t="s">
        <v>14</v>
      </c>
      <c r="D956" s="8"/>
      <c r="E956" s="8"/>
      <c r="F956" s="8"/>
      <c r="G956" s="40" t="s">
        <v>14</v>
      </c>
    </row>
    <row r="957" ht="15.75" customHeight="1">
      <c r="A957" s="10"/>
      <c r="B957" s="8"/>
      <c r="C957" s="8" t="s">
        <v>14</v>
      </c>
      <c r="D957" s="8"/>
      <c r="E957" s="8"/>
      <c r="F957" s="8"/>
      <c r="G957" s="40" t="s">
        <v>14</v>
      </c>
    </row>
    <row r="958" ht="15.75" customHeight="1">
      <c r="A958" s="10"/>
      <c r="B958" s="8"/>
      <c r="C958" s="8" t="s">
        <v>14</v>
      </c>
      <c r="D958" s="8"/>
      <c r="E958" s="8"/>
      <c r="F958" s="8"/>
      <c r="G958" s="40" t="s">
        <v>14</v>
      </c>
    </row>
    <row r="959" ht="15.75" customHeight="1">
      <c r="A959" s="10"/>
      <c r="B959" s="8"/>
      <c r="C959" s="8" t="s">
        <v>14</v>
      </c>
      <c r="D959" s="8"/>
      <c r="E959" s="8"/>
      <c r="F959" s="8"/>
      <c r="G959" s="40" t="s">
        <v>14</v>
      </c>
    </row>
    <row r="960" ht="15.75" customHeight="1">
      <c r="A960" s="10"/>
      <c r="B960" s="8"/>
      <c r="C960" s="8" t="s">
        <v>14</v>
      </c>
      <c r="D960" s="8"/>
      <c r="E960" s="8"/>
      <c r="F960" s="8"/>
      <c r="G960" s="40" t="s">
        <v>14</v>
      </c>
    </row>
    <row r="961" ht="15.75" customHeight="1">
      <c r="A961" s="10"/>
      <c r="B961" s="8"/>
      <c r="C961" s="8" t="s">
        <v>14</v>
      </c>
      <c r="D961" s="8"/>
      <c r="E961" s="8"/>
      <c r="F961" s="8"/>
      <c r="G961" s="40" t="s">
        <v>14</v>
      </c>
    </row>
    <row r="962" ht="15.75" customHeight="1">
      <c r="A962" s="10"/>
      <c r="B962" s="8"/>
      <c r="C962" s="8" t="s">
        <v>14</v>
      </c>
      <c r="D962" s="8"/>
      <c r="E962" s="8"/>
      <c r="F962" s="8"/>
      <c r="G962" s="40" t="s">
        <v>14</v>
      </c>
    </row>
    <row r="963" ht="15.75" customHeight="1">
      <c r="A963" s="10"/>
      <c r="B963" s="8"/>
      <c r="C963" s="8" t="s">
        <v>14</v>
      </c>
      <c r="D963" s="8"/>
      <c r="E963" s="8"/>
      <c r="F963" s="8"/>
      <c r="G963" s="40" t="s">
        <v>14</v>
      </c>
    </row>
    <row r="964" ht="15.75" customHeight="1">
      <c r="A964" s="10"/>
      <c r="B964" s="8"/>
      <c r="C964" s="8" t="s">
        <v>14</v>
      </c>
      <c r="D964" s="8"/>
      <c r="E964" s="8"/>
      <c r="F964" s="8"/>
      <c r="G964" s="40" t="s">
        <v>14</v>
      </c>
    </row>
    <row r="965" ht="15.75" customHeight="1">
      <c r="A965" s="10"/>
      <c r="B965" s="8"/>
      <c r="C965" s="8" t="s">
        <v>14</v>
      </c>
      <c r="D965" s="8"/>
      <c r="E965" s="8"/>
      <c r="F965" s="8"/>
      <c r="G965" s="40" t="s">
        <v>14</v>
      </c>
    </row>
    <row r="966" ht="15.75" customHeight="1">
      <c r="A966" s="10"/>
      <c r="B966" s="8"/>
      <c r="C966" s="8" t="s">
        <v>14</v>
      </c>
      <c r="D966" s="8"/>
      <c r="E966" s="8"/>
      <c r="F966" s="8"/>
      <c r="G966" s="40" t="s">
        <v>14</v>
      </c>
    </row>
    <row r="967" ht="15.75" customHeight="1">
      <c r="A967" s="10"/>
      <c r="B967" s="8"/>
      <c r="C967" s="8" t="s">
        <v>14</v>
      </c>
      <c r="D967" s="8"/>
      <c r="E967" s="8"/>
      <c r="F967" s="8"/>
      <c r="G967" s="40" t="s">
        <v>14</v>
      </c>
    </row>
    <row r="968" ht="15.75" customHeight="1">
      <c r="A968" s="10"/>
      <c r="B968" s="8"/>
      <c r="C968" s="8" t="s">
        <v>14</v>
      </c>
      <c r="D968" s="8"/>
      <c r="E968" s="8"/>
      <c r="F968" s="8"/>
      <c r="G968" s="40" t="s">
        <v>14</v>
      </c>
    </row>
    <row r="969" ht="15.75" customHeight="1">
      <c r="A969" s="10"/>
      <c r="B969" s="8"/>
      <c r="C969" s="8" t="s">
        <v>14</v>
      </c>
      <c r="D969" s="8"/>
      <c r="E969" s="8"/>
      <c r="F969" s="8"/>
      <c r="G969" s="40" t="s">
        <v>14</v>
      </c>
    </row>
    <row r="970" ht="15.75" customHeight="1">
      <c r="A970" s="10"/>
      <c r="B970" s="8"/>
      <c r="C970" s="8" t="s">
        <v>14</v>
      </c>
      <c r="D970" s="8"/>
      <c r="E970" s="8"/>
      <c r="F970" s="8"/>
      <c r="G970" s="40" t="s">
        <v>14</v>
      </c>
    </row>
    <row r="971" ht="15.75" customHeight="1">
      <c r="A971" s="10"/>
      <c r="B971" s="8"/>
      <c r="C971" s="8" t="s">
        <v>14</v>
      </c>
      <c r="D971" s="8"/>
      <c r="E971" s="8"/>
      <c r="F971" s="8"/>
      <c r="G971" s="40" t="s">
        <v>14</v>
      </c>
    </row>
    <row r="972" ht="15.75" customHeight="1">
      <c r="A972" s="10"/>
      <c r="B972" s="8"/>
      <c r="C972" s="8" t="s">
        <v>14</v>
      </c>
      <c r="D972" s="8"/>
      <c r="E972" s="8"/>
      <c r="F972" s="8"/>
      <c r="G972" s="40" t="s">
        <v>14</v>
      </c>
    </row>
    <row r="973" ht="15.75" customHeight="1">
      <c r="A973" s="10"/>
      <c r="B973" s="8"/>
      <c r="C973" s="8" t="s">
        <v>14</v>
      </c>
      <c r="D973" s="8"/>
      <c r="E973" s="8"/>
      <c r="F973" s="8"/>
      <c r="G973" s="40" t="s">
        <v>14</v>
      </c>
    </row>
    <row r="974" ht="15.75" customHeight="1">
      <c r="A974" s="10"/>
      <c r="B974" s="8"/>
      <c r="C974" s="8" t="s">
        <v>14</v>
      </c>
      <c r="D974" s="8"/>
      <c r="E974" s="8"/>
      <c r="F974" s="8"/>
      <c r="G974" s="40" t="s">
        <v>14</v>
      </c>
    </row>
    <row r="975" ht="15.75" customHeight="1">
      <c r="A975" s="10"/>
      <c r="B975" s="8"/>
      <c r="C975" s="8" t="s">
        <v>14</v>
      </c>
      <c r="D975" s="8"/>
      <c r="E975" s="8"/>
      <c r="F975" s="8"/>
      <c r="G975" s="40" t="s">
        <v>14</v>
      </c>
    </row>
    <row r="976" ht="15.75" customHeight="1">
      <c r="A976" s="10"/>
      <c r="B976" s="8"/>
      <c r="C976" s="8" t="s">
        <v>14</v>
      </c>
      <c r="D976" s="8"/>
      <c r="E976" s="8"/>
      <c r="F976" s="8"/>
      <c r="G976" s="40" t="s">
        <v>14</v>
      </c>
    </row>
    <row r="977" ht="15.75" customHeight="1">
      <c r="A977" s="10"/>
      <c r="B977" s="8"/>
      <c r="C977" s="8" t="s">
        <v>14</v>
      </c>
      <c r="D977" s="8"/>
      <c r="E977" s="8"/>
      <c r="F977" s="8"/>
      <c r="G977" s="40" t="s">
        <v>14</v>
      </c>
    </row>
    <row r="978" ht="15.75" customHeight="1">
      <c r="A978" s="10"/>
      <c r="B978" s="8"/>
      <c r="C978" s="8" t="s">
        <v>14</v>
      </c>
      <c r="D978" s="8"/>
      <c r="E978" s="8"/>
      <c r="F978" s="8"/>
      <c r="G978" s="40" t="s">
        <v>14</v>
      </c>
    </row>
    <row r="979" ht="15.75" customHeight="1">
      <c r="A979" s="10"/>
      <c r="B979" s="8"/>
      <c r="C979" s="8" t="s">
        <v>14</v>
      </c>
      <c r="D979" s="8"/>
      <c r="E979" s="8"/>
      <c r="F979" s="8"/>
      <c r="G979" s="40" t="s">
        <v>14</v>
      </c>
    </row>
    <row r="980" ht="15.75" customHeight="1">
      <c r="A980" s="10"/>
      <c r="B980" s="8"/>
      <c r="C980" s="8" t="s">
        <v>14</v>
      </c>
      <c r="D980" s="8"/>
      <c r="E980" s="8"/>
      <c r="F980" s="8"/>
      <c r="G980" s="40" t="s">
        <v>14</v>
      </c>
    </row>
    <row r="981" ht="15.75" customHeight="1">
      <c r="A981" s="10"/>
      <c r="B981" s="8"/>
      <c r="C981" s="8" t="s">
        <v>14</v>
      </c>
      <c r="D981" s="8"/>
      <c r="E981" s="8"/>
      <c r="F981" s="8"/>
      <c r="G981" s="40" t="s">
        <v>14</v>
      </c>
    </row>
    <row r="982" ht="15.75" customHeight="1">
      <c r="A982" s="10"/>
      <c r="B982" s="8"/>
      <c r="C982" s="8" t="s">
        <v>14</v>
      </c>
      <c r="D982" s="8"/>
      <c r="E982" s="8"/>
      <c r="F982" s="8"/>
      <c r="G982" s="40" t="s">
        <v>14</v>
      </c>
    </row>
    <row r="983" ht="15.75" customHeight="1">
      <c r="A983" s="10"/>
      <c r="B983" s="8"/>
      <c r="C983" s="8" t="s">
        <v>14</v>
      </c>
      <c r="D983" s="8"/>
      <c r="E983" s="8"/>
      <c r="F983" s="8"/>
      <c r="G983" s="40" t="s">
        <v>14</v>
      </c>
    </row>
    <row r="984" ht="15.75" customHeight="1">
      <c r="A984" s="10"/>
      <c r="B984" s="8"/>
      <c r="C984" s="8" t="s">
        <v>14</v>
      </c>
      <c r="D984" s="8"/>
      <c r="E984" s="8"/>
      <c r="F984" s="8"/>
      <c r="G984" s="40" t="s">
        <v>14</v>
      </c>
    </row>
    <row r="985" ht="15.75" customHeight="1">
      <c r="A985" s="10"/>
      <c r="B985" s="8"/>
      <c r="C985" s="8" t="s">
        <v>14</v>
      </c>
      <c r="D985" s="8"/>
      <c r="E985" s="8"/>
      <c r="F985" s="8"/>
      <c r="G985" s="40" t="s">
        <v>14</v>
      </c>
    </row>
    <row r="986" ht="15.75" customHeight="1">
      <c r="A986" s="10"/>
      <c r="B986" s="8"/>
      <c r="C986" s="8" t="s">
        <v>14</v>
      </c>
      <c r="D986" s="8"/>
      <c r="E986" s="8"/>
      <c r="F986" s="8"/>
      <c r="G986" s="40" t="s">
        <v>14</v>
      </c>
    </row>
    <row r="987" ht="15.75" customHeight="1">
      <c r="A987" s="10"/>
      <c r="B987" s="8"/>
      <c r="C987" s="8" t="s">
        <v>14</v>
      </c>
      <c r="D987" s="8"/>
      <c r="E987" s="8"/>
      <c r="F987" s="8"/>
      <c r="G987" s="40" t="s">
        <v>14</v>
      </c>
    </row>
    <row r="988" ht="15.75" customHeight="1">
      <c r="A988" s="10"/>
      <c r="B988" s="8"/>
      <c r="C988" s="8" t="s">
        <v>14</v>
      </c>
      <c r="D988" s="8"/>
      <c r="E988" s="8"/>
      <c r="F988" s="8"/>
      <c r="G988" s="40" t="s">
        <v>14</v>
      </c>
    </row>
    <row r="989" ht="15.75" customHeight="1">
      <c r="A989" s="10"/>
      <c r="B989" s="8"/>
      <c r="C989" s="8" t="s">
        <v>14</v>
      </c>
      <c r="D989" s="8"/>
      <c r="E989" s="8"/>
      <c r="F989" s="8"/>
      <c r="G989" s="40" t="s">
        <v>14</v>
      </c>
    </row>
    <row r="990" ht="15.75" customHeight="1">
      <c r="A990" s="10"/>
      <c r="B990" s="8"/>
      <c r="C990" s="8" t="s">
        <v>14</v>
      </c>
      <c r="D990" s="8"/>
      <c r="E990" s="8"/>
      <c r="F990" s="8"/>
      <c r="G990" s="40" t="s">
        <v>14</v>
      </c>
    </row>
    <row r="991" ht="15.75" customHeight="1">
      <c r="A991" s="10"/>
      <c r="B991" s="8"/>
      <c r="C991" s="8" t="s">
        <v>14</v>
      </c>
      <c r="D991" s="8"/>
      <c r="E991" s="8"/>
      <c r="F991" s="8"/>
      <c r="G991" s="40" t="s">
        <v>14</v>
      </c>
    </row>
    <row r="992" ht="15.75" customHeight="1">
      <c r="A992" s="10"/>
      <c r="B992" s="8"/>
      <c r="C992" s="8" t="s">
        <v>14</v>
      </c>
      <c r="D992" s="8"/>
      <c r="E992" s="8"/>
      <c r="F992" s="8"/>
      <c r="G992" s="40" t="s">
        <v>14</v>
      </c>
    </row>
    <row r="993" ht="15.75" customHeight="1">
      <c r="A993" s="10"/>
      <c r="B993" s="8"/>
      <c r="C993" s="8" t="s">
        <v>14</v>
      </c>
      <c r="D993" s="8"/>
      <c r="E993" s="8"/>
      <c r="F993" s="8"/>
      <c r="G993" s="40" t="s">
        <v>14</v>
      </c>
    </row>
    <row r="994" ht="15.75" customHeight="1">
      <c r="A994" s="10"/>
      <c r="B994" s="8"/>
      <c r="C994" s="8" t="s">
        <v>14</v>
      </c>
      <c r="D994" s="8"/>
      <c r="E994" s="8"/>
      <c r="F994" s="8"/>
      <c r="G994" s="40" t="s">
        <v>14</v>
      </c>
    </row>
    <row r="995" ht="15.75" customHeight="1">
      <c r="A995" s="10"/>
      <c r="B995" s="8"/>
      <c r="C995" s="8" t="s">
        <v>14</v>
      </c>
      <c r="D995" s="8"/>
      <c r="E995" s="8"/>
      <c r="F995" s="8"/>
      <c r="G995" s="40" t="s">
        <v>14</v>
      </c>
    </row>
    <row r="996" ht="15.75" customHeight="1">
      <c r="A996" s="10"/>
      <c r="B996" s="8"/>
      <c r="C996" s="8" t="s">
        <v>14</v>
      </c>
      <c r="D996" s="8"/>
      <c r="E996" s="8"/>
      <c r="F996" s="8"/>
      <c r="G996" s="40" t="s">
        <v>14</v>
      </c>
    </row>
    <row r="997" ht="15.75" customHeight="1">
      <c r="A997" s="10"/>
      <c r="B997" s="8"/>
      <c r="C997" s="8" t="s">
        <v>14</v>
      </c>
      <c r="D997" s="8"/>
      <c r="E997" s="8"/>
      <c r="F997" s="8"/>
      <c r="G997" s="40" t="s">
        <v>14</v>
      </c>
    </row>
    <row r="998" ht="15.75" customHeight="1">
      <c r="A998" s="10"/>
      <c r="B998" s="8"/>
      <c r="C998" s="8" t="s">
        <v>14</v>
      </c>
      <c r="D998" s="8"/>
      <c r="E998" s="8"/>
      <c r="F998" s="8"/>
      <c r="G998" s="40" t="s">
        <v>14</v>
      </c>
    </row>
    <row r="999" ht="15.75" customHeight="1">
      <c r="A999" s="10"/>
      <c r="B999" s="8"/>
      <c r="C999" s="8" t="s">
        <v>14</v>
      </c>
      <c r="D999" s="8"/>
      <c r="E999" s="8"/>
      <c r="F999" s="8"/>
      <c r="G999" s="40" t="s">
        <v>14</v>
      </c>
    </row>
    <row r="1000" ht="15.75" customHeight="1">
      <c r="A1000" s="10"/>
      <c r="B1000" s="8"/>
      <c r="C1000" s="8" t="s">
        <v>14</v>
      </c>
      <c r="D1000" s="8"/>
      <c r="E1000" s="8"/>
      <c r="F1000" s="8"/>
      <c r="G1000" s="40" t="s">
        <v>14</v>
      </c>
    </row>
  </sheetData>
  <dataValidations>
    <dataValidation type="list" allowBlank="1" sqref="D2:D1000">
      <formula1>"เข้าเยี่ยม,โทรศัพท์"</formula1>
    </dataValidation>
    <dataValidation type="custom" allowBlank="1" showDropDown="1" sqref="A2:A1000">
      <formula1>OR(NOT(ISERROR(DATEVALUE(A2))), AND(ISNUMBER(A2), LEFT(CELL("format", A2))="D"))</formula1>
    </dataValidation>
    <dataValidation type="list" allowBlank="1" sqref="B2:B1000">
      <formula1>'ข้อมูลผู้เชื่อ'!$A$2:$A771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8.5"/>
    <col customWidth="1" min="2" max="2" width="14.63"/>
    <col customWidth="1" min="3" max="3" width="24.5"/>
    <col customWidth="1" min="4" max="4" width="12.88"/>
    <col customWidth="1" min="5" max="5" width="28.75"/>
    <col customWidth="1" min="6" max="6" width="12.63"/>
  </cols>
  <sheetData>
    <row r="1" ht="30.75" customHeight="1">
      <c r="A1" s="41" t="s">
        <v>495</v>
      </c>
    </row>
    <row r="2" ht="15.75" customHeight="1">
      <c r="A2" s="42"/>
      <c r="B2" s="42"/>
      <c r="C2" s="42"/>
      <c r="D2" s="42"/>
      <c r="E2" s="42"/>
    </row>
    <row r="3" ht="15.75" customHeight="1">
      <c r="A3" s="43" t="s">
        <v>496</v>
      </c>
      <c r="B3" s="44" t="s">
        <v>11</v>
      </c>
      <c r="C3" s="42"/>
      <c r="D3" s="42"/>
      <c r="E3" s="42"/>
    </row>
    <row r="4" ht="15.75" customHeight="1">
      <c r="A4" s="45" t="s">
        <v>497</v>
      </c>
      <c r="B4" s="46">
        <v>10.0</v>
      </c>
      <c r="C4" s="42"/>
      <c r="D4" s="42"/>
      <c r="E4" s="42"/>
    </row>
    <row r="5" ht="15.75" customHeight="1">
      <c r="A5" s="42"/>
      <c r="B5" s="42"/>
      <c r="C5" s="42"/>
      <c r="D5" s="42"/>
      <c r="E5" s="42"/>
    </row>
    <row r="6" ht="15.75" customHeight="1">
      <c r="A6" s="38" t="s">
        <v>490</v>
      </c>
      <c r="B6" s="35" t="s">
        <v>491</v>
      </c>
      <c r="C6" s="39" t="str">
        <f t="array" ref="C6:C1002">{"ชื่อแคร์-หนค. กลุ่มพันธกิจ";IF(len(B7:B1002)&gt;0,VLOOKUP(B7:B1002,'ข้อมูลผู้เชื่อ'!A:E,2,false),"")}</f>
        <v>ชื่อแคร์-หนค. กลุ่มพันธกิจ</v>
      </c>
      <c r="D6" s="39" t="s">
        <v>492</v>
      </c>
      <c r="E6" s="39" t="s">
        <v>493</v>
      </c>
    </row>
    <row r="7" ht="15.75" customHeight="1">
      <c r="A7" s="10" t="str">
        <f>IFERROR(__xludf.DUMMYFUNCTION("iferror(QUERY('ข้อมูลการติดตามผล'!A:G,""select A,B,C,D,E where B = '""&amp;B3&amp;""' order by A desc limit ""&amp;B4,0),)"),"")</f>
        <v/>
      </c>
      <c r="B7" s="8"/>
      <c r="C7" s="8" t="s">
        <v>14</v>
      </c>
      <c r="D7" s="8"/>
      <c r="E7" s="8"/>
    </row>
    <row r="8" ht="15.75" customHeight="1">
      <c r="A8" s="10"/>
      <c r="B8" s="8"/>
      <c r="C8" s="8" t="s">
        <v>14</v>
      </c>
      <c r="D8" s="8"/>
      <c r="E8" s="8"/>
    </row>
    <row r="9" ht="15.75" customHeight="1">
      <c r="A9" s="10"/>
      <c r="B9" s="8"/>
      <c r="C9" s="8" t="s">
        <v>14</v>
      </c>
      <c r="D9" s="8"/>
      <c r="E9" s="8"/>
    </row>
    <row r="10" ht="15.75" customHeight="1">
      <c r="A10" s="10"/>
      <c r="B10" s="8"/>
      <c r="C10" s="8" t="s">
        <v>14</v>
      </c>
      <c r="D10" s="8"/>
      <c r="E10" s="8"/>
    </row>
    <row r="11" ht="15.75" customHeight="1">
      <c r="A11" s="10"/>
      <c r="B11" s="8"/>
      <c r="C11" s="8" t="s">
        <v>14</v>
      </c>
      <c r="D11" s="8"/>
      <c r="E11" s="8"/>
    </row>
    <row r="12" ht="15.75" customHeight="1">
      <c r="A12" s="10"/>
      <c r="B12" s="8"/>
      <c r="C12" s="8" t="s">
        <v>14</v>
      </c>
      <c r="D12" s="8"/>
      <c r="E12" s="8"/>
    </row>
    <row r="13" ht="15.75" customHeight="1">
      <c r="A13" s="10"/>
      <c r="B13" s="8"/>
      <c r="C13" s="8" t="s">
        <v>14</v>
      </c>
      <c r="D13" s="8"/>
      <c r="E13" s="8"/>
    </row>
    <row r="14" ht="15.75" customHeight="1">
      <c r="A14" s="10"/>
      <c r="B14" s="8"/>
      <c r="C14" s="8" t="s">
        <v>14</v>
      </c>
      <c r="D14" s="8"/>
      <c r="E14" s="8"/>
    </row>
    <row r="15" ht="15.75" customHeight="1">
      <c r="A15" s="10"/>
      <c r="B15" s="8"/>
      <c r="C15" s="8" t="s">
        <v>14</v>
      </c>
      <c r="D15" s="8"/>
      <c r="E15" s="8"/>
    </row>
    <row r="16" ht="15.75" customHeight="1">
      <c r="A16" s="10"/>
      <c r="B16" s="8"/>
      <c r="C16" s="8" t="s">
        <v>14</v>
      </c>
      <c r="D16" s="8"/>
      <c r="E16" s="8"/>
    </row>
    <row r="17" ht="15.75" customHeight="1">
      <c r="A17" s="10"/>
      <c r="B17" s="8"/>
      <c r="C17" s="8" t="s">
        <v>14</v>
      </c>
      <c r="D17" s="8"/>
      <c r="E17" s="8"/>
    </row>
    <row r="18" ht="15.75" customHeight="1">
      <c r="A18" s="10"/>
      <c r="B18" s="8"/>
      <c r="C18" s="8" t="s">
        <v>14</v>
      </c>
      <c r="D18" s="8"/>
      <c r="E18" s="8"/>
    </row>
    <row r="19" ht="15.75" customHeight="1">
      <c r="A19" s="10"/>
      <c r="B19" s="8"/>
      <c r="C19" s="8" t="s">
        <v>14</v>
      </c>
      <c r="D19" s="8"/>
      <c r="E19" s="8"/>
    </row>
    <row r="20" ht="15.75" customHeight="1">
      <c r="A20" s="10"/>
      <c r="B20" s="8"/>
      <c r="C20" s="8" t="s">
        <v>14</v>
      </c>
      <c r="D20" s="8"/>
      <c r="E20" s="8"/>
    </row>
    <row r="21" ht="15.75" customHeight="1">
      <c r="A21" s="10"/>
      <c r="B21" s="8"/>
      <c r="C21" s="8" t="s">
        <v>14</v>
      </c>
      <c r="D21" s="8"/>
      <c r="E21" s="8"/>
    </row>
    <row r="22" ht="15.75" customHeight="1">
      <c r="A22" s="10"/>
      <c r="B22" s="8"/>
      <c r="C22" s="8" t="s">
        <v>14</v>
      </c>
      <c r="D22" s="8"/>
      <c r="E22" s="8"/>
    </row>
    <row r="23" ht="15.75" customHeight="1">
      <c r="A23" s="10"/>
      <c r="B23" s="8"/>
      <c r="C23" s="8" t="s">
        <v>14</v>
      </c>
      <c r="D23" s="8"/>
      <c r="E23" s="8"/>
    </row>
    <row r="24" ht="15.75" customHeight="1">
      <c r="A24" s="10"/>
      <c r="B24" s="8"/>
      <c r="C24" s="8" t="s">
        <v>14</v>
      </c>
      <c r="D24" s="8"/>
      <c r="E24" s="8"/>
    </row>
    <row r="25" ht="15.75" customHeight="1">
      <c r="A25" s="10"/>
      <c r="B25" s="8"/>
      <c r="C25" s="8" t="s">
        <v>14</v>
      </c>
      <c r="D25" s="8"/>
      <c r="E25" s="8"/>
    </row>
    <row r="26" ht="15.75" customHeight="1">
      <c r="A26" s="10"/>
      <c r="B26" s="8"/>
      <c r="C26" s="8" t="s">
        <v>14</v>
      </c>
      <c r="D26" s="8"/>
      <c r="E26" s="8"/>
    </row>
    <row r="27" ht="15.75" customHeight="1">
      <c r="A27" s="10"/>
      <c r="B27" s="8"/>
      <c r="C27" s="8" t="s">
        <v>14</v>
      </c>
      <c r="D27" s="8"/>
      <c r="E27" s="8"/>
    </row>
    <row r="28" ht="15.75" customHeight="1">
      <c r="A28" s="10"/>
      <c r="B28" s="8"/>
      <c r="C28" s="8" t="s">
        <v>14</v>
      </c>
      <c r="D28" s="8"/>
      <c r="E28" s="8"/>
    </row>
    <row r="29" ht="15.75" customHeight="1">
      <c r="A29" s="10"/>
      <c r="B29" s="8"/>
      <c r="C29" s="8" t="s">
        <v>14</v>
      </c>
      <c r="D29" s="8"/>
      <c r="E29" s="8"/>
    </row>
    <row r="30" ht="15.75" customHeight="1">
      <c r="A30" s="10"/>
      <c r="B30" s="8"/>
      <c r="C30" s="8" t="s">
        <v>14</v>
      </c>
      <c r="D30" s="8"/>
      <c r="E30" s="8"/>
    </row>
    <row r="31" ht="15.75" customHeight="1">
      <c r="A31" s="10"/>
      <c r="B31" s="8"/>
      <c r="C31" s="8" t="s">
        <v>14</v>
      </c>
      <c r="D31" s="8"/>
      <c r="E31" s="8"/>
    </row>
    <row r="32" ht="15.75" customHeight="1">
      <c r="A32" s="10"/>
      <c r="B32" s="8"/>
      <c r="C32" s="8" t="s">
        <v>14</v>
      </c>
      <c r="D32" s="8"/>
      <c r="E32" s="8"/>
    </row>
    <row r="33" ht="15.75" customHeight="1">
      <c r="A33" s="10"/>
      <c r="B33" s="8"/>
      <c r="C33" s="8" t="s">
        <v>14</v>
      </c>
      <c r="D33" s="8"/>
      <c r="E33" s="8"/>
    </row>
    <row r="34" ht="15.75" customHeight="1">
      <c r="A34" s="10"/>
      <c r="B34" s="8"/>
      <c r="C34" s="8" t="s">
        <v>14</v>
      </c>
      <c r="D34" s="8"/>
      <c r="E34" s="8"/>
    </row>
    <row r="35" ht="15.75" customHeight="1">
      <c r="A35" s="10"/>
      <c r="B35" s="8"/>
      <c r="C35" s="8" t="s">
        <v>14</v>
      </c>
      <c r="D35" s="8"/>
      <c r="E35" s="8"/>
    </row>
    <row r="36" ht="15.75" customHeight="1">
      <c r="A36" s="10"/>
      <c r="B36" s="8"/>
      <c r="C36" s="8" t="s">
        <v>14</v>
      </c>
      <c r="D36" s="8"/>
      <c r="E36" s="8"/>
    </row>
    <row r="37" ht="15.75" customHeight="1">
      <c r="A37" s="10"/>
      <c r="B37" s="8"/>
      <c r="C37" s="8" t="s">
        <v>14</v>
      </c>
      <c r="D37" s="8"/>
      <c r="E37" s="8"/>
    </row>
    <row r="38" ht="15.75" customHeight="1">
      <c r="A38" s="10"/>
      <c r="B38" s="8"/>
      <c r="C38" s="8" t="s">
        <v>14</v>
      </c>
      <c r="D38" s="8"/>
      <c r="E38" s="8"/>
    </row>
    <row r="39" ht="15.75" customHeight="1">
      <c r="A39" s="10"/>
      <c r="B39" s="8"/>
      <c r="C39" s="8" t="s">
        <v>14</v>
      </c>
      <c r="D39" s="8"/>
      <c r="E39" s="8"/>
    </row>
    <row r="40" ht="15.75" customHeight="1">
      <c r="A40" s="10"/>
      <c r="B40" s="8"/>
      <c r="C40" s="8" t="s">
        <v>14</v>
      </c>
      <c r="D40" s="8"/>
      <c r="E40" s="8"/>
    </row>
    <row r="41" ht="15.75" customHeight="1">
      <c r="A41" s="10"/>
      <c r="B41" s="8"/>
      <c r="C41" s="8" t="s">
        <v>14</v>
      </c>
      <c r="D41" s="8"/>
      <c r="E41" s="8"/>
    </row>
    <row r="42" ht="15.75" customHeight="1">
      <c r="A42" s="10"/>
      <c r="B42" s="8"/>
      <c r="C42" s="8" t="s">
        <v>14</v>
      </c>
      <c r="D42" s="8"/>
      <c r="E42" s="8"/>
    </row>
    <row r="43" ht="15.75" customHeight="1">
      <c r="A43" s="10"/>
      <c r="B43" s="8"/>
      <c r="C43" s="8" t="s">
        <v>14</v>
      </c>
      <c r="D43" s="8"/>
      <c r="E43" s="8"/>
    </row>
    <row r="44" ht="15.75" customHeight="1">
      <c r="A44" s="10"/>
      <c r="B44" s="8"/>
      <c r="C44" s="8" t="s">
        <v>14</v>
      </c>
      <c r="D44" s="8"/>
      <c r="E44" s="8"/>
    </row>
    <row r="45" ht="15.75" customHeight="1">
      <c r="A45" s="10"/>
      <c r="B45" s="8"/>
      <c r="C45" s="8" t="s">
        <v>14</v>
      </c>
      <c r="D45" s="8"/>
      <c r="E45" s="8"/>
    </row>
    <row r="46" ht="15.75" customHeight="1">
      <c r="A46" s="10"/>
      <c r="B46" s="8"/>
      <c r="C46" s="8" t="s">
        <v>14</v>
      </c>
      <c r="D46" s="8"/>
      <c r="E46" s="8"/>
    </row>
    <row r="47" ht="15.75" customHeight="1">
      <c r="A47" s="10"/>
      <c r="B47" s="8"/>
      <c r="C47" s="8" t="s">
        <v>14</v>
      </c>
      <c r="D47" s="8"/>
      <c r="E47" s="8"/>
    </row>
    <row r="48" ht="15.75" customHeight="1">
      <c r="A48" s="10"/>
      <c r="B48" s="8"/>
      <c r="C48" s="8" t="s">
        <v>14</v>
      </c>
      <c r="D48" s="8"/>
      <c r="E48" s="8"/>
    </row>
    <row r="49" ht="15.75" customHeight="1">
      <c r="A49" s="10"/>
      <c r="B49" s="8"/>
      <c r="C49" s="8" t="s">
        <v>14</v>
      </c>
      <c r="D49" s="8"/>
      <c r="E49" s="8"/>
    </row>
    <row r="50" ht="15.75" customHeight="1">
      <c r="A50" s="10"/>
      <c r="B50" s="8"/>
      <c r="C50" s="8" t="s">
        <v>14</v>
      </c>
      <c r="D50" s="8"/>
      <c r="E50" s="8"/>
    </row>
    <row r="51" ht="15.75" customHeight="1">
      <c r="A51" s="10"/>
      <c r="B51" s="8"/>
      <c r="C51" s="8" t="s">
        <v>14</v>
      </c>
      <c r="D51" s="8"/>
      <c r="E51" s="8"/>
    </row>
    <row r="52" ht="15.75" customHeight="1">
      <c r="A52" s="10"/>
      <c r="B52" s="8"/>
      <c r="C52" s="8" t="s">
        <v>14</v>
      </c>
      <c r="D52" s="8"/>
      <c r="E52" s="8"/>
    </row>
    <row r="53" ht="15.75" customHeight="1">
      <c r="A53" s="10"/>
      <c r="B53" s="8"/>
      <c r="C53" s="8" t="s">
        <v>14</v>
      </c>
      <c r="D53" s="8"/>
      <c r="E53" s="8"/>
    </row>
    <row r="54" ht="15.75" customHeight="1">
      <c r="A54" s="10"/>
      <c r="B54" s="8"/>
      <c r="C54" s="8" t="s">
        <v>14</v>
      </c>
      <c r="D54" s="8"/>
      <c r="E54" s="8"/>
    </row>
    <row r="55" ht="15.75" customHeight="1">
      <c r="A55" s="10"/>
      <c r="B55" s="8"/>
      <c r="C55" s="8" t="s">
        <v>14</v>
      </c>
      <c r="D55" s="8"/>
      <c r="E55" s="8"/>
    </row>
    <row r="56" ht="15.75" customHeight="1">
      <c r="A56" s="10"/>
      <c r="B56" s="8"/>
      <c r="C56" s="8" t="s">
        <v>14</v>
      </c>
      <c r="D56" s="8"/>
      <c r="E56" s="8"/>
    </row>
    <row r="57" ht="15.75" customHeight="1">
      <c r="A57" s="10"/>
      <c r="B57" s="8"/>
      <c r="C57" s="8" t="s">
        <v>14</v>
      </c>
      <c r="D57" s="8"/>
      <c r="E57" s="8"/>
    </row>
    <row r="58" ht="15.75" customHeight="1">
      <c r="A58" s="10"/>
      <c r="B58" s="8"/>
      <c r="C58" s="8" t="s">
        <v>14</v>
      </c>
      <c r="D58" s="8"/>
      <c r="E58" s="8"/>
    </row>
    <row r="59" ht="15.75" customHeight="1">
      <c r="A59" s="10"/>
      <c r="B59" s="8"/>
      <c r="C59" s="8" t="s">
        <v>14</v>
      </c>
      <c r="D59" s="8"/>
      <c r="E59" s="8"/>
    </row>
    <row r="60" ht="15.75" customHeight="1">
      <c r="A60" s="10"/>
      <c r="B60" s="8"/>
      <c r="C60" s="8" t="s">
        <v>14</v>
      </c>
      <c r="D60" s="8"/>
      <c r="E60" s="8"/>
    </row>
    <row r="61" ht="15.75" customHeight="1">
      <c r="A61" s="10"/>
      <c r="B61" s="8"/>
      <c r="C61" s="8" t="s">
        <v>14</v>
      </c>
      <c r="D61" s="8"/>
      <c r="E61" s="8"/>
    </row>
    <row r="62" ht="15.75" customHeight="1">
      <c r="A62" s="10"/>
      <c r="B62" s="8"/>
      <c r="C62" s="8" t="s">
        <v>14</v>
      </c>
      <c r="D62" s="8"/>
      <c r="E62" s="8"/>
    </row>
    <row r="63" ht="15.75" customHeight="1">
      <c r="A63" s="10"/>
      <c r="B63" s="8"/>
      <c r="C63" s="8" t="s">
        <v>14</v>
      </c>
      <c r="D63" s="8"/>
      <c r="E63" s="8"/>
    </row>
    <row r="64" ht="15.75" customHeight="1">
      <c r="A64" s="10"/>
      <c r="B64" s="8"/>
      <c r="C64" s="8" t="s">
        <v>14</v>
      </c>
      <c r="D64" s="8"/>
      <c r="E64" s="8"/>
    </row>
    <row r="65" ht="15.75" customHeight="1">
      <c r="A65" s="10"/>
      <c r="B65" s="8"/>
      <c r="C65" s="8" t="s">
        <v>14</v>
      </c>
      <c r="D65" s="8"/>
      <c r="E65" s="8"/>
    </row>
    <row r="66" ht="15.75" customHeight="1">
      <c r="A66" s="10"/>
      <c r="B66" s="8"/>
      <c r="C66" s="8" t="s">
        <v>14</v>
      </c>
      <c r="D66" s="8"/>
      <c r="E66" s="8"/>
    </row>
    <row r="67" ht="15.75" customHeight="1">
      <c r="A67" s="10"/>
      <c r="B67" s="8"/>
      <c r="C67" s="8" t="s">
        <v>14</v>
      </c>
      <c r="D67" s="8"/>
      <c r="E67" s="8"/>
    </row>
    <row r="68" ht="15.75" customHeight="1">
      <c r="A68" s="10"/>
      <c r="B68" s="8"/>
      <c r="C68" s="8" t="s">
        <v>14</v>
      </c>
      <c r="D68" s="8"/>
      <c r="E68" s="8"/>
    </row>
    <row r="69" ht="15.75" customHeight="1">
      <c r="A69" s="10"/>
      <c r="B69" s="8"/>
      <c r="C69" s="8" t="s">
        <v>14</v>
      </c>
      <c r="D69" s="8"/>
      <c r="E69" s="8"/>
    </row>
    <row r="70" ht="15.75" customHeight="1">
      <c r="A70" s="10"/>
      <c r="B70" s="8"/>
      <c r="C70" s="8" t="s">
        <v>14</v>
      </c>
      <c r="D70" s="8"/>
      <c r="E70" s="8"/>
    </row>
    <row r="71" ht="15.75" customHeight="1">
      <c r="A71" s="10"/>
      <c r="B71" s="8"/>
      <c r="C71" s="8" t="s">
        <v>14</v>
      </c>
      <c r="D71" s="8"/>
      <c r="E71" s="8"/>
    </row>
    <row r="72" ht="15.75" customHeight="1">
      <c r="A72" s="10"/>
      <c r="B72" s="8"/>
      <c r="C72" s="8" t="s">
        <v>14</v>
      </c>
      <c r="D72" s="8"/>
      <c r="E72" s="8"/>
    </row>
    <row r="73" ht="15.75" customHeight="1">
      <c r="A73" s="10"/>
      <c r="B73" s="8"/>
      <c r="C73" s="8" t="s">
        <v>14</v>
      </c>
      <c r="D73" s="8"/>
      <c r="E73" s="8"/>
    </row>
    <row r="74" ht="15.75" customHeight="1">
      <c r="A74" s="10"/>
      <c r="B74" s="8"/>
      <c r="C74" s="8" t="s">
        <v>14</v>
      </c>
      <c r="D74" s="8"/>
      <c r="E74" s="8"/>
    </row>
    <row r="75" ht="15.75" customHeight="1">
      <c r="A75" s="10"/>
      <c r="B75" s="8"/>
      <c r="C75" s="8" t="s">
        <v>14</v>
      </c>
      <c r="D75" s="8"/>
      <c r="E75" s="8"/>
    </row>
    <row r="76" ht="15.75" customHeight="1">
      <c r="A76" s="10"/>
      <c r="B76" s="8"/>
      <c r="C76" s="8" t="s">
        <v>14</v>
      </c>
      <c r="D76" s="8"/>
      <c r="E76" s="8"/>
    </row>
    <row r="77" ht="15.75" customHeight="1">
      <c r="A77" s="10"/>
      <c r="B77" s="8"/>
      <c r="C77" s="8" t="s">
        <v>14</v>
      </c>
      <c r="D77" s="8"/>
      <c r="E77" s="8"/>
    </row>
    <row r="78" ht="15.75" customHeight="1">
      <c r="A78" s="10"/>
      <c r="B78" s="8"/>
      <c r="C78" s="8" t="s">
        <v>14</v>
      </c>
      <c r="D78" s="8"/>
      <c r="E78" s="8"/>
    </row>
    <row r="79" ht="15.75" customHeight="1">
      <c r="A79" s="10"/>
      <c r="B79" s="8"/>
      <c r="C79" s="8" t="s">
        <v>14</v>
      </c>
      <c r="D79" s="8"/>
      <c r="E79" s="8"/>
    </row>
    <row r="80" ht="15.75" customHeight="1">
      <c r="A80" s="10"/>
      <c r="B80" s="8"/>
      <c r="C80" s="8" t="s">
        <v>14</v>
      </c>
      <c r="D80" s="8"/>
      <c r="E80" s="8"/>
    </row>
    <row r="81" ht="15.75" customHeight="1">
      <c r="A81" s="10"/>
      <c r="B81" s="8"/>
      <c r="C81" s="8" t="s">
        <v>14</v>
      </c>
      <c r="D81" s="8"/>
      <c r="E81" s="8"/>
    </row>
    <row r="82" ht="15.75" customHeight="1">
      <c r="A82" s="10"/>
      <c r="B82" s="8"/>
      <c r="C82" s="8" t="s">
        <v>14</v>
      </c>
      <c r="D82" s="8"/>
      <c r="E82" s="8"/>
    </row>
    <row r="83" ht="15.75" customHeight="1">
      <c r="A83" s="10"/>
      <c r="B83" s="8"/>
      <c r="C83" s="8" t="s">
        <v>14</v>
      </c>
      <c r="D83" s="8"/>
      <c r="E83" s="8"/>
    </row>
    <row r="84" ht="15.75" customHeight="1">
      <c r="A84" s="10"/>
      <c r="B84" s="8"/>
      <c r="C84" s="8" t="s">
        <v>14</v>
      </c>
      <c r="D84" s="8"/>
      <c r="E84" s="8"/>
    </row>
    <row r="85" ht="15.75" customHeight="1">
      <c r="A85" s="10"/>
      <c r="B85" s="8"/>
      <c r="C85" s="8" t="s">
        <v>14</v>
      </c>
      <c r="D85" s="8"/>
      <c r="E85" s="8"/>
    </row>
    <row r="86" ht="15.75" customHeight="1">
      <c r="A86" s="10"/>
      <c r="B86" s="8"/>
      <c r="C86" s="8" t="s">
        <v>14</v>
      </c>
      <c r="D86" s="8"/>
      <c r="E86" s="8"/>
    </row>
    <row r="87" ht="15.75" customHeight="1">
      <c r="A87" s="10"/>
      <c r="B87" s="8"/>
      <c r="C87" s="8" t="s">
        <v>14</v>
      </c>
      <c r="D87" s="8"/>
      <c r="E87" s="8"/>
    </row>
    <row r="88" ht="15.75" customHeight="1">
      <c r="A88" s="10"/>
      <c r="B88" s="8"/>
      <c r="C88" s="8" t="s">
        <v>14</v>
      </c>
      <c r="D88" s="8"/>
      <c r="E88" s="8"/>
    </row>
    <row r="89" ht="15.75" customHeight="1">
      <c r="A89" s="10"/>
      <c r="B89" s="8"/>
      <c r="C89" s="8" t="s">
        <v>14</v>
      </c>
      <c r="D89" s="8"/>
      <c r="E89" s="8"/>
    </row>
    <row r="90" ht="15.75" customHeight="1">
      <c r="A90" s="10"/>
      <c r="B90" s="8"/>
      <c r="C90" s="8" t="s">
        <v>14</v>
      </c>
      <c r="D90" s="8"/>
      <c r="E90" s="8"/>
    </row>
    <row r="91" ht="15.75" customHeight="1">
      <c r="A91" s="10"/>
      <c r="B91" s="8"/>
      <c r="C91" s="8" t="s">
        <v>14</v>
      </c>
      <c r="D91" s="8"/>
      <c r="E91" s="8"/>
    </row>
    <row r="92" ht="15.75" customHeight="1">
      <c r="A92" s="10"/>
      <c r="B92" s="8"/>
      <c r="C92" s="8" t="s">
        <v>14</v>
      </c>
      <c r="D92" s="8"/>
      <c r="E92" s="8"/>
    </row>
    <row r="93" ht="15.75" customHeight="1">
      <c r="A93" s="10"/>
      <c r="B93" s="8"/>
      <c r="C93" s="8" t="s">
        <v>14</v>
      </c>
      <c r="D93" s="8"/>
      <c r="E93" s="8"/>
    </row>
    <row r="94" ht="15.75" customHeight="1">
      <c r="A94" s="10"/>
      <c r="B94" s="8"/>
      <c r="C94" s="8" t="s">
        <v>14</v>
      </c>
      <c r="D94" s="8"/>
      <c r="E94" s="8"/>
    </row>
    <row r="95" ht="15.75" customHeight="1">
      <c r="A95" s="10"/>
      <c r="B95" s="8"/>
      <c r="C95" s="8" t="s">
        <v>14</v>
      </c>
      <c r="D95" s="8"/>
      <c r="E95" s="8"/>
    </row>
    <row r="96" ht="15.75" customHeight="1">
      <c r="A96" s="10"/>
      <c r="B96" s="8"/>
      <c r="C96" s="8" t="s">
        <v>14</v>
      </c>
      <c r="D96" s="8"/>
      <c r="E96" s="8"/>
    </row>
    <row r="97" ht="15.75" customHeight="1">
      <c r="A97" s="10"/>
      <c r="B97" s="8"/>
      <c r="C97" s="8" t="s">
        <v>14</v>
      </c>
      <c r="D97" s="8"/>
      <c r="E97" s="8"/>
    </row>
    <row r="98" ht="15.75" customHeight="1">
      <c r="A98" s="10"/>
      <c r="B98" s="8"/>
      <c r="C98" s="8" t="s">
        <v>14</v>
      </c>
      <c r="D98" s="8"/>
      <c r="E98" s="8"/>
    </row>
    <row r="99" ht="15.75" customHeight="1">
      <c r="A99" s="10"/>
      <c r="B99" s="8"/>
      <c r="C99" s="8" t="s">
        <v>14</v>
      </c>
      <c r="D99" s="8"/>
      <c r="E99" s="8"/>
    </row>
    <row r="100" ht="15.75" customHeight="1">
      <c r="A100" s="10"/>
      <c r="B100" s="8"/>
      <c r="C100" s="8" t="s">
        <v>14</v>
      </c>
      <c r="D100" s="8"/>
      <c r="E100" s="8"/>
    </row>
    <row r="101" ht="15.75" customHeight="1">
      <c r="A101" s="10"/>
      <c r="B101" s="8"/>
      <c r="C101" s="8" t="s">
        <v>14</v>
      </c>
      <c r="D101" s="8"/>
      <c r="E101" s="8"/>
    </row>
    <row r="102" ht="15.75" customHeight="1">
      <c r="A102" s="10"/>
      <c r="B102" s="8"/>
      <c r="C102" s="8" t="s">
        <v>14</v>
      </c>
      <c r="D102" s="8"/>
      <c r="E102" s="8"/>
    </row>
    <row r="103" ht="15.75" customHeight="1">
      <c r="A103" s="10"/>
      <c r="B103" s="8"/>
      <c r="C103" s="8" t="s">
        <v>14</v>
      </c>
      <c r="D103" s="8"/>
      <c r="E103" s="8"/>
    </row>
    <row r="104" ht="15.75" customHeight="1">
      <c r="A104" s="10"/>
      <c r="B104" s="8"/>
      <c r="C104" s="8" t="s">
        <v>14</v>
      </c>
      <c r="D104" s="8"/>
      <c r="E104" s="8"/>
    </row>
    <row r="105" ht="15.75" customHeight="1">
      <c r="A105" s="10"/>
      <c r="B105" s="8"/>
      <c r="C105" s="8" t="s">
        <v>14</v>
      </c>
      <c r="D105" s="8"/>
      <c r="E105" s="8"/>
    </row>
    <row r="106" ht="15.75" customHeight="1">
      <c r="A106" s="10"/>
      <c r="B106" s="8"/>
      <c r="C106" s="8" t="s">
        <v>14</v>
      </c>
      <c r="D106" s="8"/>
      <c r="E106" s="8"/>
    </row>
    <row r="107" ht="15.75" customHeight="1">
      <c r="A107" s="10"/>
      <c r="B107" s="8"/>
      <c r="C107" s="8" t="s">
        <v>14</v>
      </c>
      <c r="D107" s="8"/>
      <c r="E107" s="8"/>
    </row>
    <row r="108" ht="15.75" customHeight="1">
      <c r="A108" s="10"/>
      <c r="B108" s="8"/>
      <c r="C108" s="8" t="s">
        <v>14</v>
      </c>
      <c r="D108" s="8"/>
      <c r="E108" s="8"/>
    </row>
    <row r="109" ht="15.75" customHeight="1">
      <c r="A109" s="10"/>
      <c r="B109" s="8"/>
      <c r="C109" s="8" t="s">
        <v>14</v>
      </c>
      <c r="D109" s="8"/>
      <c r="E109" s="8"/>
    </row>
    <row r="110" ht="15.75" customHeight="1">
      <c r="A110" s="10"/>
      <c r="B110" s="8"/>
      <c r="C110" s="8" t="s">
        <v>14</v>
      </c>
      <c r="D110" s="8"/>
      <c r="E110" s="8"/>
    </row>
    <row r="111" ht="15.75" customHeight="1">
      <c r="A111" s="10"/>
      <c r="B111" s="8"/>
      <c r="C111" s="8" t="s">
        <v>14</v>
      </c>
      <c r="D111" s="8"/>
      <c r="E111" s="8"/>
    </row>
    <row r="112" ht="15.75" customHeight="1">
      <c r="A112" s="10"/>
      <c r="B112" s="8"/>
      <c r="C112" s="8" t="s">
        <v>14</v>
      </c>
      <c r="D112" s="8"/>
      <c r="E112" s="8"/>
    </row>
    <row r="113" ht="15.75" customHeight="1">
      <c r="A113" s="10"/>
      <c r="B113" s="8"/>
      <c r="C113" s="8" t="s">
        <v>14</v>
      </c>
      <c r="D113" s="8"/>
      <c r="E113" s="8"/>
    </row>
    <row r="114" ht="15.75" customHeight="1">
      <c r="A114" s="10"/>
      <c r="B114" s="8"/>
      <c r="C114" s="8" t="s">
        <v>14</v>
      </c>
      <c r="D114" s="8"/>
      <c r="E114" s="8"/>
    </row>
    <row r="115" ht="15.75" customHeight="1">
      <c r="A115" s="10"/>
      <c r="B115" s="8"/>
      <c r="C115" s="8" t="s">
        <v>14</v>
      </c>
      <c r="D115" s="8"/>
      <c r="E115" s="8"/>
    </row>
    <row r="116" ht="15.75" customHeight="1">
      <c r="A116" s="10"/>
      <c r="B116" s="8"/>
      <c r="C116" s="8" t="s">
        <v>14</v>
      </c>
      <c r="D116" s="8"/>
      <c r="E116" s="8"/>
    </row>
    <row r="117" ht="15.75" customHeight="1">
      <c r="A117" s="10"/>
      <c r="B117" s="8"/>
      <c r="C117" s="8" t="s">
        <v>14</v>
      </c>
      <c r="D117" s="8"/>
      <c r="E117" s="8"/>
    </row>
    <row r="118" ht="15.75" customHeight="1">
      <c r="A118" s="10"/>
      <c r="B118" s="8"/>
      <c r="C118" s="8" t="s">
        <v>14</v>
      </c>
      <c r="D118" s="8"/>
      <c r="E118" s="8"/>
    </row>
    <row r="119" ht="15.75" customHeight="1">
      <c r="A119" s="10"/>
      <c r="B119" s="8"/>
      <c r="C119" s="8" t="s">
        <v>14</v>
      </c>
      <c r="D119" s="8"/>
      <c r="E119" s="8"/>
    </row>
    <row r="120" ht="15.75" customHeight="1">
      <c r="A120" s="10"/>
      <c r="B120" s="8"/>
      <c r="C120" s="8" t="s">
        <v>14</v>
      </c>
      <c r="D120" s="8"/>
      <c r="E120" s="8"/>
    </row>
    <row r="121" ht="15.75" customHeight="1">
      <c r="A121" s="10"/>
      <c r="B121" s="8"/>
      <c r="C121" s="8" t="s">
        <v>14</v>
      </c>
      <c r="D121" s="8"/>
      <c r="E121" s="8"/>
    </row>
    <row r="122" ht="15.75" customHeight="1">
      <c r="A122" s="10"/>
      <c r="B122" s="8"/>
      <c r="C122" s="8" t="s">
        <v>14</v>
      </c>
      <c r="D122" s="8"/>
      <c r="E122" s="8"/>
    </row>
    <row r="123" ht="15.75" customHeight="1">
      <c r="A123" s="10"/>
      <c r="B123" s="8"/>
      <c r="C123" s="8" t="s">
        <v>14</v>
      </c>
      <c r="D123" s="8"/>
      <c r="E123" s="8"/>
    </row>
    <row r="124" ht="15.75" customHeight="1">
      <c r="A124" s="10"/>
      <c r="B124" s="8"/>
      <c r="C124" s="8" t="s">
        <v>14</v>
      </c>
      <c r="D124" s="8"/>
      <c r="E124" s="8"/>
    </row>
    <row r="125" ht="15.75" customHeight="1">
      <c r="A125" s="10"/>
      <c r="B125" s="8"/>
      <c r="C125" s="8" t="s">
        <v>14</v>
      </c>
      <c r="D125" s="8"/>
      <c r="E125" s="8"/>
    </row>
    <row r="126" ht="15.75" customHeight="1">
      <c r="A126" s="10"/>
      <c r="B126" s="8"/>
      <c r="C126" s="8" t="s">
        <v>14</v>
      </c>
      <c r="D126" s="8"/>
      <c r="E126" s="8"/>
    </row>
    <row r="127" ht="15.75" customHeight="1">
      <c r="A127" s="10"/>
      <c r="B127" s="8"/>
      <c r="C127" s="8" t="s">
        <v>14</v>
      </c>
      <c r="D127" s="8"/>
      <c r="E127" s="8"/>
    </row>
    <row r="128" ht="15.75" customHeight="1">
      <c r="A128" s="10"/>
      <c r="B128" s="8"/>
      <c r="C128" s="8" t="s">
        <v>14</v>
      </c>
      <c r="D128" s="8"/>
      <c r="E128" s="8"/>
    </row>
    <row r="129" ht="15.75" customHeight="1">
      <c r="A129" s="10"/>
      <c r="B129" s="8"/>
      <c r="C129" s="8" t="s">
        <v>14</v>
      </c>
      <c r="D129" s="8"/>
      <c r="E129" s="8"/>
    </row>
    <row r="130" ht="15.75" customHeight="1">
      <c r="A130" s="10"/>
      <c r="B130" s="8"/>
      <c r="C130" s="8" t="s">
        <v>14</v>
      </c>
      <c r="D130" s="8"/>
      <c r="E130" s="8"/>
    </row>
    <row r="131" ht="15.75" customHeight="1">
      <c r="A131" s="10"/>
      <c r="B131" s="8"/>
      <c r="C131" s="8" t="s">
        <v>14</v>
      </c>
      <c r="D131" s="8"/>
      <c r="E131" s="8"/>
    </row>
    <row r="132" ht="15.75" customHeight="1">
      <c r="A132" s="10"/>
      <c r="B132" s="8"/>
      <c r="C132" s="8" t="s">
        <v>14</v>
      </c>
      <c r="D132" s="8"/>
      <c r="E132" s="8"/>
    </row>
    <row r="133" ht="15.75" customHeight="1">
      <c r="A133" s="10"/>
      <c r="B133" s="8"/>
      <c r="C133" s="8" t="s">
        <v>14</v>
      </c>
      <c r="D133" s="8"/>
      <c r="E133" s="8"/>
    </row>
    <row r="134" ht="15.75" customHeight="1">
      <c r="A134" s="10"/>
      <c r="B134" s="8"/>
      <c r="C134" s="8" t="s">
        <v>14</v>
      </c>
      <c r="D134" s="8"/>
      <c r="E134" s="8"/>
    </row>
    <row r="135" ht="15.75" customHeight="1">
      <c r="A135" s="10"/>
      <c r="B135" s="8"/>
      <c r="C135" s="8" t="s">
        <v>14</v>
      </c>
      <c r="D135" s="8"/>
      <c r="E135" s="8"/>
    </row>
    <row r="136" ht="15.75" customHeight="1">
      <c r="A136" s="10"/>
      <c r="B136" s="8"/>
      <c r="C136" s="8" t="s">
        <v>14</v>
      </c>
      <c r="D136" s="8"/>
      <c r="E136" s="8"/>
    </row>
    <row r="137" ht="15.75" customHeight="1">
      <c r="A137" s="10"/>
      <c r="B137" s="8"/>
      <c r="C137" s="8" t="s">
        <v>14</v>
      </c>
      <c r="D137" s="8"/>
      <c r="E137" s="8"/>
    </row>
    <row r="138" ht="15.75" customHeight="1">
      <c r="A138" s="10"/>
      <c r="B138" s="8"/>
      <c r="C138" s="8" t="s">
        <v>14</v>
      </c>
      <c r="D138" s="8"/>
      <c r="E138" s="8"/>
    </row>
    <row r="139" ht="15.75" customHeight="1">
      <c r="A139" s="10"/>
      <c r="B139" s="8"/>
      <c r="C139" s="8" t="s">
        <v>14</v>
      </c>
      <c r="D139" s="8"/>
      <c r="E139" s="8"/>
    </row>
    <row r="140" ht="15.75" customHeight="1">
      <c r="A140" s="10"/>
      <c r="B140" s="8"/>
      <c r="C140" s="8" t="s">
        <v>14</v>
      </c>
      <c r="D140" s="8"/>
      <c r="E140" s="8"/>
    </row>
    <row r="141" ht="15.75" customHeight="1">
      <c r="A141" s="10"/>
      <c r="B141" s="8"/>
      <c r="C141" s="8" t="s">
        <v>14</v>
      </c>
      <c r="D141" s="8"/>
      <c r="E141" s="8"/>
    </row>
    <row r="142" ht="15.75" customHeight="1">
      <c r="A142" s="10"/>
      <c r="B142" s="8"/>
      <c r="C142" s="8" t="s">
        <v>14</v>
      </c>
      <c r="D142" s="8"/>
      <c r="E142" s="8"/>
    </row>
    <row r="143" ht="15.75" customHeight="1">
      <c r="A143" s="10"/>
      <c r="B143" s="8"/>
      <c r="C143" s="8" t="s">
        <v>14</v>
      </c>
      <c r="D143" s="8"/>
      <c r="E143" s="8"/>
    </row>
    <row r="144" ht="15.75" customHeight="1">
      <c r="A144" s="10"/>
      <c r="B144" s="8"/>
      <c r="C144" s="8" t="s">
        <v>14</v>
      </c>
      <c r="D144" s="8"/>
      <c r="E144" s="8"/>
    </row>
    <row r="145" ht="15.75" customHeight="1">
      <c r="A145" s="10"/>
      <c r="B145" s="8"/>
      <c r="C145" s="8" t="s">
        <v>14</v>
      </c>
      <c r="D145" s="8"/>
      <c r="E145" s="8"/>
    </row>
    <row r="146" ht="15.75" customHeight="1">
      <c r="A146" s="10"/>
      <c r="B146" s="8"/>
      <c r="C146" s="8" t="s">
        <v>14</v>
      </c>
      <c r="D146" s="8"/>
      <c r="E146" s="8"/>
    </row>
    <row r="147" ht="15.75" customHeight="1">
      <c r="A147" s="10"/>
      <c r="B147" s="8"/>
      <c r="C147" s="8" t="s">
        <v>14</v>
      </c>
      <c r="D147" s="8"/>
      <c r="E147" s="8"/>
    </row>
    <row r="148" ht="15.75" customHeight="1">
      <c r="A148" s="10"/>
      <c r="B148" s="8"/>
      <c r="C148" s="8" t="s">
        <v>14</v>
      </c>
      <c r="D148" s="8"/>
      <c r="E148" s="8"/>
    </row>
    <row r="149" ht="15.75" customHeight="1">
      <c r="A149" s="10"/>
      <c r="B149" s="8"/>
      <c r="C149" s="8" t="s">
        <v>14</v>
      </c>
      <c r="D149" s="8"/>
      <c r="E149" s="8"/>
    </row>
    <row r="150" ht="15.75" customHeight="1">
      <c r="A150" s="10"/>
      <c r="B150" s="8"/>
      <c r="C150" s="8" t="s">
        <v>14</v>
      </c>
      <c r="D150" s="8"/>
      <c r="E150" s="8"/>
    </row>
    <row r="151" ht="15.75" customHeight="1">
      <c r="A151" s="10"/>
      <c r="B151" s="8"/>
      <c r="C151" s="8" t="s">
        <v>14</v>
      </c>
      <c r="D151" s="8"/>
      <c r="E151" s="8"/>
    </row>
    <row r="152" ht="15.75" customHeight="1">
      <c r="A152" s="10"/>
      <c r="B152" s="8"/>
      <c r="C152" s="8" t="s">
        <v>14</v>
      </c>
      <c r="D152" s="8"/>
      <c r="E152" s="8"/>
    </row>
    <row r="153" ht="15.75" customHeight="1">
      <c r="A153" s="10"/>
      <c r="B153" s="8"/>
      <c r="C153" s="8" t="s">
        <v>14</v>
      </c>
      <c r="D153" s="8"/>
      <c r="E153" s="8"/>
    </row>
    <row r="154" ht="15.75" customHeight="1">
      <c r="A154" s="10"/>
      <c r="B154" s="8"/>
      <c r="C154" s="8" t="s">
        <v>14</v>
      </c>
      <c r="D154" s="8"/>
      <c r="E154" s="8"/>
    </row>
    <row r="155" ht="15.75" customHeight="1">
      <c r="A155" s="10"/>
      <c r="B155" s="8"/>
      <c r="C155" s="8" t="s">
        <v>14</v>
      </c>
      <c r="D155" s="8"/>
      <c r="E155" s="8"/>
    </row>
    <row r="156" ht="15.75" customHeight="1">
      <c r="A156" s="10"/>
      <c r="B156" s="8"/>
      <c r="C156" s="8" t="s">
        <v>14</v>
      </c>
      <c r="D156" s="8"/>
      <c r="E156" s="8"/>
    </row>
    <row r="157" ht="15.75" customHeight="1">
      <c r="A157" s="10"/>
      <c r="B157" s="8"/>
      <c r="C157" s="8" t="s">
        <v>14</v>
      </c>
      <c r="D157" s="8"/>
      <c r="E157" s="8"/>
    </row>
    <row r="158" ht="15.75" customHeight="1">
      <c r="A158" s="10"/>
      <c r="B158" s="8"/>
      <c r="C158" s="8" t="s">
        <v>14</v>
      </c>
      <c r="D158" s="8"/>
      <c r="E158" s="8"/>
    </row>
    <row r="159" ht="15.75" customHeight="1">
      <c r="A159" s="10"/>
      <c r="B159" s="8"/>
      <c r="C159" s="8" t="s">
        <v>14</v>
      </c>
      <c r="D159" s="8"/>
      <c r="E159" s="8"/>
    </row>
    <row r="160" ht="15.75" customHeight="1">
      <c r="A160" s="10"/>
      <c r="B160" s="8"/>
      <c r="C160" s="8" t="s">
        <v>14</v>
      </c>
      <c r="D160" s="8"/>
      <c r="E160" s="8"/>
    </row>
    <row r="161" ht="15.75" customHeight="1">
      <c r="A161" s="10"/>
      <c r="B161" s="8"/>
      <c r="C161" s="8" t="s">
        <v>14</v>
      </c>
      <c r="D161" s="8"/>
      <c r="E161" s="8"/>
    </row>
    <row r="162" ht="15.75" customHeight="1">
      <c r="A162" s="10"/>
      <c r="B162" s="8"/>
      <c r="C162" s="8" t="s">
        <v>14</v>
      </c>
      <c r="D162" s="8"/>
      <c r="E162" s="8"/>
    </row>
    <row r="163" ht="15.75" customHeight="1">
      <c r="A163" s="10"/>
      <c r="B163" s="8"/>
      <c r="C163" s="8" t="s">
        <v>14</v>
      </c>
      <c r="D163" s="8"/>
      <c r="E163" s="8"/>
    </row>
    <row r="164" ht="15.75" customHeight="1">
      <c r="A164" s="10"/>
      <c r="B164" s="8"/>
      <c r="C164" s="8" t="s">
        <v>14</v>
      </c>
      <c r="D164" s="8"/>
      <c r="E164" s="8"/>
    </row>
    <row r="165" ht="15.75" customHeight="1">
      <c r="A165" s="10"/>
      <c r="B165" s="8"/>
      <c r="C165" s="8" t="s">
        <v>14</v>
      </c>
      <c r="D165" s="8"/>
      <c r="E165" s="8"/>
    </row>
    <row r="166" ht="15.75" customHeight="1">
      <c r="A166" s="10"/>
      <c r="B166" s="8"/>
      <c r="C166" s="8" t="s">
        <v>14</v>
      </c>
      <c r="D166" s="8"/>
      <c r="E166" s="8"/>
    </row>
    <row r="167" ht="15.75" customHeight="1">
      <c r="A167" s="10"/>
      <c r="B167" s="8"/>
      <c r="C167" s="8" t="s">
        <v>14</v>
      </c>
      <c r="D167" s="8"/>
      <c r="E167" s="8"/>
    </row>
    <row r="168" ht="15.75" customHeight="1">
      <c r="A168" s="10"/>
      <c r="B168" s="8"/>
      <c r="C168" s="8" t="s">
        <v>14</v>
      </c>
      <c r="D168" s="8"/>
      <c r="E168" s="8"/>
    </row>
    <row r="169" ht="15.75" customHeight="1">
      <c r="A169" s="10"/>
      <c r="B169" s="8"/>
      <c r="C169" s="8" t="s">
        <v>14</v>
      </c>
      <c r="D169" s="8"/>
      <c r="E169" s="8"/>
    </row>
    <row r="170" ht="15.75" customHeight="1">
      <c r="A170" s="10"/>
      <c r="B170" s="8"/>
      <c r="C170" s="8" t="s">
        <v>14</v>
      </c>
      <c r="D170" s="8"/>
      <c r="E170" s="8"/>
    </row>
    <row r="171" ht="15.75" customHeight="1">
      <c r="A171" s="10"/>
      <c r="B171" s="8"/>
      <c r="C171" s="8" t="s">
        <v>14</v>
      </c>
      <c r="D171" s="8"/>
      <c r="E171" s="8"/>
    </row>
    <row r="172" ht="15.75" customHeight="1">
      <c r="A172" s="10"/>
      <c r="B172" s="8"/>
      <c r="C172" s="8" t="s">
        <v>14</v>
      </c>
      <c r="D172" s="8"/>
      <c r="E172" s="8"/>
    </row>
    <row r="173" ht="15.75" customHeight="1">
      <c r="A173" s="10"/>
      <c r="B173" s="8"/>
      <c r="C173" s="8" t="s">
        <v>14</v>
      </c>
      <c r="D173" s="8"/>
      <c r="E173" s="8"/>
    </row>
    <row r="174" ht="15.75" customHeight="1">
      <c r="A174" s="10"/>
      <c r="B174" s="8"/>
      <c r="C174" s="8" t="s">
        <v>14</v>
      </c>
      <c r="D174" s="8"/>
      <c r="E174" s="8"/>
    </row>
    <row r="175" ht="15.75" customHeight="1">
      <c r="A175" s="10"/>
      <c r="B175" s="8"/>
      <c r="C175" s="8" t="s">
        <v>14</v>
      </c>
      <c r="D175" s="8"/>
      <c r="E175" s="8"/>
    </row>
    <row r="176" ht="15.75" customHeight="1">
      <c r="A176" s="10"/>
      <c r="B176" s="8"/>
      <c r="C176" s="8" t="s">
        <v>14</v>
      </c>
      <c r="D176" s="8"/>
      <c r="E176" s="8"/>
    </row>
    <row r="177" ht="15.75" customHeight="1">
      <c r="A177" s="10"/>
      <c r="B177" s="8"/>
      <c r="C177" s="8" t="s">
        <v>14</v>
      </c>
      <c r="D177" s="8"/>
      <c r="E177" s="8"/>
    </row>
    <row r="178" ht="15.75" customHeight="1">
      <c r="A178" s="10"/>
      <c r="B178" s="8"/>
      <c r="C178" s="8" t="s">
        <v>14</v>
      </c>
      <c r="D178" s="8"/>
      <c r="E178" s="8"/>
    </row>
    <row r="179" ht="15.75" customHeight="1">
      <c r="A179" s="10"/>
      <c r="B179" s="8"/>
      <c r="C179" s="8" t="s">
        <v>14</v>
      </c>
      <c r="D179" s="8"/>
      <c r="E179" s="8"/>
    </row>
    <row r="180" ht="15.75" customHeight="1">
      <c r="A180" s="10"/>
      <c r="B180" s="8"/>
      <c r="C180" s="8" t="s">
        <v>14</v>
      </c>
      <c r="D180" s="8"/>
      <c r="E180" s="8"/>
    </row>
    <row r="181" ht="15.75" customHeight="1">
      <c r="A181" s="10"/>
      <c r="B181" s="8"/>
      <c r="C181" s="8" t="s">
        <v>14</v>
      </c>
      <c r="D181" s="8"/>
      <c r="E181" s="8"/>
    </row>
    <row r="182" ht="15.75" customHeight="1">
      <c r="A182" s="10"/>
      <c r="B182" s="8"/>
      <c r="C182" s="8" t="s">
        <v>14</v>
      </c>
      <c r="D182" s="8"/>
      <c r="E182" s="8"/>
    </row>
    <row r="183" ht="15.75" customHeight="1">
      <c r="A183" s="10"/>
      <c r="B183" s="8"/>
      <c r="C183" s="8" t="s">
        <v>14</v>
      </c>
      <c r="D183" s="8"/>
      <c r="E183" s="8"/>
    </row>
    <row r="184" ht="15.75" customHeight="1">
      <c r="A184" s="10"/>
      <c r="B184" s="8"/>
      <c r="C184" s="8" t="s">
        <v>14</v>
      </c>
      <c r="D184" s="8"/>
      <c r="E184" s="8"/>
    </row>
    <row r="185" ht="15.75" customHeight="1">
      <c r="A185" s="10"/>
      <c r="B185" s="8"/>
      <c r="C185" s="8" t="s">
        <v>14</v>
      </c>
      <c r="D185" s="8"/>
      <c r="E185" s="8"/>
    </row>
    <row r="186" ht="15.75" customHeight="1">
      <c r="A186" s="10"/>
      <c r="B186" s="8"/>
      <c r="C186" s="8" t="s">
        <v>14</v>
      </c>
      <c r="D186" s="8"/>
      <c r="E186" s="8"/>
    </row>
    <row r="187" ht="15.75" customHeight="1">
      <c r="A187" s="10"/>
      <c r="B187" s="8"/>
      <c r="C187" s="8" t="s">
        <v>14</v>
      </c>
      <c r="D187" s="8"/>
      <c r="E187" s="8"/>
    </row>
    <row r="188" ht="15.75" customHeight="1">
      <c r="A188" s="10"/>
      <c r="B188" s="8"/>
      <c r="C188" s="8" t="s">
        <v>14</v>
      </c>
      <c r="D188" s="8"/>
      <c r="E188" s="8"/>
    </row>
    <row r="189" ht="15.75" customHeight="1">
      <c r="A189" s="10"/>
      <c r="B189" s="8"/>
      <c r="C189" s="8" t="s">
        <v>14</v>
      </c>
      <c r="D189" s="8"/>
      <c r="E189" s="8"/>
    </row>
    <row r="190" ht="15.75" customHeight="1">
      <c r="A190" s="10"/>
      <c r="B190" s="8"/>
      <c r="C190" s="8" t="s">
        <v>14</v>
      </c>
      <c r="D190" s="8"/>
      <c r="E190" s="8"/>
    </row>
    <row r="191" ht="15.75" customHeight="1">
      <c r="A191" s="10"/>
      <c r="B191" s="8"/>
      <c r="C191" s="8" t="s">
        <v>14</v>
      </c>
      <c r="D191" s="8"/>
      <c r="E191" s="8"/>
    </row>
    <row r="192" ht="15.75" customHeight="1">
      <c r="A192" s="10"/>
      <c r="B192" s="8"/>
      <c r="C192" s="8" t="s">
        <v>14</v>
      </c>
      <c r="D192" s="8"/>
      <c r="E192" s="8"/>
    </row>
    <row r="193" ht="15.75" customHeight="1">
      <c r="A193" s="10"/>
      <c r="B193" s="8"/>
      <c r="C193" s="8" t="s">
        <v>14</v>
      </c>
      <c r="D193" s="8"/>
      <c r="E193" s="8"/>
    </row>
    <row r="194" ht="15.75" customHeight="1">
      <c r="A194" s="10"/>
      <c r="B194" s="8"/>
      <c r="C194" s="8" t="s">
        <v>14</v>
      </c>
      <c r="D194" s="8"/>
      <c r="E194" s="8"/>
    </row>
    <row r="195" ht="15.75" customHeight="1">
      <c r="A195" s="10"/>
      <c r="B195" s="8"/>
      <c r="C195" s="8" t="s">
        <v>14</v>
      </c>
      <c r="D195" s="8"/>
      <c r="E195" s="8"/>
    </row>
    <row r="196" ht="15.75" customHeight="1">
      <c r="A196" s="10"/>
      <c r="B196" s="8"/>
      <c r="C196" s="8" t="s">
        <v>14</v>
      </c>
      <c r="D196" s="8"/>
      <c r="E196" s="8"/>
    </row>
    <row r="197" ht="15.75" customHeight="1">
      <c r="A197" s="10"/>
      <c r="B197" s="8"/>
      <c r="C197" s="8" t="s">
        <v>14</v>
      </c>
      <c r="D197" s="8"/>
      <c r="E197" s="8"/>
    </row>
    <row r="198" ht="15.75" customHeight="1">
      <c r="A198" s="10"/>
      <c r="B198" s="8"/>
      <c r="C198" s="8" t="s">
        <v>14</v>
      </c>
      <c r="D198" s="8"/>
      <c r="E198" s="8"/>
    </row>
    <row r="199" ht="15.75" customHeight="1">
      <c r="A199" s="10"/>
      <c r="B199" s="8"/>
      <c r="C199" s="8" t="s">
        <v>14</v>
      </c>
      <c r="D199" s="8"/>
      <c r="E199" s="8"/>
    </row>
    <row r="200" ht="15.75" customHeight="1">
      <c r="A200" s="10"/>
      <c r="B200" s="8"/>
      <c r="C200" s="8" t="s">
        <v>14</v>
      </c>
      <c r="D200" s="8"/>
      <c r="E200" s="8"/>
    </row>
    <row r="201" ht="15.75" customHeight="1">
      <c r="A201" s="10"/>
      <c r="B201" s="8"/>
      <c r="C201" s="8" t="s">
        <v>14</v>
      </c>
      <c r="D201" s="8"/>
      <c r="E201" s="8"/>
    </row>
    <row r="202" ht="15.75" customHeight="1">
      <c r="A202" s="10"/>
      <c r="B202" s="8"/>
      <c r="C202" s="8" t="s">
        <v>14</v>
      </c>
      <c r="D202" s="8"/>
      <c r="E202" s="8"/>
    </row>
    <row r="203" ht="15.75" customHeight="1">
      <c r="A203" s="10"/>
      <c r="B203" s="8"/>
      <c r="C203" s="8" t="s">
        <v>14</v>
      </c>
      <c r="D203" s="8"/>
      <c r="E203" s="8"/>
    </row>
    <row r="204" ht="15.75" customHeight="1">
      <c r="A204" s="10"/>
      <c r="B204" s="8"/>
      <c r="C204" s="8" t="s">
        <v>14</v>
      </c>
      <c r="D204" s="8"/>
      <c r="E204" s="8"/>
    </row>
    <row r="205" ht="15.75" customHeight="1">
      <c r="A205" s="10"/>
      <c r="B205" s="8"/>
      <c r="C205" s="8" t="s">
        <v>14</v>
      </c>
      <c r="D205" s="8"/>
      <c r="E205" s="8"/>
    </row>
    <row r="206" ht="15.75" customHeight="1">
      <c r="A206" s="10"/>
      <c r="B206" s="8"/>
      <c r="C206" s="8" t="s">
        <v>14</v>
      </c>
      <c r="D206" s="8"/>
      <c r="E206" s="8"/>
    </row>
    <row r="207" ht="15.75" customHeight="1">
      <c r="A207" s="10"/>
      <c r="B207" s="8"/>
      <c r="C207" s="8" t="s">
        <v>14</v>
      </c>
      <c r="D207" s="8"/>
      <c r="E207" s="8"/>
    </row>
    <row r="208" ht="15.75" customHeight="1">
      <c r="A208" s="10"/>
      <c r="B208" s="8"/>
      <c r="C208" s="8" t="s">
        <v>14</v>
      </c>
      <c r="D208" s="8"/>
      <c r="E208" s="8"/>
    </row>
    <row r="209" ht="15.75" customHeight="1">
      <c r="A209" s="10"/>
      <c r="B209" s="8"/>
      <c r="C209" s="8" t="s">
        <v>14</v>
      </c>
      <c r="D209" s="8"/>
      <c r="E209" s="8"/>
    </row>
    <row r="210" ht="15.75" customHeight="1">
      <c r="A210" s="10"/>
      <c r="B210" s="8"/>
      <c r="C210" s="8" t="s">
        <v>14</v>
      </c>
      <c r="D210" s="8"/>
      <c r="E210" s="8"/>
    </row>
    <row r="211" ht="15.75" customHeight="1">
      <c r="A211" s="10"/>
      <c r="B211" s="8"/>
      <c r="C211" s="8" t="s">
        <v>14</v>
      </c>
      <c r="D211" s="8"/>
      <c r="E211" s="8"/>
    </row>
    <row r="212" ht="15.75" customHeight="1">
      <c r="A212" s="10"/>
      <c r="B212" s="8"/>
      <c r="C212" s="8" t="s">
        <v>14</v>
      </c>
      <c r="D212" s="8"/>
      <c r="E212" s="8"/>
    </row>
    <row r="213" ht="15.75" customHeight="1">
      <c r="A213" s="10"/>
      <c r="B213" s="8"/>
      <c r="C213" s="8" t="s">
        <v>14</v>
      </c>
      <c r="D213" s="8"/>
      <c r="E213" s="8"/>
    </row>
    <row r="214" ht="15.75" customHeight="1">
      <c r="A214" s="10"/>
      <c r="B214" s="8"/>
      <c r="C214" s="8" t="s">
        <v>14</v>
      </c>
      <c r="D214" s="8"/>
      <c r="E214" s="8"/>
    </row>
    <row r="215" ht="15.75" customHeight="1">
      <c r="A215" s="10"/>
      <c r="B215" s="8"/>
      <c r="C215" s="8" t="s">
        <v>14</v>
      </c>
      <c r="D215" s="8"/>
      <c r="E215" s="8"/>
    </row>
    <row r="216" ht="15.75" customHeight="1">
      <c r="A216" s="10"/>
      <c r="B216" s="8"/>
      <c r="C216" s="8" t="s">
        <v>14</v>
      </c>
      <c r="D216" s="8"/>
      <c r="E216" s="8"/>
    </row>
    <row r="217" ht="15.75" customHeight="1">
      <c r="A217" s="10"/>
      <c r="B217" s="8"/>
      <c r="C217" s="8" t="s">
        <v>14</v>
      </c>
      <c r="D217" s="8"/>
      <c r="E217" s="8"/>
    </row>
    <row r="218" ht="15.75" customHeight="1">
      <c r="A218" s="10"/>
      <c r="B218" s="8"/>
      <c r="C218" s="8" t="s">
        <v>14</v>
      </c>
      <c r="D218" s="8"/>
      <c r="E218" s="8"/>
    </row>
    <row r="219" ht="15.75" customHeight="1">
      <c r="A219" s="10"/>
      <c r="B219" s="8"/>
      <c r="C219" s="8" t="s">
        <v>14</v>
      </c>
      <c r="D219" s="8"/>
      <c r="E219" s="8"/>
    </row>
    <row r="220" ht="15.75" customHeight="1">
      <c r="A220" s="10"/>
      <c r="B220" s="8"/>
      <c r="C220" s="8" t="s">
        <v>14</v>
      </c>
      <c r="D220" s="8"/>
      <c r="E220" s="8"/>
    </row>
    <row r="221" ht="15.75" customHeight="1">
      <c r="A221" s="10"/>
      <c r="B221" s="8"/>
      <c r="C221" s="8" t="s">
        <v>14</v>
      </c>
      <c r="D221" s="8"/>
      <c r="E221" s="8"/>
    </row>
    <row r="222" ht="15.75" customHeight="1">
      <c r="A222" s="10"/>
      <c r="B222" s="8"/>
      <c r="C222" s="8" t="s">
        <v>14</v>
      </c>
      <c r="D222" s="8"/>
      <c r="E222" s="8"/>
    </row>
    <row r="223" ht="15.75" customHeight="1">
      <c r="A223" s="10"/>
      <c r="B223" s="8"/>
      <c r="C223" s="8" t="s">
        <v>14</v>
      </c>
      <c r="D223" s="8"/>
      <c r="E223" s="8"/>
    </row>
    <row r="224" ht="15.75" customHeight="1">
      <c r="A224" s="10"/>
      <c r="B224" s="8"/>
      <c r="C224" s="8" t="s">
        <v>14</v>
      </c>
      <c r="D224" s="8"/>
      <c r="E224" s="8"/>
    </row>
    <row r="225" ht="15.75" customHeight="1">
      <c r="A225" s="10"/>
      <c r="B225" s="8"/>
      <c r="C225" s="8" t="s">
        <v>14</v>
      </c>
      <c r="D225" s="8"/>
      <c r="E225" s="8"/>
    </row>
    <row r="226" ht="15.75" customHeight="1">
      <c r="A226" s="10"/>
      <c r="B226" s="8"/>
      <c r="C226" s="8" t="s">
        <v>14</v>
      </c>
      <c r="D226" s="8"/>
      <c r="E226" s="8"/>
    </row>
    <row r="227" ht="15.75" customHeight="1">
      <c r="A227" s="10"/>
      <c r="B227" s="8"/>
      <c r="C227" s="8" t="s">
        <v>14</v>
      </c>
      <c r="D227" s="8"/>
      <c r="E227" s="8"/>
    </row>
    <row r="228" ht="15.75" customHeight="1">
      <c r="A228" s="10"/>
      <c r="B228" s="8"/>
      <c r="C228" s="8" t="s">
        <v>14</v>
      </c>
      <c r="D228" s="8"/>
      <c r="E228" s="8"/>
    </row>
    <row r="229" ht="15.75" customHeight="1">
      <c r="A229" s="10"/>
      <c r="B229" s="8"/>
      <c r="C229" s="8" t="s">
        <v>14</v>
      </c>
      <c r="D229" s="8"/>
      <c r="E229" s="8"/>
    </row>
    <row r="230" ht="15.75" customHeight="1">
      <c r="A230" s="10"/>
      <c r="B230" s="8"/>
      <c r="C230" s="8" t="s">
        <v>14</v>
      </c>
      <c r="D230" s="8"/>
      <c r="E230" s="8"/>
    </row>
    <row r="231" ht="15.75" customHeight="1">
      <c r="A231" s="10"/>
      <c r="B231" s="8"/>
      <c r="C231" s="8" t="s">
        <v>14</v>
      </c>
      <c r="D231" s="8"/>
      <c r="E231" s="8"/>
    </row>
    <row r="232" ht="15.75" customHeight="1">
      <c r="A232" s="10"/>
      <c r="B232" s="8"/>
      <c r="C232" s="8" t="s">
        <v>14</v>
      </c>
      <c r="D232" s="8"/>
      <c r="E232" s="8"/>
    </row>
    <row r="233" ht="15.75" customHeight="1">
      <c r="A233" s="10"/>
      <c r="B233" s="8"/>
      <c r="C233" s="8" t="s">
        <v>14</v>
      </c>
      <c r="D233" s="8"/>
      <c r="E233" s="8"/>
    </row>
    <row r="234" ht="15.75" customHeight="1">
      <c r="A234" s="10"/>
      <c r="B234" s="8"/>
      <c r="C234" s="8" t="s">
        <v>14</v>
      </c>
      <c r="D234" s="8"/>
      <c r="E234" s="8"/>
    </row>
    <row r="235" ht="15.75" customHeight="1">
      <c r="A235" s="10"/>
      <c r="B235" s="8"/>
      <c r="C235" s="8" t="s">
        <v>14</v>
      </c>
      <c r="D235" s="8"/>
      <c r="E235" s="8"/>
    </row>
    <row r="236" ht="15.75" customHeight="1">
      <c r="A236" s="10"/>
      <c r="B236" s="8"/>
      <c r="C236" s="8" t="s">
        <v>14</v>
      </c>
      <c r="D236" s="8"/>
      <c r="E236" s="8"/>
    </row>
    <row r="237" ht="15.75" customHeight="1">
      <c r="A237" s="10"/>
      <c r="B237" s="8"/>
      <c r="C237" s="8" t="s">
        <v>14</v>
      </c>
      <c r="D237" s="8"/>
      <c r="E237" s="8"/>
    </row>
    <row r="238" ht="15.75" customHeight="1">
      <c r="A238" s="10"/>
      <c r="B238" s="8"/>
      <c r="C238" s="8" t="s">
        <v>14</v>
      </c>
      <c r="D238" s="8"/>
      <c r="E238" s="8"/>
    </row>
    <row r="239" ht="15.75" customHeight="1">
      <c r="A239" s="10"/>
      <c r="B239" s="8"/>
      <c r="C239" s="8" t="s">
        <v>14</v>
      </c>
      <c r="D239" s="8"/>
      <c r="E239" s="8"/>
    </row>
    <row r="240" ht="15.75" customHeight="1">
      <c r="A240" s="10"/>
      <c r="B240" s="8"/>
      <c r="C240" s="8" t="s">
        <v>14</v>
      </c>
      <c r="D240" s="8"/>
      <c r="E240" s="8"/>
    </row>
    <row r="241" ht="15.75" customHeight="1">
      <c r="A241" s="10"/>
      <c r="B241" s="8"/>
      <c r="C241" s="8" t="s">
        <v>14</v>
      </c>
      <c r="D241" s="8"/>
      <c r="E241" s="8"/>
    </row>
    <row r="242" ht="15.75" customHeight="1">
      <c r="A242" s="10"/>
      <c r="B242" s="8"/>
      <c r="C242" s="8" t="s">
        <v>14</v>
      </c>
      <c r="D242" s="8"/>
      <c r="E242" s="8"/>
    </row>
    <row r="243" ht="15.75" customHeight="1">
      <c r="A243" s="10"/>
      <c r="B243" s="8"/>
      <c r="C243" s="8" t="s">
        <v>14</v>
      </c>
      <c r="D243" s="8"/>
      <c r="E243" s="8"/>
    </row>
    <row r="244" ht="15.75" customHeight="1">
      <c r="A244" s="10"/>
      <c r="B244" s="8"/>
      <c r="C244" s="8" t="s">
        <v>14</v>
      </c>
      <c r="D244" s="8"/>
      <c r="E244" s="8"/>
    </row>
    <row r="245" ht="15.75" customHeight="1">
      <c r="A245" s="10"/>
      <c r="B245" s="8"/>
      <c r="C245" s="8" t="s">
        <v>14</v>
      </c>
      <c r="D245" s="8"/>
      <c r="E245" s="8"/>
    </row>
    <row r="246" ht="15.75" customHeight="1">
      <c r="A246" s="10"/>
      <c r="B246" s="8"/>
      <c r="C246" s="8" t="s">
        <v>14</v>
      </c>
      <c r="D246" s="8"/>
      <c r="E246" s="8"/>
    </row>
    <row r="247" ht="15.75" customHeight="1">
      <c r="A247" s="10"/>
      <c r="B247" s="8"/>
      <c r="C247" s="8" t="s">
        <v>14</v>
      </c>
      <c r="D247" s="8"/>
      <c r="E247" s="8"/>
    </row>
    <row r="248" ht="15.75" customHeight="1">
      <c r="A248" s="10"/>
      <c r="B248" s="8"/>
      <c r="C248" s="8" t="s">
        <v>14</v>
      </c>
      <c r="D248" s="8"/>
      <c r="E248" s="8"/>
    </row>
    <row r="249" ht="15.75" customHeight="1">
      <c r="A249" s="10"/>
      <c r="B249" s="8"/>
      <c r="C249" s="8" t="s">
        <v>14</v>
      </c>
      <c r="D249" s="8"/>
      <c r="E249" s="8"/>
    </row>
    <row r="250" ht="15.75" customHeight="1">
      <c r="A250" s="10"/>
      <c r="B250" s="8"/>
      <c r="C250" s="8" t="s">
        <v>14</v>
      </c>
      <c r="D250" s="8"/>
      <c r="E250" s="8"/>
    </row>
    <row r="251" ht="15.75" customHeight="1">
      <c r="A251" s="10"/>
      <c r="B251" s="8"/>
      <c r="C251" s="8" t="s">
        <v>14</v>
      </c>
      <c r="D251" s="8"/>
      <c r="E251" s="8"/>
    </row>
    <row r="252" ht="15.75" customHeight="1">
      <c r="A252" s="10"/>
      <c r="B252" s="8"/>
      <c r="C252" s="8" t="s">
        <v>14</v>
      </c>
      <c r="D252" s="8"/>
      <c r="E252" s="8"/>
    </row>
    <row r="253" ht="15.75" customHeight="1">
      <c r="A253" s="10"/>
      <c r="B253" s="8"/>
      <c r="C253" s="8" t="s">
        <v>14</v>
      </c>
      <c r="D253" s="8"/>
      <c r="E253" s="8"/>
    </row>
    <row r="254" ht="15.75" customHeight="1">
      <c r="A254" s="10"/>
      <c r="B254" s="8"/>
      <c r="C254" s="8" t="s">
        <v>14</v>
      </c>
      <c r="D254" s="8"/>
      <c r="E254" s="8"/>
    </row>
    <row r="255" ht="15.75" customHeight="1">
      <c r="A255" s="10"/>
      <c r="B255" s="8"/>
      <c r="C255" s="8" t="s">
        <v>14</v>
      </c>
      <c r="D255" s="8"/>
      <c r="E255" s="8"/>
    </row>
    <row r="256" ht="15.75" customHeight="1">
      <c r="A256" s="10"/>
      <c r="B256" s="8"/>
      <c r="C256" s="8" t="s">
        <v>14</v>
      </c>
      <c r="D256" s="8"/>
      <c r="E256" s="8"/>
    </row>
    <row r="257" ht="15.75" customHeight="1">
      <c r="A257" s="10"/>
      <c r="B257" s="8"/>
      <c r="C257" s="8" t="s">
        <v>14</v>
      </c>
      <c r="D257" s="8"/>
      <c r="E257" s="8"/>
    </row>
    <row r="258" ht="15.75" customHeight="1">
      <c r="A258" s="10"/>
      <c r="B258" s="8"/>
      <c r="C258" s="8" t="s">
        <v>14</v>
      </c>
      <c r="D258" s="8"/>
      <c r="E258" s="8"/>
    </row>
    <row r="259" ht="15.75" customHeight="1">
      <c r="A259" s="10"/>
      <c r="B259" s="8"/>
      <c r="C259" s="8" t="s">
        <v>14</v>
      </c>
      <c r="D259" s="8"/>
      <c r="E259" s="8"/>
    </row>
    <row r="260" ht="15.75" customHeight="1">
      <c r="A260" s="10"/>
      <c r="B260" s="8"/>
      <c r="C260" s="8" t="s">
        <v>14</v>
      </c>
      <c r="D260" s="8"/>
      <c r="E260" s="8"/>
    </row>
    <row r="261" ht="15.75" customHeight="1">
      <c r="A261" s="10"/>
      <c r="B261" s="8"/>
      <c r="C261" s="8" t="s">
        <v>14</v>
      </c>
      <c r="D261" s="8"/>
      <c r="E261" s="8"/>
    </row>
    <row r="262" ht="15.75" customHeight="1">
      <c r="A262" s="10"/>
      <c r="B262" s="8"/>
      <c r="C262" s="8" t="s">
        <v>14</v>
      </c>
      <c r="D262" s="8"/>
      <c r="E262" s="8"/>
    </row>
    <row r="263" ht="15.75" customHeight="1">
      <c r="A263" s="10"/>
      <c r="B263" s="8"/>
      <c r="C263" s="8" t="s">
        <v>14</v>
      </c>
      <c r="D263" s="8"/>
      <c r="E263" s="8"/>
    </row>
    <row r="264" ht="15.75" customHeight="1">
      <c r="A264" s="10"/>
      <c r="B264" s="8"/>
      <c r="C264" s="8" t="s">
        <v>14</v>
      </c>
      <c r="D264" s="8"/>
      <c r="E264" s="8"/>
    </row>
    <row r="265" ht="15.75" customHeight="1">
      <c r="A265" s="10"/>
      <c r="B265" s="8"/>
      <c r="C265" s="8" t="s">
        <v>14</v>
      </c>
      <c r="D265" s="8"/>
      <c r="E265" s="8"/>
    </row>
    <row r="266" ht="15.75" customHeight="1">
      <c r="A266" s="10"/>
      <c r="B266" s="8"/>
      <c r="C266" s="8" t="s">
        <v>14</v>
      </c>
      <c r="D266" s="8"/>
      <c r="E266" s="8"/>
    </row>
    <row r="267" ht="15.75" customHeight="1">
      <c r="A267" s="10"/>
      <c r="B267" s="8"/>
      <c r="C267" s="8" t="s">
        <v>14</v>
      </c>
      <c r="D267" s="8"/>
      <c r="E267" s="8"/>
    </row>
    <row r="268" ht="15.75" customHeight="1">
      <c r="A268" s="10"/>
      <c r="B268" s="8"/>
      <c r="C268" s="8" t="s">
        <v>14</v>
      </c>
      <c r="D268" s="8"/>
      <c r="E268" s="8"/>
    </row>
    <row r="269" ht="15.75" customHeight="1">
      <c r="A269" s="10"/>
      <c r="B269" s="8"/>
      <c r="C269" s="8" t="s">
        <v>14</v>
      </c>
      <c r="D269" s="8"/>
      <c r="E269" s="8"/>
    </row>
    <row r="270" ht="15.75" customHeight="1">
      <c r="A270" s="10"/>
      <c r="B270" s="8"/>
      <c r="C270" s="8" t="s">
        <v>14</v>
      </c>
      <c r="D270" s="8"/>
      <c r="E270" s="8"/>
    </row>
    <row r="271" ht="15.75" customHeight="1">
      <c r="A271" s="10"/>
      <c r="B271" s="8"/>
      <c r="C271" s="8" t="s">
        <v>14</v>
      </c>
      <c r="D271" s="8"/>
      <c r="E271" s="8"/>
    </row>
    <row r="272" ht="15.75" customHeight="1">
      <c r="A272" s="10"/>
      <c r="B272" s="8"/>
      <c r="C272" s="8" t="s">
        <v>14</v>
      </c>
      <c r="D272" s="8"/>
      <c r="E272" s="8"/>
    </row>
    <row r="273" ht="15.75" customHeight="1">
      <c r="A273" s="10"/>
      <c r="B273" s="8"/>
      <c r="C273" s="8" t="s">
        <v>14</v>
      </c>
      <c r="D273" s="8"/>
      <c r="E273" s="8"/>
    </row>
    <row r="274" ht="15.75" customHeight="1">
      <c r="A274" s="10"/>
      <c r="B274" s="8"/>
      <c r="C274" s="8" t="s">
        <v>14</v>
      </c>
      <c r="D274" s="8"/>
      <c r="E274" s="8"/>
    </row>
    <row r="275" ht="15.75" customHeight="1">
      <c r="A275" s="10"/>
      <c r="B275" s="8"/>
      <c r="C275" s="8" t="s">
        <v>14</v>
      </c>
      <c r="D275" s="8"/>
      <c r="E275" s="8"/>
    </row>
    <row r="276" ht="15.75" customHeight="1">
      <c r="A276" s="10"/>
      <c r="B276" s="8"/>
      <c r="C276" s="8" t="s">
        <v>14</v>
      </c>
      <c r="D276" s="8"/>
      <c r="E276" s="8"/>
    </row>
    <row r="277" ht="15.75" customHeight="1">
      <c r="A277" s="10"/>
      <c r="B277" s="8"/>
      <c r="C277" s="8" t="s">
        <v>14</v>
      </c>
      <c r="D277" s="8"/>
      <c r="E277" s="8"/>
    </row>
    <row r="278" ht="15.75" customHeight="1">
      <c r="A278" s="10"/>
      <c r="B278" s="8"/>
      <c r="C278" s="8" t="s">
        <v>14</v>
      </c>
      <c r="D278" s="8"/>
      <c r="E278" s="8"/>
    </row>
    <row r="279" ht="15.75" customHeight="1">
      <c r="A279" s="10"/>
      <c r="B279" s="8"/>
      <c r="C279" s="8" t="s">
        <v>14</v>
      </c>
      <c r="D279" s="8"/>
      <c r="E279" s="8"/>
    </row>
    <row r="280" ht="15.75" customHeight="1">
      <c r="A280" s="10"/>
      <c r="B280" s="8"/>
      <c r="C280" s="8" t="s">
        <v>14</v>
      </c>
      <c r="D280" s="8"/>
      <c r="E280" s="8"/>
    </row>
    <row r="281" ht="15.75" customHeight="1">
      <c r="A281" s="10"/>
      <c r="B281" s="8"/>
      <c r="C281" s="8" t="s">
        <v>14</v>
      </c>
      <c r="D281" s="8"/>
      <c r="E281" s="8"/>
    </row>
    <row r="282" ht="15.75" customHeight="1">
      <c r="A282" s="10"/>
      <c r="B282" s="8"/>
      <c r="C282" s="8" t="s">
        <v>14</v>
      </c>
      <c r="D282" s="8"/>
      <c r="E282" s="8"/>
    </row>
    <row r="283" ht="15.75" customHeight="1">
      <c r="A283" s="10"/>
      <c r="B283" s="8"/>
      <c r="C283" s="8" t="s">
        <v>14</v>
      </c>
      <c r="D283" s="8"/>
      <c r="E283" s="8"/>
    </row>
    <row r="284" ht="15.75" customHeight="1">
      <c r="A284" s="10"/>
      <c r="B284" s="8"/>
      <c r="C284" s="8" t="s">
        <v>14</v>
      </c>
      <c r="D284" s="8"/>
      <c r="E284" s="8"/>
    </row>
    <row r="285" ht="15.75" customHeight="1">
      <c r="A285" s="10"/>
      <c r="B285" s="8"/>
      <c r="C285" s="8" t="s">
        <v>14</v>
      </c>
      <c r="D285" s="8"/>
      <c r="E285" s="8"/>
    </row>
    <row r="286" ht="15.75" customHeight="1">
      <c r="A286" s="10"/>
      <c r="B286" s="8"/>
      <c r="C286" s="8" t="s">
        <v>14</v>
      </c>
      <c r="D286" s="8"/>
      <c r="E286" s="8"/>
    </row>
    <row r="287" ht="15.75" customHeight="1">
      <c r="A287" s="10"/>
      <c r="B287" s="8"/>
      <c r="C287" s="8" t="s">
        <v>14</v>
      </c>
      <c r="D287" s="8"/>
      <c r="E287" s="8"/>
    </row>
    <row r="288" ht="15.75" customHeight="1">
      <c r="A288" s="10"/>
      <c r="B288" s="8"/>
      <c r="C288" s="8" t="s">
        <v>14</v>
      </c>
      <c r="D288" s="8"/>
      <c r="E288" s="8"/>
    </row>
    <row r="289" ht="15.75" customHeight="1">
      <c r="A289" s="10"/>
      <c r="B289" s="8"/>
      <c r="C289" s="8" t="s">
        <v>14</v>
      </c>
      <c r="D289" s="8"/>
      <c r="E289" s="8"/>
    </row>
    <row r="290" ht="15.75" customHeight="1">
      <c r="A290" s="10"/>
      <c r="B290" s="8"/>
      <c r="C290" s="8" t="s">
        <v>14</v>
      </c>
      <c r="D290" s="8"/>
      <c r="E290" s="8"/>
    </row>
    <row r="291" ht="15.75" customHeight="1">
      <c r="A291" s="10"/>
      <c r="B291" s="8"/>
      <c r="C291" s="8" t="s">
        <v>14</v>
      </c>
      <c r="D291" s="8"/>
      <c r="E291" s="8"/>
    </row>
    <row r="292" ht="15.75" customHeight="1">
      <c r="A292" s="10"/>
      <c r="B292" s="8"/>
      <c r="C292" s="8" t="s">
        <v>14</v>
      </c>
      <c r="D292" s="8"/>
      <c r="E292" s="8"/>
    </row>
    <row r="293" ht="15.75" customHeight="1">
      <c r="A293" s="10"/>
      <c r="B293" s="8"/>
      <c r="C293" s="8" t="s">
        <v>14</v>
      </c>
      <c r="D293" s="8"/>
      <c r="E293" s="8"/>
    </row>
    <row r="294" ht="15.75" customHeight="1">
      <c r="A294" s="10"/>
      <c r="B294" s="8"/>
      <c r="C294" s="8" t="s">
        <v>14</v>
      </c>
      <c r="D294" s="8"/>
      <c r="E294" s="8"/>
    </row>
    <row r="295" ht="15.75" customHeight="1">
      <c r="A295" s="10"/>
      <c r="B295" s="8"/>
      <c r="C295" s="8" t="s">
        <v>14</v>
      </c>
      <c r="D295" s="8"/>
      <c r="E295" s="8"/>
    </row>
    <row r="296" ht="15.75" customHeight="1">
      <c r="A296" s="10"/>
      <c r="B296" s="8"/>
      <c r="C296" s="8" t="s">
        <v>14</v>
      </c>
      <c r="D296" s="8"/>
      <c r="E296" s="8"/>
    </row>
    <row r="297" ht="15.75" customHeight="1">
      <c r="A297" s="10"/>
      <c r="B297" s="8"/>
      <c r="C297" s="8" t="s">
        <v>14</v>
      </c>
      <c r="D297" s="8"/>
      <c r="E297" s="8"/>
    </row>
    <row r="298" ht="15.75" customHeight="1">
      <c r="A298" s="10"/>
      <c r="B298" s="8"/>
      <c r="C298" s="8" t="s">
        <v>14</v>
      </c>
      <c r="D298" s="8"/>
      <c r="E298" s="8"/>
    </row>
    <row r="299" ht="15.75" customHeight="1">
      <c r="A299" s="10"/>
      <c r="B299" s="8"/>
      <c r="C299" s="8" t="s">
        <v>14</v>
      </c>
      <c r="D299" s="8"/>
      <c r="E299" s="8"/>
    </row>
    <row r="300" ht="15.75" customHeight="1">
      <c r="A300" s="10"/>
      <c r="B300" s="8"/>
      <c r="C300" s="8" t="s">
        <v>14</v>
      </c>
      <c r="D300" s="8"/>
      <c r="E300" s="8"/>
    </row>
    <row r="301" ht="15.75" customHeight="1">
      <c r="A301" s="10"/>
      <c r="B301" s="8"/>
      <c r="C301" s="8" t="s">
        <v>14</v>
      </c>
      <c r="D301" s="8"/>
      <c r="E301" s="8"/>
    </row>
    <row r="302" ht="15.75" customHeight="1">
      <c r="A302" s="10"/>
      <c r="B302" s="8"/>
      <c r="C302" s="8" t="s">
        <v>14</v>
      </c>
      <c r="D302" s="8"/>
      <c r="E302" s="8"/>
    </row>
    <row r="303" ht="15.75" customHeight="1">
      <c r="A303" s="10"/>
      <c r="B303" s="8"/>
      <c r="C303" s="8" t="s">
        <v>14</v>
      </c>
      <c r="D303" s="8"/>
      <c r="E303" s="8"/>
    </row>
    <row r="304" ht="15.75" customHeight="1">
      <c r="A304" s="10"/>
      <c r="B304" s="8"/>
      <c r="C304" s="8" t="s">
        <v>14</v>
      </c>
      <c r="D304" s="8"/>
      <c r="E304" s="8"/>
    </row>
    <row r="305" ht="15.75" customHeight="1">
      <c r="A305" s="10"/>
      <c r="B305" s="8"/>
      <c r="C305" s="8" t="s">
        <v>14</v>
      </c>
      <c r="D305" s="8"/>
      <c r="E305" s="8"/>
    </row>
    <row r="306" ht="15.75" customHeight="1">
      <c r="A306" s="10"/>
      <c r="B306" s="8"/>
      <c r="C306" s="8" t="s">
        <v>14</v>
      </c>
      <c r="D306" s="8"/>
      <c r="E306" s="8"/>
    </row>
    <row r="307" ht="15.75" customHeight="1">
      <c r="A307" s="10"/>
      <c r="B307" s="8"/>
      <c r="C307" s="8" t="s">
        <v>14</v>
      </c>
      <c r="D307" s="8"/>
      <c r="E307" s="8"/>
    </row>
    <row r="308" ht="15.75" customHeight="1">
      <c r="A308" s="10"/>
      <c r="B308" s="8"/>
      <c r="C308" s="8" t="s">
        <v>14</v>
      </c>
      <c r="D308" s="8"/>
      <c r="E308" s="8"/>
    </row>
    <row r="309" ht="15.75" customHeight="1">
      <c r="A309" s="10"/>
      <c r="B309" s="8"/>
      <c r="C309" s="8" t="s">
        <v>14</v>
      </c>
      <c r="D309" s="8"/>
      <c r="E309" s="8"/>
    </row>
    <row r="310" ht="15.75" customHeight="1">
      <c r="A310" s="10"/>
      <c r="B310" s="8"/>
      <c r="C310" s="8" t="s">
        <v>14</v>
      </c>
      <c r="D310" s="8"/>
      <c r="E310" s="8"/>
    </row>
    <row r="311" ht="15.75" customHeight="1">
      <c r="A311" s="10"/>
      <c r="B311" s="8"/>
      <c r="C311" s="8" t="s">
        <v>14</v>
      </c>
      <c r="D311" s="8"/>
      <c r="E311" s="8"/>
    </row>
    <row r="312" ht="15.75" customHeight="1">
      <c r="A312" s="10"/>
      <c r="B312" s="8"/>
      <c r="C312" s="8" t="s">
        <v>14</v>
      </c>
      <c r="D312" s="8"/>
      <c r="E312" s="8"/>
    </row>
    <row r="313" ht="15.75" customHeight="1">
      <c r="A313" s="10"/>
      <c r="B313" s="8"/>
      <c r="C313" s="8" t="s">
        <v>14</v>
      </c>
      <c r="D313" s="8"/>
      <c r="E313" s="8"/>
    </row>
    <row r="314" ht="15.75" customHeight="1">
      <c r="A314" s="10"/>
      <c r="B314" s="8"/>
      <c r="C314" s="8" t="s">
        <v>14</v>
      </c>
      <c r="D314" s="8"/>
      <c r="E314" s="8"/>
    </row>
    <row r="315" ht="15.75" customHeight="1">
      <c r="A315" s="10"/>
      <c r="B315" s="8"/>
      <c r="C315" s="8" t="s">
        <v>14</v>
      </c>
      <c r="D315" s="8"/>
      <c r="E315" s="8"/>
    </row>
    <row r="316" ht="15.75" customHeight="1">
      <c r="A316" s="10"/>
      <c r="B316" s="8"/>
      <c r="C316" s="8" t="s">
        <v>14</v>
      </c>
      <c r="D316" s="8"/>
      <c r="E316" s="8"/>
    </row>
    <row r="317" ht="15.75" customHeight="1">
      <c r="A317" s="10"/>
      <c r="B317" s="8"/>
      <c r="C317" s="8" t="s">
        <v>14</v>
      </c>
      <c r="D317" s="8"/>
      <c r="E317" s="8"/>
    </row>
    <row r="318" ht="15.75" customHeight="1">
      <c r="A318" s="10"/>
      <c r="B318" s="8"/>
      <c r="C318" s="8" t="s">
        <v>14</v>
      </c>
      <c r="D318" s="8"/>
      <c r="E318" s="8"/>
    </row>
    <row r="319" ht="15.75" customHeight="1">
      <c r="A319" s="10"/>
      <c r="B319" s="8"/>
      <c r="C319" s="8" t="s">
        <v>14</v>
      </c>
      <c r="D319" s="8"/>
      <c r="E319" s="8"/>
    </row>
    <row r="320" ht="15.75" customHeight="1">
      <c r="A320" s="10"/>
      <c r="B320" s="8"/>
      <c r="C320" s="8" t="s">
        <v>14</v>
      </c>
      <c r="D320" s="8"/>
      <c r="E320" s="8"/>
    </row>
    <row r="321" ht="15.75" customHeight="1">
      <c r="A321" s="10"/>
      <c r="B321" s="8"/>
      <c r="C321" s="8" t="s">
        <v>14</v>
      </c>
      <c r="D321" s="8"/>
      <c r="E321" s="8"/>
    </row>
    <row r="322" ht="15.75" customHeight="1">
      <c r="A322" s="10"/>
      <c r="B322" s="8"/>
      <c r="C322" s="8" t="s">
        <v>14</v>
      </c>
      <c r="D322" s="8"/>
      <c r="E322" s="8"/>
    </row>
    <row r="323" ht="15.75" customHeight="1">
      <c r="A323" s="10"/>
      <c r="B323" s="8"/>
      <c r="C323" s="8" t="s">
        <v>14</v>
      </c>
      <c r="D323" s="8"/>
      <c r="E323" s="8"/>
    </row>
    <row r="324" ht="15.75" customHeight="1">
      <c r="A324" s="10"/>
      <c r="B324" s="8"/>
      <c r="C324" s="8" t="s">
        <v>14</v>
      </c>
      <c r="D324" s="8"/>
      <c r="E324" s="8"/>
    </row>
    <row r="325" ht="15.75" customHeight="1">
      <c r="A325" s="10"/>
      <c r="B325" s="8"/>
      <c r="C325" s="8" t="s">
        <v>14</v>
      </c>
      <c r="D325" s="8"/>
      <c r="E325" s="8"/>
    </row>
    <row r="326" ht="15.75" customHeight="1">
      <c r="A326" s="10"/>
      <c r="B326" s="8"/>
      <c r="C326" s="8" t="s">
        <v>14</v>
      </c>
      <c r="D326" s="8"/>
      <c r="E326" s="8"/>
    </row>
    <row r="327" ht="15.75" customHeight="1">
      <c r="A327" s="10"/>
      <c r="B327" s="8"/>
      <c r="C327" s="8" t="s">
        <v>14</v>
      </c>
      <c r="D327" s="8"/>
      <c r="E327" s="8"/>
    </row>
    <row r="328" ht="15.75" customHeight="1">
      <c r="A328" s="10"/>
      <c r="B328" s="8"/>
      <c r="C328" s="8" t="s">
        <v>14</v>
      </c>
      <c r="D328" s="8"/>
      <c r="E328" s="8"/>
    </row>
    <row r="329" ht="15.75" customHeight="1">
      <c r="A329" s="10"/>
      <c r="B329" s="8"/>
      <c r="C329" s="8" t="s">
        <v>14</v>
      </c>
      <c r="D329" s="8"/>
      <c r="E329" s="8"/>
    </row>
    <row r="330" ht="15.75" customHeight="1">
      <c r="A330" s="10"/>
      <c r="B330" s="8"/>
      <c r="C330" s="8" t="s">
        <v>14</v>
      </c>
      <c r="D330" s="8"/>
      <c r="E330" s="8"/>
    </row>
    <row r="331" ht="15.75" customHeight="1">
      <c r="A331" s="10"/>
      <c r="B331" s="8"/>
      <c r="C331" s="8" t="s">
        <v>14</v>
      </c>
      <c r="D331" s="8"/>
      <c r="E331" s="8"/>
    </row>
    <row r="332" ht="15.75" customHeight="1">
      <c r="A332" s="10"/>
      <c r="B332" s="8"/>
      <c r="C332" s="8" t="s">
        <v>14</v>
      </c>
      <c r="D332" s="8"/>
      <c r="E332" s="8"/>
    </row>
    <row r="333" ht="15.75" customHeight="1">
      <c r="A333" s="10"/>
      <c r="B333" s="8"/>
      <c r="C333" s="8" t="s">
        <v>14</v>
      </c>
      <c r="D333" s="8"/>
      <c r="E333" s="8"/>
    </row>
    <row r="334" ht="15.75" customHeight="1">
      <c r="A334" s="10"/>
      <c r="B334" s="8"/>
      <c r="C334" s="8" t="s">
        <v>14</v>
      </c>
      <c r="D334" s="8"/>
      <c r="E334" s="8"/>
    </row>
    <row r="335" ht="15.75" customHeight="1">
      <c r="A335" s="10"/>
      <c r="B335" s="8"/>
      <c r="C335" s="8" t="s">
        <v>14</v>
      </c>
      <c r="D335" s="8"/>
      <c r="E335" s="8"/>
    </row>
    <row r="336" ht="15.75" customHeight="1">
      <c r="A336" s="10"/>
      <c r="B336" s="8"/>
      <c r="C336" s="8" t="s">
        <v>14</v>
      </c>
      <c r="D336" s="8"/>
      <c r="E336" s="8"/>
    </row>
    <row r="337" ht="15.75" customHeight="1">
      <c r="A337" s="10"/>
      <c r="B337" s="8"/>
      <c r="C337" s="8" t="s">
        <v>14</v>
      </c>
      <c r="D337" s="8"/>
      <c r="E337" s="8"/>
    </row>
    <row r="338" ht="15.75" customHeight="1">
      <c r="A338" s="10"/>
      <c r="B338" s="8"/>
      <c r="C338" s="8" t="s">
        <v>14</v>
      </c>
      <c r="D338" s="8"/>
      <c r="E338" s="8"/>
    </row>
    <row r="339" ht="15.75" customHeight="1">
      <c r="A339" s="10"/>
      <c r="B339" s="8"/>
      <c r="C339" s="8" t="s">
        <v>14</v>
      </c>
      <c r="D339" s="8"/>
      <c r="E339" s="8"/>
    </row>
    <row r="340" ht="15.75" customHeight="1">
      <c r="A340" s="10"/>
      <c r="B340" s="8"/>
      <c r="C340" s="8" t="s">
        <v>14</v>
      </c>
      <c r="D340" s="8"/>
      <c r="E340" s="8"/>
    </row>
    <row r="341" ht="15.75" customHeight="1">
      <c r="A341" s="10"/>
      <c r="B341" s="8"/>
      <c r="C341" s="8" t="s">
        <v>14</v>
      </c>
      <c r="D341" s="8"/>
      <c r="E341" s="8"/>
    </row>
    <row r="342" ht="15.75" customHeight="1">
      <c r="A342" s="10"/>
      <c r="B342" s="8"/>
      <c r="C342" s="8" t="s">
        <v>14</v>
      </c>
      <c r="D342" s="8"/>
      <c r="E342" s="8"/>
    </row>
    <row r="343" ht="15.75" customHeight="1">
      <c r="A343" s="10"/>
      <c r="B343" s="8"/>
      <c r="C343" s="8" t="s">
        <v>14</v>
      </c>
      <c r="D343" s="8"/>
      <c r="E343" s="8"/>
    </row>
    <row r="344" ht="15.75" customHeight="1">
      <c r="A344" s="10"/>
      <c r="B344" s="8"/>
      <c r="C344" s="8" t="s">
        <v>14</v>
      </c>
      <c r="D344" s="8"/>
      <c r="E344" s="8"/>
    </row>
    <row r="345" ht="15.75" customHeight="1">
      <c r="A345" s="10"/>
      <c r="B345" s="8"/>
      <c r="C345" s="8" t="s">
        <v>14</v>
      </c>
      <c r="D345" s="8"/>
      <c r="E345" s="8"/>
    </row>
    <row r="346" ht="15.75" customHeight="1">
      <c r="A346" s="10"/>
      <c r="B346" s="8"/>
      <c r="C346" s="8" t="s">
        <v>14</v>
      </c>
      <c r="D346" s="8"/>
      <c r="E346" s="8"/>
    </row>
    <row r="347" ht="15.75" customHeight="1">
      <c r="A347" s="10"/>
      <c r="B347" s="8"/>
      <c r="C347" s="8" t="s">
        <v>14</v>
      </c>
      <c r="D347" s="8"/>
      <c r="E347" s="8"/>
    </row>
    <row r="348" ht="15.75" customHeight="1">
      <c r="A348" s="10"/>
      <c r="B348" s="8"/>
      <c r="C348" s="8" t="s">
        <v>14</v>
      </c>
      <c r="D348" s="8"/>
      <c r="E348" s="8"/>
    </row>
    <row r="349" ht="15.75" customHeight="1">
      <c r="A349" s="10"/>
      <c r="B349" s="8"/>
      <c r="C349" s="8" t="s">
        <v>14</v>
      </c>
      <c r="D349" s="8"/>
      <c r="E349" s="8"/>
    </row>
    <row r="350" ht="15.75" customHeight="1">
      <c r="A350" s="10"/>
      <c r="B350" s="8"/>
      <c r="C350" s="8" t="s">
        <v>14</v>
      </c>
      <c r="D350" s="8"/>
      <c r="E350" s="8"/>
    </row>
    <row r="351" ht="15.75" customHeight="1">
      <c r="A351" s="10"/>
      <c r="B351" s="8"/>
      <c r="C351" s="8" t="s">
        <v>14</v>
      </c>
      <c r="D351" s="8"/>
      <c r="E351" s="8"/>
    </row>
    <row r="352" ht="15.75" customHeight="1">
      <c r="A352" s="10"/>
      <c r="B352" s="8"/>
      <c r="C352" s="8" t="s">
        <v>14</v>
      </c>
      <c r="D352" s="8"/>
      <c r="E352" s="8"/>
    </row>
    <row r="353" ht="15.75" customHeight="1">
      <c r="A353" s="10"/>
      <c r="B353" s="8"/>
      <c r="C353" s="8" t="s">
        <v>14</v>
      </c>
      <c r="D353" s="8"/>
      <c r="E353" s="8"/>
    </row>
    <row r="354" ht="15.75" customHeight="1">
      <c r="A354" s="10"/>
      <c r="B354" s="8"/>
      <c r="C354" s="8" t="s">
        <v>14</v>
      </c>
      <c r="D354" s="8"/>
      <c r="E354" s="8"/>
    </row>
    <row r="355" ht="15.75" customHeight="1">
      <c r="A355" s="10"/>
      <c r="B355" s="8"/>
      <c r="C355" s="8" t="s">
        <v>14</v>
      </c>
      <c r="D355" s="8"/>
      <c r="E355" s="8"/>
    </row>
    <row r="356" ht="15.75" customHeight="1">
      <c r="A356" s="10"/>
      <c r="B356" s="8"/>
      <c r="C356" s="8" t="s">
        <v>14</v>
      </c>
      <c r="D356" s="8"/>
      <c r="E356" s="8"/>
    </row>
    <row r="357" ht="15.75" customHeight="1">
      <c r="A357" s="10"/>
      <c r="B357" s="8"/>
      <c r="C357" s="8" t="s">
        <v>14</v>
      </c>
      <c r="D357" s="8"/>
      <c r="E357" s="8"/>
    </row>
    <row r="358" ht="15.75" customHeight="1">
      <c r="A358" s="10"/>
      <c r="B358" s="8"/>
      <c r="C358" s="8" t="s">
        <v>14</v>
      </c>
      <c r="D358" s="8"/>
      <c r="E358" s="8"/>
    </row>
    <row r="359" ht="15.75" customHeight="1">
      <c r="A359" s="10"/>
      <c r="B359" s="8"/>
      <c r="C359" s="8" t="s">
        <v>14</v>
      </c>
      <c r="D359" s="8"/>
      <c r="E359" s="8"/>
    </row>
    <row r="360" ht="15.75" customHeight="1">
      <c r="A360" s="10"/>
      <c r="B360" s="8"/>
      <c r="C360" s="8" t="s">
        <v>14</v>
      </c>
      <c r="D360" s="8"/>
      <c r="E360" s="8"/>
    </row>
    <row r="361" ht="15.75" customHeight="1">
      <c r="A361" s="10"/>
      <c r="B361" s="8"/>
      <c r="C361" s="8" t="s">
        <v>14</v>
      </c>
      <c r="D361" s="8"/>
      <c r="E361" s="8"/>
    </row>
    <row r="362" ht="15.75" customHeight="1">
      <c r="A362" s="10"/>
      <c r="B362" s="8"/>
      <c r="C362" s="8" t="s">
        <v>14</v>
      </c>
      <c r="D362" s="8"/>
      <c r="E362" s="8"/>
    </row>
    <row r="363" ht="15.75" customHeight="1">
      <c r="A363" s="10"/>
      <c r="B363" s="8"/>
      <c r="C363" s="8" t="s">
        <v>14</v>
      </c>
      <c r="D363" s="8"/>
      <c r="E363" s="8"/>
    </row>
    <row r="364" ht="15.75" customHeight="1">
      <c r="A364" s="10"/>
      <c r="B364" s="8"/>
      <c r="C364" s="8" t="s">
        <v>14</v>
      </c>
      <c r="D364" s="8"/>
      <c r="E364" s="8"/>
    </row>
    <row r="365" ht="15.75" customHeight="1">
      <c r="A365" s="10"/>
      <c r="B365" s="8"/>
      <c r="C365" s="8" t="s">
        <v>14</v>
      </c>
      <c r="D365" s="8"/>
      <c r="E365" s="8"/>
    </row>
    <row r="366" ht="15.75" customHeight="1">
      <c r="A366" s="10"/>
      <c r="B366" s="8"/>
      <c r="C366" s="8" t="s">
        <v>14</v>
      </c>
      <c r="D366" s="8"/>
      <c r="E366" s="8"/>
    </row>
    <row r="367" ht="15.75" customHeight="1">
      <c r="A367" s="10"/>
      <c r="B367" s="8"/>
      <c r="C367" s="8" t="s">
        <v>14</v>
      </c>
      <c r="D367" s="8"/>
      <c r="E367" s="8"/>
    </row>
    <row r="368" ht="15.75" customHeight="1">
      <c r="A368" s="10"/>
      <c r="B368" s="8"/>
      <c r="C368" s="8" t="s">
        <v>14</v>
      </c>
      <c r="D368" s="8"/>
      <c r="E368" s="8"/>
    </row>
    <row r="369" ht="15.75" customHeight="1">
      <c r="A369" s="10"/>
      <c r="B369" s="8"/>
      <c r="C369" s="8" t="s">
        <v>14</v>
      </c>
      <c r="D369" s="8"/>
      <c r="E369" s="8"/>
    </row>
    <row r="370" ht="15.75" customHeight="1">
      <c r="A370" s="10"/>
      <c r="B370" s="8"/>
      <c r="C370" s="8" t="s">
        <v>14</v>
      </c>
      <c r="D370" s="8"/>
      <c r="E370" s="8"/>
    </row>
    <row r="371" ht="15.75" customHeight="1">
      <c r="A371" s="10"/>
      <c r="B371" s="8"/>
      <c r="C371" s="8" t="s">
        <v>14</v>
      </c>
      <c r="D371" s="8"/>
      <c r="E371" s="8"/>
    </row>
    <row r="372" ht="15.75" customHeight="1">
      <c r="A372" s="10"/>
      <c r="B372" s="8"/>
      <c r="C372" s="8" t="s">
        <v>14</v>
      </c>
      <c r="D372" s="8"/>
      <c r="E372" s="8"/>
    </row>
    <row r="373" ht="15.75" customHeight="1">
      <c r="A373" s="10"/>
      <c r="B373" s="8"/>
      <c r="C373" s="8" t="s">
        <v>14</v>
      </c>
      <c r="D373" s="8"/>
      <c r="E373" s="8"/>
    </row>
    <row r="374" ht="15.75" customHeight="1">
      <c r="A374" s="10"/>
      <c r="B374" s="8"/>
      <c r="C374" s="8" t="s">
        <v>14</v>
      </c>
      <c r="D374" s="8"/>
      <c r="E374" s="8"/>
    </row>
    <row r="375" ht="15.75" customHeight="1">
      <c r="A375" s="10"/>
      <c r="B375" s="8"/>
      <c r="C375" s="8" t="s">
        <v>14</v>
      </c>
      <c r="D375" s="8"/>
      <c r="E375" s="8"/>
    </row>
    <row r="376" ht="15.75" customHeight="1">
      <c r="A376" s="10"/>
      <c r="B376" s="8"/>
      <c r="C376" s="8" t="s">
        <v>14</v>
      </c>
      <c r="D376" s="8"/>
      <c r="E376" s="8"/>
    </row>
    <row r="377" ht="15.75" customHeight="1">
      <c r="A377" s="10"/>
      <c r="B377" s="8"/>
      <c r="C377" s="8" t="s">
        <v>14</v>
      </c>
      <c r="D377" s="8"/>
      <c r="E377" s="8"/>
    </row>
    <row r="378" ht="15.75" customHeight="1">
      <c r="A378" s="10"/>
      <c r="B378" s="8"/>
      <c r="C378" s="8" t="s">
        <v>14</v>
      </c>
      <c r="D378" s="8"/>
      <c r="E378" s="8"/>
    </row>
    <row r="379" ht="15.75" customHeight="1">
      <c r="A379" s="10"/>
      <c r="B379" s="8"/>
      <c r="C379" s="8" t="s">
        <v>14</v>
      </c>
      <c r="D379" s="8"/>
      <c r="E379" s="8"/>
    </row>
    <row r="380" ht="15.75" customHeight="1">
      <c r="A380" s="10"/>
      <c r="B380" s="8"/>
      <c r="C380" s="8" t="s">
        <v>14</v>
      </c>
      <c r="D380" s="8"/>
      <c r="E380" s="8"/>
    </row>
    <row r="381" ht="15.75" customHeight="1">
      <c r="A381" s="10"/>
      <c r="B381" s="8"/>
      <c r="C381" s="8" t="s">
        <v>14</v>
      </c>
      <c r="D381" s="8"/>
      <c r="E381" s="8"/>
    </row>
    <row r="382" ht="15.75" customHeight="1">
      <c r="A382" s="10"/>
      <c r="B382" s="8"/>
      <c r="C382" s="8" t="s">
        <v>14</v>
      </c>
      <c r="D382" s="8"/>
      <c r="E382" s="8"/>
    </row>
    <row r="383" ht="15.75" customHeight="1">
      <c r="A383" s="10"/>
      <c r="B383" s="8"/>
      <c r="C383" s="8" t="s">
        <v>14</v>
      </c>
      <c r="D383" s="8"/>
      <c r="E383" s="8"/>
    </row>
    <row r="384" ht="15.75" customHeight="1">
      <c r="A384" s="10"/>
      <c r="B384" s="8"/>
      <c r="C384" s="8" t="s">
        <v>14</v>
      </c>
      <c r="D384" s="8"/>
      <c r="E384" s="8"/>
    </row>
    <row r="385" ht="15.75" customHeight="1">
      <c r="A385" s="10"/>
      <c r="B385" s="8"/>
      <c r="C385" s="8" t="s">
        <v>14</v>
      </c>
      <c r="D385" s="8"/>
      <c r="E385" s="8"/>
    </row>
    <row r="386" ht="15.75" customHeight="1">
      <c r="A386" s="10"/>
      <c r="B386" s="8"/>
      <c r="C386" s="8" t="s">
        <v>14</v>
      </c>
      <c r="D386" s="8"/>
      <c r="E386" s="8"/>
    </row>
    <row r="387" ht="15.75" customHeight="1">
      <c r="A387" s="10"/>
      <c r="B387" s="8"/>
      <c r="C387" s="8" t="s">
        <v>14</v>
      </c>
      <c r="D387" s="8"/>
      <c r="E387" s="8"/>
    </row>
    <row r="388" ht="15.75" customHeight="1">
      <c r="A388" s="10"/>
      <c r="B388" s="8"/>
      <c r="C388" s="8" t="s">
        <v>14</v>
      </c>
      <c r="D388" s="8"/>
      <c r="E388" s="8"/>
    </row>
    <row r="389" ht="15.75" customHeight="1">
      <c r="A389" s="10"/>
      <c r="B389" s="8"/>
      <c r="C389" s="8" t="s">
        <v>14</v>
      </c>
      <c r="D389" s="8"/>
      <c r="E389" s="8"/>
    </row>
    <row r="390" ht="15.75" customHeight="1">
      <c r="A390" s="10"/>
      <c r="B390" s="8"/>
      <c r="C390" s="8" t="s">
        <v>14</v>
      </c>
      <c r="D390" s="8"/>
      <c r="E390" s="8"/>
    </row>
    <row r="391" ht="15.75" customHeight="1">
      <c r="A391" s="10"/>
      <c r="B391" s="8"/>
      <c r="C391" s="8" t="s">
        <v>14</v>
      </c>
      <c r="D391" s="8"/>
      <c r="E391" s="8"/>
    </row>
    <row r="392" ht="15.75" customHeight="1">
      <c r="A392" s="10"/>
      <c r="B392" s="8"/>
      <c r="C392" s="8" t="s">
        <v>14</v>
      </c>
      <c r="D392" s="8"/>
      <c r="E392" s="8"/>
    </row>
    <row r="393" ht="15.75" customHeight="1">
      <c r="A393" s="10"/>
      <c r="B393" s="8"/>
      <c r="C393" s="8" t="s">
        <v>14</v>
      </c>
      <c r="D393" s="8"/>
      <c r="E393" s="8"/>
    </row>
    <row r="394" ht="15.75" customHeight="1">
      <c r="A394" s="10"/>
      <c r="B394" s="8"/>
      <c r="C394" s="8" t="s">
        <v>14</v>
      </c>
      <c r="D394" s="8"/>
      <c r="E394" s="8"/>
    </row>
    <row r="395" ht="15.75" customHeight="1">
      <c r="A395" s="10"/>
      <c r="B395" s="8"/>
      <c r="C395" s="8" t="s">
        <v>14</v>
      </c>
      <c r="D395" s="8"/>
      <c r="E395" s="8"/>
    </row>
    <row r="396" ht="15.75" customHeight="1">
      <c r="A396" s="10"/>
      <c r="B396" s="8"/>
      <c r="C396" s="8" t="s">
        <v>14</v>
      </c>
      <c r="D396" s="8"/>
      <c r="E396" s="8"/>
    </row>
    <row r="397" ht="15.75" customHeight="1">
      <c r="A397" s="10"/>
      <c r="B397" s="8"/>
      <c r="C397" s="8" t="s">
        <v>14</v>
      </c>
      <c r="D397" s="8"/>
      <c r="E397" s="8"/>
    </row>
    <row r="398" ht="15.75" customHeight="1">
      <c r="A398" s="10"/>
      <c r="B398" s="8"/>
      <c r="C398" s="8" t="s">
        <v>14</v>
      </c>
      <c r="D398" s="8"/>
      <c r="E398" s="8"/>
    </row>
    <row r="399" ht="15.75" customHeight="1">
      <c r="A399" s="10"/>
      <c r="B399" s="8"/>
      <c r="C399" s="8" t="s">
        <v>14</v>
      </c>
      <c r="D399" s="8"/>
      <c r="E399" s="8"/>
    </row>
    <row r="400" ht="15.75" customHeight="1">
      <c r="A400" s="10"/>
      <c r="B400" s="8"/>
      <c r="C400" s="8" t="s">
        <v>14</v>
      </c>
      <c r="D400" s="8"/>
      <c r="E400" s="8"/>
    </row>
    <row r="401" ht="15.75" customHeight="1">
      <c r="A401" s="10"/>
      <c r="B401" s="8"/>
      <c r="C401" s="8" t="s">
        <v>14</v>
      </c>
      <c r="D401" s="8"/>
      <c r="E401" s="8"/>
    </row>
    <row r="402" ht="15.75" customHeight="1">
      <c r="A402" s="10"/>
      <c r="B402" s="8"/>
      <c r="C402" s="8" t="s">
        <v>14</v>
      </c>
      <c r="D402" s="8"/>
      <c r="E402" s="8"/>
    </row>
    <row r="403" ht="15.75" customHeight="1">
      <c r="A403" s="10"/>
      <c r="B403" s="8"/>
      <c r="C403" s="8" t="s">
        <v>14</v>
      </c>
      <c r="D403" s="8"/>
      <c r="E403" s="8"/>
    </row>
    <row r="404" ht="15.75" customHeight="1">
      <c r="A404" s="10"/>
      <c r="B404" s="8"/>
      <c r="C404" s="8" t="s">
        <v>14</v>
      </c>
      <c r="D404" s="8"/>
      <c r="E404" s="8"/>
    </row>
    <row r="405" ht="15.75" customHeight="1">
      <c r="A405" s="10"/>
      <c r="B405" s="8"/>
      <c r="C405" s="8" t="s">
        <v>14</v>
      </c>
      <c r="D405" s="8"/>
      <c r="E405" s="8"/>
    </row>
    <row r="406" ht="15.75" customHeight="1">
      <c r="A406" s="10"/>
      <c r="B406" s="8"/>
      <c r="C406" s="8" t="s">
        <v>14</v>
      </c>
      <c r="D406" s="8"/>
      <c r="E406" s="8"/>
    </row>
    <row r="407" ht="15.75" customHeight="1">
      <c r="A407" s="10"/>
      <c r="B407" s="8"/>
      <c r="C407" s="8" t="s">
        <v>14</v>
      </c>
      <c r="D407" s="8"/>
      <c r="E407" s="8"/>
    </row>
    <row r="408" ht="15.75" customHeight="1">
      <c r="A408" s="10"/>
      <c r="B408" s="8"/>
      <c r="C408" s="8" t="s">
        <v>14</v>
      </c>
      <c r="D408" s="8"/>
      <c r="E408" s="8"/>
    </row>
    <row r="409" ht="15.75" customHeight="1">
      <c r="A409" s="10"/>
      <c r="B409" s="8"/>
      <c r="C409" s="8" t="s">
        <v>14</v>
      </c>
      <c r="D409" s="8"/>
      <c r="E409" s="8"/>
    </row>
    <row r="410" ht="15.75" customHeight="1">
      <c r="A410" s="10"/>
      <c r="B410" s="8"/>
      <c r="C410" s="8" t="s">
        <v>14</v>
      </c>
      <c r="D410" s="8"/>
      <c r="E410" s="8"/>
    </row>
    <row r="411" ht="15.75" customHeight="1">
      <c r="A411" s="10"/>
      <c r="B411" s="8"/>
      <c r="C411" s="8" t="s">
        <v>14</v>
      </c>
      <c r="D411" s="8"/>
      <c r="E411" s="8"/>
    </row>
    <row r="412" ht="15.75" customHeight="1">
      <c r="A412" s="10"/>
      <c r="B412" s="8"/>
      <c r="C412" s="8" t="s">
        <v>14</v>
      </c>
      <c r="D412" s="8"/>
      <c r="E412" s="8"/>
    </row>
    <row r="413" ht="15.75" customHeight="1">
      <c r="A413" s="10"/>
      <c r="B413" s="8"/>
      <c r="C413" s="8" t="s">
        <v>14</v>
      </c>
      <c r="D413" s="8"/>
      <c r="E413" s="8"/>
    </row>
    <row r="414" ht="15.75" customHeight="1">
      <c r="A414" s="10"/>
      <c r="B414" s="8"/>
      <c r="C414" s="8" t="s">
        <v>14</v>
      </c>
      <c r="D414" s="8"/>
      <c r="E414" s="8"/>
    </row>
    <row r="415" ht="15.75" customHeight="1">
      <c r="A415" s="10"/>
      <c r="B415" s="8"/>
      <c r="C415" s="8" t="s">
        <v>14</v>
      </c>
      <c r="D415" s="8"/>
      <c r="E415" s="8"/>
    </row>
    <row r="416" ht="15.75" customHeight="1">
      <c r="A416" s="10"/>
      <c r="B416" s="8"/>
      <c r="C416" s="8" t="s">
        <v>14</v>
      </c>
      <c r="D416" s="8"/>
      <c r="E416" s="8"/>
    </row>
    <row r="417" ht="15.75" customHeight="1">
      <c r="A417" s="10"/>
      <c r="B417" s="8"/>
      <c r="C417" s="8" t="s">
        <v>14</v>
      </c>
      <c r="D417" s="8"/>
      <c r="E417" s="8"/>
    </row>
    <row r="418" ht="15.75" customHeight="1">
      <c r="A418" s="10"/>
      <c r="B418" s="8"/>
      <c r="C418" s="8" t="s">
        <v>14</v>
      </c>
      <c r="D418" s="8"/>
      <c r="E418" s="8"/>
    </row>
    <row r="419" ht="15.75" customHeight="1">
      <c r="A419" s="10"/>
      <c r="B419" s="8"/>
      <c r="C419" s="8" t="s">
        <v>14</v>
      </c>
      <c r="D419" s="8"/>
      <c r="E419" s="8"/>
    </row>
    <row r="420" ht="15.75" customHeight="1">
      <c r="A420" s="10"/>
      <c r="B420" s="8"/>
      <c r="C420" s="8" t="s">
        <v>14</v>
      </c>
      <c r="D420" s="8"/>
      <c r="E420" s="8"/>
    </row>
    <row r="421" ht="15.75" customHeight="1">
      <c r="A421" s="10"/>
      <c r="B421" s="8"/>
      <c r="C421" s="8" t="s">
        <v>14</v>
      </c>
      <c r="D421" s="8"/>
      <c r="E421" s="8"/>
    </row>
    <row r="422" ht="15.75" customHeight="1">
      <c r="A422" s="10"/>
      <c r="B422" s="8"/>
      <c r="C422" s="8" t="s">
        <v>14</v>
      </c>
      <c r="D422" s="8"/>
      <c r="E422" s="8"/>
    </row>
    <row r="423" ht="15.75" customHeight="1">
      <c r="A423" s="10"/>
      <c r="B423" s="8"/>
      <c r="C423" s="8" t="s">
        <v>14</v>
      </c>
      <c r="D423" s="8"/>
      <c r="E423" s="8"/>
    </row>
    <row r="424" ht="15.75" customHeight="1">
      <c r="A424" s="10"/>
      <c r="B424" s="8"/>
      <c r="C424" s="8" t="s">
        <v>14</v>
      </c>
      <c r="D424" s="8"/>
      <c r="E424" s="8"/>
    </row>
    <row r="425" ht="15.75" customHeight="1">
      <c r="A425" s="10"/>
      <c r="B425" s="8"/>
      <c r="C425" s="8" t="s">
        <v>14</v>
      </c>
      <c r="D425" s="8"/>
      <c r="E425" s="8"/>
    </row>
    <row r="426" ht="15.75" customHeight="1">
      <c r="A426" s="10"/>
      <c r="B426" s="8"/>
      <c r="C426" s="8" t="s">
        <v>14</v>
      </c>
      <c r="D426" s="8"/>
      <c r="E426" s="8"/>
    </row>
    <row r="427" ht="15.75" customHeight="1">
      <c r="A427" s="10"/>
      <c r="B427" s="8"/>
      <c r="C427" s="8" t="s">
        <v>14</v>
      </c>
      <c r="D427" s="8"/>
      <c r="E427" s="8"/>
    </row>
    <row r="428" ht="15.75" customHeight="1">
      <c r="A428" s="10"/>
      <c r="B428" s="8"/>
      <c r="C428" s="8" t="s">
        <v>14</v>
      </c>
      <c r="D428" s="8"/>
      <c r="E428" s="8"/>
    </row>
    <row r="429" ht="15.75" customHeight="1">
      <c r="A429" s="10"/>
      <c r="B429" s="8"/>
      <c r="C429" s="8" t="s">
        <v>14</v>
      </c>
      <c r="D429" s="8"/>
      <c r="E429" s="8"/>
    </row>
    <row r="430" ht="15.75" customHeight="1">
      <c r="A430" s="10"/>
      <c r="B430" s="8"/>
      <c r="C430" s="8" t="s">
        <v>14</v>
      </c>
      <c r="D430" s="8"/>
      <c r="E430" s="8"/>
    </row>
    <row r="431" ht="15.75" customHeight="1">
      <c r="A431" s="10"/>
      <c r="B431" s="8"/>
      <c r="C431" s="8" t="s">
        <v>14</v>
      </c>
      <c r="D431" s="8"/>
      <c r="E431" s="8"/>
    </row>
    <row r="432" ht="15.75" customHeight="1">
      <c r="A432" s="10"/>
      <c r="B432" s="8"/>
      <c r="C432" s="8" t="s">
        <v>14</v>
      </c>
      <c r="D432" s="8"/>
      <c r="E432" s="8"/>
    </row>
    <row r="433" ht="15.75" customHeight="1">
      <c r="A433" s="10"/>
      <c r="B433" s="8"/>
      <c r="C433" s="8" t="s">
        <v>14</v>
      </c>
      <c r="D433" s="8"/>
      <c r="E433" s="8"/>
    </row>
    <row r="434" ht="15.75" customHeight="1">
      <c r="A434" s="10"/>
      <c r="B434" s="8"/>
      <c r="C434" s="8" t="s">
        <v>14</v>
      </c>
      <c r="D434" s="8"/>
      <c r="E434" s="8"/>
    </row>
    <row r="435" ht="15.75" customHeight="1">
      <c r="A435" s="10"/>
      <c r="B435" s="8"/>
      <c r="C435" s="8" t="s">
        <v>14</v>
      </c>
      <c r="D435" s="8"/>
      <c r="E435" s="8"/>
    </row>
    <row r="436" ht="15.75" customHeight="1">
      <c r="A436" s="10"/>
      <c r="B436" s="8"/>
      <c r="C436" s="8" t="s">
        <v>14</v>
      </c>
      <c r="D436" s="8"/>
      <c r="E436" s="8"/>
    </row>
    <row r="437" ht="15.75" customHeight="1">
      <c r="A437" s="10"/>
      <c r="B437" s="8"/>
      <c r="C437" s="8" t="s">
        <v>14</v>
      </c>
      <c r="D437" s="8"/>
      <c r="E437" s="8"/>
    </row>
    <row r="438" ht="15.75" customHeight="1">
      <c r="A438" s="10"/>
      <c r="B438" s="8"/>
      <c r="C438" s="8" t="s">
        <v>14</v>
      </c>
      <c r="D438" s="8"/>
      <c r="E438" s="8"/>
    </row>
    <row r="439" ht="15.75" customHeight="1">
      <c r="A439" s="10"/>
      <c r="B439" s="8"/>
      <c r="C439" s="8" t="s">
        <v>14</v>
      </c>
      <c r="D439" s="8"/>
      <c r="E439" s="8"/>
    </row>
    <row r="440" ht="15.75" customHeight="1">
      <c r="A440" s="10"/>
      <c r="B440" s="8"/>
      <c r="C440" s="8" t="s">
        <v>14</v>
      </c>
      <c r="D440" s="8"/>
      <c r="E440" s="8"/>
    </row>
    <row r="441" ht="15.75" customHeight="1">
      <c r="A441" s="10"/>
      <c r="B441" s="8"/>
      <c r="C441" s="8" t="s">
        <v>14</v>
      </c>
      <c r="D441" s="8"/>
      <c r="E441" s="8"/>
    </row>
    <row r="442" ht="15.75" customHeight="1">
      <c r="A442" s="10"/>
      <c r="B442" s="8"/>
      <c r="C442" s="8" t="s">
        <v>14</v>
      </c>
      <c r="D442" s="8"/>
      <c r="E442" s="8"/>
    </row>
    <row r="443" ht="15.75" customHeight="1">
      <c r="A443" s="10"/>
      <c r="B443" s="8"/>
      <c r="C443" s="8" t="s">
        <v>14</v>
      </c>
      <c r="D443" s="8"/>
      <c r="E443" s="8"/>
    </row>
    <row r="444" ht="15.75" customHeight="1">
      <c r="A444" s="10"/>
      <c r="B444" s="8"/>
      <c r="C444" s="8" t="s">
        <v>14</v>
      </c>
      <c r="D444" s="8"/>
      <c r="E444" s="8"/>
    </row>
    <row r="445" ht="15.75" customHeight="1">
      <c r="A445" s="10"/>
      <c r="B445" s="8"/>
      <c r="C445" s="8" t="s">
        <v>14</v>
      </c>
      <c r="D445" s="8"/>
      <c r="E445" s="8"/>
    </row>
    <row r="446" ht="15.75" customHeight="1">
      <c r="A446" s="10"/>
      <c r="B446" s="8"/>
      <c r="C446" s="8" t="s">
        <v>14</v>
      </c>
      <c r="D446" s="8"/>
      <c r="E446" s="8"/>
    </row>
    <row r="447" ht="15.75" customHeight="1">
      <c r="A447" s="10"/>
      <c r="B447" s="8"/>
      <c r="C447" s="8" t="s">
        <v>14</v>
      </c>
      <c r="D447" s="8"/>
      <c r="E447" s="8"/>
    </row>
    <row r="448" ht="15.75" customHeight="1">
      <c r="A448" s="10"/>
      <c r="B448" s="8"/>
      <c r="C448" s="8" t="s">
        <v>14</v>
      </c>
      <c r="D448" s="8"/>
      <c r="E448" s="8"/>
    </row>
    <row r="449" ht="15.75" customHeight="1">
      <c r="A449" s="10"/>
      <c r="B449" s="8"/>
      <c r="C449" s="8" t="s">
        <v>14</v>
      </c>
      <c r="D449" s="8"/>
      <c r="E449" s="8"/>
    </row>
    <row r="450" ht="15.75" customHeight="1">
      <c r="A450" s="10"/>
      <c r="B450" s="8"/>
      <c r="C450" s="8" t="s">
        <v>14</v>
      </c>
      <c r="D450" s="8"/>
      <c r="E450" s="8"/>
    </row>
    <row r="451" ht="15.75" customHeight="1">
      <c r="A451" s="10"/>
      <c r="B451" s="8"/>
      <c r="C451" s="8" t="s">
        <v>14</v>
      </c>
      <c r="D451" s="8"/>
      <c r="E451" s="8"/>
    </row>
    <row r="452" ht="15.75" customHeight="1">
      <c r="A452" s="10"/>
      <c r="B452" s="8"/>
      <c r="C452" s="8" t="s">
        <v>14</v>
      </c>
      <c r="D452" s="8"/>
      <c r="E452" s="8"/>
    </row>
    <row r="453" ht="15.75" customHeight="1">
      <c r="A453" s="10"/>
      <c r="B453" s="8"/>
      <c r="C453" s="8" t="s">
        <v>14</v>
      </c>
      <c r="D453" s="8"/>
      <c r="E453" s="8"/>
    </row>
    <row r="454" ht="15.75" customHeight="1">
      <c r="A454" s="10"/>
      <c r="B454" s="8"/>
      <c r="C454" s="8" t="s">
        <v>14</v>
      </c>
      <c r="D454" s="8"/>
      <c r="E454" s="8"/>
    </row>
    <row r="455" ht="15.75" customHeight="1">
      <c r="A455" s="10"/>
      <c r="B455" s="8"/>
      <c r="C455" s="8" t="s">
        <v>14</v>
      </c>
      <c r="D455" s="8"/>
      <c r="E455" s="8"/>
    </row>
    <row r="456" ht="15.75" customHeight="1">
      <c r="A456" s="10"/>
      <c r="B456" s="8"/>
      <c r="C456" s="8" t="s">
        <v>14</v>
      </c>
      <c r="D456" s="8"/>
      <c r="E456" s="8"/>
    </row>
    <row r="457" ht="15.75" customHeight="1">
      <c r="A457" s="10"/>
      <c r="B457" s="8"/>
      <c r="C457" s="8" t="s">
        <v>14</v>
      </c>
      <c r="D457" s="8"/>
      <c r="E457" s="8"/>
    </row>
    <row r="458" ht="15.75" customHeight="1">
      <c r="A458" s="10"/>
      <c r="B458" s="8"/>
      <c r="C458" s="8" t="s">
        <v>14</v>
      </c>
      <c r="D458" s="8"/>
      <c r="E458" s="8"/>
    </row>
    <row r="459" ht="15.75" customHeight="1">
      <c r="A459" s="10"/>
      <c r="B459" s="8"/>
      <c r="C459" s="8" t="s">
        <v>14</v>
      </c>
      <c r="D459" s="8"/>
      <c r="E459" s="8"/>
    </row>
    <row r="460" ht="15.75" customHeight="1">
      <c r="A460" s="10"/>
      <c r="B460" s="8"/>
      <c r="C460" s="8" t="s">
        <v>14</v>
      </c>
      <c r="D460" s="8"/>
      <c r="E460" s="8"/>
    </row>
    <row r="461" ht="15.75" customHeight="1">
      <c r="A461" s="10"/>
      <c r="B461" s="8"/>
      <c r="C461" s="8" t="s">
        <v>14</v>
      </c>
      <c r="D461" s="8"/>
      <c r="E461" s="8"/>
    </row>
    <row r="462" ht="15.75" customHeight="1">
      <c r="A462" s="10"/>
      <c r="B462" s="8"/>
      <c r="C462" s="8" t="s">
        <v>14</v>
      </c>
      <c r="D462" s="8"/>
      <c r="E462" s="8"/>
    </row>
    <row r="463" ht="15.75" customHeight="1">
      <c r="A463" s="10"/>
      <c r="B463" s="8"/>
      <c r="C463" s="8" t="s">
        <v>14</v>
      </c>
      <c r="D463" s="8"/>
      <c r="E463" s="8"/>
    </row>
    <row r="464" ht="15.75" customHeight="1">
      <c r="A464" s="10"/>
      <c r="B464" s="8"/>
      <c r="C464" s="8" t="s">
        <v>14</v>
      </c>
      <c r="D464" s="8"/>
      <c r="E464" s="8"/>
    </row>
    <row r="465" ht="15.75" customHeight="1">
      <c r="A465" s="10"/>
      <c r="B465" s="8"/>
      <c r="C465" s="8" t="s">
        <v>14</v>
      </c>
      <c r="D465" s="8"/>
      <c r="E465" s="8"/>
    </row>
    <row r="466" ht="15.75" customHeight="1">
      <c r="A466" s="10"/>
      <c r="B466" s="8"/>
      <c r="C466" s="8" t="s">
        <v>14</v>
      </c>
      <c r="D466" s="8"/>
      <c r="E466" s="8"/>
    </row>
    <row r="467" ht="15.75" customHeight="1">
      <c r="A467" s="10"/>
      <c r="B467" s="8"/>
      <c r="C467" s="8" t="s">
        <v>14</v>
      </c>
      <c r="D467" s="8"/>
      <c r="E467" s="8"/>
    </row>
    <row r="468" ht="15.75" customHeight="1">
      <c r="A468" s="10"/>
      <c r="B468" s="8"/>
      <c r="C468" s="8" t="s">
        <v>14</v>
      </c>
      <c r="D468" s="8"/>
      <c r="E468" s="8"/>
    </row>
    <row r="469" ht="15.75" customHeight="1">
      <c r="A469" s="10"/>
      <c r="B469" s="8"/>
      <c r="C469" s="8" t="s">
        <v>14</v>
      </c>
      <c r="D469" s="8"/>
      <c r="E469" s="8"/>
    </row>
    <row r="470" ht="15.75" customHeight="1">
      <c r="A470" s="10"/>
      <c r="B470" s="8"/>
      <c r="C470" s="8" t="s">
        <v>14</v>
      </c>
      <c r="D470" s="8"/>
      <c r="E470" s="8"/>
    </row>
    <row r="471" ht="15.75" customHeight="1">
      <c r="A471" s="10"/>
      <c r="B471" s="8"/>
      <c r="C471" s="8" t="s">
        <v>14</v>
      </c>
      <c r="D471" s="8"/>
      <c r="E471" s="8"/>
    </row>
    <row r="472" ht="15.75" customHeight="1">
      <c r="A472" s="10"/>
      <c r="B472" s="8"/>
      <c r="C472" s="8" t="s">
        <v>14</v>
      </c>
      <c r="D472" s="8"/>
      <c r="E472" s="8"/>
    </row>
    <row r="473" ht="15.75" customHeight="1">
      <c r="A473" s="10"/>
      <c r="B473" s="8"/>
      <c r="C473" s="8" t="s">
        <v>14</v>
      </c>
      <c r="D473" s="8"/>
      <c r="E473" s="8"/>
    </row>
    <row r="474" ht="15.75" customHeight="1">
      <c r="A474" s="10"/>
      <c r="B474" s="8"/>
      <c r="C474" s="8" t="s">
        <v>14</v>
      </c>
      <c r="D474" s="8"/>
      <c r="E474" s="8"/>
    </row>
    <row r="475" ht="15.75" customHeight="1">
      <c r="A475" s="10"/>
      <c r="B475" s="8"/>
      <c r="C475" s="8" t="s">
        <v>14</v>
      </c>
      <c r="D475" s="8"/>
      <c r="E475" s="8"/>
    </row>
    <row r="476" ht="15.75" customHeight="1">
      <c r="A476" s="10"/>
      <c r="B476" s="8"/>
      <c r="C476" s="8" t="s">
        <v>14</v>
      </c>
      <c r="D476" s="8"/>
      <c r="E476" s="8"/>
    </row>
    <row r="477" ht="15.75" customHeight="1">
      <c r="A477" s="10"/>
      <c r="B477" s="8"/>
      <c r="C477" s="8" t="s">
        <v>14</v>
      </c>
      <c r="D477" s="8"/>
      <c r="E477" s="8"/>
    </row>
    <row r="478" ht="15.75" customHeight="1">
      <c r="A478" s="10"/>
      <c r="B478" s="8"/>
      <c r="C478" s="8" t="s">
        <v>14</v>
      </c>
      <c r="D478" s="8"/>
      <c r="E478" s="8"/>
    </row>
    <row r="479" ht="15.75" customHeight="1">
      <c r="A479" s="10"/>
      <c r="B479" s="8"/>
      <c r="C479" s="8" t="s">
        <v>14</v>
      </c>
      <c r="D479" s="8"/>
      <c r="E479" s="8"/>
    </row>
    <row r="480" ht="15.75" customHeight="1">
      <c r="A480" s="10"/>
      <c r="B480" s="8"/>
      <c r="C480" s="8" t="s">
        <v>14</v>
      </c>
      <c r="D480" s="8"/>
      <c r="E480" s="8"/>
    </row>
    <row r="481" ht="15.75" customHeight="1">
      <c r="A481" s="10"/>
      <c r="B481" s="8"/>
      <c r="C481" s="8" t="s">
        <v>14</v>
      </c>
      <c r="D481" s="8"/>
      <c r="E481" s="8"/>
    </row>
    <row r="482" ht="15.75" customHeight="1">
      <c r="A482" s="10"/>
      <c r="B482" s="8"/>
      <c r="C482" s="8" t="s">
        <v>14</v>
      </c>
      <c r="D482" s="8"/>
      <c r="E482" s="8"/>
    </row>
    <row r="483" ht="15.75" customHeight="1">
      <c r="A483" s="10"/>
      <c r="B483" s="8"/>
      <c r="C483" s="8" t="s">
        <v>14</v>
      </c>
      <c r="D483" s="8"/>
      <c r="E483" s="8"/>
    </row>
    <row r="484" ht="15.75" customHeight="1">
      <c r="A484" s="10"/>
      <c r="B484" s="8"/>
      <c r="C484" s="8" t="s">
        <v>14</v>
      </c>
      <c r="D484" s="8"/>
      <c r="E484" s="8"/>
    </row>
    <row r="485" ht="15.75" customHeight="1">
      <c r="A485" s="10"/>
      <c r="B485" s="8"/>
      <c r="C485" s="8" t="s">
        <v>14</v>
      </c>
      <c r="D485" s="8"/>
      <c r="E485" s="8"/>
    </row>
    <row r="486" ht="15.75" customHeight="1">
      <c r="A486" s="10"/>
      <c r="B486" s="8"/>
      <c r="C486" s="8" t="s">
        <v>14</v>
      </c>
      <c r="D486" s="8"/>
      <c r="E486" s="8"/>
    </row>
    <row r="487" ht="15.75" customHeight="1">
      <c r="A487" s="10"/>
      <c r="B487" s="8"/>
      <c r="C487" s="8" t="s">
        <v>14</v>
      </c>
      <c r="D487" s="8"/>
      <c r="E487" s="8"/>
    </row>
    <row r="488" ht="15.75" customHeight="1">
      <c r="A488" s="10"/>
      <c r="B488" s="8"/>
      <c r="C488" s="8" t="s">
        <v>14</v>
      </c>
      <c r="D488" s="8"/>
      <c r="E488" s="8"/>
    </row>
    <row r="489" ht="15.75" customHeight="1">
      <c r="A489" s="10"/>
      <c r="B489" s="8"/>
      <c r="C489" s="8" t="s">
        <v>14</v>
      </c>
      <c r="D489" s="8"/>
      <c r="E489" s="8"/>
    </row>
    <row r="490" ht="15.75" customHeight="1">
      <c r="A490" s="10"/>
      <c r="B490" s="8"/>
      <c r="C490" s="8" t="s">
        <v>14</v>
      </c>
      <c r="D490" s="8"/>
      <c r="E490" s="8"/>
    </row>
    <row r="491" ht="15.75" customHeight="1">
      <c r="A491" s="10"/>
      <c r="B491" s="8"/>
      <c r="C491" s="8" t="s">
        <v>14</v>
      </c>
      <c r="D491" s="8"/>
      <c r="E491" s="8"/>
    </row>
    <row r="492" ht="15.75" customHeight="1">
      <c r="A492" s="10"/>
      <c r="B492" s="8"/>
      <c r="C492" s="8" t="s">
        <v>14</v>
      </c>
      <c r="D492" s="8"/>
      <c r="E492" s="8"/>
    </row>
    <row r="493" ht="15.75" customHeight="1">
      <c r="A493" s="10"/>
      <c r="B493" s="8"/>
      <c r="C493" s="8" t="s">
        <v>14</v>
      </c>
      <c r="D493" s="8"/>
      <c r="E493" s="8"/>
    </row>
    <row r="494" ht="15.75" customHeight="1">
      <c r="A494" s="10"/>
      <c r="B494" s="8"/>
      <c r="C494" s="8" t="s">
        <v>14</v>
      </c>
      <c r="D494" s="8"/>
      <c r="E494" s="8"/>
    </row>
    <row r="495" ht="15.75" customHeight="1">
      <c r="A495" s="10"/>
      <c r="B495" s="8"/>
      <c r="C495" s="8" t="s">
        <v>14</v>
      </c>
      <c r="D495" s="8"/>
      <c r="E495" s="8"/>
    </row>
    <row r="496" ht="15.75" customHeight="1">
      <c r="A496" s="10"/>
      <c r="B496" s="8"/>
      <c r="C496" s="8" t="s">
        <v>14</v>
      </c>
      <c r="D496" s="8"/>
      <c r="E496" s="8"/>
    </row>
    <row r="497" ht="15.75" customHeight="1">
      <c r="A497" s="10"/>
      <c r="B497" s="8"/>
      <c r="C497" s="8" t="s">
        <v>14</v>
      </c>
      <c r="D497" s="8"/>
      <c r="E497" s="8"/>
    </row>
    <row r="498" ht="15.75" customHeight="1">
      <c r="A498" s="10"/>
      <c r="B498" s="8"/>
      <c r="C498" s="8" t="s">
        <v>14</v>
      </c>
      <c r="D498" s="8"/>
      <c r="E498" s="8"/>
    </row>
    <row r="499" ht="15.75" customHeight="1">
      <c r="A499" s="10"/>
      <c r="B499" s="8"/>
      <c r="C499" s="8" t="s">
        <v>14</v>
      </c>
      <c r="D499" s="8"/>
      <c r="E499" s="8"/>
    </row>
    <row r="500" ht="15.75" customHeight="1">
      <c r="A500" s="10"/>
      <c r="B500" s="8"/>
      <c r="C500" s="8" t="s">
        <v>14</v>
      </c>
      <c r="D500" s="8"/>
      <c r="E500" s="8"/>
    </row>
    <row r="501" ht="15.75" customHeight="1">
      <c r="A501" s="10"/>
      <c r="B501" s="8"/>
      <c r="C501" s="8" t="s">
        <v>14</v>
      </c>
      <c r="D501" s="8"/>
      <c r="E501" s="8"/>
    </row>
    <row r="502" ht="15.75" customHeight="1">
      <c r="A502" s="10"/>
      <c r="B502" s="8"/>
      <c r="C502" s="8" t="s">
        <v>14</v>
      </c>
      <c r="D502" s="8"/>
      <c r="E502" s="8"/>
    </row>
    <row r="503" ht="15.75" customHeight="1">
      <c r="A503" s="10"/>
      <c r="B503" s="8"/>
      <c r="C503" s="8" t="s">
        <v>14</v>
      </c>
      <c r="D503" s="8"/>
      <c r="E503" s="8"/>
    </row>
    <row r="504" ht="15.75" customHeight="1">
      <c r="A504" s="10"/>
      <c r="B504" s="8"/>
      <c r="C504" s="8" t="s">
        <v>14</v>
      </c>
      <c r="D504" s="8"/>
      <c r="E504" s="8"/>
    </row>
    <row r="505" ht="15.75" customHeight="1">
      <c r="A505" s="10"/>
      <c r="B505" s="8"/>
      <c r="C505" s="8" t="s">
        <v>14</v>
      </c>
      <c r="D505" s="8"/>
      <c r="E505" s="8"/>
    </row>
    <row r="506" ht="15.75" customHeight="1">
      <c r="A506" s="10"/>
      <c r="B506" s="8"/>
      <c r="C506" s="8" t="s">
        <v>14</v>
      </c>
      <c r="D506" s="8"/>
      <c r="E506" s="8"/>
    </row>
    <row r="507" ht="15.75" customHeight="1">
      <c r="A507" s="10"/>
      <c r="B507" s="8"/>
      <c r="C507" s="8" t="s">
        <v>14</v>
      </c>
      <c r="D507" s="8"/>
      <c r="E507" s="8"/>
    </row>
    <row r="508" ht="15.75" customHeight="1">
      <c r="A508" s="10"/>
      <c r="B508" s="8"/>
      <c r="C508" s="8" t="s">
        <v>14</v>
      </c>
      <c r="D508" s="8"/>
      <c r="E508" s="8"/>
    </row>
    <row r="509" ht="15.75" customHeight="1">
      <c r="A509" s="10"/>
      <c r="B509" s="8"/>
      <c r="C509" s="8" t="s">
        <v>14</v>
      </c>
      <c r="D509" s="8"/>
      <c r="E509" s="8"/>
    </row>
    <row r="510" ht="15.75" customHeight="1">
      <c r="A510" s="10"/>
      <c r="B510" s="8"/>
      <c r="C510" s="8" t="s">
        <v>14</v>
      </c>
      <c r="D510" s="8"/>
      <c r="E510" s="8"/>
    </row>
    <row r="511" ht="15.75" customHeight="1">
      <c r="A511" s="10"/>
      <c r="B511" s="8"/>
      <c r="C511" s="8" t="s">
        <v>14</v>
      </c>
      <c r="D511" s="8"/>
      <c r="E511" s="8"/>
    </row>
    <row r="512" ht="15.75" customHeight="1">
      <c r="A512" s="10"/>
      <c r="B512" s="8"/>
      <c r="C512" s="8" t="s">
        <v>14</v>
      </c>
      <c r="D512" s="8"/>
      <c r="E512" s="8"/>
    </row>
    <row r="513" ht="15.75" customHeight="1">
      <c r="A513" s="10"/>
      <c r="B513" s="8"/>
      <c r="C513" s="8" t="s">
        <v>14</v>
      </c>
      <c r="D513" s="8"/>
      <c r="E513" s="8"/>
    </row>
    <row r="514" ht="15.75" customHeight="1">
      <c r="A514" s="10"/>
      <c r="B514" s="8"/>
      <c r="C514" s="8" t="s">
        <v>14</v>
      </c>
      <c r="D514" s="8"/>
      <c r="E514" s="8"/>
    </row>
    <row r="515" ht="15.75" customHeight="1">
      <c r="A515" s="10"/>
      <c r="B515" s="8"/>
      <c r="C515" s="8" t="s">
        <v>14</v>
      </c>
      <c r="D515" s="8"/>
      <c r="E515" s="8"/>
    </row>
    <row r="516" ht="15.75" customHeight="1">
      <c r="A516" s="10"/>
      <c r="B516" s="8"/>
      <c r="C516" s="8" t="s">
        <v>14</v>
      </c>
      <c r="D516" s="8"/>
      <c r="E516" s="8"/>
    </row>
    <row r="517" ht="15.75" customHeight="1">
      <c r="A517" s="10"/>
      <c r="B517" s="8"/>
      <c r="C517" s="8" t="s">
        <v>14</v>
      </c>
      <c r="D517" s="8"/>
      <c r="E517" s="8"/>
    </row>
    <row r="518" ht="15.75" customHeight="1">
      <c r="A518" s="10"/>
      <c r="B518" s="8"/>
      <c r="C518" s="8" t="s">
        <v>14</v>
      </c>
      <c r="D518" s="8"/>
      <c r="E518" s="8"/>
    </row>
    <row r="519" ht="15.75" customHeight="1">
      <c r="A519" s="10"/>
      <c r="B519" s="8"/>
      <c r="C519" s="8" t="s">
        <v>14</v>
      </c>
      <c r="D519" s="8"/>
      <c r="E519" s="8"/>
    </row>
    <row r="520" ht="15.75" customHeight="1">
      <c r="A520" s="10"/>
      <c r="B520" s="8"/>
      <c r="C520" s="8" t="s">
        <v>14</v>
      </c>
      <c r="D520" s="8"/>
      <c r="E520" s="8"/>
    </row>
    <row r="521" ht="15.75" customHeight="1">
      <c r="A521" s="10"/>
      <c r="B521" s="8"/>
      <c r="C521" s="8" t="s">
        <v>14</v>
      </c>
      <c r="D521" s="8"/>
      <c r="E521" s="8"/>
    </row>
    <row r="522" ht="15.75" customHeight="1">
      <c r="A522" s="10"/>
      <c r="B522" s="8"/>
      <c r="C522" s="8" t="s">
        <v>14</v>
      </c>
      <c r="D522" s="8"/>
      <c r="E522" s="8"/>
    </row>
    <row r="523" ht="15.75" customHeight="1">
      <c r="A523" s="10"/>
      <c r="B523" s="8"/>
      <c r="C523" s="8" t="s">
        <v>14</v>
      </c>
      <c r="D523" s="8"/>
      <c r="E523" s="8"/>
    </row>
    <row r="524" ht="15.75" customHeight="1">
      <c r="A524" s="10"/>
      <c r="B524" s="8"/>
      <c r="C524" s="8" t="s">
        <v>14</v>
      </c>
      <c r="D524" s="8"/>
      <c r="E524" s="8"/>
    </row>
    <row r="525" ht="15.75" customHeight="1">
      <c r="A525" s="10"/>
      <c r="B525" s="8"/>
      <c r="C525" s="8" t="s">
        <v>14</v>
      </c>
      <c r="D525" s="8"/>
      <c r="E525" s="8"/>
    </row>
    <row r="526" ht="15.75" customHeight="1">
      <c r="A526" s="10"/>
      <c r="B526" s="8"/>
      <c r="C526" s="8" t="s">
        <v>14</v>
      </c>
      <c r="D526" s="8"/>
      <c r="E526" s="8"/>
    </row>
    <row r="527" ht="15.75" customHeight="1">
      <c r="A527" s="10"/>
      <c r="B527" s="8"/>
      <c r="C527" s="8" t="s">
        <v>14</v>
      </c>
      <c r="D527" s="8"/>
      <c r="E527" s="8"/>
    </row>
    <row r="528" ht="15.75" customHeight="1">
      <c r="A528" s="10"/>
      <c r="B528" s="8"/>
      <c r="C528" s="8" t="s">
        <v>14</v>
      </c>
      <c r="D528" s="8"/>
      <c r="E528" s="8"/>
    </row>
    <row r="529" ht="15.75" customHeight="1">
      <c r="A529" s="10"/>
      <c r="B529" s="8"/>
      <c r="C529" s="8" t="s">
        <v>14</v>
      </c>
      <c r="D529" s="8"/>
      <c r="E529" s="8"/>
    </row>
    <row r="530" ht="15.75" customHeight="1">
      <c r="A530" s="10"/>
      <c r="B530" s="8"/>
      <c r="C530" s="8" t="s">
        <v>14</v>
      </c>
      <c r="D530" s="8"/>
      <c r="E530" s="8"/>
    </row>
    <row r="531" ht="15.75" customHeight="1">
      <c r="A531" s="10"/>
      <c r="B531" s="8"/>
      <c r="C531" s="8" t="s">
        <v>14</v>
      </c>
      <c r="D531" s="8"/>
      <c r="E531" s="8"/>
    </row>
    <row r="532" ht="15.75" customHeight="1">
      <c r="A532" s="10"/>
      <c r="B532" s="8"/>
      <c r="C532" s="8" t="s">
        <v>14</v>
      </c>
      <c r="D532" s="8"/>
      <c r="E532" s="8"/>
    </row>
    <row r="533" ht="15.75" customHeight="1">
      <c r="A533" s="10"/>
      <c r="B533" s="8"/>
      <c r="C533" s="8" t="s">
        <v>14</v>
      </c>
      <c r="D533" s="8"/>
      <c r="E533" s="8"/>
    </row>
    <row r="534" ht="15.75" customHeight="1">
      <c r="A534" s="10"/>
      <c r="B534" s="8"/>
      <c r="C534" s="8" t="s">
        <v>14</v>
      </c>
      <c r="D534" s="8"/>
      <c r="E534" s="8"/>
    </row>
    <row r="535" ht="15.75" customHeight="1">
      <c r="A535" s="10"/>
      <c r="B535" s="8"/>
      <c r="C535" s="8" t="s">
        <v>14</v>
      </c>
      <c r="D535" s="8"/>
      <c r="E535" s="8"/>
    </row>
    <row r="536" ht="15.75" customHeight="1">
      <c r="A536" s="10"/>
      <c r="B536" s="8"/>
      <c r="C536" s="8" t="s">
        <v>14</v>
      </c>
      <c r="D536" s="8"/>
      <c r="E536" s="8"/>
    </row>
    <row r="537" ht="15.75" customHeight="1">
      <c r="A537" s="10"/>
      <c r="B537" s="8"/>
      <c r="C537" s="8" t="s">
        <v>14</v>
      </c>
      <c r="D537" s="8"/>
      <c r="E537" s="8"/>
    </row>
    <row r="538" ht="15.75" customHeight="1">
      <c r="A538" s="10"/>
      <c r="B538" s="8"/>
      <c r="C538" s="8" t="s">
        <v>14</v>
      </c>
      <c r="D538" s="8"/>
      <c r="E538" s="8"/>
    </row>
    <row r="539" ht="15.75" customHeight="1">
      <c r="A539" s="10"/>
      <c r="B539" s="8"/>
      <c r="C539" s="8" t="s">
        <v>14</v>
      </c>
      <c r="D539" s="8"/>
      <c r="E539" s="8"/>
    </row>
    <row r="540" ht="15.75" customHeight="1">
      <c r="A540" s="10"/>
      <c r="B540" s="8"/>
      <c r="C540" s="8" t="s">
        <v>14</v>
      </c>
      <c r="D540" s="8"/>
      <c r="E540" s="8"/>
    </row>
    <row r="541" ht="15.75" customHeight="1">
      <c r="A541" s="10"/>
      <c r="B541" s="8"/>
      <c r="C541" s="8" t="s">
        <v>14</v>
      </c>
      <c r="D541" s="8"/>
      <c r="E541" s="8"/>
    </row>
    <row r="542" ht="15.75" customHeight="1">
      <c r="A542" s="10"/>
      <c r="B542" s="8"/>
      <c r="C542" s="8" t="s">
        <v>14</v>
      </c>
      <c r="D542" s="8"/>
      <c r="E542" s="8"/>
    </row>
    <row r="543" ht="15.75" customHeight="1">
      <c r="A543" s="10"/>
      <c r="B543" s="8"/>
      <c r="C543" s="8" t="s">
        <v>14</v>
      </c>
      <c r="D543" s="8"/>
      <c r="E543" s="8"/>
    </row>
    <row r="544" ht="15.75" customHeight="1">
      <c r="A544" s="10"/>
      <c r="B544" s="8"/>
      <c r="C544" s="8" t="s">
        <v>14</v>
      </c>
      <c r="D544" s="8"/>
      <c r="E544" s="8"/>
    </row>
    <row r="545" ht="15.75" customHeight="1">
      <c r="A545" s="10"/>
      <c r="B545" s="8"/>
      <c r="C545" s="8" t="s">
        <v>14</v>
      </c>
      <c r="D545" s="8"/>
      <c r="E545" s="8"/>
    </row>
    <row r="546" ht="15.75" customHeight="1">
      <c r="A546" s="10"/>
      <c r="B546" s="8"/>
      <c r="C546" s="8" t="s">
        <v>14</v>
      </c>
      <c r="D546" s="8"/>
      <c r="E546" s="8"/>
    </row>
    <row r="547" ht="15.75" customHeight="1">
      <c r="A547" s="10"/>
      <c r="B547" s="8"/>
      <c r="C547" s="8" t="s">
        <v>14</v>
      </c>
      <c r="D547" s="8"/>
      <c r="E547" s="8"/>
    </row>
    <row r="548" ht="15.75" customHeight="1">
      <c r="A548" s="10"/>
      <c r="B548" s="8"/>
      <c r="C548" s="8" t="s">
        <v>14</v>
      </c>
      <c r="D548" s="8"/>
      <c r="E548" s="8"/>
    </row>
    <row r="549" ht="15.75" customHeight="1">
      <c r="A549" s="10"/>
      <c r="B549" s="8"/>
      <c r="C549" s="8" t="s">
        <v>14</v>
      </c>
      <c r="D549" s="8"/>
      <c r="E549" s="8"/>
    </row>
    <row r="550" ht="15.75" customHeight="1">
      <c r="A550" s="10"/>
      <c r="B550" s="8"/>
      <c r="C550" s="8" t="s">
        <v>14</v>
      </c>
      <c r="D550" s="8"/>
      <c r="E550" s="8"/>
    </row>
    <row r="551" ht="15.75" customHeight="1">
      <c r="A551" s="10"/>
      <c r="B551" s="8"/>
      <c r="C551" s="8" t="s">
        <v>14</v>
      </c>
      <c r="D551" s="8"/>
      <c r="E551" s="8"/>
    </row>
    <row r="552" ht="15.75" customHeight="1">
      <c r="A552" s="10"/>
      <c r="B552" s="8"/>
      <c r="C552" s="8" t="s">
        <v>14</v>
      </c>
      <c r="D552" s="8"/>
      <c r="E552" s="8"/>
    </row>
    <row r="553" ht="15.75" customHeight="1">
      <c r="A553" s="10"/>
      <c r="B553" s="8"/>
      <c r="C553" s="8" t="s">
        <v>14</v>
      </c>
      <c r="D553" s="8"/>
      <c r="E553" s="8"/>
    </row>
    <row r="554" ht="15.75" customHeight="1">
      <c r="A554" s="10"/>
      <c r="B554" s="8"/>
      <c r="C554" s="8" t="s">
        <v>14</v>
      </c>
      <c r="D554" s="8"/>
      <c r="E554" s="8"/>
    </row>
    <row r="555" ht="15.75" customHeight="1">
      <c r="A555" s="10"/>
      <c r="B555" s="8"/>
      <c r="C555" s="8" t="s">
        <v>14</v>
      </c>
      <c r="D555" s="8"/>
      <c r="E555" s="8"/>
    </row>
    <row r="556" ht="15.75" customHeight="1">
      <c r="A556" s="10"/>
      <c r="B556" s="8"/>
      <c r="C556" s="8" t="s">
        <v>14</v>
      </c>
      <c r="D556" s="8"/>
      <c r="E556" s="8"/>
    </row>
    <row r="557" ht="15.75" customHeight="1">
      <c r="A557" s="10"/>
      <c r="B557" s="8"/>
      <c r="C557" s="8" t="s">
        <v>14</v>
      </c>
      <c r="D557" s="8"/>
      <c r="E557" s="8"/>
    </row>
    <row r="558" ht="15.75" customHeight="1">
      <c r="A558" s="10"/>
      <c r="B558" s="8"/>
      <c r="C558" s="8" t="s">
        <v>14</v>
      </c>
      <c r="D558" s="8"/>
      <c r="E558" s="8"/>
    </row>
    <row r="559" ht="15.75" customHeight="1">
      <c r="A559" s="10"/>
      <c r="B559" s="8"/>
      <c r="C559" s="8" t="s">
        <v>14</v>
      </c>
      <c r="D559" s="8"/>
      <c r="E559" s="8"/>
    </row>
    <row r="560" ht="15.75" customHeight="1">
      <c r="A560" s="10"/>
      <c r="B560" s="8"/>
      <c r="C560" s="8" t="s">
        <v>14</v>
      </c>
      <c r="D560" s="8"/>
      <c r="E560" s="8"/>
    </row>
    <row r="561" ht="15.75" customHeight="1">
      <c r="A561" s="10"/>
      <c r="B561" s="8"/>
      <c r="C561" s="8" t="s">
        <v>14</v>
      </c>
      <c r="D561" s="8"/>
      <c r="E561" s="8"/>
    </row>
    <row r="562" ht="15.75" customHeight="1">
      <c r="A562" s="10"/>
      <c r="B562" s="8"/>
      <c r="C562" s="8" t="s">
        <v>14</v>
      </c>
      <c r="D562" s="8"/>
      <c r="E562" s="8"/>
    </row>
    <row r="563" ht="15.75" customHeight="1">
      <c r="A563" s="10"/>
      <c r="B563" s="8"/>
      <c r="C563" s="8" t="s">
        <v>14</v>
      </c>
      <c r="D563" s="8"/>
      <c r="E563" s="8"/>
    </row>
    <row r="564" ht="15.75" customHeight="1">
      <c r="A564" s="10"/>
      <c r="B564" s="8"/>
      <c r="C564" s="8" t="s">
        <v>14</v>
      </c>
      <c r="D564" s="8"/>
      <c r="E564" s="8"/>
    </row>
    <row r="565" ht="15.75" customHeight="1">
      <c r="A565" s="10"/>
      <c r="B565" s="8"/>
      <c r="C565" s="8" t="s">
        <v>14</v>
      </c>
      <c r="D565" s="8"/>
      <c r="E565" s="8"/>
    </row>
    <row r="566" ht="15.75" customHeight="1">
      <c r="A566" s="10"/>
      <c r="B566" s="8"/>
      <c r="C566" s="8" t="s">
        <v>14</v>
      </c>
      <c r="D566" s="8"/>
      <c r="E566" s="8"/>
    </row>
    <row r="567" ht="15.75" customHeight="1">
      <c r="A567" s="10"/>
      <c r="B567" s="8"/>
      <c r="C567" s="8" t="s">
        <v>14</v>
      </c>
      <c r="D567" s="8"/>
      <c r="E567" s="8"/>
    </row>
    <row r="568" ht="15.75" customHeight="1">
      <c r="A568" s="10"/>
      <c r="B568" s="8"/>
      <c r="C568" s="8" t="s">
        <v>14</v>
      </c>
      <c r="D568" s="8"/>
      <c r="E568" s="8"/>
    </row>
    <row r="569" ht="15.75" customHeight="1">
      <c r="A569" s="10"/>
      <c r="B569" s="8"/>
      <c r="C569" s="8" t="s">
        <v>14</v>
      </c>
      <c r="D569" s="8"/>
      <c r="E569" s="8"/>
    </row>
    <row r="570" ht="15.75" customHeight="1">
      <c r="A570" s="10"/>
      <c r="B570" s="8"/>
      <c r="C570" s="8" t="s">
        <v>14</v>
      </c>
      <c r="D570" s="8"/>
      <c r="E570" s="8"/>
    </row>
    <row r="571" ht="15.75" customHeight="1">
      <c r="A571" s="10"/>
      <c r="B571" s="8"/>
      <c r="C571" s="8" t="s">
        <v>14</v>
      </c>
      <c r="D571" s="8"/>
      <c r="E571" s="8"/>
    </row>
    <row r="572" ht="15.75" customHeight="1">
      <c r="A572" s="10"/>
      <c r="B572" s="8"/>
      <c r="C572" s="8" t="s">
        <v>14</v>
      </c>
      <c r="D572" s="8"/>
      <c r="E572" s="8"/>
    </row>
    <row r="573" ht="15.75" customHeight="1">
      <c r="A573" s="10"/>
      <c r="B573" s="8"/>
      <c r="C573" s="8" t="s">
        <v>14</v>
      </c>
      <c r="D573" s="8"/>
      <c r="E573" s="8"/>
    </row>
    <row r="574" ht="15.75" customHeight="1">
      <c r="A574" s="10"/>
      <c r="B574" s="8"/>
      <c r="C574" s="8" t="s">
        <v>14</v>
      </c>
      <c r="D574" s="8"/>
      <c r="E574" s="8"/>
    </row>
    <row r="575" ht="15.75" customHeight="1">
      <c r="A575" s="10"/>
      <c r="B575" s="8"/>
      <c r="C575" s="8" t="s">
        <v>14</v>
      </c>
      <c r="D575" s="8"/>
      <c r="E575" s="8"/>
    </row>
    <row r="576" ht="15.75" customHeight="1">
      <c r="A576" s="10"/>
      <c r="B576" s="8"/>
      <c r="C576" s="8" t="s">
        <v>14</v>
      </c>
      <c r="D576" s="8"/>
      <c r="E576" s="8"/>
    </row>
    <row r="577" ht="15.75" customHeight="1">
      <c r="A577" s="10"/>
      <c r="B577" s="8"/>
      <c r="C577" s="8" t="s">
        <v>14</v>
      </c>
      <c r="D577" s="8"/>
      <c r="E577" s="8"/>
    </row>
    <row r="578" ht="15.75" customHeight="1">
      <c r="A578" s="10"/>
      <c r="B578" s="8"/>
      <c r="C578" s="8" t="s">
        <v>14</v>
      </c>
      <c r="D578" s="8"/>
      <c r="E578" s="8"/>
    </row>
    <row r="579" ht="15.75" customHeight="1">
      <c r="A579" s="10"/>
      <c r="B579" s="8"/>
      <c r="C579" s="8" t="s">
        <v>14</v>
      </c>
      <c r="D579" s="8"/>
      <c r="E579" s="8"/>
    </row>
    <row r="580" ht="15.75" customHeight="1">
      <c r="A580" s="10"/>
      <c r="B580" s="8"/>
      <c r="C580" s="8" t="s">
        <v>14</v>
      </c>
      <c r="D580" s="8"/>
      <c r="E580" s="8"/>
    </row>
    <row r="581" ht="15.75" customHeight="1">
      <c r="A581" s="10"/>
      <c r="B581" s="8"/>
      <c r="C581" s="8" t="s">
        <v>14</v>
      </c>
      <c r="D581" s="8"/>
      <c r="E581" s="8"/>
    </row>
    <row r="582" ht="15.75" customHeight="1">
      <c r="A582" s="10"/>
      <c r="B582" s="8"/>
      <c r="C582" s="8" t="s">
        <v>14</v>
      </c>
      <c r="D582" s="8"/>
      <c r="E582" s="8"/>
    </row>
    <row r="583" ht="15.75" customHeight="1">
      <c r="A583" s="10"/>
      <c r="B583" s="8"/>
      <c r="C583" s="8" t="s">
        <v>14</v>
      </c>
      <c r="D583" s="8"/>
      <c r="E583" s="8"/>
    </row>
    <row r="584" ht="15.75" customHeight="1">
      <c r="A584" s="10"/>
      <c r="B584" s="8"/>
      <c r="C584" s="8" t="s">
        <v>14</v>
      </c>
      <c r="D584" s="8"/>
      <c r="E584" s="8"/>
    </row>
    <row r="585" ht="15.75" customHeight="1">
      <c r="A585" s="10"/>
      <c r="B585" s="8"/>
      <c r="C585" s="8" t="s">
        <v>14</v>
      </c>
      <c r="D585" s="8"/>
      <c r="E585" s="8"/>
    </row>
    <row r="586" ht="15.75" customHeight="1">
      <c r="A586" s="10"/>
      <c r="B586" s="8"/>
      <c r="C586" s="8" t="s">
        <v>14</v>
      </c>
      <c r="D586" s="8"/>
      <c r="E586" s="8"/>
    </row>
    <row r="587" ht="15.75" customHeight="1">
      <c r="A587" s="10"/>
      <c r="B587" s="8"/>
      <c r="C587" s="8" t="s">
        <v>14</v>
      </c>
      <c r="D587" s="8"/>
      <c r="E587" s="8"/>
    </row>
    <row r="588" ht="15.75" customHeight="1">
      <c r="A588" s="10"/>
      <c r="B588" s="8"/>
      <c r="C588" s="8" t="s">
        <v>14</v>
      </c>
      <c r="D588" s="8"/>
      <c r="E588" s="8"/>
    </row>
    <row r="589" ht="15.75" customHeight="1">
      <c r="A589" s="10"/>
      <c r="B589" s="8"/>
      <c r="C589" s="8" t="s">
        <v>14</v>
      </c>
      <c r="D589" s="8"/>
      <c r="E589" s="8"/>
    </row>
    <row r="590" ht="15.75" customHeight="1">
      <c r="A590" s="10"/>
      <c r="B590" s="8"/>
      <c r="C590" s="8" t="s">
        <v>14</v>
      </c>
      <c r="D590" s="8"/>
      <c r="E590" s="8"/>
    </row>
    <row r="591" ht="15.75" customHeight="1">
      <c r="A591" s="10"/>
      <c r="B591" s="8"/>
      <c r="C591" s="8" t="s">
        <v>14</v>
      </c>
      <c r="D591" s="8"/>
      <c r="E591" s="8"/>
    </row>
    <row r="592" ht="15.75" customHeight="1">
      <c r="A592" s="10"/>
      <c r="B592" s="8"/>
      <c r="C592" s="8" t="s">
        <v>14</v>
      </c>
      <c r="D592" s="8"/>
      <c r="E592" s="8"/>
    </row>
    <row r="593" ht="15.75" customHeight="1">
      <c r="A593" s="10"/>
      <c r="B593" s="8"/>
      <c r="C593" s="8" t="s">
        <v>14</v>
      </c>
      <c r="D593" s="8"/>
      <c r="E593" s="8"/>
    </row>
    <row r="594" ht="15.75" customHeight="1">
      <c r="A594" s="10"/>
      <c r="B594" s="8"/>
      <c r="C594" s="8" t="s">
        <v>14</v>
      </c>
      <c r="D594" s="8"/>
      <c r="E594" s="8"/>
    </row>
    <row r="595" ht="15.75" customHeight="1">
      <c r="A595" s="10"/>
      <c r="B595" s="8"/>
      <c r="C595" s="8" t="s">
        <v>14</v>
      </c>
      <c r="D595" s="8"/>
      <c r="E595" s="8"/>
    </row>
    <row r="596" ht="15.75" customHeight="1">
      <c r="A596" s="10"/>
      <c r="B596" s="8"/>
      <c r="C596" s="8" t="s">
        <v>14</v>
      </c>
      <c r="D596" s="8"/>
      <c r="E596" s="8"/>
    </row>
    <row r="597" ht="15.75" customHeight="1">
      <c r="A597" s="10"/>
      <c r="B597" s="8"/>
      <c r="C597" s="8" t="s">
        <v>14</v>
      </c>
      <c r="D597" s="8"/>
      <c r="E597" s="8"/>
    </row>
    <row r="598" ht="15.75" customHeight="1">
      <c r="A598" s="10"/>
      <c r="B598" s="8"/>
      <c r="C598" s="8" t="s">
        <v>14</v>
      </c>
      <c r="D598" s="8"/>
      <c r="E598" s="8"/>
    </row>
    <row r="599" ht="15.75" customHeight="1">
      <c r="A599" s="10"/>
      <c r="B599" s="8"/>
      <c r="C599" s="8" t="s">
        <v>14</v>
      </c>
      <c r="D599" s="8"/>
      <c r="E599" s="8"/>
    </row>
    <row r="600" ht="15.75" customHeight="1">
      <c r="A600" s="10"/>
      <c r="B600" s="8"/>
      <c r="C600" s="8" t="s">
        <v>14</v>
      </c>
      <c r="D600" s="8"/>
      <c r="E600" s="8"/>
    </row>
    <row r="601" ht="15.75" customHeight="1">
      <c r="A601" s="10"/>
      <c r="B601" s="8"/>
      <c r="C601" s="8" t="s">
        <v>14</v>
      </c>
      <c r="D601" s="8"/>
      <c r="E601" s="8"/>
    </row>
    <row r="602" ht="15.75" customHeight="1">
      <c r="A602" s="10"/>
      <c r="B602" s="8"/>
      <c r="C602" s="8" t="s">
        <v>14</v>
      </c>
      <c r="D602" s="8"/>
      <c r="E602" s="8"/>
    </row>
    <row r="603" ht="15.75" customHeight="1">
      <c r="A603" s="10"/>
      <c r="B603" s="8"/>
      <c r="C603" s="8" t="s">
        <v>14</v>
      </c>
      <c r="D603" s="8"/>
      <c r="E603" s="8"/>
    </row>
    <row r="604" ht="15.75" customHeight="1">
      <c r="A604" s="10"/>
      <c r="B604" s="8"/>
      <c r="C604" s="8" t="s">
        <v>14</v>
      </c>
      <c r="D604" s="8"/>
      <c r="E604" s="8"/>
    </row>
    <row r="605" ht="15.75" customHeight="1">
      <c r="A605" s="10"/>
      <c r="B605" s="8"/>
      <c r="C605" s="8" t="s">
        <v>14</v>
      </c>
      <c r="D605" s="8"/>
      <c r="E605" s="8"/>
    </row>
    <row r="606" ht="15.75" customHeight="1">
      <c r="A606" s="10"/>
      <c r="B606" s="8"/>
      <c r="C606" s="8" t="s">
        <v>14</v>
      </c>
      <c r="D606" s="8"/>
      <c r="E606" s="8"/>
    </row>
    <row r="607" ht="15.75" customHeight="1">
      <c r="A607" s="10"/>
      <c r="B607" s="8"/>
      <c r="C607" s="8" t="s">
        <v>14</v>
      </c>
      <c r="D607" s="8"/>
      <c r="E607" s="8"/>
    </row>
    <row r="608" ht="15.75" customHeight="1">
      <c r="A608" s="10"/>
      <c r="B608" s="8"/>
      <c r="C608" s="8" t="s">
        <v>14</v>
      </c>
      <c r="D608" s="8"/>
      <c r="E608" s="8"/>
    </row>
    <row r="609" ht="15.75" customHeight="1">
      <c r="A609" s="10"/>
      <c r="B609" s="8"/>
      <c r="C609" s="8" t="s">
        <v>14</v>
      </c>
      <c r="D609" s="8"/>
      <c r="E609" s="8"/>
    </row>
    <row r="610" ht="15.75" customHeight="1">
      <c r="A610" s="10"/>
      <c r="B610" s="8"/>
      <c r="C610" s="8" t="s">
        <v>14</v>
      </c>
      <c r="D610" s="8"/>
      <c r="E610" s="8"/>
    </row>
    <row r="611" ht="15.75" customHeight="1">
      <c r="A611" s="10"/>
      <c r="B611" s="8"/>
      <c r="C611" s="8" t="s">
        <v>14</v>
      </c>
      <c r="D611" s="8"/>
      <c r="E611" s="8"/>
    </row>
    <row r="612" ht="15.75" customHeight="1">
      <c r="A612" s="10"/>
      <c r="B612" s="8"/>
      <c r="C612" s="8" t="s">
        <v>14</v>
      </c>
      <c r="D612" s="8"/>
      <c r="E612" s="8"/>
    </row>
    <row r="613" ht="15.75" customHeight="1">
      <c r="A613" s="10"/>
      <c r="B613" s="8"/>
      <c r="C613" s="8" t="s">
        <v>14</v>
      </c>
      <c r="D613" s="8"/>
      <c r="E613" s="8"/>
    </row>
    <row r="614" ht="15.75" customHeight="1">
      <c r="A614" s="10"/>
      <c r="B614" s="8"/>
      <c r="C614" s="8" t="s">
        <v>14</v>
      </c>
      <c r="D614" s="8"/>
      <c r="E614" s="8"/>
    </row>
    <row r="615" ht="15.75" customHeight="1">
      <c r="A615" s="10"/>
      <c r="B615" s="8"/>
      <c r="C615" s="8" t="s">
        <v>14</v>
      </c>
      <c r="D615" s="8"/>
      <c r="E615" s="8"/>
    </row>
    <row r="616" ht="15.75" customHeight="1">
      <c r="A616" s="10"/>
      <c r="B616" s="8"/>
      <c r="C616" s="8" t="s">
        <v>14</v>
      </c>
      <c r="D616" s="8"/>
      <c r="E616" s="8"/>
    </row>
    <row r="617" ht="15.75" customHeight="1">
      <c r="A617" s="10"/>
      <c r="B617" s="8"/>
      <c r="C617" s="8" t="s">
        <v>14</v>
      </c>
      <c r="D617" s="8"/>
      <c r="E617" s="8"/>
    </row>
    <row r="618" ht="15.75" customHeight="1">
      <c r="A618" s="10"/>
      <c r="B618" s="8"/>
      <c r="C618" s="8" t="s">
        <v>14</v>
      </c>
      <c r="D618" s="8"/>
      <c r="E618" s="8"/>
    </row>
    <row r="619" ht="15.75" customHeight="1">
      <c r="A619" s="10"/>
      <c r="B619" s="8"/>
      <c r="C619" s="8" t="s">
        <v>14</v>
      </c>
      <c r="D619" s="8"/>
      <c r="E619" s="8"/>
    </row>
    <row r="620" ht="15.75" customHeight="1">
      <c r="A620" s="10"/>
      <c r="B620" s="8"/>
      <c r="C620" s="8" t="s">
        <v>14</v>
      </c>
      <c r="D620" s="8"/>
      <c r="E620" s="8"/>
    </row>
    <row r="621" ht="15.75" customHeight="1">
      <c r="A621" s="10"/>
      <c r="B621" s="8"/>
      <c r="C621" s="8" t="s">
        <v>14</v>
      </c>
      <c r="D621" s="8"/>
      <c r="E621" s="8"/>
    </row>
    <row r="622" ht="15.75" customHeight="1">
      <c r="A622" s="10"/>
      <c r="B622" s="8"/>
      <c r="C622" s="8" t="s">
        <v>14</v>
      </c>
      <c r="D622" s="8"/>
      <c r="E622" s="8"/>
    </row>
    <row r="623" ht="15.75" customHeight="1">
      <c r="A623" s="10"/>
      <c r="B623" s="8"/>
      <c r="C623" s="8" t="s">
        <v>14</v>
      </c>
      <c r="D623" s="8"/>
      <c r="E623" s="8"/>
    </row>
    <row r="624" ht="15.75" customHeight="1">
      <c r="A624" s="10"/>
      <c r="B624" s="8"/>
      <c r="C624" s="8" t="s">
        <v>14</v>
      </c>
      <c r="D624" s="8"/>
      <c r="E624" s="8"/>
    </row>
    <row r="625" ht="15.75" customHeight="1">
      <c r="A625" s="10"/>
      <c r="B625" s="8"/>
      <c r="C625" s="8" t="s">
        <v>14</v>
      </c>
      <c r="D625" s="8"/>
      <c r="E625" s="8"/>
    </row>
    <row r="626" ht="15.75" customHeight="1">
      <c r="A626" s="10"/>
      <c r="B626" s="8"/>
      <c r="C626" s="8" t="s">
        <v>14</v>
      </c>
      <c r="D626" s="8"/>
      <c r="E626" s="8"/>
    </row>
    <row r="627" ht="15.75" customHeight="1">
      <c r="A627" s="10"/>
      <c r="B627" s="8"/>
      <c r="C627" s="8" t="s">
        <v>14</v>
      </c>
      <c r="D627" s="8"/>
      <c r="E627" s="8"/>
    </row>
    <row r="628" ht="15.75" customHeight="1">
      <c r="A628" s="10"/>
      <c r="B628" s="8"/>
      <c r="C628" s="8" t="s">
        <v>14</v>
      </c>
      <c r="D628" s="8"/>
      <c r="E628" s="8"/>
    </row>
    <row r="629" ht="15.75" customHeight="1">
      <c r="A629" s="10"/>
      <c r="B629" s="8"/>
      <c r="C629" s="8" t="s">
        <v>14</v>
      </c>
      <c r="D629" s="8"/>
      <c r="E629" s="8"/>
    </row>
    <row r="630" ht="15.75" customHeight="1">
      <c r="A630" s="10"/>
      <c r="B630" s="8"/>
      <c r="C630" s="8" t="s">
        <v>14</v>
      </c>
      <c r="D630" s="8"/>
      <c r="E630" s="8"/>
    </row>
    <row r="631" ht="15.75" customHeight="1">
      <c r="A631" s="10"/>
      <c r="B631" s="8"/>
      <c r="C631" s="8" t="s">
        <v>14</v>
      </c>
      <c r="D631" s="8"/>
      <c r="E631" s="8"/>
    </row>
    <row r="632" ht="15.75" customHeight="1">
      <c r="A632" s="10"/>
      <c r="B632" s="8"/>
      <c r="C632" s="8" t="s">
        <v>14</v>
      </c>
      <c r="D632" s="8"/>
      <c r="E632" s="8"/>
    </row>
    <row r="633" ht="15.75" customHeight="1">
      <c r="A633" s="10"/>
      <c r="B633" s="8"/>
      <c r="C633" s="8" t="s">
        <v>14</v>
      </c>
      <c r="D633" s="8"/>
      <c r="E633" s="8"/>
    </row>
    <row r="634" ht="15.75" customHeight="1">
      <c r="A634" s="10"/>
      <c r="B634" s="8"/>
      <c r="C634" s="8" t="s">
        <v>14</v>
      </c>
      <c r="D634" s="8"/>
      <c r="E634" s="8"/>
    </row>
    <row r="635" ht="15.75" customHeight="1">
      <c r="A635" s="10"/>
      <c r="B635" s="8"/>
      <c r="C635" s="8" t="s">
        <v>14</v>
      </c>
      <c r="D635" s="8"/>
      <c r="E635" s="8"/>
    </row>
    <row r="636" ht="15.75" customHeight="1">
      <c r="A636" s="10"/>
      <c r="B636" s="8"/>
      <c r="C636" s="8" t="s">
        <v>14</v>
      </c>
      <c r="D636" s="8"/>
      <c r="E636" s="8"/>
    </row>
    <row r="637" ht="15.75" customHeight="1">
      <c r="A637" s="10"/>
      <c r="B637" s="8"/>
      <c r="C637" s="8" t="s">
        <v>14</v>
      </c>
      <c r="D637" s="8"/>
      <c r="E637" s="8"/>
    </row>
    <row r="638" ht="15.75" customHeight="1">
      <c r="A638" s="10"/>
      <c r="B638" s="8"/>
      <c r="C638" s="8" t="s">
        <v>14</v>
      </c>
      <c r="D638" s="8"/>
      <c r="E638" s="8"/>
    </row>
    <row r="639" ht="15.75" customHeight="1">
      <c r="A639" s="10"/>
      <c r="B639" s="8"/>
      <c r="C639" s="8" t="s">
        <v>14</v>
      </c>
      <c r="D639" s="8"/>
      <c r="E639" s="8"/>
    </row>
    <row r="640" ht="15.75" customHeight="1">
      <c r="A640" s="10"/>
      <c r="B640" s="8"/>
      <c r="C640" s="8" t="s">
        <v>14</v>
      </c>
      <c r="D640" s="8"/>
      <c r="E640" s="8"/>
    </row>
    <row r="641" ht="15.75" customHeight="1">
      <c r="A641" s="10"/>
      <c r="B641" s="8"/>
      <c r="C641" s="8" t="s">
        <v>14</v>
      </c>
      <c r="D641" s="8"/>
      <c r="E641" s="8"/>
    </row>
    <row r="642" ht="15.75" customHeight="1">
      <c r="A642" s="10"/>
      <c r="B642" s="8"/>
      <c r="C642" s="8" t="s">
        <v>14</v>
      </c>
      <c r="D642" s="8"/>
      <c r="E642" s="8"/>
    </row>
    <row r="643" ht="15.75" customHeight="1">
      <c r="A643" s="10"/>
      <c r="B643" s="8"/>
      <c r="C643" s="8" t="s">
        <v>14</v>
      </c>
      <c r="D643" s="8"/>
      <c r="E643" s="8"/>
    </row>
    <row r="644" ht="15.75" customHeight="1">
      <c r="A644" s="10"/>
      <c r="B644" s="8"/>
      <c r="C644" s="8" t="s">
        <v>14</v>
      </c>
      <c r="D644" s="8"/>
      <c r="E644" s="8"/>
    </row>
    <row r="645" ht="15.75" customHeight="1">
      <c r="A645" s="10"/>
      <c r="B645" s="8"/>
      <c r="C645" s="8" t="s">
        <v>14</v>
      </c>
      <c r="D645" s="8"/>
      <c r="E645" s="8"/>
    </row>
    <row r="646" ht="15.75" customHeight="1">
      <c r="A646" s="10"/>
      <c r="B646" s="8"/>
      <c r="C646" s="8" t="s">
        <v>14</v>
      </c>
      <c r="D646" s="8"/>
      <c r="E646" s="8"/>
    </row>
    <row r="647" ht="15.75" customHeight="1">
      <c r="A647" s="10"/>
      <c r="B647" s="8"/>
      <c r="C647" s="8" t="s">
        <v>14</v>
      </c>
      <c r="D647" s="8"/>
      <c r="E647" s="8"/>
    </row>
    <row r="648" ht="15.75" customHeight="1">
      <c r="A648" s="10"/>
      <c r="B648" s="8"/>
      <c r="C648" s="8" t="s">
        <v>14</v>
      </c>
      <c r="D648" s="8"/>
      <c r="E648" s="8"/>
    </row>
    <row r="649" ht="15.75" customHeight="1">
      <c r="A649" s="10"/>
      <c r="B649" s="8"/>
      <c r="C649" s="8" t="s">
        <v>14</v>
      </c>
      <c r="D649" s="8"/>
      <c r="E649" s="8"/>
    </row>
    <row r="650" ht="15.75" customHeight="1">
      <c r="A650" s="10"/>
      <c r="B650" s="8"/>
      <c r="C650" s="8" t="s">
        <v>14</v>
      </c>
      <c r="D650" s="8"/>
      <c r="E650" s="8"/>
    </row>
    <row r="651" ht="15.75" customHeight="1">
      <c r="A651" s="10"/>
      <c r="B651" s="8"/>
      <c r="C651" s="8" t="s">
        <v>14</v>
      </c>
      <c r="D651" s="8"/>
      <c r="E651" s="8"/>
    </row>
    <row r="652" ht="15.75" customHeight="1">
      <c r="A652" s="10"/>
      <c r="B652" s="8"/>
      <c r="C652" s="8" t="s">
        <v>14</v>
      </c>
      <c r="D652" s="8"/>
      <c r="E652" s="8"/>
    </row>
    <row r="653" ht="15.75" customHeight="1">
      <c r="A653" s="10"/>
      <c r="B653" s="8"/>
      <c r="C653" s="8" t="s">
        <v>14</v>
      </c>
      <c r="D653" s="8"/>
      <c r="E653" s="8"/>
    </row>
    <row r="654" ht="15.75" customHeight="1">
      <c r="A654" s="10"/>
      <c r="B654" s="8"/>
      <c r="C654" s="8" t="s">
        <v>14</v>
      </c>
      <c r="D654" s="8"/>
      <c r="E654" s="8"/>
    </row>
    <row r="655" ht="15.75" customHeight="1">
      <c r="A655" s="10"/>
      <c r="B655" s="8"/>
      <c r="C655" s="8" t="s">
        <v>14</v>
      </c>
      <c r="D655" s="8"/>
      <c r="E655" s="8"/>
    </row>
    <row r="656" ht="15.75" customHeight="1">
      <c r="A656" s="10"/>
      <c r="B656" s="8"/>
      <c r="C656" s="8" t="s">
        <v>14</v>
      </c>
      <c r="D656" s="8"/>
      <c r="E656" s="8"/>
    </row>
    <row r="657" ht="15.75" customHeight="1">
      <c r="A657" s="10"/>
      <c r="B657" s="8"/>
      <c r="C657" s="8" t="s">
        <v>14</v>
      </c>
      <c r="D657" s="8"/>
      <c r="E657" s="8"/>
    </row>
    <row r="658" ht="15.75" customHeight="1">
      <c r="A658" s="10"/>
      <c r="B658" s="8"/>
      <c r="C658" s="8" t="s">
        <v>14</v>
      </c>
      <c r="D658" s="8"/>
      <c r="E658" s="8"/>
    </row>
    <row r="659" ht="15.75" customHeight="1">
      <c r="A659" s="10"/>
      <c r="B659" s="8"/>
      <c r="C659" s="8" t="s">
        <v>14</v>
      </c>
      <c r="D659" s="8"/>
      <c r="E659" s="8"/>
    </row>
    <row r="660" ht="15.75" customHeight="1">
      <c r="A660" s="10"/>
      <c r="B660" s="8"/>
      <c r="C660" s="8" t="s">
        <v>14</v>
      </c>
      <c r="D660" s="8"/>
      <c r="E660" s="8"/>
    </row>
    <row r="661" ht="15.75" customHeight="1">
      <c r="A661" s="10"/>
      <c r="B661" s="8"/>
      <c r="C661" s="8" t="s">
        <v>14</v>
      </c>
      <c r="D661" s="8"/>
      <c r="E661" s="8"/>
    </row>
    <row r="662" ht="15.75" customHeight="1">
      <c r="A662" s="10"/>
      <c r="B662" s="8"/>
      <c r="C662" s="8" t="s">
        <v>14</v>
      </c>
      <c r="D662" s="8"/>
      <c r="E662" s="8"/>
    </row>
    <row r="663" ht="15.75" customHeight="1">
      <c r="A663" s="10"/>
      <c r="B663" s="8"/>
      <c r="C663" s="8" t="s">
        <v>14</v>
      </c>
      <c r="D663" s="8"/>
      <c r="E663" s="8"/>
    </row>
    <row r="664" ht="15.75" customHeight="1">
      <c r="A664" s="10"/>
      <c r="B664" s="8"/>
      <c r="C664" s="8" t="s">
        <v>14</v>
      </c>
      <c r="D664" s="8"/>
      <c r="E664" s="8"/>
    </row>
    <row r="665" ht="15.75" customHeight="1">
      <c r="A665" s="10"/>
      <c r="B665" s="8"/>
      <c r="C665" s="8" t="s">
        <v>14</v>
      </c>
      <c r="D665" s="8"/>
      <c r="E665" s="8"/>
    </row>
    <row r="666" ht="15.75" customHeight="1">
      <c r="A666" s="10"/>
      <c r="B666" s="8"/>
      <c r="C666" s="8" t="s">
        <v>14</v>
      </c>
      <c r="D666" s="8"/>
      <c r="E666" s="8"/>
    </row>
    <row r="667" ht="15.75" customHeight="1">
      <c r="A667" s="10"/>
      <c r="B667" s="8"/>
      <c r="C667" s="8" t="s">
        <v>14</v>
      </c>
      <c r="D667" s="8"/>
      <c r="E667" s="8"/>
    </row>
    <row r="668" ht="15.75" customHeight="1">
      <c r="A668" s="10"/>
      <c r="B668" s="8"/>
      <c r="C668" s="8" t="s">
        <v>14</v>
      </c>
      <c r="D668" s="8"/>
      <c r="E668" s="8"/>
    </row>
    <row r="669" ht="15.75" customHeight="1">
      <c r="A669" s="10"/>
      <c r="B669" s="8"/>
      <c r="C669" s="8" t="s">
        <v>14</v>
      </c>
      <c r="D669" s="8"/>
      <c r="E669" s="8"/>
    </row>
    <row r="670" ht="15.75" customHeight="1">
      <c r="A670" s="10"/>
      <c r="B670" s="8"/>
      <c r="C670" s="8" t="s">
        <v>14</v>
      </c>
      <c r="D670" s="8"/>
      <c r="E670" s="8"/>
    </row>
    <row r="671" ht="15.75" customHeight="1">
      <c r="A671" s="10"/>
      <c r="B671" s="8"/>
      <c r="C671" s="8" t="s">
        <v>14</v>
      </c>
      <c r="D671" s="8"/>
      <c r="E671" s="8"/>
    </row>
    <row r="672" ht="15.75" customHeight="1">
      <c r="A672" s="10"/>
      <c r="B672" s="8"/>
      <c r="C672" s="8" t="s">
        <v>14</v>
      </c>
      <c r="D672" s="8"/>
      <c r="E672" s="8"/>
    </row>
    <row r="673" ht="15.75" customHeight="1">
      <c r="A673" s="10"/>
      <c r="B673" s="8"/>
      <c r="C673" s="8" t="s">
        <v>14</v>
      </c>
      <c r="D673" s="8"/>
      <c r="E673" s="8"/>
    </row>
    <row r="674" ht="15.75" customHeight="1">
      <c r="A674" s="10"/>
      <c r="B674" s="8"/>
      <c r="C674" s="8" t="s">
        <v>14</v>
      </c>
      <c r="D674" s="8"/>
      <c r="E674" s="8"/>
    </row>
    <row r="675" ht="15.75" customHeight="1">
      <c r="A675" s="10"/>
      <c r="B675" s="8"/>
      <c r="C675" s="8" t="s">
        <v>14</v>
      </c>
      <c r="D675" s="8"/>
      <c r="E675" s="8"/>
    </row>
    <row r="676" ht="15.75" customHeight="1">
      <c r="A676" s="10"/>
      <c r="B676" s="8"/>
      <c r="C676" s="8" t="s">
        <v>14</v>
      </c>
      <c r="D676" s="8"/>
      <c r="E676" s="8"/>
    </row>
    <row r="677" ht="15.75" customHeight="1">
      <c r="A677" s="10"/>
      <c r="B677" s="8"/>
      <c r="C677" s="8" t="s">
        <v>14</v>
      </c>
      <c r="D677" s="8"/>
      <c r="E677" s="8"/>
    </row>
    <row r="678" ht="15.75" customHeight="1">
      <c r="A678" s="10"/>
      <c r="B678" s="8"/>
      <c r="C678" s="8" t="s">
        <v>14</v>
      </c>
      <c r="D678" s="8"/>
      <c r="E678" s="8"/>
    </row>
    <row r="679" ht="15.75" customHeight="1">
      <c r="A679" s="10"/>
      <c r="B679" s="8"/>
      <c r="C679" s="8" t="s">
        <v>14</v>
      </c>
      <c r="D679" s="8"/>
      <c r="E679" s="8"/>
    </row>
    <row r="680" ht="15.75" customHeight="1">
      <c r="A680" s="10"/>
      <c r="B680" s="8"/>
      <c r="C680" s="8" t="s">
        <v>14</v>
      </c>
      <c r="D680" s="8"/>
      <c r="E680" s="8"/>
    </row>
    <row r="681" ht="15.75" customHeight="1">
      <c r="A681" s="10"/>
      <c r="B681" s="8"/>
      <c r="C681" s="8" t="s">
        <v>14</v>
      </c>
      <c r="D681" s="8"/>
      <c r="E681" s="8"/>
    </row>
    <row r="682" ht="15.75" customHeight="1">
      <c r="A682" s="10"/>
      <c r="B682" s="8"/>
      <c r="C682" s="8" t="s">
        <v>14</v>
      </c>
      <c r="D682" s="8"/>
      <c r="E682" s="8"/>
    </row>
    <row r="683" ht="15.75" customHeight="1">
      <c r="A683" s="10"/>
      <c r="B683" s="8"/>
      <c r="C683" s="8" t="s">
        <v>14</v>
      </c>
      <c r="D683" s="8"/>
      <c r="E683" s="8"/>
    </row>
    <row r="684" ht="15.75" customHeight="1">
      <c r="A684" s="10"/>
      <c r="B684" s="8"/>
      <c r="C684" s="8" t="s">
        <v>14</v>
      </c>
      <c r="D684" s="8"/>
      <c r="E684" s="8"/>
    </row>
    <row r="685" ht="15.75" customHeight="1">
      <c r="A685" s="10"/>
      <c r="B685" s="8"/>
      <c r="C685" s="8" t="s">
        <v>14</v>
      </c>
      <c r="D685" s="8"/>
      <c r="E685" s="8"/>
    </row>
    <row r="686" ht="15.75" customHeight="1">
      <c r="A686" s="10"/>
      <c r="B686" s="8"/>
      <c r="C686" s="8" t="s">
        <v>14</v>
      </c>
      <c r="D686" s="8"/>
      <c r="E686" s="8"/>
    </row>
    <row r="687" ht="15.75" customHeight="1">
      <c r="A687" s="10"/>
      <c r="B687" s="8"/>
      <c r="C687" s="8" t="s">
        <v>14</v>
      </c>
      <c r="D687" s="8"/>
      <c r="E687" s="8"/>
    </row>
    <row r="688" ht="15.75" customHeight="1">
      <c r="A688" s="10"/>
      <c r="B688" s="8"/>
      <c r="C688" s="8" t="s">
        <v>14</v>
      </c>
      <c r="D688" s="8"/>
      <c r="E688" s="8"/>
    </row>
    <row r="689" ht="15.75" customHeight="1">
      <c r="A689" s="10"/>
      <c r="B689" s="8"/>
      <c r="C689" s="8" t="s">
        <v>14</v>
      </c>
      <c r="D689" s="8"/>
      <c r="E689" s="8"/>
    </row>
    <row r="690" ht="15.75" customHeight="1">
      <c r="A690" s="10"/>
      <c r="B690" s="8"/>
      <c r="C690" s="8" t="s">
        <v>14</v>
      </c>
      <c r="D690" s="8"/>
      <c r="E690" s="8"/>
    </row>
    <row r="691" ht="15.75" customHeight="1">
      <c r="A691" s="10"/>
      <c r="B691" s="8"/>
      <c r="C691" s="8" t="s">
        <v>14</v>
      </c>
      <c r="D691" s="8"/>
      <c r="E691" s="8"/>
    </row>
    <row r="692" ht="15.75" customHeight="1">
      <c r="A692" s="10"/>
      <c r="B692" s="8"/>
      <c r="C692" s="8" t="s">
        <v>14</v>
      </c>
      <c r="D692" s="8"/>
      <c r="E692" s="8"/>
    </row>
    <row r="693" ht="15.75" customHeight="1">
      <c r="A693" s="10"/>
      <c r="B693" s="8"/>
      <c r="C693" s="8" t="s">
        <v>14</v>
      </c>
      <c r="D693" s="8"/>
      <c r="E693" s="8"/>
    </row>
    <row r="694" ht="15.75" customHeight="1">
      <c r="A694" s="10"/>
      <c r="B694" s="8"/>
      <c r="C694" s="8" t="s">
        <v>14</v>
      </c>
      <c r="D694" s="8"/>
      <c r="E694" s="8"/>
    </row>
    <row r="695" ht="15.75" customHeight="1">
      <c r="A695" s="10"/>
      <c r="B695" s="8"/>
      <c r="C695" s="8" t="s">
        <v>14</v>
      </c>
      <c r="D695" s="8"/>
      <c r="E695" s="8"/>
    </row>
    <row r="696" ht="15.75" customHeight="1">
      <c r="A696" s="10"/>
      <c r="B696" s="8"/>
      <c r="C696" s="8" t="s">
        <v>14</v>
      </c>
      <c r="D696" s="8"/>
      <c r="E696" s="8"/>
    </row>
    <row r="697" ht="15.75" customHeight="1">
      <c r="A697" s="10"/>
      <c r="B697" s="8"/>
      <c r="C697" s="8" t="s">
        <v>14</v>
      </c>
      <c r="D697" s="8"/>
      <c r="E697" s="8"/>
    </row>
    <row r="698" ht="15.75" customHeight="1">
      <c r="A698" s="10"/>
      <c r="B698" s="8"/>
      <c r="C698" s="8" t="s">
        <v>14</v>
      </c>
      <c r="D698" s="8"/>
      <c r="E698" s="8"/>
    </row>
    <row r="699" ht="15.75" customHeight="1">
      <c r="A699" s="10"/>
      <c r="B699" s="8"/>
      <c r="C699" s="8" t="s">
        <v>14</v>
      </c>
      <c r="D699" s="8"/>
      <c r="E699" s="8"/>
    </row>
    <row r="700" ht="15.75" customHeight="1">
      <c r="A700" s="10"/>
      <c r="B700" s="8"/>
      <c r="C700" s="8" t="s">
        <v>14</v>
      </c>
      <c r="D700" s="8"/>
      <c r="E700" s="8"/>
    </row>
    <row r="701" ht="15.75" customHeight="1">
      <c r="A701" s="10"/>
      <c r="B701" s="8"/>
      <c r="C701" s="8" t="s">
        <v>14</v>
      </c>
      <c r="D701" s="8"/>
      <c r="E701" s="8"/>
    </row>
    <row r="702" ht="15.75" customHeight="1">
      <c r="A702" s="10"/>
      <c r="B702" s="8"/>
      <c r="C702" s="8" t="s">
        <v>14</v>
      </c>
      <c r="D702" s="8"/>
      <c r="E702" s="8"/>
    </row>
    <row r="703" ht="15.75" customHeight="1">
      <c r="A703" s="10"/>
      <c r="B703" s="8"/>
      <c r="C703" s="8" t="s">
        <v>14</v>
      </c>
      <c r="D703" s="8"/>
      <c r="E703" s="8"/>
    </row>
    <row r="704" ht="15.75" customHeight="1">
      <c r="A704" s="10"/>
      <c r="B704" s="8"/>
      <c r="C704" s="8" t="s">
        <v>14</v>
      </c>
      <c r="D704" s="8"/>
      <c r="E704" s="8"/>
    </row>
    <row r="705" ht="15.75" customHeight="1">
      <c r="A705" s="10"/>
      <c r="B705" s="8"/>
      <c r="C705" s="8" t="s">
        <v>14</v>
      </c>
      <c r="D705" s="8"/>
      <c r="E705" s="8"/>
    </row>
    <row r="706" ht="15.75" customHeight="1">
      <c r="A706" s="10"/>
      <c r="B706" s="8"/>
      <c r="C706" s="8" t="s">
        <v>14</v>
      </c>
      <c r="D706" s="8"/>
      <c r="E706" s="8"/>
    </row>
    <row r="707" ht="15.75" customHeight="1">
      <c r="A707" s="10"/>
      <c r="B707" s="8"/>
      <c r="C707" s="8" t="s">
        <v>14</v>
      </c>
      <c r="D707" s="8"/>
      <c r="E707" s="8"/>
    </row>
    <row r="708" ht="15.75" customHeight="1">
      <c r="A708" s="10"/>
      <c r="B708" s="8"/>
      <c r="C708" s="8" t="s">
        <v>14</v>
      </c>
      <c r="D708" s="8"/>
      <c r="E708" s="8"/>
    </row>
    <row r="709" ht="15.75" customHeight="1">
      <c r="A709" s="10"/>
      <c r="B709" s="8"/>
      <c r="C709" s="8" t="s">
        <v>14</v>
      </c>
      <c r="D709" s="8"/>
      <c r="E709" s="8"/>
    </row>
    <row r="710" ht="15.75" customHeight="1">
      <c r="A710" s="10"/>
      <c r="B710" s="8"/>
      <c r="C710" s="8" t="s">
        <v>14</v>
      </c>
      <c r="D710" s="8"/>
      <c r="E710" s="8"/>
    </row>
    <row r="711" ht="15.75" customHeight="1">
      <c r="A711" s="10"/>
      <c r="B711" s="8"/>
      <c r="C711" s="8" t="s">
        <v>14</v>
      </c>
      <c r="D711" s="8"/>
      <c r="E711" s="8"/>
    </row>
    <row r="712" ht="15.75" customHeight="1">
      <c r="A712" s="10"/>
      <c r="B712" s="8"/>
      <c r="C712" s="8" t="s">
        <v>14</v>
      </c>
      <c r="D712" s="8"/>
      <c r="E712" s="8"/>
    </row>
    <row r="713" ht="15.75" customHeight="1">
      <c r="A713" s="10"/>
      <c r="B713" s="8"/>
      <c r="C713" s="8" t="s">
        <v>14</v>
      </c>
      <c r="D713" s="8"/>
      <c r="E713" s="8"/>
    </row>
    <row r="714" ht="15.75" customHeight="1">
      <c r="A714" s="10"/>
      <c r="B714" s="8"/>
      <c r="C714" s="8" t="s">
        <v>14</v>
      </c>
      <c r="D714" s="8"/>
      <c r="E714" s="8"/>
    </row>
    <row r="715" ht="15.75" customHeight="1">
      <c r="A715" s="10"/>
      <c r="B715" s="8"/>
      <c r="C715" s="8" t="s">
        <v>14</v>
      </c>
      <c r="D715" s="8"/>
      <c r="E715" s="8"/>
    </row>
    <row r="716" ht="15.75" customHeight="1">
      <c r="A716" s="10"/>
      <c r="B716" s="8"/>
      <c r="C716" s="8" t="s">
        <v>14</v>
      </c>
      <c r="D716" s="8"/>
      <c r="E716" s="8"/>
    </row>
    <row r="717" ht="15.75" customHeight="1">
      <c r="A717" s="10"/>
      <c r="B717" s="8"/>
      <c r="C717" s="8" t="s">
        <v>14</v>
      </c>
      <c r="D717" s="8"/>
      <c r="E717" s="8"/>
    </row>
    <row r="718" ht="15.75" customHeight="1">
      <c r="A718" s="10"/>
      <c r="B718" s="8"/>
      <c r="C718" s="8" t="s">
        <v>14</v>
      </c>
      <c r="D718" s="8"/>
      <c r="E718" s="8"/>
    </row>
    <row r="719" ht="15.75" customHeight="1">
      <c r="A719" s="10"/>
      <c r="B719" s="8"/>
      <c r="C719" s="8" t="s">
        <v>14</v>
      </c>
      <c r="D719" s="8"/>
      <c r="E719" s="8"/>
    </row>
    <row r="720" ht="15.75" customHeight="1">
      <c r="A720" s="10"/>
      <c r="B720" s="8"/>
      <c r="C720" s="8" t="s">
        <v>14</v>
      </c>
      <c r="D720" s="8"/>
      <c r="E720" s="8"/>
    </row>
    <row r="721" ht="15.75" customHeight="1">
      <c r="A721" s="10"/>
      <c r="B721" s="8"/>
      <c r="C721" s="8" t="s">
        <v>14</v>
      </c>
      <c r="D721" s="8"/>
      <c r="E721" s="8"/>
    </row>
    <row r="722" ht="15.75" customHeight="1">
      <c r="A722" s="10"/>
      <c r="B722" s="8"/>
      <c r="C722" s="8" t="s">
        <v>14</v>
      </c>
      <c r="D722" s="8"/>
      <c r="E722" s="8"/>
    </row>
    <row r="723" ht="15.75" customHeight="1">
      <c r="A723" s="10"/>
      <c r="B723" s="8"/>
      <c r="C723" s="8" t="s">
        <v>14</v>
      </c>
      <c r="D723" s="8"/>
      <c r="E723" s="8"/>
    </row>
    <row r="724" ht="15.75" customHeight="1">
      <c r="A724" s="10"/>
      <c r="B724" s="8"/>
      <c r="C724" s="8" t="s">
        <v>14</v>
      </c>
      <c r="D724" s="8"/>
      <c r="E724" s="8"/>
    </row>
    <row r="725" ht="15.75" customHeight="1">
      <c r="A725" s="10"/>
      <c r="B725" s="8"/>
      <c r="C725" s="8" t="s">
        <v>14</v>
      </c>
      <c r="D725" s="8"/>
      <c r="E725" s="8"/>
    </row>
    <row r="726" ht="15.75" customHeight="1">
      <c r="A726" s="10"/>
      <c r="B726" s="8"/>
      <c r="C726" s="8" t="s">
        <v>14</v>
      </c>
      <c r="D726" s="8"/>
      <c r="E726" s="8"/>
    </row>
    <row r="727" ht="15.75" customHeight="1">
      <c r="A727" s="10"/>
      <c r="B727" s="8"/>
      <c r="C727" s="8" t="s">
        <v>14</v>
      </c>
      <c r="D727" s="8"/>
      <c r="E727" s="8"/>
    </row>
    <row r="728" ht="15.75" customHeight="1">
      <c r="A728" s="10"/>
      <c r="B728" s="8"/>
      <c r="C728" s="8" t="s">
        <v>14</v>
      </c>
      <c r="D728" s="8"/>
      <c r="E728" s="8"/>
    </row>
    <row r="729" ht="15.75" customHeight="1">
      <c r="A729" s="10"/>
      <c r="B729" s="8"/>
      <c r="C729" s="8" t="s">
        <v>14</v>
      </c>
      <c r="D729" s="8"/>
      <c r="E729" s="8"/>
    </row>
    <row r="730" ht="15.75" customHeight="1">
      <c r="A730" s="10"/>
      <c r="B730" s="8"/>
      <c r="C730" s="8" t="s">
        <v>14</v>
      </c>
      <c r="D730" s="8"/>
      <c r="E730" s="8"/>
    </row>
    <row r="731" ht="15.75" customHeight="1">
      <c r="A731" s="10"/>
      <c r="B731" s="8"/>
      <c r="C731" s="8" t="s">
        <v>14</v>
      </c>
      <c r="D731" s="8"/>
      <c r="E731" s="8"/>
    </row>
    <row r="732" ht="15.75" customHeight="1">
      <c r="A732" s="10"/>
      <c r="B732" s="8"/>
      <c r="C732" s="8" t="s">
        <v>14</v>
      </c>
      <c r="D732" s="8"/>
      <c r="E732" s="8"/>
    </row>
    <row r="733" ht="15.75" customHeight="1">
      <c r="A733" s="10"/>
      <c r="B733" s="8"/>
      <c r="C733" s="8" t="s">
        <v>14</v>
      </c>
      <c r="D733" s="8"/>
      <c r="E733" s="8"/>
    </row>
    <row r="734" ht="15.75" customHeight="1">
      <c r="A734" s="10"/>
      <c r="B734" s="8"/>
      <c r="C734" s="8" t="s">
        <v>14</v>
      </c>
      <c r="D734" s="8"/>
      <c r="E734" s="8"/>
    </row>
    <row r="735" ht="15.75" customHeight="1">
      <c r="A735" s="10"/>
      <c r="B735" s="8"/>
      <c r="C735" s="8" t="s">
        <v>14</v>
      </c>
      <c r="D735" s="8"/>
      <c r="E735" s="8"/>
    </row>
    <row r="736" ht="15.75" customHeight="1">
      <c r="A736" s="10"/>
      <c r="B736" s="8"/>
      <c r="C736" s="8" t="s">
        <v>14</v>
      </c>
      <c r="D736" s="8"/>
      <c r="E736" s="8"/>
    </row>
    <row r="737" ht="15.75" customHeight="1">
      <c r="A737" s="10"/>
      <c r="B737" s="8"/>
      <c r="C737" s="8" t="s">
        <v>14</v>
      </c>
      <c r="D737" s="8"/>
      <c r="E737" s="8"/>
    </row>
    <row r="738" ht="15.75" customHeight="1">
      <c r="A738" s="10"/>
      <c r="B738" s="8"/>
      <c r="C738" s="8" t="s">
        <v>14</v>
      </c>
      <c r="D738" s="8"/>
      <c r="E738" s="8"/>
    </row>
    <row r="739" ht="15.75" customHeight="1">
      <c r="A739" s="10"/>
      <c r="B739" s="8"/>
      <c r="C739" s="8" t="s">
        <v>14</v>
      </c>
      <c r="D739" s="8"/>
      <c r="E739" s="8"/>
    </row>
    <row r="740" ht="15.75" customHeight="1">
      <c r="A740" s="10"/>
      <c r="B740" s="8"/>
      <c r="C740" s="8" t="s">
        <v>14</v>
      </c>
      <c r="D740" s="8"/>
      <c r="E740" s="8"/>
    </row>
    <row r="741" ht="15.75" customHeight="1">
      <c r="A741" s="10"/>
      <c r="B741" s="8"/>
      <c r="C741" s="8" t="s">
        <v>14</v>
      </c>
      <c r="D741" s="8"/>
      <c r="E741" s="8"/>
    </row>
    <row r="742" ht="15.75" customHeight="1">
      <c r="A742" s="10"/>
      <c r="B742" s="8"/>
      <c r="C742" s="8" t="s">
        <v>14</v>
      </c>
      <c r="D742" s="8"/>
      <c r="E742" s="8"/>
    </row>
    <row r="743" ht="15.75" customHeight="1">
      <c r="A743" s="10"/>
      <c r="B743" s="8"/>
      <c r="C743" s="8" t="s">
        <v>14</v>
      </c>
      <c r="D743" s="8"/>
      <c r="E743" s="8"/>
    </row>
    <row r="744" ht="15.75" customHeight="1">
      <c r="A744" s="10"/>
      <c r="B744" s="8"/>
      <c r="C744" s="8" t="s">
        <v>14</v>
      </c>
      <c r="D744" s="8"/>
      <c r="E744" s="8"/>
    </row>
    <row r="745" ht="15.75" customHeight="1">
      <c r="A745" s="10"/>
      <c r="B745" s="8"/>
      <c r="C745" s="8" t="s">
        <v>14</v>
      </c>
      <c r="D745" s="8"/>
      <c r="E745" s="8"/>
    </row>
    <row r="746" ht="15.75" customHeight="1">
      <c r="A746" s="10"/>
      <c r="B746" s="8"/>
      <c r="C746" s="8" t="s">
        <v>14</v>
      </c>
      <c r="D746" s="8"/>
      <c r="E746" s="8"/>
    </row>
    <row r="747" ht="15.75" customHeight="1">
      <c r="A747" s="10"/>
      <c r="B747" s="8"/>
      <c r="C747" s="8" t="s">
        <v>14</v>
      </c>
      <c r="D747" s="8"/>
      <c r="E747" s="8"/>
    </row>
    <row r="748" ht="15.75" customHeight="1">
      <c r="A748" s="10"/>
      <c r="B748" s="8"/>
      <c r="C748" s="8" t="s">
        <v>14</v>
      </c>
      <c r="D748" s="8"/>
      <c r="E748" s="8"/>
    </row>
    <row r="749" ht="15.75" customHeight="1">
      <c r="A749" s="10"/>
      <c r="B749" s="8"/>
      <c r="C749" s="8" t="s">
        <v>14</v>
      </c>
      <c r="D749" s="8"/>
      <c r="E749" s="8"/>
    </row>
    <row r="750" ht="15.75" customHeight="1">
      <c r="A750" s="10"/>
      <c r="B750" s="8"/>
      <c r="C750" s="8" t="s">
        <v>14</v>
      </c>
      <c r="D750" s="8"/>
      <c r="E750" s="8"/>
    </row>
    <row r="751" ht="15.75" customHeight="1">
      <c r="A751" s="10"/>
      <c r="B751" s="8"/>
      <c r="C751" s="8" t="s">
        <v>14</v>
      </c>
      <c r="D751" s="8"/>
      <c r="E751" s="8"/>
    </row>
    <row r="752" ht="15.75" customHeight="1">
      <c r="A752" s="10"/>
      <c r="B752" s="8"/>
      <c r="C752" s="8" t="s">
        <v>14</v>
      </c>
      <c r="D752" s="8"/>
      <c r="E752" s="8"/>
    </row>
    <row r="753" ht="15.75" customHeight="1">
      <c r="A753" s="10"/>
      <c r="B753" s="8"/>
      <c r="C753" s="8" t="s">
        <v>14</v>
      </c>
      <c r="D753" s="8"/>
      <c r="E753" s="8"/>
    </row>
    <row r="754" ht="15.75" customHeight="1">
      <c r="A754" s="10"/>
      <c r="B754" s="8"/>
      <c r="C754" s="8" t="s">
        <v>14</v>
      </c>
      <c r="D754" s="8"/>
      <c r="E754" s="8"/>
    </row>
    <row r="755" ht="15.75" customHeight="1">
      <c r="A755" s="10"/>
      <c r="B755" s="8"/>
      <c r="C755" s="8" t="s">
        <v>14</v>
      </c>
      <c r="D755" s="8"/>
      <c r="E755" s="8"/>
    </row>
    <row r="756" ht="15.75" customHeight="1">
      <c r="A756" s="10"/>
      <c r="B756" s="8"/>
      <c r="C756" s="8" t="s">
        <v>14</v>
      </c>
      <c r="D756" s="8"/>
      <c r="E756" s="8"/>
    </row>
    <row r="757" ht="15.75" customHeight="1">
      <c r="A757" s="10"/>
      <c r="B757" s="8"/>
      <c r="C757" s="8" t="s">
        <v>14</v>
      </c>
      <c r="D757" s="8"/>
      <c r="E757" s="8"/>
    </row>
    <row r="758" ht="15.75" customHeight="1">
      <c r="A758" s="10"/>
      <c r="B758" s="8"/>
      <c r="C758" s="8" t="s">
        <v>14</v>
      </c>
      <c r="D758" s="8"/>
      <c r="E758" s="8"/>
    </row>
    <row r="759" ht="15.75" customHeight="1">
      <c r="A759" s="10"/>
      <c r="B759" s="8"/>
      <c r="C759" s="8" t="s">
        <v>14</v>
      </c>
      <c r="D759" s="8"/>
      <c r="E759" s="8"/>
    </row>
    <row r="760" ht="15.75" customHeight="1">
      <c r="A760" s="10"/>
      <c r="B760" s="8"/>
      <c r="C760" s="8" t="s">
        <v>14</v>
      </c>
      <c r="D760" s="8"/>
      <c r="E760" s="8"/>
    </row>
    <row r="761" ht="15.75" customHeight="1">
      <c r="A761" s="10"/>
      <c r="B761" s="8"/>
      <c r="C761" s="8" t="s">
        <v>14</v>
      </c>
      <c r="D761" s="8"/>
      <c r="E761" s="8"/>
    </row>
    <row r="762" ht="15.75" customHeight="1">
      <c r="A762" s="10"/>
      <c r="B762" s="8"/>
      <c r="C762" s="8" t="s">
        <v>14</v>
      </c>
      <c r="D762" s="8"/>
      <c r="E762" s="8"/>
    </row>
    <row r="763" ht="15.75" customHeight="1">
      <c r="A763" s="10"/>
      <c r="B763" s="8"/>
      <c r="C763" s="8" t="s">
        <v>14</v>
      </c>
      <c r="D763" s="8"/>
      <c r="E763" s="8"/>
    </row>
    <row r="764" ht="15.75" customHeight="1">
      <c r="A764" s="10"/>
      <c r="B764" s="8"/>
      <c r="C764" s="8" t="s">
        <v>14</v>
      </c>
      <c r="D764" s="8"/>
      <c r="E764" s="8"/>
    </row>
    <row r="765" ht="15.75" customHeight="1">
      <c r="A765" s="10"/>
      <c r="B765" s="8"/>
      <c r="C765" s="8" t="s">
        <v>14</v>
      </c>
      <c r="D765" s="8"/>
      <c r="E765" s="8"/>
    </row>
    <row r="766" ht="15.75" customHeight="1">
      <c r="A766" s="10"/>
      <c r="B766" s="8"/>
      <c r="C766" s="8" t="s">
        <v>14</v>
      </c>
      <c r="D766" s="8"/>
      <c r="E766" s="8"/>
    </row>
    <row r="767" ht="15.75" customHeight="1">
      <c r="A767" s="10"/>
      <c r="B767" s="8"/>
      <c r="C767" s="8" t="s">
        <v>14</v>
      </c>
      <c r="D767" s="8"/>
      <c r="E767" s="8"/>
    </row>
    <row r="768" ht="15.75" customHeight="1">
      <c r="A768" s="10"/>
      <c r="B768" s="8"/>
      <c r="C768" s="8" t="s">
        <v>14</v>
      </c>
      <c r="D768" s="8"/>
      <c r="E768" s="8"/>
    </row>
    <row r="769" ht="15.75" customHeight="1">
      <c r="A769" s="10"/>
      <c r="B769" s="8"/>
      <c r="C769" s="8" t="s">
        <v>14</v>
      </c>
      <c r="D769" s="8"/>
      <c r="E769" s="8"/>
    </row>
    <row r="770" ht="15.75" customHeight="1">
      <c r="A770" s="10"/>
      <c r="B770" s="8"/>
      <c r="C770" s="8" t="s">
        <v>14</v>
      </c>
      <c r="D770" s="8"/>
      <c r="E770" s="8"/>
    </row>
    <row r="771" ht="15.75" customHeight="1">
      <c r="A771" s="10"/>
      <c r="B771" s="8"/>
      <c r="C771" s="8" t="s">
        <v>14</v>
      </c>
      <c r="D771" s="8"/>
      <c r="E771" s="8"/>
    </row>
    <row r="772" ht="15.75" customHeight="1">
      <c r="A772" s="10"/>
      <c r="B772" s="8"/>
      <c r="C772" s="8" t="s">
        <v>14</v>
      </c>
      <c r="D772" s="8"/>
      <c r="E772" s="8"/>
    </row>
    <row r="773" ht="15.75" customHeight="1">
      <c r="A773" s="10"/>
      <c r="B773" s="8"/>
      <c r="C773" s="8" t="s">
        <v>14</v>
      </c>
      <c r="D773" s="8"/>
      <c r="E773" s="8"/>
    </row>
    <row r="774" ht="15.75" customHeight="1">
      <c r="A774" s="10"/>
      <c r="B774" s="8"/>
      <c r="C774" s="8" t="s">
        <v>14</v>
      </c>
      <c r="D774" s="8"/>
      <c r="E774" s="8"/>
    </row>
    <row r="775" ht="15.75" customHeight="1">
      <c r="A775" s="10"/>
      <c r="B775" s="8"/>
      <c r="C775" s="8" t="s">
        <v>14</v>
      </c>
      <c r="D775" s="8"/>
      <c r="E775" s="8"/>
    </row>
    <row r="776" ht="15.75" customHeight="1">
      <c r="A776" s="10"/>
      <c r="B776" s="8"/>
      <c r="C776" s="8" t="s">
        <v>14</v>
      </c>
      <c r="D776" s="8"/>
      <c r="E776" s="8"/>
    </row>
    <row r="777" ht="15.75" customHeight="1">
      <c r="A777" s="10"/>
      <c r="B777" s="8"/>
      <c r="C777" s="8" t="s">
        <v>14</v>
      </c>
      <c r="D777" s="8"/>
      <c r="E777" s="8"/>
    </row>
    <row r="778" ht="15.75" customHeight="1">
      <c r="A778" s="10"/>
      <c r="B778" s="8"/>
      <c r="C778" s="8" t="s">
        <v>14</v>
      </c>
      <c r="D778" s="8"/>
      <c r="E778" s="8"/>
    </row>
    <row r="779" ht="15.75" customHeight="1">
      <c r="A779" s="10"/>
      <c r="B779" s="8"/>
      <c r="C779" s="8" t="s">
        <v>14</v>
      </c>
      <c r="D779" s="8"/>
      <c r="E779" s="8"/>
    </row>
    <row r="780" ht="15.75" customHeight="1">
      <c r="A780" s="10"/>
      <c r="B780" s="8"/>
      <c r="C780" s="8" t="s">
        <v>14</v>
      </c>
      <c r="D780" s="8"/>
      <c r="E780" s="8"/>
    </row>
    <row r="781" ht="15.75" customHeight="1">
      <c r="A781" s="10"/>
      <c r="B781" s="8"/>
      <c r="C781" s="8" t="s">
        <v>14</v>
      </c>
      <c r="D781" s="8"/>
      <c r="E781" s="8"/>
    </row>
    <row r="782" ht="15.75" customHeight="1">
      <c r="A782" s="10"/>
      <c r="B782" s="8"/>
      <c r="C782" s="8" t="s">
        <v>14</v>
      </c>
      <c r="D782" s="8"/>
      <c r="E782" s="8"/>
    </row>
    <row r="783" ht="15.75" customHeight="1">
      <c r="A783" s="10"/>
      <c r="B783" s="8"/>
      <c r="C783" s="8" t="s">
        <v>14</v>
      </c>
      <c r="D783" s="8"/>
      <c r="E783" s="8"/>
    </row>
    <row r="784" ht="15.75" customHeight="1">
      <c r="A784" s="10"/>
      <c r="B784" s="8"/>
      <c r="C784" s="8" t="s">
        <v>14</v>
      </c>
      <c r="D784" s="8"/>
      <c r="E784" s="8"/>
    </row>
    <row r="785" ht="15.75" customHeight="1">
      <c r="A785" s="10"/>
      <c r="B785" s="8"/>
      <c r="C785" s="8" t="s">
        <v>14</v>
      </c>
      <c r="D785" s="8"/>
      <c r="E785" s="8"/>
    </row>
    <row r="786" ht="15.75" customHeight="1">
      <c r="A786" s="10"/>
      <c r="B786" s="8"/>
      <c r="C786" s="8" t="s">
        <v>14</v>
      </c>
      <c r="D786" s="8"/>
      <c r="E786" s="8"/>
    </row>
    <row r="787" ht="15.75" customHeight="1">
      <c r="A787" s="10"/>
      <c r="B787" s="8"/>
      <c r="C787" s="8" t="s">
        <v>14</v>
      </c>
      <c r="D787" s="8"/>
      <c r="E787" s="8"/>
    </row>
    <row r="788" ht="15.75" customHeight="1">
      <c r="A788" s="10"/>
      <c r="B788" s="8"/>
      <c r="C788" s="8" t="s">
        <v>14</v>
      </c>
      <c r="D788" s="8"/>
      <c r="E788" s="8"/>
    </row>
    <row r="789" ht="15.75" customHeight="1">
      <c r="A789" s="10"/>
      <c r="B789" s="8"/>
      <c r="C789" s="8" t="s">
        <v>14</v>
      </c>
      <c r="D789" s="8"/>
      <c r="E789" s="8"/>
    </row>
    <row r="790" ht="15.75" customHeight="1">
      <c r="A790" s="10"/>
      <c r="B790" s="8"/>
      <c r="C790" s="8" t="s">
        <v>14</v>
      </c>
      <c r="D790" s="8"/>
      <c r="E790" s="8"/>
    </row>
    <row r="791" ht="15.75" customHeight="1">
      <c r="A791" s="10"/>
      <c r="B791" s="8"/>
      <c r="C791" s="8" t="s">
        <v>14</v>
      </c>
      <c r="D791" s="8"/>
      <c r="E791" s="8"/>
    </row>
    <row r="792" ht="15.75" customHeight="1">
      <c r="A792" s="10"/>
      <c r="B792" s="8"/>
      <c r="C792" s="8" t="s">
        <v>14</v>
      </c>
      <c r="D792" s="8"/>
      <c r="E792" s="8"/>
    </row>
    <row r="793" ht="15.75" customHeight="1">
      <c r="A793" s="10"/>
      <c r="B793" s="8"/>
      <c r="C793" s="8" t="s">
        <v>14</v>
      </c>
      <c r="D793" s="8"/>
      <c r="E793" s="8"/>
    </row>
    <row r="794" ht="15.75" customHeight="1">
      <c r="A794" s="10"/>
      <c r="B794" s="8"/>
      <c r="C794" s="8" t="s">
        <v>14</v>
      </c>
      <c r="D794" s="8"/>
      <c r="E794" s="8"/>
    </row>
    <row r="795" ht="15.75" customHeight="1">
      <c r="A795" s="10"/>
      <c r="B795" s="8"/>
      <c r="C795" s="8" t="s">
        <v>14</v>
      </c>
      <c r="D795" s="8"/>
      <c r="E795" s="8"/>
    </row>
    <row r="796" ht="15.75" customHeight="1">
      <c r="A796" s="10"/>
      <c r="B796" s="8"/>
      <c r="C796" s="8" t="s">
        <v>14</v>
      </c>
      <c r="D796" s="8"/>
      <c r="E796" s="8"/>
    </row>
    <row r="797" ht="15.75" customHeight="1">
      <c r="A797" s="10"/>
      <c r="B797" s="8"/>
      <c r="C797" s="8" t="s">
        <v>14</v>
      </c>
      <c r="D797" s="8"/>
      <c r="E797" s="8"/>
    </row>
    <row r="798" ht="15.75" customHeight="1">
      <c r="A798" s="10"/>
      <c r="B798" s="8"/>
      <c r="C798" s="8" t="s">
        <v>14</v>
      </c>
      <c r="D798" s="8"/>
      <c r="E798" s="8"/>
    </row>
    <row r="799" ht="15.75" customHeight="1">
      <c r="A799" s="10"/>
      <c r="B799" s="8"/>
      <c r="C799" s="8" t="s">
        <v>14</v>
      </c>
      <c r="D799" s="8"/>
      <c r="E799" s="8"/>
    </row>
    <row r="800" ht="15.75" customHeight="1">
      <c r="A800" s="10"/>
      <c r="B800" s="8"/>
      <c r="C800" s="8" t="s">
        <v>14</v>
      </c>
      <c r="D800" s="8"/>
      <c r="E800" s="8"/>
    </row>
    <row r="801" ht="15.75" customHeight="1">
      <c r="A801" s="10"/>
      <c r="B801" s="8"/>
      <c r="C801" s="8" t="s">
        <v>14</v>
      </c>
      <c r="D801" s="8"/>
      <c r="E801" s="8"/>
    </row>
    <row r="802" ht="15.75" customHeight="1">
      <c r="A802" s="10"/>
      <c r="B802" s="8"/>
      <c r="C802" s="8" t="s">
        <v>14</v>
      </c>
      <c r="D802" s="8"/>
      <c r="E802" s="8"/>
    </row>
    <row r="803" ht="15.75" customHeight="1">
      <c r="A803" s="10"/>
      <c r="B803" s="8"/>
      <c r="C803" s="8" t="s">
        <v>14</v>
      </c>
      <c r="D803" s="8"/>
      <c r="E803" s="8"/>
    </row>
    <row r="804" ht="15.75" customHeight="1">
      <c r="A804" s="10"/>
      <c r="B804" s="8"/>
      <c r="C804" s="8" t="s">
        <v>14</v>
      </c>
      <c r="D804" s="8"/>
      <c r="E804" s="8"/>
    </row>
    <row r="805" ht="15.75" customHeight="1">
      <c r="A805" s="10"/>
      <c r="B805" s="8"/>
      <c r="C805" s="8" t="s">
        <v>14</v>
      </c>
      <c r="D805" s="8"/>
      <c r="E805" s="8"/>
    </row>
    <row r="806" ht="15.75" customHeight="1">
      <c r="A806" s="10"/>
      <c r="B806" s="8"/>
      <c r="C806" s="8" t="s">
        <v>14</v>
      </c>
      <c r="D806" s="8"/>
      <c r="E806" s="8"/>
    </row>
    <row r="807" ht="15.75" customHeight="1">
      <c r="A807" s="10"/>
      <c r="B807" s="8"/>
      <c r="C807" s="8" t="s">
        <v>14</v>
      </c>
      <c r="D807" s="8"/>
      <c r="E807" s="8"/>
    </row>
    <row r="808" ht="15.75" customHeight="1">
      <c r="A808" s="10"/>
      <c r="B808" s="8"/>
      <c r="C808" s="8" t="s">
        <v>14</v>
      </c>
      <c r="D808" s="8"/>
      <c r="E808" s="8"/>
    </row>
    <row r="809" ht="15.75" customHeight="1">
      <c r="A809" s="10"/>
      <c r="B809" s="8"/>
      <c r="C809" s="8" t="s">
        <v>14</v>
      </c>
      <c r="D809" s="8"/>
      <c r="E809" s="8"/>
    </row>
    <row r="810" ht="15.75" customHeight="1">
      <c r="A810" s="10"/>
      <c r="B810" s="8"/>
      <c r="C810" s="8" t="s">
        <v>14</v>
      </c>
      <c r="D810" s="8"/>
      <c r="E810" s="8"/>
    </row>
    <row r="811" ht="15.75" customHeight="1">
      <c r="A811" s="10"/>
      <c r="B811" s="8"/>
      <c r="C811" s="8" t="s">
        <v>14</v>
      </c>
      <c r="D811" s="8"/>
      <c r="E811" s="8"/>
    </row>
    <row r="812" ht="15.75" customHeight="1">
      <c r="A812" s="10"/>
      <c r="B812" s="8"/>
      <c r="C812" s="8" t="s">
        <v>14</v>
      </c>
      <c r="D812" s="8"/>
      <c r="E812" s="8"/>
    </row>
    <row r="813" ht="15.75" customHeight="1">
      <c r="A813" s="10"/>
      <c r="B813" s="8"/>
      <c r="C813" s="8" t="s">
        <v>14</v>
      </c>
      <c r="D813" s="8"/>
      <c r="E813" s="8"/>
    </row>
    <row r="814" ht="15.75" customHeight="1">
      <c r="A814" s="10"/>
      <c r="B814" s="8"/>
      <c r="C814" s="8" t="s">
        <v>14</v>
      </c>
      <c r="D814" s="8"/>
      <c r="E814" s="8"/>
    </row>
    <row r="815" ht="15.75" customHeight="1">
      <c r="A815" s="10"/>
      <c r="B815" s="8"/>
      <c r="C815" s="8" t="s">
        <v>14</v>
      </c>
      <c r="D815" s="8"/>
      <c r="E815" s="8"/>
    </row>
    <row r="816" ht="15.75" customHeight="1">
      <c r="A816" s="10"/>
      <c r="B816" s="8"/>
      <c r="C816" s="8" t="s">
        <v>14</v>
      </c>
      <c r="D816" s="8"/>
      <c r="E816" s="8"/>
    </row>
    <row r="817" ht="15.75" customHeight="1">
      <c r="A817" s="10"/>
      <c r="B817" s="8"/>
      <c r="C817" s="8" t="s">
        <v>14</v>
      </c>
      <c r="D817" s="8"/>
      <c r="E817" s="8"/>
    </row>
    <row r="818" ht="15.75" customHeight="1">
      <c r="A818" s="10"/>
      <c r="B818" s="8"/>
      <c r="C818" s="8" t="s">
        <v>14</v>
      </c>
      <c r="D818" s="8"/>
      <c r="E818" s="8"/>
    </row>
    <row r="819" ht="15.75" customHeight="1">
      <c r="A819" s="10"/>
      <c r="B819" s="8"/>
      <c r="C819" s="8" t="s">
        <v>14</v>
      </c>
      <c r="D819" s="8"/>
      <c r="E819" s="8"/>
    </row>
    <row r="820" ht="15.75" customHeight="1">
      <c r="A820" s="10"/>
      <c r="B820" s="8"/>
      <c r="C820" s="8" t="s">
        <v>14</v>
      </c>
      <c r="D820" s="8"/>
      <c r="E820" s="8"/>
    </row>
    <row r="821" ht="15.75" customHeight="1">
      <c r="A821" s="10"/>
      <c r="B821" s="8"/>
      <c r="C821" s="8" t="s">
        <v>14</v>
      </c>
      <c r="D821" s="8"/>
      <c r="E821" s="8"/>
    </row>
    <row r="822" ht="15.75" customHeight="1">
      <c r="A822" s="10"/>
      <c r="B822" s="8"/>
      <c r="C822" s="8" t="s">
        <v>14</v>
      </c>
      <c r="D822" s="8"/>
      <c r="E822" s="8"/>
    </row>
    <row r="823" ht="15.75" customHeight="1">
      <c r="A823" s="10"/>
      <c r="B823" s="8"/>
      <c r="C823" s="8" t="s">
        <v>14</v>
      </c>
      <c r="D823" s="8"/>
      <c r="E823" s="8"/>
    </row>
    <row r="824" ht="15.75" customHeight="1">
      <c r="A824" s="10"/>
      <c r="B824" s="8"/>
      <c r="C824" s="8" t="s">
        <v>14</v>
      </c>
      <c r="D824" s="8"/>
      <c r="E824" s="8"/>
    </row>
    <row r="825" ht="15.75" customHeight="1">
      <c r="A825" s="10"/>
      <c r="B825" s="8"/>
      <c r="C825" s="8" t="s">
        <v>14</v>
      </c>
      <c r="D825" s="8"/>
      <c r="E825" s="8"/>
    </row>
    <row r="826" ht="15.75" customHeight="1">
      <c r="A826" s="10"/>
      <c r="B826" s="8"/>
      <c r="C826" s="8" t="s">
        <v>14</v>
      </c>
      <c r="D826" s="8"/>
      <c r="E826" s="8"/>
    </row>
    <row r="827" ht="15.75" customHeight="1">
      <c r="A827" s="10"/>
      <c r="B827" s="8"/>
      <c r="C827" s="8" t="s">
        <v>14</v>
      </c>
      <c r="D827" s="8"/>
      <c r="E827" s="8"/>
    </row>
    <row r="828" ht="15.75" customHeight="1">
      <c r="A828" s="10"/>
      <c r="B828" s="8"/>
      <c r="C828" s="8" t="s">
        <v>14</v>
      </c>
      <c r="D828" s="8"/>
      <c r="E828" s="8"/>
    </row>
    <row r="829" ht="15.75" customHeight="1">
      <c r="A829" s="10"/>
      <c r="B829" s="8"/>
      <c r="C829" s="8" t="s">
        <v>14</v>
      </c>
      <c r="D829" s="8"/>
      <c r="E829" s="8"/>
    </row>
    <row r="830" ht="15.75" customHeight="1">
      <c r="A830" s="10"/>
      <c r="B830" s="8"/>
      <c r="C830" s="8" t="s">
        <v>14</v>
      </c>
      <c r="D830" s="8"/>
      <c r="E830" s="8"/>
    </row>
    <row r="831" ht="15.75" customHeight="1">
      <c r="A831" s="10"/>
      <c r="B831" s="8"/>
      <c r="C831" s="8" t="s">
        <v>14</v>
      </c>
      <c r="D831" s="8"/>
      <c r="E831" s="8"/>
    </row>
    <row r="832" ht="15.75" customHeight="1">
      <c r="A832" s="10"/>
      <c r="B832" s="8"/>
      <c r="C832" s="8" t="s">
        <v>14</v>
      </c>
      <c r="D832" s="8"/>
      <c r="E832" s="8"/>
    </row>
    <row r="833" ht="15.75" customHeight="1">
      <c r="A833" s="10"/>
      <c r="B833" s="8"/>
      <c r="C833" s="8" t="s">
        <v>14</v>
      </c>
      <c r="D833" s="8"/>
      <c r="E833" s="8"/>
    </row>
    <row r="834" ht="15.75" customHeight="1">
      <c r="A834" s="10"/>
      <c r="B834" s="8"/>
      <c r="C834" s="8" t="s">
        <v>14</v>
      </c>
      <c r="D834" s="8"/>
      <c r="E834" s="8"/>
    </row>
    <row r="835" ht="15.75" customHeight="1">
      <c r="A835" s="10"/>
      <c r="B835" s="8"/>
      <c r="C835" s="8" t="s">
        <v>14</v>
      </c>
      <c r="D835" s="8"/>
      <c r="E835" s="8"/>
    </row>
    <row r="836" ht="15.75" customHeight="1">
      <c r="A836" s="10"/>
      <c r="B836" s="8"/>
      <c r="C836" s="8" t="s">
        <v>14</v>
      </c>
      <c r="D836" s="8"/>
      <c r="E836" s="8"/>
    </row>
    <row r="837" ht="15.75" customHeight="1">
      <c r="A837" s="10"/>
      <c r="B837" s="8"/>
      <c r="C837" s="8" t="s">
        <v>14</v>
      </c>
      <c r="D837" s="8"/>
      <c r="E837" s="8"/>
    </row>
    <row r="838" ht="15.75" customHeight="1">
      <c r="A838" s="10"/>
      <c r="B838" s="8"/>
      <c r="C838" s="8" t="s">
        <v>14</v>
      </c>
      <c r="D838" s="8"/>
      <c r="E838" s="8"/>
    </row>
    <row r="839" ht="15.75" customHeight="1">
      <c r="A839" s="10"/>
      <c r="B839" s="8"/>
      <c r="C839" s="8" t="s">
        <v>14</v>
      </c>
      <c r="D839" s="8"/>
      <c r="E839" s="8"/>
    </row>
    <row r="840" ht="15.75" customHeight="1">
      <c r="A840" s="10"/>
      <c r="B840" s="8"/>
      <c r="C840" s="8" t="s">
        <v>14</v>
      </c>
      <c r="D840" s="8"/>
      <c r="E840" s="8"/>
    </row>
    <row r="841" ht="15.75" customHeight="1">
      <c r="A841" s="10"/>
      <c r="B841" s="8"/>
      <c r="C841" s="8" t="s">
        <v>14</v>
      </c>
      <c r="D841" s="8"/>
      <c r="E841" s="8"/>
    </row>
    <row r="842" ht="15.75" customHeight="1">
      <c r="A842" s="10"/>
      <c r="B842" s="8"/>
      <c r="C842" s="8" t="s">
        <v>14</v>
      </c>
      <c r="D842" s="8"/>
      <c r="E842" s="8"/>
    </row>
    <row r="843" ht="15.75" customHeight="1">
      <c r="A843" s="10"/>
      <c r="B843" s="8"/>
      <c r="C843" s="8" t="s">
        <v>14</v>
      </c>
      <c r="D843" s="8"/>
      <c r="E843" s="8"/>
    </row>
    <row r="844" ht="15.75" customHeight="1">
      <c r="A844" s="10"/>
      <c r="B844" s="8"/>
      <c r="C844" s="8" t="s">
        <v>14</v>
      </c>
      <c r="D844" s="8"/>
      <c r="E844" s="8"/>
    </row>
    <row r="845" ht="15.75" customHeight="1">
      <c r="A845" s="10"/>
      <c r="B845" s="8"/>
      <c r="C845" s="8" t="s">
        <v>14</v>
      </c>
      <c r="D845" s="8"/>
      <c r="E845" s="8"/>
    </row>
    <row r="846" ht="15.75" customHeight="1">
      <c r="A846" s="10"/>
      <c r="B846" s="8"/>
      <c r="C846" s="8" t="s">
        <v>14</v>
      </c>
      <c r="D846" s="8"/>
      <c r="E846" s="8"/>
    </row>
    <row r="847" ht="15.75" customHeight="1">
      <c r="A847" s="10"/>
      <c r="B847" s="8"/>
      <c r="C847" s="8" t="s">
        <v>14</v>
      </c>
      <c r="D847" s="8"/>
      <c r="E847" s="8"/>
    </row>
    <row r="848" ht="15.75" customHeight="1">
      <c r="A848" s="10"/>
      <c r="B848" s="8"/>
      <c r="C848" s="8" t="s">
        <v>14</v>
      </c>
      <c r="D848" s="8"/>
      <c r="E848" s="8"/>
    </row>
    <row r="849" ht="15.75" customHeight="1">
      <c r="A849" s="10"/>
      <c r="B849" s="8"/>
      <c r="C849" s="8" t="s">
        <v>14</v>
      </c>
      <c r="D849" s="8"/>
      <c r="E849" s="8"/>
    </row>
    <row r="850" ht="15.75" customHeight="1">
      <c r="A850" s="10"/>
      <c r="B850" s="8"/>
      <c r="C850" s="8" t="s">
        <v>14</v>
      </c>
      <c r="D850" s="8"/>
      <c r="E850" s="8"/>
    </row>
    <row r="851" ht="15.75" customHeight="1">
      <c r="A851" s="10"/>
      <c r="B851" s="8"/>
      <c r="C851" s="8" t="s">
        <v>14</v>
      </c>
      <c r="D851" s="8"/>
      <c r="E851" s="8"/>
    </row>
    <row r="852" ht="15.75" customHeight="1">
      <c r="A852" s="10"/>
      <c r="B852" s="8"/>
      <c r="C852" s="8" t="s">
        <v>14</v>
      </c>
      <c r="D852" s="8"/>
      <c r="E852" s="8"/>
    </row>
    <row r="853" ht="15.75" customHeight="1">
      <c r="A853" s="10"/>
      <c r="B853" s="8"/>
      <c r="C853" s="8" t="s">
        <v>14</v>
      </c>
      <c r="D853" s="8"/>
      <c r="E853" s="8"/>
    </row>
    <row r="854" ht="15.75" customHeight="1">
      <c r="A854" s="10"/>
      <c r="B854" s="8"/>
      <c r="C854" s="8" t="s">
        <v>14</v>
      </c>
      <c r="D854" s="8"/>
      <c r="E854" s="8"/>
    </row>
    <row r="855" ht="15.75" customHeight="1">
      <c r="A855" s="10"/>
      <c r="B855" s="8"/>
      <c r="C855" s="8" t="s">
        <v>14</v>
      </c>
      <c r="D855" s="8"/>
      <c r="E855" s="8"/>
    </row>
    <row r="856" ht="15.75" customHeight="1">
      <c r="A856" s="10"/>
      <c r="B856" s="8"/>
      <c r="C856" s="8" t="s">
        <v>14</v>
      </c>
      <c r="D856" s="8"/>
      <c r="E856" s="8"/>
    </row>
    <row r="857" ht="15.75" customHeight="1">
      <c r="A857" s="10"/>
      <c r="B857" s="8"/>
      <c r="C857" s="8" t="s">
        <v>14</v>
      </c>
      <c r="D857" s="8"/>
      <c r="E857" s="8"/>
    </row>
    <row r="858" ht="15.75" customHeight="1">
      <c r="A858" s="10"/>
      <c r="B858" s="8"/>
      <c r="C858" s="8" t="s">
        <v>14</v>
      </c>
      <c r="D858" s="8"/>
      <c r="E858" s="8"/>
    </row>
    <row r="859" ht="15.75" customHeight="1">
      <c r="A859" s="10"/>
      <c r="B859" s="8"/>
      <c r="C859" s="8" t="s">
        <v>14</v>
      </c>
      <c r="D859" s="8"/>
      <c r="E859" s="8"/>
    </row>
    <row r="860" ht="15.75" customHeight="1">
      <c r="A860" s="10"/>
      <c r="B860" s="8"/>
      <c r="C860" s="8" t="s">
        <v>14</v>
      </c>
      <c r="D860" s="8"/>
      <c r="E860" s="8"/>
    </row>
    <row r="861" ht="15.75" customHeight="1">
      <c r="A861" s="10"/>
      <c r="B861" s="8"/>
      <c r="C861" s="8" t="s">
        <v>14</v>
      </c>
      <c r="D861" s="8"/>
      <c r="E861" s="8"/>
    </row>
    <row r="862" ht="15.75" customHeight="1">
      <c r="A862" s="10"/>
      <c r="B862" s="8"/>
      <c r="C862" s="8" t="s">
        <v>14</v>
      </c>
      <c r="D862" s="8"/>
      <c r="E862" s="8"/>
    </row>
    <row r="863" ht="15.75" customHeight="1">
      <c r="A863" s="10"/>
      <c r="B863" s="8"/>
      <c r="C863" s="8" t="s">
        <v>14</v>
      </c>
      <c r="D863" s="8"/>
      <c r="E863" s="8"/>
    </row>
    <row r="864" ht="15.75" customHeight="1">
      <c r="A864" s="10"/>
      <c r="B864" s="8"/>
      <c r="C864" s="8" t="s">
        <v>14</v>
      </c>
      <c r="D864" s="8"/>
      <c r="E864" s="8"/>
    </row>
    <row r="865" ht="15.75" customHeight="1">
      <c r="A865" s="10"/>
      <c r="B865" s="8"/>
      <c r="C865" s="8" t="s">
        <v>14</v>
      </c>
      <c r="D865" s="8"/>
      <c r="E865" s="8"/>
    </row>
    <row r="866" ht="15.75" customHeight="1">
      <c r="A866" s="10"/>
      <c r="B866" s="8"/>
      <c r="C866" s="8" t="s">
        <v>14</v>
      </c>
      <c r="D866" s="8"/>
      <c r="E866" s="8"/>
    </row>
    <row r="867" ht="15.75" customHeight="1">
      <c r="A867" s="10"/>
      <c r="B867" s="8"/>
      <c r="C867" s="8" t="s">
        <v>14</v>
      </c>
      <c r="D867" s="8"/>
      <c r="E867" s="8"/>
    </row>
    <row r="868" ht="15.75" customHeight="1">
      <c r="A868" s="10"/>
      <c r="B868" s="8"/>
      <c r="C868" s="8" t="s">
        <v>14</v>
      </c>
      <c r="D868" s="8"/>
      <c r="E868" s="8"/>
    </row>
    <row r="869" ht="15.75" customHeight="1">
      <c r="A869" s="10"/>
      <c r="B869" s="8"/>
      <c r="C869" s="8" t="s">
        <v>14</v>
      </c>
      <c r="D869" s="8"/>
      <c r="E869" s="8"/>
    </row>
    <row r="870" ht="15.75" customHeight="1">
      <c r="A870" s="10"/>
      <c r="B870" s="8"/>
      <c r="C870" s="8" t="s">
        <v>14</v>
      </c>
      <c r="D870" s="8"/>
      <c r="E870" s="8"/>
    </row>
    <row r="871" ht="15.75" customHeight="1">
      <c r="A871" s="10"/>
      <c r="B871" s="8"/>
      <c r="C871" s="8" t="s">
        <v>14</v>
      </c>
      <c r="D871" s="8"/>
      <c r="E871" s="8"/>
    </row>
    <row r="872" ht="15.75" customHeight="1">
      <c r="A872" s="10"/>
      <c r="B872" s="8"/>
      <c r="C872" s="8" t="s">
        <v>14</v>
      </c>
      <c r="D872" s="8"/>
      <c r="E872" s="8"/>
    </row>
    <row r="873" ht="15.75" customHeight="1">
      <c r="A873" s="10"/>
      <c r="B873" s="8"/>
      <c r="C873" s="8" t="s">
        <v>14</v>
      </c>
      <c r="D873" s="8"/>
      <c r="E873" s="8"/>
    </row>
    <row r="874" ht="15.75" customHeight="1">
      <c r="A874" s="10"/>
      <c r="B874" s="8"/>
      <c r="C874" s="8" t="s">
        <v>14</v>
      </c>
      <c r="D874" s="8"/>
      <c r="E874" s="8"/>
    </row>
    <row r="875" ht="15.75" customHeight="1">
      <c r="A875" s="10"/>
      <c r="B875" s="8"/>
      <c r="C875" s="8" t="s">
        <v>14</v>
      </c>
      <c r="D875" s="8"/>
      <c r="E875" s="8"/>
    </row>
    <row r="876" ht="15.75" customHeight="1">
      <c r="A876" s="10"/>
      <c r="B876" s="8"/>
      <c r="C876" s="8" t="s">
        <v>14</v>
      </c>
      <c r="D876" s="8"/>
      <c r="E876" s="8"/>
    </row>
    <row r="877" ht="15.75" customHeight="1">
      <c r="A877" s="10"/>
      <c r="B877" s="8"/>
      <c r="C877" s="8" t="s">
        <v>14</v>
      </c>
      <c r="D877" s="8"/>
      <c r="E877" s="8"/>
    </row>
    <row r="878" ht="15.75" customHeight="1">
      <c r="A878" s="10"/>
      <c r="B878" s="8"/>
      <c r="C878" s="8" t="s">
        <v>14</v>
      </c>
      <c r="D878" s="8"/>
      <c r="E878" s="8"/>
    </row>
    <row r="879" ht="15.75" customHeight="1">
      <c r="A879" s="10"/>
      <c r="B879" s="8"/>
      <c r="C879" s="8" t="s">
        <v>14</v>
      </c>
      <c r="D879" s="8"/>
      <c r="E879" s="8"/>
    </row>
    <row r="880" ht="15.75" customHeight="1">
      <c r="A880" s="10"/>
      <c r="B880" s="8"/>
      <c r="C880" s="8" t="s">
        <v>14</v>
      </c>
      <c r="D880" s="8"/>
      <c r="E880" s="8"/>
    </row>
    <row r="881" ht="15.75" customHeight="1">
      <c r="A881" s="10"/>
      <c r="B881" s="8"/>
      <c r="C881" s="8" t="s">
        <v>14</v>
      </c>
      <c r="D881" s="8"/>
      <c r="E881" s="8"/>
    </row>
    <row r="882" ht="15.75" customHeight="1">
      <c r="A882" s="10"/>
      <c r="B882" s="8"/>
      <c r="C882" s="8" t="s">
        <v>14</v>
      </c>
      <c r="D882" s="8"/>
      <c r="E882" s="8"/>
    </row>
    <row r="883" ht="15.75" customHeight="1">
      <c r="A883" s="10"/>
      <c r="B883" s="8"/>
      <c r="C883" s="8" t="s">
        <v>14</v>
      </c>
      <c r="D883" s="8"/>
      <c r="E883" s="8"/>
    </row>
    <row r="884" ht="15.75" customHeight="1">
      <c r="A884" s="10"/>
      <c r="B884" s="8"/>
      <c r="C884" s="8" t="s">
        <v>14</v>
      </c>
      <c r="D884" s="8"/>
      <c r="E884" s="8"/>
    </row>
    <row r="885" ht="15.75" customHeight="1">
      <c r="A885" s="10"/>
      <c r="B885" s="8"/>
      <c r="C885" s="8" t="s">
        <v>14</v>
      </c>
      <c r="D885" s="8"/>
      <c r="E885" s="8"/>
    </row>
    <row r="886" ht="15.75" customHeight="1">
      <c r="A886" s="10"/>
      <c r="B886" s="8"/>
      <c r="C886" s="8" t="s">
        <v>14</v>
      </c>
      <c r="D886" s="8"/>
      <c r="E886" s="8"/>
    </row>
    <row r="887" ht="15.75" customHeight="1">
      <c r="A887" s="10"/>
      <c r="B887" s="8"/>
      <c r="C887" s="8" t="s">
        <v>14</v>
      </c>
      <c r="D887" s="8"/>
      <c r="E887" s="8"/>
    </row>
    <row r="888" ht="15.75" customHeight="1">
      <c r="A888" s="10"/>
      <c r="B888" s="8"/>
      <c r="C888" s="8" t="s">
        <v>14</v>
      </c>
      <c r="D888" s="8"/>
      <c r="E888" s="8"/>
    </row>
    <row r="889" ht="15.75" customHeight="1">
      <c r="A889" s="10"/>
      <c r="B889" s="8"/>
      <c r="C889" s="8" t="s">
        <v>14</v>
      </c>
      <c r="D889" s="8"/>
      <c r="E889" s="8"/>
    </row>
    <row r="890" ht="15.75" customHeight="1">
      <c r="A890" s="10"/>
      <c r="B890" s="8"/>
      <c r="C890" s="8" t="s">
        <v>14</v>
      </c>
      <c r="D890" s="8"/>
      <c r="E890" s="8"/>
    </row>
    <row r="891" ht="15.75" customHeight="1">
      <c r="A891" s="10"/>
      <c r="B891" s="8"/>
      <c r="C891" s="8" t="s">
        <v>14</v>
      </c>
      <c r="D891" s="8"/>
      <c r="E891" s="8"/>
    </row>
    <row r="892" ht="15.75" customHeight="1">
      <c r="A892" s="10"/>
      <c r="B892" s="8"/>
      <c r="C892" s="8" t="s">
        <v>14</v>
      </c>
      <c r="D892" s="8"/>
      <c r="E892" s="8"/>
    </row>
    <row r="893" ht="15.75" customHeight="1">
      <c r="A893" s="10"/>
      <c r="B893" s="8"/>
      <c r="C893" s="8" t="s">
        <v>14</v>
      </c>
      <c r="D893" s="8"/>
      <c r="E893" s="8"/>
    </row>
    <row r="894" ht="15.75" customHeight="1">
      <c r="A894" s="10"/>
      <c r="B894" s="8"/>
      <c r="C894" s="8" t="s">
        <v>14</v>
      </c>
      <c r="D894" s="8"/>
      <c r="E894" s="8"/>
    </row>
    <row r="895" ht="15.75" customHeight="1">
      <c r="A895" s="10"/>
      <c r="B895" s="8"/>
      <c r="C895" s="8" t="s">
        <v>14</v>
      </c>
      <c r="D895" s="8"/>
      <c r="E895" s="8"/>
    </row>
    <row r="896" ht="15.75" customHeight="1">
      <c r="A896" s="10"/>
      <c r="B896" s="8"/>
      <c r="C896" s="8" t="s">
        <v>14</v>
      </c>
      <c r="D896" s="8"/>
      <c r="E896" s="8"/>
    </row>
    <row r="897" ht="15.75" customHeight="1">
      <c r="A897" s="10"/>
      <c r="B897" s="8"/>
      <c r="C897" s="8" t="s">
        <v>14</v>
      </c>
      <c r="D897" s="8"/>
      <c r="E897" s="8"/>
    </row>
    <row r="898" ht="15.75" customHeight="1">
      <c r="A898" s="10"/>
      <c r="B898" s="8"/>
      <c r="C898" s="8" t="s">
        <v>14</v>
      </c>
      <c r="D898" s="8"/>
      <c r="E898" s="8"/>
    </row>
    <row r="899" ht="15.75" customHeight="1">
      <c r="A899" s="10"/>
      <c r="B899" s="8"/>
      <c r="C899" s="8" t="s">
        <v>14</v>
      </c>
      <c r="D899" s="8"/>
      <c r="E899" s="8"/>
    </row>
    <row r="900" ht="15.75" customHeight="1">
      <c r="A900" s="10"/>
      <c r="B900" s="8"/>
      <c r="C900" s="8" t="s">
        <v>14</v>
      </c>
      <c r="D900" s="8"/>
      <c r="E900" s="8"/>
    </row>
    <row r="901" ht="15.75" customHeight="1">
      <c r="A901" s="10"/>
      <c r="B901" s="8"/>
      <c r="C901" s="8" t="s">
        <v>14</v>
      </c>
      <c r="D901" s="8"/>
      <c r="E901" s="8"/>
    </row>
    <row r="902" ht="15.75" customHeight="1">
      <c r="A902" s="10"/>
      <c r="B902" s="8"/>
      <c r="C902" s="8" t="s">
        <v>14</v>
      </c>
      <c r="D902" s="8"/>
      <c r="E902" s="8"/>
    </row>
    <row r="903" ht="15.75" customHeight="1">
      <c r="A903" s="10"/>
      <c r="B903" s="8"/>
      <c r="C903" s="8" t="s">
        <v>14</v>
      </c>
      <c r="D903" s="8"/>
      <c r="E903" s="8"/>
    </row>
    <row r="904" ht="15.75" customHeight="1">
      <c r="A904" s="10"/>
      <c r="B904" s="8"/>
      <c r="C904" s="8" t="s">
        <v>14</v>
      </c>
      <c r="D904" s="8"/>
      <c r="E904" s="8"/>
    </row>
    <row r="905" ht="15.75" customHeight="1">
      <c r="A905" s="10"/>
      <c r="B905" s="8"/>
      <c r="C905" s="8" t="s">
        <v>14</v>
      </c>
      <c r="D905" s="8"/>
      <c r="E905" s="8"/>
    </row>
    <row r="906" ht="15.75" customHeight="1">
      <c r="A906" s="10"/>
      <c r="B906" s="8"/>
      <c r="C906" s="8" t="s">
        <v>14</v>
      </c>
      <c r="D906" s="8"/>
      <c r="E906" s="8"/>
    </row>
    <row r="907" ht="15.75" customHeight="1">
      <c r="A907" s="10"/>
      <c r="B907" s="8"/>
      <c r="C907" s="8" t="s">
        <v>14</v>
      </c>
      <c r="D907" s="8"/>
      <c r="E907" s="8"/>
    </row>
    <row r="908" ht="15.75" customHeight="1">
      <c r="A908" s="10"/>
      <c r="B908" s="8"/>
      <c r="C908" s="8" t="s">
        <v>14</v>
      </c>
      <c r="D908" s="8"/>
      <c r="E908" s="8"/>
    </row>
    <row r="909" ht="15.75" customHeight="1">
      <c r="A909" s="10"/>
      <c r="B909" s="8"/>
      <c r="C909" s="8" t="s">
        <v>14</v>
      </c>
      <c r="D909" s="8"/>
      <c r="E909" s="8"/>
    </row>
    <row r="910" ht="15.75" customHeight="1">
      <c r="A910" s="10"/>
      <c r="B910" s="8"/>
      <c r="C910" s="8" t="s">
        <v>14</v>
      </c>
      <c r="D910" s="8"/>
      <c r="E910" s="8"/>
    </row>
    <row r="911" ht="15.75" customHeight="1">
      <c r="A911" s="10"/>
      <c r="B911" s="8"/>
      <c r="C911" s="8" t="s">
        <v>14</v>
      </c>
      <c r="D911" s="8"/>
      <c r="E911" s="8"/>
    </row>
    <row r="912" ht="15.75" customHeight="1">
      <c r="A912" s="10"/>
      <c r="B912" s="8"/>
      <c r="C912" s="8" t="s">
        <v>14</v>
      </c>
      <c r="D912" s="8"/>
      <c r="E912" s="8"/>
    </row>
    <row r="913" ht="15.75" customHeight="1">
      <c r="A913" s="10"/>
      <c r="B913" s="8"/>
      <c r="C913" s="8" t="s">
        <v>14</v>
      </c>
      <c r="D913" s="8"/>
      <c r="E913" s="8"/>
    </row>
    <row r="914" ht="15.75" customHeight="1">
      <c r="A914" s="10"/>
      <c r="B914" s="8"/>
      <c r="C914" s="8" t="s">
        <v>14</v>
      </c>
      <c r="D914" s="8"/>
      <c r="E914" s="8"/>
    </row>
    <row r="915" ht="15.75" customHeight="1">
      <c r="A915" s="10"/>
      <c r="B915" s="8"/>
      <c r="C915" s="8" t="s">
        <v>14</v>
      </c>
      <c r="D915" s="8"/>
      <c r="E915" s="8"/>
    </row>
    <row r="916" ht="15.75" customHeight="1">
      <c r="A916" s="10"/>
      <c r="B916" s="8"/>
      <c r="C916" s="8" t="s">
        <v>14</v>
      </c>
      <c r="D916" s="8"/>
      <c r="E916" s="8"/>
    </row>
    <row r="917" ht="15.75" customHeight="1">
      <c r="A917" s="10"/>
      <c r="B917" s="8"/>
      <c r="C917" s="8" t="s">
        <v>14</v>
      </c>
      <c r="D917" s="8"/>
      <c r="E917" s="8"/>
    </row>
    <row r="918" ht="15.75" customHeight="1">
      <c r="A918" s="10"/>
      <c r="B918" s="8"/>
      <c r="C918" s="8" t="s">
        <v>14</v>
      </c>
      <c r="D918" s="8"/>
      <c r="E918" s="8"/>
    </row>
    <row r="919" ht="15.75" customHeight="1">
      <c r="A919" s="10"/>
      <c r="B919" s="8"/>
      <c r="C919" s="8" t="s">
        <v>14</v>
      </c>
      <c r="D919" s="8"/>
      <c r="E919" s="8"/>
    </row>
    <row r="920" ht="15.75" customHeight="1">
      <c r="A920" s="10"/>
      <c r="B920" s="8"/>
      <c r="C920" s="8" t="s">
        <v>14</v>
      </c>
      <c r="D920" s="8"/>
      <c r="E920" s="8"/>
    </row>
    <row r="921" ht="15.75" customHeight="1">
      <c r="A921" s="10"/>
      <c r="B921" s="8"/>
      <c r="C921" s="8" t="s">
        <v>14</v>
      </c>
      <c r="D921" s="8"/>
      <c r="E921" s="8"/>
    </row>
    <row r="922" ht="15.75" customHeight="1">
      <c r="A922" s="10"/>
      <c r="B922" s="8"/>
      <c r="C922" s="8" t="s">
        <v>14</v>
      </c>
      <c r="D922" s="8"/>
      <c r="E922" s="8"/>
    </row>
    <row r="923" ht="15.75" customHeight="1">
      <c r="A923" s="10"/>
      <c r="B923" s="8"/>
      <c r="C923" s="8" t="s">
        <v>14</v>
      </c>
      <c r="D923" s="8"/>
      <c r="E923" s="8"/>
    </row>
    <row r="924" ht="15.75" customHeight="1">
      <c r="A924" s="10"/>
      <c r="B924" s="8"/>
      <c r="C924" s="8" t="s">
        <v>14</v>
      </c>
      <c r="D924" s="8"/>
      <c r="E924" s="8"/>
    </row>
    <row r="925" ht="15.75" customHeight="1">
      <c r="A925" s="10"/>
      <c r="B925" s="8"/>
      <c r="C925" s="8" t="s">
        <v>14</v>
      </c>
      <c r="D925" s="8"/>
      <c r="E925" s="8"/>
    </row>
    <row r="926" ht="15.75" customHeight="1">
      <c r="A926" s="10"/>
      <c r="B926" s="8"/>
      <c r="C926" s="8" t="s">
        <v>14</v>
      </c>
      <c r="D926" s="8"/>
      <c r="E926" s="8"/>
    </row>
    <row r="927" ht="15.75" customHeight="1">
      <c r="A927" s="10"/>
      <c r="B927" s="8"/>
      <c r="C927" s="8" t="s">
        <v>14</v>
      </c>
      <c r="D927" s="8"/>
      <c r="E927" s="8"/>
    </row>
    <row r="928" ht="15.75" customHeight="1">
      <c r="A928" s="10"/>
      <c r="B928" s="8"/>
      <c r="C928" s="8" t="s">
        <v>14</v>
      </c>
      <c r="D928" s="8"/>
      <c r="E928" s="8"/>
    </row>
    <row r="929" ht="15.75" customHeight="1">
      <c r="A929" s="10"/>
      <c r="B929" s="8"/>
      <c r="C929" s="8" t="s">
        <v>14</v>
      </c>
      <c r="D929" s="8"/>
      <c r="E929" s="8"/>
    </row>
    <row r="930" ht="15.75" customHeight="1">
      <c r="A930" s="10"/>
      <c r="B930" s="8"/>
      <c r="C930" s="8" t="s">
        <v>14</v>
      </c>
      <c r="D930" s="8"/>
      <c r="E930" s="8"/>
    </row>
    <row r="931" ht="15.75" customHeight="1">
      <c r="A931" s="10"/>
      <c r="B931" s="8"/>
      <c r="C931" s="8" t="s">
        <v>14</v>
      </c>
      <c r="D931" s="8"/>
      <c r="E931" s="8"/>
    </row>
    <row r="932" ht="15.75" customHeight="1">
      <c r="A932" s="10"/>
      <c r="B932" s="8"/>
      <c r="C932" s="8" t="s">
        <v>14</v>
      </c>
      <c r="D932" s="8"/>
      <c r="E932" s="8"/>
    </row>
    <row r="933" ht="15.75" customHeight="1">
      <c r="A933" s="10"/>
      <c r="B933" s="8"/>
      <c r="C933" s="8" t="s">
        <v>14</v>
      </c>
      <c r="D933" s="8"/>
      <c r="E933" s="8"/>
    </row>
    <row r="934" ht="15.75" customHeight="1">
      <c r="A934" s="10"/>
      <c r="B934" s="8"/>
      <c r="C934" s="8" t="s">
        <v>14</v>
      </c>
      <c r="D934" s="8"/>
      <c r="E934" s="8"/>
    </row>
    <row r="935" ht="15.75" customHeight="1">
      <c r="A935" s="10"/>
      <c r="B935" s="8"/>
      <c r="C935" s="8" t="s">
        <v>14</v>
      </c>
      <c r="D935" s="8"/>
      <c r="E935" s="8"/>
    </row>
    <row r="936" ht="15.75" customHeight="1">
      <c r="A936" s="10"/>
      <c r="B936" s="8"/>
      <c r="C936" s="8" t="s">
        <v>14</v>
      </c>
      <c r="D936" s="8"/>
      <c r="E936" s="8"/>
    </row>
    <row r="937" ht="15.75" customHeight="1">
      <c r="A937" s="10"/>
      <c r="B937" s="8"/>
      <c r="C937" s="8" t="s">
        <v>14</v>
      </c>
      <c r="D937" s="8"/>
      <c r="E937" s="8"/>
    </row>
    <row r="938" ht="15.75" customHeight="1">
      <c r="A938" s="10"/>
      <c r="B938" s="8"/>
      <c r="C938" s="8" t="s">
        <v>14</v>
      </c>
      <c r="D938" s="8"/>
      <c r="E938" s="8"/>
    </row>
    <row r="939" ht="15.75" customHeight="1">
      <c r="A939" s="10"/>
      <c r="B939" s="8"/>
      <c r="C939" s="8" t="s">
        <v>14</v>
      </c>
      <c r="D939" s="8"/>
      <c r="E939" s="8"/>
    </row>
    <row r="940" ht="15.75" customHeight="1">
      <c r="A940" s="10"/>
      <c r="B940" s="8"/>
      <c r="C940" s="8" t="s">
        <v>14</v>
      </c>
      <c r="D940" s="8"/>
      <c r="E940" s="8"/>
    </row>
    <row r="941" ht="15.75" customHeight="1">
      <c r="A941" s="10"/>
      <c r="B941" s="8"/>
      <c r="C941" s="8" t="s">
        <v>14</v>
      </c>
      <c r="D941" s="8"/>
      <c r="E941" s="8"/>
    </row>
    <row r="942" ht="15.75" customHeight="1">
      <c r="A942" s="10"/>
      <c r="B942" s="8"/>
      <c r="C942" s="8" t="s">
        <v>14</v>
      </c>
      <c r="D942" s="8"/>
      <c r="E942" s="8"/>
    </row>
    <row r="943" ht="15.75" customHeight="1">
      <c r="A943" s="10"/>
      <c r="B943" s="8"/>
      <c r="C943" s="8" t="s">
        <v>14</v>
      </c>
      <c r="D943" s="8"/>
      <c r="E943" s="8"/>
    </row>
    <row r="944" ht="15.75" customHeight="1">
      <c r="A944" s="10"/>
      <c r="B944" s="8"/>
      <c r="C944" s="8" t="s">
        <v>14</v>
      </c>
      <c r="D944" s="8"/>
      <c r="E944" s="8"/>
    </row>
    <row r="945" ht="15.75" customHeight="1">
      <c r="A945" s="10"/>
      <c r="B945" s="8"/>
      <c r="C945" s="8" t="s">
        <v>14</v>
      </c>
      <c r="D945" s="8"/>
      <c r="E945" s="8"/>
    </row>
    <row r="946" ht="15.75" customHeight="1">
      <c r="A946" s="10"/>
      <c r="B946" s="8"/>
      <c r="C946" s="8" t="s">
        <v>14</v>
      </c>
      <c r="D946" s="8"/>
      <c r="E946" s="8"/>
    </row>
    <row r="947" ht="15.75" customHeight="1">
      <c r="A947" s="10"/>
      <c r="B947" s="8"/>
      <c r="C947" s="8" t="s">
        <v>14</v>
      </c>
      <c r="D947" s="8"/>
      <c r="E947" s="8"/>
    </row>
    <row r="948" ht="15.75" customHeight="1">
      <c r="A948" s="10"/>
      <c r="B948" s="8"/>
      <c r="C948" s="8" t="s">
        <v>14</v>
      </c>
      <c r="D948" s="8"/>
      <c r="E948" s="8"/>
    </row>
    <row r="949" ht="15.75" customHeight="1">
      <c r="A949" s="10"/>
      <c r="B949" s="8"/>
      <c r="C949" s="8" t="s">
        <v>14</v>
      </c>
      <c r="D949" s="8"/>
      <c r="E949" s="8"/>
    </row>
    <row r="950" ht="15.75" customHeight="1">
      <c r="A950" s="10"/>
      <c r="B950" s="8"/>
      <c r="C950" s="8" t="s">
        <v>14</v>
      </c>
      <c r="D950" s="8"/>
      <c r="E950" s="8"/>
    </row>
    <row r="951" ht="15.75" customHeight="1">
      <c r="A951" s="10"/>
      <c r="B951" s="8"/>
      <c r="C951" s="8" t="s">
        <v>14</v>
      </c>
      <c r="D951" s="8"/>
      <c r="E951" s="8"/>
    </row>
    <row r="952" ht="15.75" customHeight="1">
      <c r="A952" s="10"/>
      <c r="B952" s="8"/>
      <c r="C952" s="8" t="s">
        <v>14</v>
      </c>
      <c r="D952" s="8"/>
      <c r="E952" s="8"/>
    </row>
    <row r="953" ht="15.75" customHeight="1">
      <c r="A953" s="10"/>
      <c r="B953" s="8"/>
      <c r="C953" s="8" t="s">
        <v>14</v>
      </c>
      <c r="D953" s="8"/>
      <c r="E953" s="8"/>
    </row>
    <row r="954" ht="15.75" customHeight="1">
      <c r="A954" s="10"/>
      <c r="B954" s="8"/>
      <c r="C954" s="8" t="s">
        <v>14</v>
      </c>
      <c r="D954" s="8"/>
      <c r="E954" s="8"/>
    </row>
    <row r="955" ht="15.75" customHeight="1">
      <c r="A955" s="10"/>
      <c r="B955" s="8"/>
      <c r="C955" s="8" t="s">
        <v>14</v>
      </c>
      <c r="D955" s="8"/>
      <c r="E955" s="8"/>
    </row>
    <row r="956" ht="15.75" customHeight="1">
      <c r="A956" s="10"/>
      <c r="B956" s="8"/>
      <c r="C956" s="8" t="s">
        <v>14</v>
      </c>
      <c r="D956" s="8"/>
      <c r="E956" s="8"/>
    </row>
    <row r="957" ht="15.75" customHeight="1">
      <c r="A957" s="10"/>
      <c r="B957" s="8"/>
      <c r="C957" s="8" t="s">
        <v>14</v>
      </c>
      <c r="D957" s="8"/>
      <c r="E957" s="8"/>
    </row>
    <row r="958" ht="15.75" customHeight="1">
      <c r="A958" s="10"/>
      <c r="B958" s="8"/>
      <c r="C958" s="8" t="s">
        <v>14</v>
      </c>
      <c r="D958" s="8"/>
      <c r="E958" s="8"/>
    </row>
    <row r="959" ht="15.75" customHeight="1">
      <c r="A959" s="10"/>
      <c r="B959" s="8"/>
      <c r="C959" s="8" t="s">
        <v>14</v>
      </c>
      <c r="D959" s="8"/>
      <c r="E959" s="8"/>
    </row>
    <row r="960" ht="15.75" customHeight="1">
      <c r="A960" s="10"/>
      <c r="B960" s="8"/>
      <c r="C960" s="8" t="s">
        <v>14</v>
      </c>
      <c r="D960" s="8"/>
      <c r="E960" s="8"/>
    </row>
    <row r="961" ht="15.75" customHeight="1">
      <c r="A961" s="10"/>
      <c r="B961" s="8"/>
      <c r="C961" s="8" t="s">
        <v>14</v>
      </c>
      <c r="D961" s="8"/>
      <c r="E961" s="8"/>
    </row>
    <row r="962" ht="15.75" customHeight="1">
      <c r="A962" s="10"/>
      <c r="B962" s="8"/>
      <c r="C962" s="8" t="s">
        <v>14</v>
      </c>
      <c r="D962" s="8"/>
      <c r="E962" s="8"/>
    </row>
    <row r="963" ht="15.75" customHeight="1">
      <c r="A963" s="10"/>
      <c r="B963" s="8"/>
      <c r="C963" s="8" t="s">
        <v>14</v>
      </c>
      <c r="D963" s="8"/>
      <c r="E963" s="8"/>
    </row>
    <row r="964" ht="15.75" customHeight="1">
      <c r="A964" s="10"/>
      <c r="B964" s="8"/>
      <c r="C964" s="8" t="s">
        <v>14</v>
      </c>
      <c r="D964" s="8"/>
      <c r="E964" s="8"/>
    </row>
    <row r="965" ht="15.75" customHeight="1">
      <c r="A965" s="10"/>
      <c r="B965" s="8"/>
      <c r="C965" s="8" t="s">
        <v>14</v>
      </c>
      <c r="D965" s="8"/>
      <c r="E965" s="8"/>
    </row>
    <row r="966" ht="15.75" customHeight="1">
      <c r="A966" s="10"/>
      <c r="B966" s="8"/>
      <c r="C966" s="8" t="s">
        <v>14</v>
      </c>
      <c r="D966" s="8"/>
      <c r="E966" s="8"/>
    </row>
    <row r="967" ht="15.75" customHeight="1">
      <c r="A967" s="10"/>
      <c r="B967" s="8"/>
      <c r="C967" s="8" t="s">
        <v>14</v>
      </c>
      <c r="D967" s="8"/>
      <c r="E967" s="8"/>
    </row>
    <row r="968" ht="15.75" customHeight="1">
      <c r="A968" s="10"/>
      <c r="B968" s="8"/>
      <c r="C968" s="8" t="s">
        <v>14</v>
      </c>
      <c r="D968" s="8"/>
      <c r="E968" s="8"/>
    </row>
    <row r="969" ht="15.75" customHeight="1">
      <c r="A969" s="10"/>
      <c r="B969" s="8"/>
      <c r="C969" s="8" t="s">
        <v>14</v>
      </c>
      <c r="D969" s="8"/>
      <c r="E969" s="8"/>
    </row>
    <row r="970" ht="15.75" customHeight="1">
      <c r="A970" s="10"/>
      <c r="B970" s="8"/>
      <c r="C970" s="8" t="s">
        <v>14</v>
      </c>
      <c r="D970" s="8"/>
      <c r="E970" s="8"/>
    </row>
    <row r="971" ht="15.75" customHeight="1">
      <c r="A971" s="10"/>
      <c r="B971" s="8"/>
      <c r="C971" s="8" t="s">
        <v>14</v>
      </c>
      <c r="D971" s="8"/>
      <c r="E971" s="8"/>
    </row>
    <row r="972" ht="15.75" customHeight="1">
      <c r="A972" s="10"/>
      <c r="B972" s="8"/>
      <c r="C972" s="8" t="s">
        <v>14</v>
      </c>
      <c r="D972" s="8"/>
      <c r="E972" s="8"/>
    </row>
    <row r="973" ht="15.75" customHeight="1">
      <c r="A973" s="10"/>
      <c r="B973" s="8"/>
      <c r="C973" s="8" t="s">
        <v>14</v>
      </c>
      <c r="D973" s="8"/>
      <c r="E973" s="8"/>
    </row>
    <row r="974" ht="15.75" customHeight="1">
      <c r="A974" s="10"/>
      <c r="B974" s="8"/>
      <c r="C974" s="8" t="s">
        <v>14</v>
      </c>
      <c r="D974" s="8"/>
      <c r="E974" s="8"/>
    </row>
    <row r="975" ht="15.75" customHeight="1">
      <c r="A975" s="10"/>
      <c r="B975" s="8"/>
      <c r="C975" s="8" t="s">
        <v>14</v>
      </c>
      <c r="D975" s="8"/>
      <c r="E975" s="8"/>
    </row>
    <row r="976" ht="15.75" customHeight="1">
      <c r="A976" s="10"/>
      <c r="B976" s="8"/>
      <c r="C976" s="8" t="s">
        <v>14</v>
      </c>
      <c r="D976" s="8"/>
      <c r="E976" s="8"/>
    </row>
    <row r="977" ht="15.75" customHeight="1">
      <c r="A977" s="10"/>
      <c r="B977" s="8"/>
      <c r="C977" s="8" t="s">
        <v>14</v>
      </c>
      <c r="D977" s="8"/>
      <c r="E977" s="8"/>
    </row>
    <row r="978" ht="15.75" customHeight="1">
      <c r="A978" s="10"/>
      <c r="B978" s="8"/>
      <c r="C978" s="8" t="s">
        <v>14</v>
      </c>
      <c r="D978" s="8"/>
      <c r="E978" s="8"/>
    </row>
    <row r="979" ht="15.75" customHeight="1">
      <c r="A979" s="10"/>
      <c r="B979" s="8"/>
      <c r="C979" s="8" t="s">
        <v>14</v>
      </c>
      <c r="D979" s="8"/>
      <c r="E979" s="8"/>
    </row>
    <row r="980" ht="15.75" customHeight="1">
      <c r="A980" s="10"/>
      <c r="B980" s="8"/>
      <c r="C980" s="8" t="s">
        <v>14</v>
      </c>
      <c r="D980" s="8"/>
      <c r="E980" s="8"/>
    </row>
    <row r="981" ht="15.75" customHeight="1">
      <c r="A981" s="10"/>
      <c r="B981" s="8"/>
      <c r="C981" s="8" t="s">
        <v>14</v>
      </c>
      <c r="D981" s="8"/>
      <c r="E981" s="8"/>
    </row>
    <row r="982" ht="15.75" customHeight="1">
      <c r="A982" s="10"/>
      <c r="B982" s="8"/>
      <c r="C982" s="8" t="s">
        <v>14</v>
      </c>
      <c r="D982" s="8"/>
      <c r="E982" s="8"/>
    </row>
    <row r="983" ht="15.75" customHeight="1">
      <c r="A983" s="10"/>
      <c r="B983" s="8"/>
      <c r="C983" s="8" t="s">
        <v>14</v>
      </c>
      <c r="D983" s="8"/>
      <c r="E983" s="8"/>
    </row>
    <row r="984" ht="15.75" customHeight="1">
      <c r="A984" s="10"/>
      <c r="B984" s="8"/>
      <c r="C984" s="8" t="s">
        <v>14</v>
      </c>
      <c r="D984" s="8"/>
      <c r="E984" s="8"/>
    </row>
    <row r="985" ht="15.75" customHeight="1">
      <c r="A985" s="10"/>
      <c r="B985" s="8"/>
      <c r="C985" s="8" t="s">
        <v>14</v>
      </c>
      <c r="D985" s="8"/>
      <c r="E985" s="8"/>
    </row>
    <row r="986" ht="15.75" customHeight="1">
      <c r="A986" s="10"/>
      <c r="B986" s="8"/>
      <c r="C986" s="8" t="s">
        <v>14</v>
      </c>
      <c r="D986" s="8"/>
      <c r="E986" s="8"/>
    </row>
    <row r="987" ht="15.75" customHeight="1">
      <c r="A987" s="10"/>
      <c r="B987" s="8"/>
      <c r="C987" s="8" t="s">
        <v>14</v>
      </c>
      <c r="D987" s="8"/>
      <c r="E987" s="8"/>
    </row>
    <row r="988" ht="15.75" customHeight="1">
      <c r="A988" s="10"/>
      <c r="B988" s="8"/>
      <c r="C988" s="8" t="s">
        <v>14</v>
      </c>
      <c r="D988" s="8"/>
      <c r="E988" s="8"/>
    </row>
    <row r="989" ht="15.75" customHeight="1">
      <c r="A989" s="10"/>
      <c r="B989" s="8"/>
      <c r="C989" s="8" t="s">
        <v>14</v>
      </c>
      <c r="D989" s="8"/>
      <c r="E989" s="8"/>
    </row>
    <row r="990" ht="15.75" customHeight="1">
      <c r="A990" s="10"/>
      <c r="B990" s="8"/>
      <c r="C990" s="8" t="s">
        <v>14</v>
      </c>
      <c r="D990" s="8"/>
      <c r="E990" s="8"/>
    </row>
    <row r="991" ht="15.75" customHeight="1">
      <c r="A991" s="10"/>
      <c r="B991" s="8"/>
      <c r="C991" s="8" t="s">
        <v>14</v>
      </c>
      <c r="D991" s="8"/>
      <c r="E991" s="8"/>
    </row>
    <row r="992" ht="15.75" customHeight="1">
      <c r="A992" s="10"/>
      <c r="B992" s="8"/>
      <c r="C992" s="8" t="s">
        <v>14</v>
      </c>
      <c r="D992" s="8"/>
      <c r="E992" s="8"/>
    </row>
    <row r="993" ht="15.75" customHeight="1">
      <c r="A993" s="10"/>
      <c r="B993" s="8"/>
      <c r="C993" s="8" t="s">
        <v>14</v>
      </c>
      <c r="D993" s="8"/>
      <c r="E993" s="8"/>
    </row>
    <row r="994" ht="15.75" customHeight="1">
      <c r="A994" s="10"/>
      <c r="B994" s="8"/>
      <c r="C994" s="8" t="s">
        <v>14</v>
      </c>
      <c r="D994" s="8"/>
      <c r="E994" s="8"/>
    </row>
    <row r="995" ht="15.75" customHeight="1">
      <c r="A995" s="10"/>
      <c r="B995" s="8"/>
      <c r="C995" s="8" t="s">
        <v>14</v>
      </c>
      <c r="D995" s="8"/>
      <c r="E995" s="8"/>
    </row>
    <row r="996" ht="15.75" customHeight="1">
      <c r="A996" s="10"/>
      <c r="B996" s="8"/>
      <c r="C996" s="8" t="s">
        <v>14</v>
      </c>
      <c r="D996" s="8"/>
      <c r="E996" s="8"/>
    </row>
    <row r="997" ht="15.75" customHeight="1">
      <c r="A997" s="10"/>
      <c r="B997" s="8"/>
      <c r="C997" s="8" t="s">
        <v>14</v>
      </c>
      <c r="D997" s="8"/>
      <c r="E997" s="8"/>
    </row>
    <row r="998" ht="15.75" customHeight="1">
      <c r="A998" s="10"/>
      <c r="B998" s="8"/>
      <c r="C998" s="8" t="s">
        <v>14</v>
      </c>
      <c r="D998" s="8"/>
      <c r="E998" s="8"/>
    </row>
    <row r="999" ht="15.75" customHeight="1">
      <c r="A999" s="10"/>
      <c r="B999" s="8"/>
      <c r="C999" s="8" t="s">
        <v>14</v>
      </c>
      <c r="D999" s="8"/>
      <c r="E999" s="8"/>
    </row>
    <row r="1000" ht="15.75" customHeight="1">
      <c r="A1000" s="10"/>
      <c r="B1000" s="8"/>
      <c r="C1000" s="8" t="s">
        <v>14</v>
      </c>
      <c r="D1000" s="8"/>
      <c r="E1000" s="8"/>
    </row>
    <row r="1001" ht="15.75" customHeight="1">
      <c r="A1001" s="10"/>
      <c r="B1001" s="8"/>
      <c r="C1001" s="8" t="s">
        <v>14</v>
      </c>
      <c r="D1001" s="8"/>
      <c r="E1001" s="8"/>
    </row>
    <row r="1002" ht="15.75" customHeight="1">
      <c r="A1002" s="10"/>
      <c r="B1002" s="8"/>
      <c r="C1002" s="8" t="s">
        <v>14</v>
      </c>
      <c r="D1002" s="8"/>
      <c r="E1002" s="8"/>
    </row>
  </sheetData>
  <mergeCells count="1">
    <mergeCell ref="A1:E1"/>
  </mergeCells>
  <dataValidations>
    <dataValidation type="list" allowBlank="1" sqref="B3">
      <formula1>'ข้อมูลผู้เชื่อ'!$A$2:$A773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8.5"/>
    <col customWidth="1" min="2" max="2" width="14.63"/>
    <col customWidth="1" min="3" max="3" width="28.25"/>
    <col customWidth="1" min="4" max="4" width="12.88"/>
    <col customWidth="1" min="5" max="5" width="28.75"/>
    <col customWidth="1" min="6" max="6" width="12.63"/>
  </cols>
  <sheetData>
    <row r="1" ht="30.75" customHeight="1">
      <c r="A1" s="41" t="s">
        <v>498</v>
      </c>
    </row>
    <row r="2" ht="15.75" customHeight="1">
      <c r="A2" s="42"/>
      <c r="B2" s="42"/>
      <c r="C2" s="42"/>
      <c r="D2" s="42"/>
      <c r="E2" s="42"/>
    </row>
    <row r="3" ht="15.75" customHeight="1">
      <c r="A3" s="43" t="s">
        <v>499</v>
      </c>
      <c r="B3" s="44" t="s">
        <v>138</v>
      </c>
      <c r="C3" s="42"/>
      <c r="D3" s="42"/>
      <c r="E3" s="42"/>
    </row>
    <row r="4" ht="15.75" customHeight="1">
      <c r="A4" s="45" t="s">
        <v>497</v>
      </c>
      <c r="B4" s="46">
        <v>10.0</v>
      </c>
      <c r="C4" s="42"/>
      <c r="D4" s="42"/>
      <c r="E4" s="42"/>
    </row>
    <row r="5" ht="15.75" customHeight="1">
      <c r="A5" s="42"/>
      <c r="B5" s="42"/>
      <c r="C5" s="42"/>
      <c r="D5" s="42"/>
      <c r="E5" s="42"/>
    </row>
    <row r="6" ht="15.75" customHeight="1">
      <c r="A6" s="38" t="s">
        <v>490</v>
      </c>
      <c r="B6" s="35" t="s">
        <v>491</v>
      </c>
      <c r="C6" s="39" t="str">
        <f t="array" ref="C6:C1002">{"ชื่อแคร์-หนค. กลุ่มพันธกิจ";IF(len(B7:B1002)&gt;0,VLOOKUP(B7:B1002,'ข้อมูลผู้เชื่อ'!A:E,2,false),"")}</f>
        <v>ชื่อแคร์-หนค. กลุ่มพันธกิจ</v>
      </c>
      <c r="D6" s="39" t="s">
        <v>492</v>
      </c>
      <c r="E6" s="39" t="s">
        <v>493</v>
      </c>
    </row>
    <row r="7" ht="15.75" customHeight="1">
      <c r="A7" s="10" t="str">
        <f>IFERROR(__xludf.DUMMYFUNCTION("iferror(QUERY('ข้อมูลการติดตามผล'!A:G,""select A,B,C,D,E where C = '""&amp;B3&amp;""' order by A desc limit ""&amp;B4,0),)"),"")</f>
        <v/>
      </c>
      <c r="B7" s="8"/>
      <c r="C7" s="8" t="s">
        <v>14</v>
      </c>
      <c r="D7" s="8"/>
      <c r="E7" s="8"/>
    </row>
    <row r="8" ht="15.75" customHeight="1">
      <c r="A8" s="10"/>
      <c r="B8" s="8"/>
      <c r="C8" s="8" t="s">
        <v>14</v>
      </c>
      <c r="D8" s="8"/>
      <c r="E8" s="8"/>
    </row>
    <row r="9" ht="15.75" customHeight="1">
      <c r="A9" s="10"/>
      <c r="B9" s="8"/>
      <c r="C9" s="8" t="s">
        <v>14</v>
      </c>
      <c r="D9" s="8"/>
      <c r="E9" s="8"/>
    </row>
    <row r="10" ht="15.75" customHeight="1">
      <c r="A10" s="10"/>
      <c r="B10" s="8"/>
      <c r="C10" s="8" t="s">
        <v>14</v>
      </c>
      <c r="D10" s="8"/>
      <c r="E10" s="8"/>
    </row>
    <row r="11" ht="15.75" customHeight="1">
      <c r="A11" s="10"/>
      <c r="B11" s="8"/>
      <c r="C11" s="8" t="s">
        <v>14</v>
      </c>
      <c r="D11" s="8"/>
      <c r="E11" s="8"/>
    </row>
    <row r="12" ht="15.75" customHeight="1">
      <c r="A12" s="10"/>
      <c r="B12" s="8"/>
      <c r="C12" s="8" t="s">
        <v>14</v>
      </c>
      <c r="D12" s="8"/>
      <c r="E12" s="8"/>
    </row>
    <row r="13" ht="15.75" customHeight="1">
      <c r="A13" s="10"/>
      <c r="B13" s="8"/>
      <c r="C13" s="8" t="s">
        <v>14</v>
      </c>
      <c r="D13" s="8"/>
      <c r="E13" s="8"/>
    </row>
    <row r="14" ht="15.75" customHeight="1">
      <c r="A14" s="10"/>
      <c r="B14" s="8"/>
      <c r="C14" s="8" t="s">
        <v>14</v>
      </c>
      <c r="D14" s="8"/>
      <c r="E14" s="8"/>
    </row>
    <row r="15" ht="15.75" customHeight="1">
      <c r="A15" s="10"/>
      <c r="B15" s="8"/>
      <c r="C15" s="8" t="s">
        <v>14</v>
      </c>
      <c r="D15" s="8"/>
      <c r="E15" s="8"/>
    </row>
    <row r="16" ht="15.75" customHeight="1">
      <c r="A16" s="10"/>
      <c r="B16" s="8"/>
      <c r="C16" s="8" t="s">
        <v>14</v>
      </c>
      <c r="D16" s="8"/>
      <c r="E16" s="8"/>
    </row>
    <row r="17" ht="15.75" customHeight="1">
      <c r="A17" s="10"/>
      <c r="B17" s="8"/>
      <c r="C17" s="8" t="s">
        <v>14</v>
      </c>
      <c r="D17" s="8"/>
      <c r="E17" s="8"/>
    </row>
    <row r="18" ht="15.75" customHeight="1">
      <c r="A18" s="10"/>
      <c r="B18" s="8"/>
      <c r="C18" s="8" t="s">
        <v>14</v>
      </c>
      <c r="D18" s="8"/>
      <c r="E18" s="8"/>
    </row>
    <row r="19" ht="15.75" customHeight="1">
      <c r="A19" s="10"/>
      <c r="B19" s="8"/>
      <c r="C19" s="8" t="s">
        <v>14</v>
      </c>
      <c r="D19" s="8"/>
      <c r="E19" s="8"/>
    </row>
    <row r="20" ht="15.75" customHeight="1">
      <c r="A20" s="10"/>
      <c r="B20" s="8"/>
      <c r="C20" s="8" t="s">
        <v>14</v>
      </c>
      <c r="D20" s="8"/>
      <c r="E20" s="8"/>
    </row>
    <row r="21" ht="15.75" customHeight="1">
      <c r="A21" s="10"/>
      <c r="B21" s="8"/>
      <c r="C21" s="8" t="s">
        <v>14</v>
      </c>
      <c r="D21" s="8"/>
      <c r="E21" s="8"/>
    </row>
    <row r="22" ht="15.75" customHeight="1">
      <c r="A22" s="10"/>
      <c r="B22" s="8"/>
      <c r="C22" s="8" t="s">
        <v>14</v>
      </c>
      <c r="D22" s="8"/>
      <c r="E22" s="8"/>
    </row>
    <row r="23" ht="15.75" customHeight="1">
      <c r="A23" s="10"/>
      <c r="B23" s="8"/>
      <c r="C23" s="8" t="s">
        <v>14</v>
      </c>
      <c r="D23" s="8"/>
      <c r="E23" s="8"/>
    </row>
    <row r="24" ht="15.75" customHeight="1">
      <c r="A24" s="10"/>
      <c r="B24" s="8"/>
      <c r="C24" s="8" t="s">
        <v>14</v>
      </c>
      <c r="D24" s="8"/>
      <c r="E24" s="8"/>
    </row>
    <row r="25" ht="15.75" customHeight="1">
      <c r="A25" s="10"/>
      <c r="B25" s="8"/>
      <c r="C25" s="8" t="s">
        <v>14</v>
      </c>
      <c r="D25" s="8"/>
      <c r="E25" s="8"/>
    </row>
    <row r="26" ht="15.75" customHeight="1">
      <c r="A26" s="10"/>
      <c r="B26" s="8"/>
      <c r="C26" s="8" t="s">
        <v>14</v>
      </c>
      <c r="D26" s="8"/>
      <c r="E26" s="8"/>
    </row>
    <row r="27" ht="15.75" customHeight="1">
      <c r="A27" s="10"/>
      <c r="B27" s="8"/>
      <c r="C27" s="8" t="s">
        <v>14</v>
      </c>
      <c r="D27" s="8"/>
      <c r="E27" s="8"/>
    </row>
    <row r="28" ht="15.75" customHeight="1">
      <c r="A28" s="10"/>
      <c r="B28" s="8"/>
      <c r="C28" s="8" t="s">
        <v>14</v>
      </c>
      <c r="D28" s="8"/>
      <c r="E28" s="8"/>
    </row>
    <row r="29" ht="15.75" customHeight="1">
      <c r="A29" s="10"/>
      <c r="B29" s="8"/>
      <c r="C29" s="8" t="s">
        <v>14</v>
      </c>
      <c r="D29" s="8"/>
      <c r="E29" s="8"/>
    </row>
    <row r="30" ht="15.75" customHeight="1">
      <c r="A30" s="10"/>
      <c r="B30" s="8"/>
      <c r="C30" s="8" t="s">
        <v>14</v>
      </c>
      <c r="D30" s="8"/>
      <c r="E30" s="8"/>
    </row>
    <row r="31" ht="15.75" customHeight="1">
      <c r="A31" s="10"/>
      <c r="B31" s="8"/>
      <c r="C31" s="8" t="s">
        <v>14</v>
      </c>
      <c r="D31" s="8"/>
      <c r="E31" s="8"/>
    </row>
    <row r="32" ht="15.75" customHeight="1">
      <c r="A32" s="10"/>
      <c r="B32" s="8"/>
      <c r="C32" s="8" t="s">
        <v>14</v>
      </c>
      <c r="D32" s="8"/>
      <c r="E32" s="8"/>
    </row>
    <row r="33" ht="15.75" customHeight="1">
      <c r="A33" s="10"/>
      <c r="B33" s="8"/>
      <c r="C33" s="8" t="s">
        <v>14</v>
      </c>
      <c r="D33" s="8"/>
      <c r="E33" s="8"/>
    </row>
    <row r="34" ht="15.75" customHeight="1">
      <c r="A34" s="10"/>
      <c r="B34" s="8"/>
      <c r="C34" s="8" t="s">
        <v>14</v>
      </c>
      <c r="D34" s="8"/>
      <c r="E34" s="8"/>
    </row>
    <row r="35" ht="15.75" customHeight="1">
      <c r="A35" s="10"/>
      <c r="B35" s="8"/>
      <c r="C35" s="8" t="s">
        <v>14</v>
      </c>
      <c r="D35" s="8"/>
      <c r="E35" s="8"/>
    </row>
    <row r="36" ht="15.75" customHeight="1">
      <c r="A36" s="10"/>
      <c r="B36" s="8"/>
      <c r="C36" s="8" t="s">
        <v>14</v>
      </c>
      <c r="D36" s="8"/>
      <c r="E36" s="8"/>
    </row>
    <row r="37" ht="15.75" customHeight="1">
      <c r="A37" s="10"/>
      <c r="B37" s="8"/>
      <c r="C37" s="8" t="s">
        <v>14</v>
      </c>
      <c r="D37" s="8"/>
      <c r="E37" s="8"/>
    </row>
    <row r="38" ht="15.75" customHeight="1">
      <c r="A38" s="10"/>
      <c r="B38" s="8"/>
      <c r="C38" s="8" t="s">
        <v>14</v>
      </c>
      <c r="D38" s="8"/>
      <c r="E38" s="8"/>
    </row>
    <row r="39" ht="15.75" customHeight="1">
      <c r="A39" s="10"/>
      <c r="B39" s="8"/>
      <c r="C39" s="8" t="s">
        <v>14</v>
      </c>
      <c r="D39" s="8"/>
      <c r="E39" s="8"/>
    </row>
    <row r="40" ht="15.75" customHeight="1">
      <c r="A40" s="10"/>
      <c r="B40" s="8"/>
      <c r="C40" s="8" t="s">
        <v>14</v>
      </c>
      <c r="D40" s="8"/>
      <c r="E40" s="8"/>
    </row>
    <row r="41" ht="15.75" customHeight="1">
      <c r="A41" s="10"/>
      <c r="B41" s="8"/>
      <c r="C41" s="8" t="s">
        <v>14</v>
      </c>
      <c r="D41" s="8"/>
      <c r="E41" s="8"/>
    </row>
    <row r="42" ht="15.75" customHeight="1">
      <c r="A42" s="10"/>
      <c r="B42" s="8"/>
      <c r="C42" s="8" t="s">
        <v>14</v>
      </c>
      <c r="D42" s="8"/>
      <c r="E42" s="8"/>
    </row>
    <row r="43" ht="15.75" customHeight="1">
      <c r="A43" s="10"/>
      <c r="B43" s="8"/>
      <c r="C43" s="8" t="s">
        <v>14</v>
      </c>
      <c r="D43" s="8"/>
      <c r="E43" s="8"/>
    </row>
    <row r="44" ht="15.75" customHeight="1">
      <c r="A44" s="10"/>
      <c r="B44" s="8"/>
      <c r="C44" s="8" t="s">
        <v>14</v>
      </c>
      <c r="D44" s="8"/>
      <c r="E44" s="8"/>
    </row>
    <row r="45" ht="15.75" customHeight="1">
      <c r="A45" s="10"/>
      <c r="B45" s="8"/>
      <c r="C45" s="8" t="s">
        <v>14</v>
      </c>
      <c r="D45" s="8"/>
      <c r="E45" s="8"/>
    </row>
    <row r="46" ht="15.75" customHeight="1">
      <c r="A46" s="10"/>
      <c r="B46" s="8"/>
      <c r="C46" s="8" t="s">
        <v>14</v>
      </c>
      <c r="D46" s="8"/>
      <c r="E46" s="8"/>
    </row>
    <row r="47" ht="15.75" customHeight="1">
      <c r="A47" s="10"/>
      <c r="B47" s="8"/>
      <c r="C47" s="8" t="s">
        <v>14</v>
      </c>
      <c r="D47" s="8"/>
      <c r="E47" s="8"/>
    </row>
    <row r="48" ht="15.75" customHeight="1">
      <c r="A48" s="10"/>
      <c r="B48" s="8"/>
      <c r="C48" s="8" t="s">
        <v>14</v>
      </c>
      <c r="D48" s="8"/>
      <c r="E48" s="8"/>
    </row>
    <row r="49" ht="15.75" customHeight="1">
      <c r="A49" s="10"/>
      <c r="B49" s="8"/>
      <c r="C49" s="8" t="s">
        <v>14</v>
      </c>
      <c r="D49" s="8"/>
      <c r="E49" s="8"/>
    </row>
    <row r="50" ht="15.75" customHeight="1">
      <c r="A50" s="10"/>
      <c r="B50" s="8"/>
      <c r="C50" s="8" t="s">
        <v>14</v>
      </c>
      <c r="D50" s="8"/>
      <c r="E50" s="8"/>
    </row>
    <row r="51" ht="15.75" customHeight="1">
      <c r="A51" s="10"/>
      <c r="B51" s="8"/>
      <c r="C51" s="8" t="s">
        <v>14</v>
      </c>
      <c r="D51" s="8"/>
      <c r="E51" s="8"/>
    </row>
    <row r="52" ht="15.75" customHeight="1">
      <c r="A52" s="10"/>
      <c r="B52" s="8"/>
      <c r="C52" s="8" t="s">
        <v>14</v>
      </c>
      <c r="D52" s="8"/>
      <c r="E52" s="8"/>
    </row>
    <row r="53" ht="15.75" customHeight="1">
      <c r="A53" s="10"/>
      <c r="B53" s="8"/>
      <c r="C53" s="8" t="s">
        <v>14</v>
      </c>
      <c r="D53" s="8"/>
      <c r="E53" s="8"/>
    </row>
    <row r="54" ht="15.75" customHeight="1">
      <c r="A54" s="10"/>
      <c r="B54" s="8"/>
      <c r="C54" s="8" t="s">
        <v>14</v>
      </c>
      <c r="D54" s="8"/>
      <c r="E54" s="8"/>
    </row>
    <row r="55" ht="15.75" customHeight="1">
      <c r="A55" s="10"/>
      <c r="B55" s="8"/>
      <c r="C55" s="8" t="s">
        <v>14</v>
      </c>
      <c r="D55" s="8"/>
      <c r="E55" s="8"/>
    </row>
    <row r="56" ht="15.75" customHeight="1">
      <c r="A56" s="10"/>
      <c r="B56" s="8"/>
      <c r="C56" s="8" t="s">
        <v>14</v>
      </c>
      <c r="D56" s="8"/>
      <c r="E56" s="8"/>
    </row>
    <row r="57" ht="15.75" customHeight="1">
      <c r="A57" s="10"/>
      <c r="B57" s="8"/>
      <c r="C57" s="8" t="s">
        <v>14</v>
      </c>
      <c r="D57" s="8"/>
      <c r="E57" s="8"/>
    </row>
    <row r="58" ht="15.75" customHeight="1">
      <c r="A58" s="10"/>
      <c r="B58" s="8"/>
      <c r="C58" s="8" t="s">
        <v>14</v>
      </c>
      <c r="D58" s="8"/>
      <c r="E58" s="8"/>
    </row>
    <row r="59" ht="15.75" customHeight="1">
      <c r="A59" s="10"/>
      <c r="B59" s="8"/>
      <c r="C59" s="8" t="s">
        <v>14</v>
      </c>
      <c r="D59" s="8"/>
      <c r="E59" s="8"/>
    </row>
    <row r="60" ht="15.75" customHeight="1">
      <c r="A60" s="10"/>
      <c r="B60" s="8"/>
      <c r="C60" s="8" t="s">
        <v>14</v>
      </c>
      <c r="D60" s="8"/>
      <c r="E60" s="8"/>
    </row>
    <row r="61" ht="15.75" customHeight="1">
      <c r="A61" s="10"/>
      <c r="B61" s="8"/>
      <c r="C61" s="8" t="s">
        <v>14</v>
      </c>
      <c r="D61" s="8"/>
      <c r="E61" s="8"/>
    </row>
    <row r="62" ht="15.75" customHeight="1">
      <c r="A62" s="10"/>
      <c r="B62" s="8"/>
      <c r="C62" s="8" t="s">
        <v>14</v>
      </c>
      <c r="D62" s="8"/>
      <c r="E62" s="8"/>
    </row>
    <row r="63" ht="15.75" customHeight="1">
      <c r="A63" s="10"/>
      <c r="B63" s="8"/>
      <c r="C63" s="8" t="s">
        <v>14</v>
      </c>
      <c r="D63" s="8"/>
      <c r="E63" s="8"/>
    </row>
    <row r="64" ht="15.75" customHeight="1">
      <c r="A64" s="10"/>
      <c r="B64" s="8"/>
      <c r="C64" s="8" t="s">
        <v>14</v>
      </c>
      <c r="D64" s="8"/>
      <c r="E64" s="8"/>
    </row>
    <row r="65" ht="15.75" customHeight="1">
      <c r="A65" s="10"/>
      <c r="B65" s="8"/>
      <c r="C65" s="8" t="s">
        <v>14</v>
      </c>
      <c r="D65" s="8"/>
      <c r="E65" s="8"/>
    </row>
    <row r="66" ht="15.75" customHeight="1">
      <c r="A66" s="10"/>
      <c r="B66" s="8"/>
      <c r="C66" s="8" t="s">
        <v>14</v>
      </c>
      <c r="D66" s="8"/>
      <c r="E66" s="8"/>
    </row>
    <row r="67" ht="15.75" customHeight="1">
      <c r="A67" s="10"/>
      <c r="B67" s="8"/>
      <c r="C67" s="8" t="s">
        <v>14</v>
      </c>
      <c r="D67" s="8"/>
      <c r="E67" s="8"/>
    </row>
    <row r="68" ht="15.75" customHeight="1">
      <c r="A68" s="10"/>
      <c r="B68" s="8"/>
      <c r="C68" s="8" t="s">
        <v>14</v>
      </c>
      <c r="D68" s="8"/>
      <c r="E68" s="8"/>
    </row>
    <row r="69" ht="15.75" customHeight="1">
      <c r="A69" s="10"/>
      <c r="B69" s="8"/>
      <c r="C69" s="8" t="s">
        <v>14</v>
      </c>
      <c r="D69" s="8"/>
      <c r="E69" s="8"/>
    </row>
    <row r="70" ht="15.75" customHeight="1">
      <c r="A70" s="10"/>
      <c r="B70" s="8"/>
      <c r="C70" s="8" t="s">
        <v>14</v>
      </c>
      <c r="D70" s="8"/>
      <c r="E70" s="8"/>
    </row>
    <row r="71" ht="15.75" customHeight="1">
      <c r="A71" s="10"/>
      <c r="B71" s="8"/>
      <c r="C71" s="8" t="s">
        <v>14</v>
      </c>
      <c r="D71" s="8"/>
      <c r="E71" s="8"/>
    </row>
    <row r="72" ht="15.75" customHeight="1">
      <c r="A72" s="10"/>
      <c r="B72" s="8"/>
      <c r="C72" s="8" t="s">
        <v>14</v>
      </c>
      <c r="D72" s="8"/>
      <c r="E72" s="8"/>
    </row>
    <row r="73" ht="15.75" customHeight="1">
      <c r="A73" s="10"/>
      <c r="B73" s="8"/>
      <c r="C73" s="8" t="s">
        <v>14</v>
      </c>
      <c r="D73" s="8"/>
      <c r="E73" s="8"/>
    </row>
    <row r="74" ht="15.75" customHeight="1">
      <c r="A74" s="10"/>
      <c r="B74" s="8"/>
      <c r="C74" s="8" t="s">
        <v>14</v>
      </c>
      <c r="D74" s="8"/>
      <c r="E74" s="8"/>
    </row>
    <row r="75" ht="15.75" customHeight="1">
      <c r="A75" s="10"/>
      <c r="B75" s="8"/>
      <c r="C75" s="8" t="s">
        <v>14</v>
      </c>
      <c r="D75" s="8"/>
      <c r="E75" s="8"/>
    </row>
    <row r="76" ht="15.75" customHeight="1">
      <c r="A76" s="10"/>
      <c r="B76" s="8"/>
      <c r="C76" s="8" t="s">
        <v>14</v>
      </c>
      <c r="D76" s="8"/>
      <c r="E76" s="8"/>
    </row>
    <row r="77" ht="15.75" customHeight="1">
      <c r="A77" s="10"/>
      <c r="B77" s="8"/>
      <c r="C77" s="8" t="s">
        <v>14</v>
      </c>
      <c r="D77" s="8"/>
      <c r="E77" s="8"/>
    </row>
    <row r="78" ht="15.75" customHeight="1">
      <c r="A78" s="10"/>
      <c r="B78" s="8"/>
      <c r="C78" s="8" t="s">
        <v>14</v>
      </c>
      <c r="D78" s="8"/>
      <c r="E78" s="8"/>
    </row>
    <row r="79" ht="15.75" customHeight="1">
      <c r="A79" s="10"/>
      <c r="B79" s="8"/>
      <c r="C79" s="8" t="s">
        <v>14</v>
      </c>
      <c r="D79" s="8"/>
      <c r="E79" s="8"/>
    </row>
    <row r="80" ht="15.75" customHeight="1">
      <c r="A80" s="10"/>
      <c r="B80" s="8"/>
      <c r="C80" s="8" t="s">
        <v>14</v>
      </c>
      <c r="D80" s="8"/>
      <c r="E80" s="8"/>
    </row>
    <row r="81" ht="15.75" customHeight="1">
      <c r="A81" s="10"/>
      <c r="B81" s="8"/>
      <c r="C81" s="8" t="s">
        <v>14</v>
      </c>
      <c r="D81" s="8"/>
      <c r="E81" s="8"/>
    </row>
    <row r="82" ht="15.75" customHeight="1">
      <c r="A82" s="10"/>
      <c r="B82" s="8"/>
      <c r="C82" s="8" t="s">
        <v>14</v>
      </c>
      <c r="D82" s="8"/>
      <c r="E82" s="8"/>
    </row>
    <row r="83" ht="15.75" customHeight="1">
      <c r="A83" s="10"/>
      <c r="B83" s="8"/>
      <c r="C83" s="8" t="s">
        <v>14</v>
      </c>
      <c r="D83" s="8"/>
      <c r="E83" s="8"/>
    </row>
    <row r="84" ht="15.75" customHeight="1">
      <c r="A84" s="10"/>
      <c r="B84" s="8"/>
      <c r="C84" s="8" t="s">
        <v>14</v>
      </c>
      <c r="D84" s="8"/>
      <c r="E84" s="8"/>
    </row>
    <row r="85" ht="15.75" customHeight="1">
      <c r="A85" s="10"/>
      <c r="B85" s="8"/>
      <c r="C85" s="8" t="s">
        <v>14</v>
      </c>
      <c r="D85" s="8"/>
      <c r="E85" s="8"/>
    </row>
    <row r="86" ht="15.75" customHeight="1">
      <c r="A86" s="10"/>
      <c r="B86" s="8"/>
      <c r="C86" s="8" t="s">
        <v>14</v>
      </c>
      <c r="D86" s="8"/>
      <c r="E86" s="8"/>
    </row>
    <row r="87" ht="15.75" customHeight="1">
      <c r="A87" s="10"/>
      <c r="B87" s="8"/>
      <c r="C87" s="8" t="s">
        <v>14</v>
      </c>
      <c r="D87" s="8"/>
      <c r="E87" s="8"/>
    </row>
    <row r="88" ht="15.75" customHeight="1">
      <c r="A88" s="10"/>
      <c r="B88" s="8"/>
      <c r="C88" s="8" t="s">
        <v>14</v>
      </c>
      <c r="D88" s="8"/>
      <c r="E88" s="8"/>
    </row>
    <row r="89" ht="15.75" customHeight="1">
      <c r="A89" s="10"/>
      <c r="B89" s="8"/>
      <c r="C89" s="8" t="s">
        <v>14</v>
      </c>
      <c r="D89" s="8"/>
      <c r="E89" s="8"/>
    </row>
    <row r="90" ht="15.75" customHeight="1">
      <c r="A90" s="10"/>
      <c r="B90" s="8"/>
      <c r="C90" s="8" t="s">
        <v>14</v>
      </c>
      <c r="D90" s="8"/>
      <c r="E90" s="8"/>
    </row>
    <row r="91" ht="15.75" customHeight="1">
      <c r="A91" s="10"/>
      <c r="B91" s="8"/>
      <c r="C91" s="8" t="s">
        <v>14</v>
      </c>
      <c r="D91" s="8"/>
      <c r="E91" s="8"/>
    </row>
    <row r="92" ht="15.75" customHeight="1">
      <c r="A92" s="10"/>
      <c r="B92" s="8"/>
      <c r="C92" s="8" t="s">
        <v>14</v>
      </c>
      <c r="D92" s="8"/>
      <c r="E92" s="8"/>
    </row>
    <row r="93" ht="15.75" customHeight="1">
      <c r="A93" s="10"/>
      <c r="B93" s="8"/>
      <c r="C93" s="8" t="s">
        <v>14</v>
      </c>
      <c r="D93" s="8"/>
      <c r="E93" s="8"/>
    </row>
    <row r="94" ht="15.75" customHeight="1">
      <c r="A94" s="10"/>
      <c r="B94" s="8"/>
      <c r="C94" s="8" t="s">
        <v>14</v>
      </c>
      <c r="D94" s="8"/>
      <c r="E94" s="8"/>
    </row>
    <row r="95" ht="15.75" customHeight="1">
      <c r="A95" s="10"/>
      <c r="B95" s="8"/>
      <c r="C95" s="8" t="s">
        <v>14</v>
      </c>
      <c r="D95" s="8"/>
      <c r="E95" s="8"/>
    </row>
    <row r="96" ht="15.75" customHeight="1">
      <c r="A96" s="10"/>
      <c r="B96" s="8"/>
      <c r="C96" s="8" t="s">
        <v>14</v>
      </c>
      <c r="D96" s="8"/>
      <c r="E96" s="8"/>
    </row>
    <row r="97" ht="15.75" customHeight="1">
      <c r="A97" s="10"/>
      <c r="B97" s="8"/>
      <c r="C97" s="8" t="s">
        <v>14</v>
      </c>
      <c r="D97" s="8"/>
      <c r="E97" s="8"/>
    </row>
    <row r="98" ht="15.75" customHeight="1">
      <c r="A98" s="10"/>
      <c r="B98" s="8"/>
      <c r="C98" s="8" t="s">
        <v>14</v>
      </c>
      <c r="D98" s="8"/>
      <c r="E98" s="8"/>
    </row>
    <row r="99" ht="15.75" customHeight="1">
      <c r="A99" s="10"/>
      <c r="B99" s="8"/>
      <c r="C99" s="8" t="s">
        <v>14</v>
      </c>
      <c r="D99" s="8"/>
      <c r="E99" s="8"/>
    </row>
    <row r="100" ht="15.75" customHeight="1">
      <c r="A100" s="10"/>
      <c r="B100" s="8"/>
      <c r="C100" s="8" t="s">
        <v>14</v>
      </c>
      <c r="D100" s="8"/>
      <c r="E100" s="8"/>
    </row>
    <row r="101" ht="15.75" customHeight="1">
      <c r="A101" s="10"/>
      <c r="B101" s="8"/>
      <c r="C101" s="8" t="s">
        <v>14</v>
      </c>
      <c r="D101" s="8"/>
      <c r="E101" s="8"/>
    </row>
    <row r="102" ht="15.75" customHeight="1">
      <c r="A102" s="10"/>
      <c r="B102" s="8"/>
      <c r="C102" s="8" t="s">
        <v>14</v>
      </c>
      <c r="D102" s="8"/>
      <c r="E102" s="8"/>
    </row>
    <row r="103" ht="15.75" customHeight="1">
      <c r="A103" s="10"/>
      <c r="B103" s="8"/>
      <c r="C103" s="8" t="s">
        <v>14</v>
      </c>
      <c r="D103" s="8"/>
      <c r="E103" s="8"/>
    </row>
    <row r="104" ht="15.75" customHeight="1">
      <c r="A104" s="10"/>
      <c r="B104" s="8"/>
      <c r="C104" s="8" t="s">
        <v>14</v>
      </c>
      <c r="D104" s="8"/>
      <c r="E104" s="8"/>
    </row>
    <row r="105" ht="15.75" customHeight="1">
      <c r="A105" s="10"/>
      <c r="B105" s="8"/>
      <c r="C105" s="8" t="s">
        <v>14</v>
      </c>
      <c r="D105" s="8"/>
      <c r="E105" s="8"/>
    </row>
    <row r="106" ht="15.75" customHeight="1">
      <c r="A106" s="10"/>
      <c r="B106" s="8"/>
      <c r="C106" s="8" t="s">
        <v>14</v>
      </c>
      <c r="D106" s="8"/>
      <c r="E106" s="8"/>
    </row>
    <row r="107" ht="15.75" customHeight="1">
      <c r="A107" s="10"/>
      <c r="B107" s="8"/>
      <c r="C107" s="8" t="s">
        <v>14</v>
      </c>
      <c r="D107" s="8"/>
      <c r="E107" s="8"/>
    </row>
    <row r="108" ht="15.75" customHeight="1">
      <c r="A108" s="10"/>
      <c r="B108" s="8"/>
      <c r="C108" s="8" t="s">
        <v>14</v>
      </c>
      <c r="D108" s="8"/>
      <c r="E108" s="8"/>
    </row>
    <row r="109" ht="15.75" customHeight="1">
      <c r="A109" s="10"/>
      <c r="B109" s="8"/>
      <c r="C109" s="8" t="s">
        <v>14</v>
      </c>
      <c r="D109" s="8"/>
      <c r="E109" s="8"/>
    </row>
    <row r="110" ht="15.75" customHeight="1">
      <c r="A110" s="10"/>
      <c r="B110" s="8"/>
      <c r="C110" s="8" t="s">
        <v>14</v>
      </c>
      <c r="D110" s="8"/>
      <c r="E110" s="8"/>
    </row>
    <row r="111" ht="15.75" customHeight="1">
      <c r="A111" s="10"/>
      <c r="B111" s="8"/>
      <c r="C111" s="8" t="s">
        <v>14</v>
      </c>
      <c r="D111" s="8"/>
      <c r="E111" s="8"/>
    </row>
    <row r="112" ht="15.75" customHeight="1">
      <c r="A112" s="10"/>
      <c r="B112" s="8"/>
      <c r="C112" s="8" t="s">
        <v>14</v>
      </c>
      <c r="D112" s="8"/>
      <c r="E112" s="8"/>
    </row>
    <row r="113" ht="15.75" customHeight="1">
      <c r="A113" s="10"/>
      <c r="B113" s="8"/>
      <c r="C113" s="8" t="s">
        <v>14</v>
      </c>
      <c r="D113" s="8"/>
      <c r="E113" s="8"/>
    </row>
    <row r="114" ht="15.75" customHeight="1">
      <c r="A114" s="10"/>
      <c r="B114" s="8"/>
      <c r="C114" s="8" t="s">
        <v>14</v>
      </c>
      <c r="D114" s="8"/>
      <c r="E114" s="8"/>
    </row>
    <row r="115" ht="15.75" customHeight="1">
      <c r="A115" s="10"/>
      <c r="B115" s="8"/>
      <c r="C115" s="8" t="s">
        <v>14</v>
      </c>
      <c r="D115" s="8"/>
      <c r="E115" s="8"/>
    </row>
    <row r="116" ht="15.75" customHeight="1">
      <c r="A116" s="10"/>
      <c r="B116" s="8"/>
      <c r="C116" s="8" t="s">
        <v>14</v>
      </c>
      <c r="D116" s="8"/>
      <c r="E116" s="8"/>
    </row>
    <row r="117" ht="15.75" customHeight="1">
      <c r="A117" s="10"/>
      <c r="B117" s="8"/>
      <c r="C117" s="8" t="s">
        <v>14</v>
      </c>
      <c r="D117" s="8"/>
      <c r="E117" s="8"/>
    </row>
    <row r="118" ht="15.75" customHeight="1">
      <c r="A118" s="10"/>
      <c r="B118" s="8"/>
      <c r="C118" s="8" t="s">
        <v>14</v>
      </c>
      <c r="D118" s="8"/>
      <c r="E118" s="8"/>
    </row>
    <row r="119" ht="15.75" customHeight="1">
      <c r="A119" s="10"/>
      <c r="B119" s="8"/>
      <c r="C119" s="8" t="s">
        <v>14</v>
      </c>
      <c r="D119" s="8"/>
      <c r="E119" s="8"/>
    </row>
    <row r="120" ht="15.75" customHeight="1">
      <c r="A120" s="10"/>
      <c r="B120" s="8"/>
      <c r="C120" s="8" t="s">
        <v>14</v>
      </c>
      <c r="D120" s="8"/>
      <c r="E120" s="8"/>
    </row>
    <row r="121" ht="15.75" customHeight="1">
      <c r="A121" s="10"/>
      <c r="B121" s="8"/>
      <c r="C121" s="8" t="s">
        <v>14</v>
      </c>
      <c r="D121" s="8"/>
      <c r="E121" s="8"/>
    </row>
    <row r="122" ht="15.75" customHeight="1">
      <c r="A122" s="10"/>
      <c r="B122" s="8"/>
      <c r="C122" s="8" t="s">
        <v>14</v>
      </c>
      <c r="D122" s="8"/>
      <c r="E122" s="8"/>
    </row>
    <row r="123" ht="15.75" customHeight="1">
      <c r="A123" s="10"/>
      <c r="B123" s="8"/>
      <c r="C123" s="8" t="s">
        <v>14</v>
      </c>
      <c r="D123" s="8"/>
      <c r="E123" s="8"/>
    </row>
    <row r="124" ht="15.75" customHeight="1">
      <c r="A124" s="10"/>
      <c r="B124" s="8"/>
      <c r="C124" s="8" t="s">
        <v>14</v>
      </c>
      <c r="D124" s="8"/>
      <c r="E124" s="8"/>
    </row>
    <row r="125" ht="15.75" customHeight="1">
      <c r="A125" s="10"/>
      <c r="B125" s="8"/>
      <c r="C125" s="8" t="s">
        <v>14</v>
      </c>
      <c r="D125" s="8"/>
      <c r="E125" s="8"/>
    </row>
    <row r="126" ht="15.75" customHeight="1">
      <c r="A126" s="10"/>
      <c r="B126" s="8"/>
      <c r="C126" s="8" t="s">
        <v>14</v>
      </c>
      <c r="D126" s="8"/>
      <c r="E126" s="8"/>
    </row>
    <row r="127" ht="15.75" customHeight="1">
      <c r="A127" s="10"/>
      <c r="B127" s="8"/>
      <c r="C127" s="8" t="s">
        <v>14</v>
      </c>
      <c r="D127" s="8"/>
      <c r="E127" s="8"/>
    </row>
    <row r="128" ht="15.75" customHeight="1">
      <c r="A128" s="10"/>
      <c r="B128" s="8"/>
      <c r="C128" s="8" t="s">
        <v>14</v>
      </c>
      <c r="D128" s="8"/>
      <c r="E128" s="8"/>
    </row>
    <row r="129" ht="15.75" customHeight="1">
      <c r="A129" s="10"/>
      <c r="B129" s="8"/>
      <c r="C129" s="8" t="s">
        <v>14</v>
      </c>
      <c r="D129" s="8"/>
      <c r="E129" s="8"/>
    </row>
    <row r="130" ht="15.75" customHeight="1">
      <c r="A130" s="10"/>
      <c r="B130" s="8"/>
      <c r="C130" s="8" t="s">
        <v>14</v>
      </c>
      <c r="D130" s="8"/>
      <c r="E130" s="8"/>
    </row>
    <row r="131" ht="15.75" customHeight="1">
      <c r="A131" s="10"/>
      <c r="B131" s="8"/>
      <c r="C131" s="8" t="s">
        <v>14</v>
      </c>
      <c r="D131" s="8"/>
      <c r="E131" s="8"/>
    </row>
    <row r="132" ht="15.75" customHeight="1">
      <c r="A132" s="10"/>
      <c r="B132" s="8"/>
      <c r="C132" s="8" t="s">
        <v>14</v>
      </c>
      <c r="D132" s="8"/>
      <c r="E132" s="8"/>
    </row>
    <row r="133" ht="15.75" customHeight="1">
      <c r="A133" s="10"/>
      <c r="B133" s="8"/>
      <c r="C133" s="8" t="s">
        <v>14</v>
      </c>
      <c r="D133" s="8"/>
      <c r="E133" s="8"/>
    </row>
    <row r="134" ht="15.75" customHeight="1">
      <c r="A134" s="10"/>
      <c r="B134" s="8"/>
      <c r="C134" s="8" t="s">
        <v>14</v>
      </c>
      <c r="D134" s="8"/>
      <c r="E134" s="8"/>
    </row>
    <row r="135" ht="15.75" customHeight="1">
      <c r="A135" s="10"/>
      <c r="B135" s="8"/>
      <c r="C135" s="8" t="s">
        <v>14</v>
      </c>
      <c r="D135" s="8"/>
      <c r="E135" s="8"/>
    </row>
    <row r="136" ht="15.75" customHeight="1">
      <c r="A136" s="10"/>
      <c r="B136" s="8"/>
      <c r="C136" s="8" t="s">
        <v>14</v>
      </c>
      <c r="D136" s="8"/>
      <c r="E136" s="8"/>
    </row>
    <row r="137" ht="15.75" customHeight="1">
      <c r="A137" s="10"/>
      <c r="B137" s="8"/>
      <c r="C137" s="8" t="s">
        <v>14</v>
      </c>
      <c r="D137" s="8"/>
      <c r="E137" s="8"/>
    </row>
    <row r="138" ht="15.75" customHeight="1">
      <c r="A138" s="10"/>
      <c r="B138" s="8"/>
      <c r="C138" s="8" t="s">
        <v>14</v>
      </c>
      <c r="D138" s="8"/>
      <c r="E138" s="8"/>
    </row>
    <row r="139" ht="15.75" customHeight="1">
      <c r="A139" s="10"/>
      <c r="B139" s="8"/>
      <c r="C139" s="8" t="s">
        <v>14</v>
      </c>
      <c r="D139" s="8"/>
      <c r="E139" s="8"/>
    </row>
    <row r="140" ht="15.75" customHeight="1">
      <c r="A140" s="10"/>
      <c r="B140" s="8"/>
      <c r="C140" s="8" t="s">
        <v>14</v>
      </c>
      <c r="D140" s="8"/>
      <c r="E140" s="8"/>
    </row>
    <row r="141" ht="15.75" customHeight="1">
      <c r="A141" s="10"/>
      <c r="B141" s="8"/>
      <c r="C141" s="8" t="s">
        <v>14</v>
      </c>
      <c r="D141" s="8"/>
      <c r="E141" s="8"/>
    </row>
    <row r="142" ht="15.75" customHeight="1">
      <c r="A142" s="10"/>
      <c r="B142" s="8"/>
      <c r="C142" s="8" t="s">
        <v>14</v>
      </c>
      <c r="D142" s="8"/>
      <c r="E142" s="8"/>
    </row>
    <row r="143" ht="15.75" customHeight="1">
      <c r="A143" s="10"/>
      <c r="B143" s="8"/>
      <c r="C143" s="8" t="s">
        <v>14</v>
      </c>
      <c r="D143" s="8"/>
      <c r="E143" s="8"/>
    </row>
    <row r="144" ht="15.75" customHeight="1">
      <c r="A144" s="10"/>
      <c r="B144" s="8"/>
      <c r="C144" s="8" t="s">
        <v>14</v>
      </c>
      <c r="D144" s="8"/>
      <c r="E144" s="8"/>
    </row>
    <row r="145" ht="15.75" customHeight="1">
      <c r="A145" s="10"/>
      <c r="B145" s="8"/>
      <c r="C145" s="8" t="s">
        <v>14</v>
      </c>
      <c r="D145" s="8"/>
      <c r="E145" s="8"/>
    </row>
    <row r="146" ht="15.75" customHeight="1">
      <c r="A146" s="10"/>
      <c r="B146" s="8"/>
      <c r="C146" s="8" t="s">
        <v>14</v>
      </c>
      <c r="D146" s="8"/>
      <c r="E146" s="8"/>
    </row>
    <row r="147" ht="15.75" customHeight="1">
      <c r="A147" s="10"/>
      <c r="B147" s="8"/>
      <c r="C147" s="8" t="s">
        <v>14</v>
      </c>
      <c r="D147" s="8"/>
      <c r="E147" s="8"/>
    </row>
    <row r="148" ht="15.75" customHeight="1">
      <c r="A148" s="10"/>
      <c r="B148" s="8"/>
      <c r="C148" s="8" t="s">
        <v>14</v>
      </c>
      <c r="D148" s="8"/>
      <c r="E148" s="8"/>
    </row>
    <row r="149" ht="15.75" customHeight="1">
      <c r="A149" s="10"/>
      <c r="B149" s="8"/>
      <c r="C149" s="8" t="s">
        <v>14</v>
      </c>
      <c r="D149" s="8"/>
      <c r="E149" s="8"/>
    </row>
    <row r="150" ht="15.75" customHeight="1">
      <c r="A150" s="10"/>
      <c r="B150" s="8"/>
      <c r="C150" s="8" t="s">
        <v>14</v>
      </c>
      <c r="D150" s="8"/>
      <c r="E150" s="8"/>
    </row>
    <row r="151" ht="15.75" customHeight="1">
      <c r="A151" s="10"/>
      <c r="B151" s="8"/>
      <c r="C151" s="8" t="s">
        <v>14</v>
      </c>
      <c r="D151" s="8"/>
      <c r="E151" s="8"/>
    </row>
    <row r="152" ht="15.75" customHeight="1">
      <c r="A152" s="10"/>
      <c r="B152" s="8"/>
      <c r="C152" s="8" t="s">
        <v>14</v>
      </c>
      <c r="D152" s="8"/>
      <c r="E152" s="8"/>
    </row>
    <row r="153" ht="15.75" customHeight="1">
      <c r="A153" s="10"/>
      <c r="B153" s="8"/>
      <c r="C153" s="8" t="s">
        <v>14</v>
      </c>
      <c r="D153" s="8"/>
      <c r="E153" s="8"/>
    </row>
    <row r="154" ht="15.75" customHeight="1">
      <c r="A154" s="10"/>
      <c r="B154" s="8"/>
      <c r="C154" s="8" t="s">
        <v>14</v>
      </c>
      <c r="D154" s="8"/>
      <c r="E154" s="8"/>
    </row>
    <row r="155" ht="15.75" customHeight="1">
      <c r="A155" s="10"/>
      <c r="B155" s="8"/>
      <c r="C155" s="8" t="s">
        <v>14</v>
      </c>
      <c r="D155" s="8"/>
      <c r="E155" s="8"/>
    </row>
    <row r="156" ht="15.75" customHeight="1">
      <c r="A156" s="10"/>
      <c r="B156" s="8"/>
      <c r="C156" s="8" t="s">
        <v>14</v>
      </c>
      <c r="D156" s="8"/>
      <c r="E156" s="8"/>
    </row>
    <row r="157" ht="15.75" customHeight="1">
      <c r="A157" s="10"/>
      <c r="B157" s="8"/>
      <c r="C157" s="8" t="s">
        <v>14</v>
      </c>
      <c r="D157" s="8"/>
      <c r="E157" s="8"/>
    </row>
    <row r="158" ht="15.75" customHeight="1">
      <c r="A158" s="10"/>
      <c r="B158" s="8"/>
      <c r="C158" s="8" t="s">
        <v>14</v>
      </c>
      <c r="D158" s="8"/>
      <c r="E158" s="8"/>
    </row>
    <row r="159" ht="15.75" customHeight="1">
      <c r="A159" s="10"/>
      <c r="B159" s="8"/>
      <c r="C159" s="8" t="s">
        <v>14</v>
      </c>
      <c r="D159" s="8"/>
      <c r="E159" s="8"/>
    </row>
    <row r="160" ht="15.75" customHeight="1">
      <c r="A160" s="10"/>
      <c r="B160" s="8"/>
      <c r="C160" s="8" t="s">
        <v>14</v>
      </c>
      <c r="D160" s="8"/>
      <c r="E160" s="8"/>
    </row>
    <row r="161" ht="15.75" customHeight="1">
      <c r="A161" s="10"/>
      <c r="B161" s="8"/>
      <c r="C161" s="8" t="s">
        <v>14</v>
      </c>
      <c r="D161" s="8"/>
      <c r="E161" s="8"/>
    </row>
    <row r="162" ht="15.75" customHeight="1">
      <c r="A162" s="10"/>
      <c r="B162" s="8"/>
      <c r="C162" s="8" t="s">
        <v>14</v>
      </c>
      <c r="D162" s="8"/>
      <c r="E162" s="8"/>
    </row>
    <row r="163" ht="15.75" customHeight="1">
      <c r="A163" s="10"/>
      <c r="B163" s="8"/>
      <c r="C163" s="8" t="s">
        <v>14</v>
      </c>
      <c r="D163" s="8"/>
      <c r="E163" s="8"/>
    </row>
    <row r="164" ht="15.75" customHeight="1">
      <c r="A164" s="10"/>
      <c r="B164" s="8"/>
      <c r="C164" s="8" t="s">
        <v>14</v>
      </c>
      <c r="D164" s="8"/>
      <c r="E164" s="8"/>
    </row>
    <row r="165" ht="15.75" customHeight="1">
      <c r="A165" s="10"/>
      <c r="B165" s="8"/>
      <c r="C165" s="8" t="s">
        <v>14</v>
      </c>
      <c r="D165" s="8"/>
      <c r="E165" s="8"/>
    </row>
    <row r="166" ht="15.75" customHeight="1">
      <c r="A166" s="10"/>
      <c r="B166" s="8"/>
      <c r="C166" s="8" t="s">
        <v>14</v>
      </c>
      <c r="D166" s="8"/>
      <c r="E166" s="8"/>
    </row>
    <row r="167" ht="15.75" customHeight="1">
      <c r="A167" s="10"/>
      <c r="B167" s="8"/>
      <c r="C167" s="8" t="s">
        <v>14</v>
      </c>
      <c r="D167" s="8"/>
      <c r="E167" s="8"/>
    </row>
    <row r="168" ht="15.75" customHeight="1">
      <c r="A168" s="10"/>
      <c r="B168" s="8"/>
      <c r="C168" s="8" t="s">
        <v>14</v>
      </c>
      <c r="D168" s="8"/>
      <c r="E168" s="8"/>
    </row>
    <row r="169" ht="15.75" customHeight="1">
      <c r="A169" s="10"/>
      <c r="B169" s="8"/>
      <c r="C169" s="8" t="s">
        <v>14</v>
      </c>
      <c r="D169" s="8"/>
      <c r="E169" s="8"/>
    </row>
    <row r="170" ht="15.75" customHeight="1">
      <c r="A170" s="10"/>
      <c r="B170" s="8"/>
      <c r="C170" s="8" t="s">
        <v>14</v>
      </c>
      <c r="D170" s="8"/>
      <c r="E170" s="8"/>
    </row>
    <row r="171" ht="15.75" customHeight="1">
      <c r="A171" s="10"/>
      <c r="B171" s="8"/>
      <c r="C171" s="8" t="s">
        <v>14</v>
      </c>
      <c r="D171" s="8"/>
      <c r="E171" s="8"/>
    </row>
    <row r="172" ht="15.75" customHeight="1">
      <c r="A172" s="10"/>
      <c r="B172" s="8"/>
      <c r="C172" s="8" t="s">
        <v>14</v>
      </c>
      <c r="D172" s="8"/>
      <c r="E172" s="8"/>
    </row>
    <row r="173" ht="15.75" customHeight="1">
      <c r="A173" s="10"/>
      <c r="B173" s="8"/>
      <c r="C173" s="8" t="s">
        <v>14</v>
      </c>
      <c r="D173" s="8"/>
      <c r="E173" s="8"/>
    </row>
    <row r="174" ht="15.75" customHeight="1">
      <c r="A174" s="10"/>
      <c r="B174" s="8"/>
      <c r="C174" s="8" t="s">
        <v>14</v>
      </c>
      <c r="D174" s="8"/>
      <c r="E174" s="8"/>
    </row>
    <row r="175" ht="15.75" customHeight="1">
      <c r="A175" s="10"/>
      <c r="B175" s="8"/>
      <c r="C175" s="8" t="s">
        <v>14</v>
      </c>
      <c r="D175" s="8"/>
      <c r="E175" s="8"/>
    </row>
    <row r="176" ht="15.75" customHeight="1">
      <c r="A176" s="10"/>
      <c r="B176" s="8"/>
      <c r="C176" s="8" t="s">
        <v>14</v>
      </c>
      <c r="D176" s="8"/>
      <c r="E176" s="8"/>
    </row>
    <row r="177" ht="15.75" customHeight="1">
      <c r="A177" s="10"/>
      <c r="B177" s="8"/>
      <c r="C177" s="8" t="s">
        <v>14</v>
      </c>
      <c r="D177" s="8"/>
      <c r="E177" s="8"/>
    </row>
    <row r="178" ht="15.75" customHeight="1">
      <c r="A178" s="10"/>
      <c r="B178" s="8"/>
      <c r="C178" s="8" t="s">
        <v>14</v>
      </c>
      <c r="D178" s="8"/>
      <c r="E178" s="8"/>
    </row>
    <row r="179" ht="15.75" customHeight="1">
      <c r="A179" s="10"/>
      <c r="B179" s="8"/>
      <c r="C179" s="8" t="s">
        <v>14</v>
      </c>
      <c r="D179" s="8"/>
      <c r="E179" s="8"/>
    </row>
    <row r="180" ht="15.75" customHeight="1">
      <c r="A180" s="10"/>
      <c r="B180" s="8"/>
      <c r="C180" s="8" t="s">
        <v>14</v>
      </c>
      <c r="D180" s="8"/>
      <c r="E180" s="8"/>
    </row>
    <row r="181" ht="15.75" customHeight="1">
      <c r="A181" s="10"/>
      <c r="B181" s="8"/>
      <c r="C181" s="8" t="s">
        <v>14</v>
      </c>
      <c r="D181" s="8"/>
      <c r="E181" s="8"/>
    </row>
    <row r="182" ht="15.75" customHeight="1">
      <c r="A182" s="10"/>
      <c r="B182" s="8"/>
      <c r="C182" s="8" t="s">
        <v>14</v>
      </c>
      <c r="D182" s="8"/>
      <c r="E182" s="8"/>
    </row>
    <row r="183" ht="15.75" customHeight="1">
      <c r="A183" s="10"/>
      <c r="B183" s="8"/>
      <c r="C183" s="8" t="s">
        <v>14</v>
      </c>
      <c r="D183" s="8"/>
      <c r="E183" s="8"/>
    </row>
    <row r="184" ht="15.75" customHeight="1">
      <c r="A184" s="10"/>
      <c r="B184" s="8"/>
      <c r="C184" s="8" t="s">
        <v>14</v>
      </c>
      <c r="D184" s="8"/>
      <c r="E184" s="8"/>
    </row>
    <row r="185" ht="15.75" customHeight="1">
      <c r="A185" s="10"/>
      <c r="B185" s="8"/>
      <c r="C185" s="8" t="s">
        <v>14</v>
      </c>
      <c r="D185" s="8"/>
      <c r="E185" s="8"/>
    </row>
    <row r="186" ht="15.75" customHeight="1">
      <c r="A186" s="10"/>
      <c r="B186" s="8"/>
      <c r="C186" s="8" t="s">
        <v>14</v>
      </c>
      <c r="D186" s="8"/>
      <c r="E186" s="8"/>
    </row>
    <row r="187" ht="15.75" customHeight="1">
      <c r="A187" s="10"/>
      <c r="B187" s="8"/>
      <c r="C187" s="8" t="s">
        <v>14</v>
      </c>
      <c r="D187" s="8"/>
      <c r="E187" s="8"/>
    </row>
    <row r="188" ht="15.75" customHeight="1">
      <c r="A188" s="10"/>
      <c r="B188" s="8"/>
      <c r="C188" s="8" t="s">
        <v>14</v>
      </c>
      <c r="D188" s="8"/>
      <c r="E188" s="8"/>
    </row>
    <row r="189" ht="15.75" customHeight="1">
      <c r="A189" s="10"/>
      <c r="B189" s="8"/>
      <c r="C189" s="8" t="s">
        <v>14</v>
      </c>
      <c r="D189" s="8"/>
      <c r="E189" s="8"/>
    </row>
    <row r="190" ht="15.75" customHeight="1">
      <c r="A190" s="10"/>
      <c r="B190" s="8"/>
      <c r="C190" s="8" t="s">
        <v>14</v>
      </c>
      <c r="D190" s="8"/>
      <c r="E190" s="8"/>
    </row>
    <row r="191" ht="15.75" customHeight="1">
      <c r="A191" s="10"/>
      <c r="B191" s="8"/>
      <c r="C191" s="8" t="s">
        <v>14</v>
      </c>
      <c r="D191" s="8"/>
      <c r="E191" s="8"/>
    </row>
    <row r="192" ht="15.75" customHeight="1">
      <c r="A192" s="10"/>
      <c r="B192" s="8"/>
      <c r="C192" s="8" t="s">
        <v>14</v>
      </c>
      <c r="D192" s="8"/>
      <c r="E192" s="8"/>
    </row>
    <row r="193" ht="15.75" customHeight="1">
      <c r="A193" s="10"/>
      <c r="B193" s="8"/>
      <c r="C193" s="8" t="s">
        <v>14</v>
      </c>
      <c r="D193" s="8"/>
      <c r="E193" s="8"/>
    </row>
    <row r="194" ht="15.75" customHeight="1">
      <c r="A194" s="10"/>
      <c r="B194" s="8"/>
      <c r="C194" s="8" t="s">
        <v>14</v>
      </c>
      <c r="D194" s="8"/>
      <c r="E194" s="8"/>
    </row>
    <row r="195" ht="15.75" customHeight="1">
      <c r="A195" s="10"/>
      <c r="B195" s="8"/>
      <c r="C195" s="8" t="s">
        <v>14</v>
      </c>
      <c r="D195" s="8"/>
      <c r="E195" s="8"/>
    </row>
    <row r="196" ht="15.75" customHeight="1">
      <c r="A196" s="10"/>
      <c r="B196" s="8"/>
      <c r="C196" s="8" t="s">
        <v>14</v>
      </c>
      <c r="D196" s="8"/>
      <c r="E196" s="8"/>
    </row>
    <row r="197" ht="15.75" customHeight="1">
      <c r="A197" s="10"/>
      <c r="B197" s="8"/>
      <c r="C197" s="8" t="s">
        <v>14</v>
      </c>
      <c r="D197" s="8"/>
      <c r="E197" s="8"/>
    </row>
    <row r="198" ht="15.75" customHeight="1">
      <c r="A198" s="10"/>
      <c r="B198" s="8"/>
      <c r="C198" s="8" t="s">
        <v>14</v>
      </c>
      <c r="D198" s="8"/>
      <c r="E198" s="8"/>
    </row>
    <row r="199" ht="15.75" customHeight="1">
      <c r="A199" s="10"/>
      <c r="B199" s="8"/>
      <c r="C199" s="8" t="s">
        <v>14</v>
      </c>
      <c r="D199" s="8"/>
      <c r="E199" s="8"/>
    </row>
    <row r="200" ht="15.75" customHeight="1">
      <c r="A200" s="10"/>
      <c r="B200" s="8"/>
      <c r="C200" s="8" t="s">
        <v>14</v>
      </c>
      <c r="D200" s="8"/>
      <c r="E200" s="8"/>
    </row>
    <row r="201" ht="15.75" customHeight="1">
      <c r="A201" s="10"/>
      <c r="B201" s="8"/>
      <c r="C201" s="8" t="s">
        <v>14</v>
      </c>
      <c r="D201" s="8"/>
      <c r="E201" s="8"/>
    </row>
    <row r="202" ht="15.75" customHeight="1">
      <c r="A202" s="10"/>
      <c r="B202" s="8"/>
      <c r="C202" s="8" t="s">
        <v>14</v>
      </c>
      <c r="D202" s="8"/>
      <c r="E202" s="8"/>
    </row>
    <row r="203" ht="15.75" customHeight="1">
      <c r="A203" s="10"/>
      <c r="B203" s="8"/>
      <c r="C203" s="8" t="s">
        <v>14</v>
      </c>
      <c r="D203" s="8"/>
      <c r="E203" s="8"/>
    </row>
    <row r="204" ht="15.75" customHeight="1">
      <c r="A204" s="10"/>
      <c r="B204" s="8"/>
      <c r="C204" s="8" t="s">
        <v>14</v>
      </c>
      <c r="D204" s="8"/>
      <c r="E204" s="8"/>
    </row>
    <row r="205" ht="15.75" customHeight="1">
      <c r="A205" s="10"/>
      <c r="B205" s="8"/>
      <c r="C205" s="8" t="s">
        <v>14</v>
      </c>
      <c r="D205" s="8"/>
      <c r="E205" s="8"/>
    </row>
    <row r="206" ht="15.75" customHeight="1">
      <c r="A206" s="10"/>
      <c r="B206" s="8"/>
      <c r="C206" s="8" t="s">
        <v>14</v>
      </c>
      <c r="D206" s="8"/>
      <c r="E206" s="8"/>
    </row>
    <row r="207" ht="15.75" customHeight="1">
      <c r="A207" s="10"/>
      <c r="B207" s="8"/>
      <c r="C207" s="8" t="s">
        <v>14</v>
      </c>
      <c r="D207" s="8"/>
      <c r="E207" s="8"/>
    </row>
    <row r="208" ht="15.75" customHeight="1">
      <c r="A208" s="10"/>
      <c r="B208" s="8"/>
      <c r="C208" s="8" t="s">
        <v>14</v>
      </c>
      <c r="D208" s="8"/>
      <c r="E208" s="8"/>
    </row>
    <row r="209" ht="15.75" customHeight="1">
      <c r="A209" s="10"/>
      <c r="B209" s="8"/>
      <c r="C209" s="8" t="s">
        <v>14</v>
      </c>
      <c r="D209" s="8"/>
      <c r="E209" s="8"/>
    </row>
    <row r="210" ht="15.75" customHeight="1">
      <c r="A210" s="10"/>
      <c r="B210" s="8"/>
      <c r="C210" s="8" t="s">
        <v>14</v>
      </c>
      <c r="D210" s="8"/>
      <c r="E210" s="8"/>
    </row>
    <row r="211" ht="15.75" customHeight="1">
      <c r="A211" s="10"/>
      <c r="B211" s="8"/>
      <c r="C211" s="8" t="s">
        <v>14</v>
      </c>
      <c r="D211" s="8"/>
      <c r="E211" s="8"/>
    </row>
    <row r="212" ht="15.75" customHeight="1">
      <c r="A212" s="10"/>
      <c r="B212" s="8"/>
      <c r="C212" s="8" t="s">
        <v>14</v>
      </c>
      <c r="D212" s="8"/>
      <c r="E212" s="8"/>
    </row>
    <row r="213" ht="15.75" customHeight="1">
      <c r="A213" s="10"/>
      <c r="B213" s="8"/>
      <c r="C213" s="8" t="s">
        <v>14</v>
      </c>
      <c r="D213" s="8"/>
      <c r="E213" s="8"/>
    </row>
    <row r="214" ht="15.75" customHeight="1">
      <c r="A214" s="10"/>
      <c r="B214" s="8"/>
      <c r="C214" s="8" t="s">
        <v>14</v>
      </c>
      <c r="D214" s="8"/>
      <c r="E214" s="8"/>
    </row>
    <row r="215" ht="15.75" customHeight="1">
      <c r="A215" s="10"/>
      <c r="B215" s="8"/>
      <c r="C215" s="8" t="s">
        <v>14</v>
      </c>
      <c r="D215" s="8"/>
      <c r="E215" s="8"/>
    </row>
    <row r="216" ht="15.75" customHeight="1">
      <c r="A216" s="10"/>
      <c r="B216" s="8"/>
      <c r="C216" s="8" t="s">
        <v>14</v>
      </c>
      <c r="D216" s="8"/>
      <c r="E216" s="8"/>
    </row>
    <row r="217" ht="15.75" customHeight="1">
      <c r="A217" s="10"/>
      <c r="B217" s="8"/>
      <c r="C217" s="8" t="s">
        <v>14</v>
      </c>
      <c r="D217" s="8"/>
      <c r="E217" s="8"/>
    </row>
    <row r="218" ht="15.75" customHeight="1">
      <c r="A218" s="10"/>
      <c r="B218" s="8"/>
      <c r="C218" s="8" t="s">
        <v>14</v>
      </c>
      <c r="D218" s="8"/>
      <c r="E218" s="8"/>
    </row>
    <row r="219" ht="15.75" customHeight="1">
      <c r="A219" s="10"/>
      <c r="B219" s="8"/>
      <c r="C219" s="8" t="s">
        <v>14</v>
      </c>
      <c r="D219" s="8"/>
      <c r="E219" s="8"/>
    </row>
    <row r="220" ht="15.75" customHeight="1">
      <c r="A220" s="10"/>
      <c r="B220" s="8"/>
      <c r="C220" s="8" t="s">
        <v>14</v>
      </c>
      <c r="D220" s="8"/>
      <c r="E220" s="8"/>
    </row>
    <row r="221" ht="15.75" customHeight="1">
      <c r="A221" s="10"/>
      <c r="B221" s="8"/>
      <c r="C221" s="8" t="s">
        <v>14</v>
      </c>
      <c r="D221" s="8"/>
      <c r="E221" s="8"/>
    </row>
    <row r="222" ht="15.75" customHeight="1">
      <c r="A222" s="10"/>
      <c r="B222" s="8"/>
      <c r="C222" s="8" t="s">
        <v>14</v>
      </c>
      <c r="D222" s="8"/>
      <c r="E222" s="8"/>
    </row>
    <row r="223" ht="15.75" customHeight="1">
      <c r="A223" s="10"/>
      <c r="B223" s="8"/>
      <c r="C223" s="8" t="s">
        <v>14</v>
      </c>
      <c r="D223" s="8"/>
      <c r="E223" s="8"/>
    </row>
    <row r="224" ht="15.75" customHeight="1">
      <c r="A224" s="10"/>
      <c r="B224" s="8"/>
      <c r="C224" s="8" t="s">
        <v>14</v>
      </c>
      <c r="D224" s="8"/>
      <c r="E224" s="8"/>
    </row>
    <row r="225" ht="15.75" customHeight="1">
      <c r="A225" s="10"/>
      <c r="B225" s="8"/>
      <c r="C225" s="8" t="s">
        <v>14</v>
      </c>
      <c r="D225" s="8"/>
      <c r="E225" s="8"/>
    </row>
    <row r="226" ht="15.75" customHeight="1">
      <c r="A226" s="10"/>
      <c r="B226" s="8"/>
      <c r="C226" s="8" t="s">
        <v>14</v>
      </c>
      <c r="D226" s="8"/>
      <c r="E226" s="8"/>
    </row>
    <row r="227" ht="15.75" customHeight="1">
      <c r="A227" s="10"/>
      <c r="B227" s="8"/>
      <c r="C227" s="8" t="s">
        <v>14</v>
      </c>
      <c r="D227" s="8"/>
      <c r="E227" s="8"/>
    </row>
    <row r="228" ht="15.75" customHeight="1">
      <c r="A228" s="10"/>
      <c r="B228" s="8"/>
      <c r="C228" s="8" t="s">
        <v>14</v>
      </c>
      <c r="D228" s="8"/>
      <c r="E228" s="8"/>
    </row>
    <row r="229" ht="15.75" customHeight="1">
      <c r="A229" s="10"/>
      <c r="B229" s="8"/>
      <c r="C229" s="8" t="s">
        <v>14</v>
      </c>
      <c r="D229" s="8"/>
      <c r="E229" s="8"/>
    </row>
    <row r="230" ht="15.75" customHeight="1">
      <c r="A230" s="10"/>
      <c r="B230" s="8"/>
      <c r="C230" s="8" t="s">
        <v>14</v>
      </c>
      <c r="D230" s="8"/>
      <c r="E230" s="8"/>
    </row>
    <row r="231" ht="15.75" customHeight="1">
      <c r="A231" s="10"/>
      <c r="B231" s="8"/>
      <c r="C231" s="8" t="s">
        <v>14</v>
      </c>
      <c r="D231" s="8"/>
      <c r="E231" s="8"/>
    </row>
    <row r="232" ht="15.75" customHeight="1">
      <c r="A232" s="10"/>
      <c r="B232" s="8"/>
      <c r="C232" s="8" t="s">
        <v>14</v>
      </c>
      <c r="D232" s="8"/>
      <c r="E232" s="8"/>
    </row>
    <row r="233" ht="15.75" customHeight="1">
      <c r="A233" s="10"/>
      <c r="B233" s="8"/>
      <c r="C233" s="8" t="s">
        <v>14</v>
      </c>
      <c r="D233" s="8"/>
      <c r="E233" s="8"/>
    </row>
    <row r="234" ht="15.75" customHeight="1">
      <c r="A234" s="10"/>
      <c r="B234" s="8"/>
      <c r="C234" s="8" t="s">
        <v>14</v>
      </c>
      <c r="D234" s="8"/>
      <c r="E234" s="8"/>
    </row>
    <row r="235" ht="15.75" customHeight="1">
      <c r="A235" s="10"/>
      <c r="B235" s="8"/>
      <c r="C235" s="8" t="s">
        <v>14</v>
      </c>
      <c r="D235" s="8"/>
      <c r="E235" s="8"/>
    </row>
    <row r="236" ht="15.75" customHeight="1">
      <c r="A236" s="10"/>
      <c r="B236" s="8"/>
      <c r="C236" s="8" t="s">
        <v>14</v>
      </c>
      <c r="D236" s="8"/>
      <c r="E236" s="8"/>
    </row>
    <row r="237" ht="15.75" customHeight="1">
      <c r="A237" s="10"/>
      <c r="B237" s="8"/>
      <c r="C237" s="8" t="s">
        <v>14</v>
      </c>
      <c r="D237" s="8"/>
      <c r="E237" s="8"/>
    </row>
    <row r="238" ht="15.75" customHeight="1">
      <c r="A238" s="10"/>
      <c r="B238" s="8"/>
      <c r="C238" s="8" t="s">
        <v>14</v>
      </c>
      <c r="D238" s="8"/>
      <c r="E238" s="8"/>
    </row>
    <row r="239" ht="15.75" customHeight="1">
      <c r="A239" s="10"/>
      <c r="B239" s="8"/>
      <c r="C239" s="8" t="s">
        <v>14</v>
      </c>
      <c r="D239" s="8"/>
      <c r="E239" s="8"/>
    </row>
    <row r="240" ht="15.75" customHeight="1">
      <c r="A240" s="10"/>
      <c r="B240" s="8"/>
      <c r="C240" s="8" t="s">
        <v>14</v>
      </c>
      <c r="D240" s="8"/>
      <c r="E240" s="8"/>
    </row>
    <row r="241" ht="15.75" customHeight="1">
      <c r="A241" s="10"/>
      <c r="B241" s="8"/>
      <c r="C241" s="8" t="s">
        <v>14</v>
      </c>
      <c r="D241" s="8"/>
      <c r="E241" s="8"/>
    </row>
    <row r="242" ht="15.75" customHeight="1">
      <c r="A242" s="10"/>
      <c r="B242" s="8"/>
      <c r="C242" s="8" t="s">
        <v>14</v>
      </c>
      <c r="D242" s="8"/>
      <c r="E242" s="8"/>
    </row>
    <row r="243" ht="15.75" customHeight="1">
      <c r="A243" s="10"/>
      <c r="B243" s="8"/>
      <c r="C243" s="8" t="s">
        <v>14</v>
      </c>
      <c r="D243" s="8"/>
      <c r="E243" s="8"/>
    </row>
    <row r="244" ht="15.75" customHeight="1">
      <c r="A244" s="10"/>
      <c r="B244" s="8"/>
      <c r="C244" s="8" t="s">
        <v>14</v>
      </c>
      <c r="D244" s="8"/>
      <c r="E244" s="8"/>
    </row>
    <row r="245" ht="15.75" customHeight="1">
      <c r="A245" s="10"/>
      <c r="B245" s="8"/>
      <c r="C245" s="8" t="s">
        <v>14</v>
      </c>
      <c r="D245" s="8"/>
      <c r="E245" s="8"/>
    </row>
    <row r="246" ht="15.75" customHeight="1">
      <c r="A246" s="10"/>
      <c r="B246" s="8"/>
      <c r="C246" s="8" t="s">
        <v>14</v>
      </c>
      <c r="D246" s="8"/>
      <c r="E246" s="8"/>
    </row>
    <row r="247" ht="15.75" customHeight="1">
      <c r="A247" s="10"/>
      <c r="B247" s="8"/>
      <c r="C247" s="8" t="s">
        <v>14</v>
      </c>
      <c r="D247" s="8"/>
      <c r="E247" s="8"/>
    </row>
    <row r="248" ht="15.75" customHeight="1">
      <c r="A248" s="10"/>
      <c r="B248" s="8"/>
      <c r="C248" s="8" t="s">
        <v>14</v>
      </c>
      <c r="D248" s="8"/>
      <c r="E248" s="8"/>
    </row>
    <row r="249" ht="15.75" customHeight="1">
      <c r="A249" s="10"/>
      <c r="B249" s="8"/>
      <c r="C249" s="8" t="s">
        <v>14</v>
      </c>
      <c r="D249" s="8"/>
      <c r="E249" s="8"/>
    </row>
    <row r="250" ht="15.75" customHeight="1">
      <c r="A250" s="10"/>
      <c r="B250" s="8"/>
      <c r="C250" s="8" t="s">
        <v>14</v>
      </c>
      <c r="D250" s="8"/>
      <c r="E250" s="8"/>
    </row>
    <row r="251" ht="15.75" customHeight="1">
      <c r="A251" s="10"/>
      <c r="B251" s="8"/>
      <c r="C251" s="8" t="s">
        <v>14</v>
      </c>
      <c r="D251" s="8"/>
      <c r="E251" s="8"/>
    </row>
    <row r="252" ht="15.75" customHeight="1">
      <c r="A252" s="10"/>
      <c r="B252" s="8"/>
      <c r="C252" s="8" t="s">
        <v>14</v>
      </c>
      <c r="D252" s="8"/>
      <c r="E252" s="8"/>
    </row>
    <row r="253" ht="15.75" customHeight="1">
      <c r="A253" s="10"/>
      <c r="B253" s="8"/>
      <c r="C253" s="8" t="s">
        <v>14</v>
      </c>
      <c r="D253" s="8"/>
      <c r="E253" s="8"/>
    </row>
    <row r="254" ht="15.75" customHeight="1">
      <c r="A254" s="10"/>
      <c r="B254" s="8"/>
      <c r="C254" s="8" t="s">
        <v>14</v>
      </c>
      <c r="D254" s="8"/>
      <c r="E254" s="8"/>
    </row>
    <row r="255" ht="15.75" customHeight="1">
      <c r="A255" s="10"/>
      <c r="B255" s="8"/>
      <c r="C255" s="8" t="s">
        <v>14</v>
      </c>
      <c r="D255" s="8"/>
      <c r="E255" s="8"/>
    </row>
    <row r="256" ht="15.75" customHeight="1">
      <c r="A256" s="10"/>
      <c r="B256" s="8"/>
      <c r="C256" s="8" t="s">
        <v>14</v>
      </c>
      <c r="D256" s="8"/>
      <c r="E256" s="8"/>
    </row>
    <row r="257" ht="15.75" customHeight="1">
      <c r="A257" s="10"/>
      <c r="B257" s="8"/>
      <c r="C257" s="8" t="s">
        <v>14</v>
      </c>
      <c r="D257" s="8"/>
      <c r="E257" s="8"/>
    </row>
    <row r="258" ht="15.75" customHeight="1">
      <c r="A258" s="10"/>
      <c r="B258" s="8"/>
      <c r="C258" s="8" t="s">
        <v>14</v>
      </c>
      <c r="D258" s="8"/>
      <c r="E258" s="8"/>
    </row>
    <row r="259" ht="15.75" customHeight="1">
      <c r="A259" s="10"/>
      <c r="B259" s="8"/>
      <c r="C259" s="8" t="s">
        <v>14</v>
      </c>
      <c r="D259" s="8"/>
      <c r="E259" s="8"/>
    </row>
    <row r="260" ht="15.75" customHeight="1">
      <c r="A260" s="10"/>
      <c r="B260" s="8"/>
      <c r="C260" s="8" t="s">
        <v>14</v>
      </c>
      <c r="D260" s="8"/>
      <c r="E260" s="8"/>
    </row>
    <row r="261" ht="15.75" customHeight="1">
      <c r="A261" s="10"/>
      <c r="B261" s="8"/>
      <c r="C261" s="8" t="s">
        <v>14</v>
      </c>
      <c r="D261" s="8"/>
      <c r="E261" s="8"/>
    </row>
    <row r="262" ht="15.75" customHeight="1">
      <c r="A262" s="10"/>
      <c r="B262" s="8"/>
      <c r="C262" s="8" t="s">
        <v>14</v>
      </c>
      <c r="D262" s="8"/>
      <c r="E262" s="8"/>
    </row>
    <row r="263" ht="15.75" customHeight="1">
      <c r="A263" s="10"/>
      <c r="B263" s="8"/>
      <c r="C263" s="8" t="s">
        <v>14</v>
      </c>
      <c r="D263" s="8"/>
      <c r="E263" s="8"/>
    </row>
    <row r="264" ht="15.75" customHeight="1">
      <c r="A264" s="10"/>
      <c r="B264" s="8"/>
      <c r="C264" s="8" t="s">
        <v>14</v>
      </c>
      <c r="D264" s="8"/>
      <c r="E264" s="8"/>
    </row>
    <row r="265" ht="15.75" customHeight="1">
      <c r="A265" s="10"/>
      <c r="B265" s="8"/>
      <c r="C265" s="8" t="s">
        <v>14</v>
      </c>
      <c r="D265" s="8"/>
      <c r="E265" s="8"/>
    </row>
    <row r="266" ht="15.75" customHeight="1">
      <c r="A266" s="10"/>
      <c r="B266" s="8"/>
      <c r="C266" s="8" t="s">
        <v>14</v>
      </c>
      <c r="D266" s="8"/>
      <c r="E266" s="8"/>
    </row>
    <row r="267" ht="15.75" customHeight="1">
      <c r="A267" s="10"/>
      <c r="B267" s="8"/>
      <c r="C267" s="8" t="s">
        <v>14</v>
      </c>
      <c r="D267" s="8"/>
      <c r="E267" s="8"/>
    </row>
    <row r="268" ht="15.75" customHeight="1">
      <c r="A268" s="10"/>
      <c r="B268" s="8"/>
      <c r="C268" s="8" t="s">
        <v>14</v>
      </c>
      <c r="D268" s="8"/>
      <c r="E268" s="8"/>
    </row>
    <row r="269" ht="15.75" customHeight="1">
      <c r="A269" s="10"/>
      <c r="B269" s="8"/>
      <c r="C269" s="8" t="s">
        <v>14</v>
      </c>
      <c r="D269" s="8"/>
      <c r="E269" s="8"/>
    </row>
    <row r="270" ht="15.75" customHeight="1">
      <c r="A270" s="10"/>
      <c r="B270" s="8"/>
      <c r="C270" s="8" t="s">
        <v>14</v>
      </c>
      <c r="D270" s="8"/>
      <c r="E270" s="8"/>
    </row>
    <row r="271" ht="15.75" customHeight="1">
      <c r="A271" s="10"/>
      <c r="B271" s="8"/>
      <c r="C271" s="8" t="s">
        <v>14</v>
      </c>
      <c r="D271" s="8"/>
      <c r="E271" s="8"/>
    </row>
    <row r="272" ht="15.75" customHeight="1">
      <c r="A272" s="10"/>
      <c r="B272" s="8"/>
      <c r="C272" s="8" t="s">
        <v>14</v>
      </c>
      <c r="D272" s="8"/>
      <c r="E272" s="8"/>
    </row>
    <row r="273" ht="15.75" customHeight="1">
      <c r="A273" s="10"/>
      <c r="B273" s="8"/>
      <c r="C273" s="8" t="s">
        <v>14</v>
      </c>
      <c r="D273" s="8"/>
      <c r="E273" s="8"/>
    </row>
    <row r="274" ht="15.75" customHeight="1">
      <c r="A274" s="10"/>
      <c r="B274" s="8"/>
      <c r="C274" s="8" t="s">
        <v>14</v>
      </c>
      <c r="D274" s="8"/>
      <c r="E274" s="8"/>
    </row>
    <row r="275" ht="15.75" customHeight="1">
      <c r="A275" s="10"/>
      <c r="B275" s="8"/>
      <c r="C275" s="8" t="s">
        <v>14</v>
      </c>
      <c r="D275" s="8"/>
      <c r="E275" s="8"/>
    </row>
    <row r="276" ht="15.75" customHeight="1">
      <c r="A276" s="10"/>
      <c r="B276" s="8"/>
      <c r="C276" s="8" t="s">
        <v>14</v>
      </c>
      <c r="D276" s="8"/>
      <c r="E276" s="8"/>
    </row>
    <row r="277" ht="15.75" customHeight="1">
      <c r="A277" s="10"/>
      <c r="B277" s="8"/>
      <c r="C277" s="8" t="s">
        <v>14</v>
      </c>
      <c r="D277" s="8"/>
      <c r="E277" s="8"/>
    </row>
    <row r="278" ht="15.75" customHeight="1">
      <c r="A278" s="10"/>
      <c r="B278" s="8"/>
      <c r="C278" s="8" t="s">
        <v>14</v>
      </c>
      <c r="D278" s="8"/>
      <c r="E278" s="8"/>
    </row>
    <row r="279" ht="15.75" customHeight="1">
      <c r="A279" s="10"/>
      <c r="B279" s="8"/>
      <c r="C279" s="8" t="s">
        <v>14</v>
      </c>
      <c r="D279" s="8"/>
      <c r="E279" s="8"/>
    </row>
    <row r="280" ht="15.75" customHeight="1">
      <c r="A280" s="10"/>
      <c r="B280" s="8"/>
      <c r="C280" s="8" t="s">
        <v>14</v>
      </c>
      <c r="D280" s="8"/>
      <c r="E280" s="8"/>
    </row>
    <row r="281" ht="15.75" customHeight="1">
      <c r="A281" s="10"/>
      <c r="B281" s="8"/>
      <c r="C281" s="8" t="s">
        <v>14</v>
      </c>
      <c r="D281" s="8"/>
      <c r="E281" s="8"/>
    </row>
    <row r="282" ht="15.75" customHeight="1">
      <c r="A282" s="10"/>
      <c r="B282" s="8"/>
      <c r="C282" s="8" t="s">
        <v>14</v>
      </c>
      <c r="D282" s="8"/>
      <c r="E282" s="8"/>
    </row>
    <row r="283" ht="15.75" customHeight="1">
      <c r="A283" s="10"/>
      <c r="B283" s="8"/>
      <c r="C283" s="8" t="s">
        <v>14</v>
      </c>
      <c r="D283" s="8"/>
      <c r="E283" s="8"/>
    </row>
    <row r="284" ht="15.75" customHeight="1">
      <c r="A284" s="10"/>
      <c r="B284" s="8"/>
      <c r="C284" s="8" t="s">
        <v>14</v>
      </c>
      <c r="D284" s="8"/>
      <c r="E284" s="8"/>
    </row>
    <row r="285" ht="15.75" customHeight="1">
      <c r="A285" s="10"/>
      <c r="B285" s="8"/>
      <c r="C285" s="8" t="s">
        <v>14</v>
      </c>
      <c r="D285" s="8"/>
      <c r="E285" s="8"/>
    </row>
    <row r="286" ht="15.75" customHeight="1">
      <c r="A286" s="10"/>
      <c r="B286" s="8"/>
      <c r="C286" s="8" t="s">
        <v>14</v>
      </c>
      <c r="D286" s="8"/>
      <c r="E286" s="8"/>
    </row>
    <row r="287" ht="15.75" customHeight="1">
      <c r="A287" s="10"/>
      <c r="B287" s="8"/>
      <c r="C287" s="8" t="s">
        <v>14</v>
      </c>
      <c r="D287" s="8"/>
      <c r="E287" s="8"/>
    </row>
    <row r="288" ht="15.75" customHeight="1">
      <c r="A288" s="10"/>
      <c r="B288" s="8"/>
      <c r="C288" s="8" t="s">
        <v>14</v>
      </c>
      <c r="D288" s="8"/>
      <c r="E288" s="8"/>
    </row>
    <row r="289" ht="15.75" customHeight="1">
      <c r="A289" s="10"/>
      <c r="B289" s="8"/>
      <c r="C289" s="8" t="s">
        <v>14</v>
      </c>
      <c r="D289" s="8"/>
      <c r="E289" s="8"/>
    </row>
    <row r="290" ht="15.75" customHeight="1">
      <c r="A290" s="10"/>
      <c r="B290" s="8"/>
      <c r="C290" s="8" t="s">
        <v>14</v>
      </c>
      <c r="D290" s="8"/>
      <c r="E290" s="8"/>
    </row>
    <row r="291" ht="15.75" customHeight="1">
      <c r="A291" s="10"/>
      <c r="B291" s="8"/>
      <c r="C291" s="8" t="s">
        <v>14</v>
      </c>
      <c r="D291" s="8"/>
      <c r="E291" s="8"/>
    </row>
    <row r="292" ht="15.75" customHeight="1">
      <c r="A292" s="10"/>
      <c r="B292" s="8"/>
      <c r="C292" s="8" t="s">
        <v>14</v>
      </c>
      <c r="D292" s="8"/>
      <c r="E292" s="8"/>
    </row>
    <row r="293" ht="15.75" customHeight="1">
      <c r="A293" s="10"/>
      <c r="B293" s="8"/>
      <c r="C293" s="8" t="s">
        <v>14</v>
      </c>
      <c r="D293" s="8"/>
      <c r="E293" s="8"/>
    </row>
    <row r="294" ht="15.75" customHeight="1">
      <c r="A294" s="10"/>
      <c r="B294" s="8"/>
      <c r="C294" s="8" t="s">
        <v>14</v>
      </c>
      <c r="D294" s="8"/>
      <c r="E294" s="8"/>
    </row>
    <row r="295" ht="15.75" customHeight="1">
      <c r="A295" s="10"/>
      <c r="B295" s="8"/>
      <c r="C295" s="8" t="s">
        <v>14</v>
      </c>
      <c r="D295" s="8"/>
      <c r="E295" s="8"/>
    </row>
    <row r="296" ht="15.75" customHeight="1">
      <c r="A296" s="10"/>
      <c r="B296" s="8"/>
      <c r="C296" s="8" t="s">
        <v>14</v>
      </c>
      <c r="D296" s="8"/>
      <c r="E296" s="8"/>
    </row>
    <row r="297" ht="15.75" customHeight="1">
      <c r="A297" s="10"/>
      <c r="B297" s="8"/>
      <c r="C297" s="8" t="s">
        <v>14</v>
      </c>
      <c r="D297" s="8"/>
      <c r="E297" s="8"/>
    </row>
    <row r="298" ht="15.75" customHeight="1">
      <c r="A298" s="10"/>
      <c r="B298" s="8"/>
      <c r="C298" s="8" t="s">
        <v>14</v>
      </c>
      <c r="D298" s="8"/>
      <c r="E298" s="8"/>
    </row>
    <row r="299" ht="15.75" customHeight="1">
      <c r="A299" s="10"/>
      <c r="B299" s="8"/>
      <c r="C299" s="8" t="s">
        <v>14</v>
      </c>
      <c r="D299" s="8"/>
      <c r="E299" s="8"/>
    </row>
    <row r="300" ht="15.75" customHeight="1">
      <c r="A300" s="10"/>
      <c r="B300" s="8"/>
      <c r="C300" s="8" t="s">
        <v>14</v>
      </c>
      <c r="D300" s="8"/>
      <c r="E300" s="8"/>
    </row>
    <row r="301" ht="15.75" customHeight="1">
      <c r="A301" s="10"/>
      <c r="B301" s="8"/>
      <c r="C301" s="8" t="s">
        <v>14</v>
      </c>
      <c r="D301" s="8"/>
      <c r="E301" s="8"/>
    </row>
    <row r="302" ht="15.75" customHeight="1">
      <c r="A302" s="10"/>
      <c r="B302" s="8"/>
      <c r="C302" s="8" t="s">
        <v>14</v>
      </c>
      <c r="D302" s="8"/>
      <c r="E302" s="8"/>
    </row>
    <row r="303" ht="15.75" customHeight="1">
      <c r="A303" s="10"/>
      <c r="B303" s="8"/>
      <c r="C303" s="8" t="s">
        <v>14</v>
      </c>
      <c r="D303" s="8"/>
      <c r="E303" s="8"/>
    </row>
    <row r="304" ht="15.75" customHeight="1">
      <c r="A304" s="10"/>
      <c r="B304" s="8"/>
      <c r="C304" s="8" t="s">
        <v>14</v>
      </c>
      <c r="D304" s="8"/>
      <c r="E304" s="8"/>
    </row>
    <row r="305" ht="15.75" customHeight="1">
      <c r="A305" s="10"/>
      <c r="B305" s="8"/>
      <c r="C305" s="8" t="s">
        <v>14</v>
      </c>
      <c r="D305" s="8"/>
      <c r="E305" s="8"/>
    </row>
    <row r="306" ht="15.75" customHeight="1">
      <c r="A306" s="10"/>
      <c r="B306" s="8"/>
      <c r="C306" s="8" t="s">
        <v>14</v>
      </c>
      <c r="D306" s="8"/>
      <c r="E306" s="8"/>
    </row>
    <row r="307" ht="15.75" customHeight="1">
      <c r="A307" s="10"/>
      <c r="B307" s="8"/>
      <c r="C307" s="8" t="s">
        <v>14</v>
      </c>
      <c r="D307" s="8"/>
      <c r="E307" s="8"/>
    </row>
    <row r="308" ht="15.75" customHeight="1">
      <c r="A308" s="10"/>
      <c r="B308" s="8"/>
      <c r="C308" s="8" t="s">
        <v>14</v>
      </c>
      <c r="D308" s="8"/>
      <c r="E308" s="8"/>
    </row>
    <row r="309" ht="15.75" customHeight="1">
      <c r="A309" s="10"/>
      <c r="B309" s="8"/>
      <c r="C309" s="8" t="s">
        <v>14</v>
      </c>
      <c r="D309" s="8"/>
      <c r="E309" s="8"/>
    </row>
    <row r="310" ht="15.75" customHeight="1">
      <c r="A310" s="10"/>
      <c r="B310" s="8"/>
      <c r="C310" s="8" t="s">
        <v>14</v>
      </c>
      <c r="D310" s="8"/>
      <c r="E310" s="8"/>
    </row>
    <row r="311" ht="15.75" customHeight="1">
      <c r="A311" s="10"/>
      <c r="B311" s="8"/>
      <c r="C311" s="8" t="s">
        <v>14</v>
      </c>
      <c r="D311" s="8"/>
      <c r="E311" s="8"/>
    </row>
    <row r="312" ht="15.75" customHeight="1">
      <c r="A312" s="10"/>
      <c r="B312" s="8"/>
      <c r="C312" s="8" t="s">
        <v>14</v>
      </c>
      <c r="D312" s="8"/>
      <c r="E312" s="8"/>
    </row>
    <row r="313" ht="15.75" customHeight="1">
      <c r="A313" s="10"/>
      <c r="B313" s="8"/>
      <c r="C313" s="8" t="s">
        <v>14</v>
      </c>
      <c r="D313" s="8"/>
      <c r="E313" s="8"/>
    </row>
    <row r="314" ht="15.75" customHeight="1">
      <c r="A314" s="10"/>
      <c r="B314" s="8"/>
      <c r="C314" s="8" t="s">
        <v>14</v>
      </c>
      <c r="D314" s="8"/>
      <c r="E314" s="8"/>
    </row>
    <row r="315" ht="15.75" customHeight="1">
      <c r="A315" s="10"/>
      <c r="B315" s="8"/>
      <c r="C315" s="8" t="s">
        <v>14</v>
      </c>
      <c r="D315" s="8"/>
      <c r="E315" s="8"/>
    </row>
    <row r="316" ht="15.75" customHeight="1">
      <c r="A316" s="10"/>
      <c r="B316" s="8"/>
      <c r="C316" s="8" t="s">
        <v>14</v>
      </c>
      <c r="D316" s="8"/>
      <c r="E316" s="8"/>
    </row>
    <row r="317" ht="15.75" customHeight="1">
      <c r="A317" s="10"/>
      <c r="B317" s="8"/>
      <c r="C317" s="8" t="s">
        <v>14</v>
      </c>
      <c r="D317" s="8"/>
      <c r="E317" s="8"/>
    </row>
    <row r="318" ht="15.75" customHeight="1">
      <c r="A318" s="10"/>
      <c r="B318" s="8"/>
      <c r="C318" s="8" t="s">
        <v>14</v>
      </c>
      <c r="D318" s="8"/>
      <c r="E318" s="8"/>
    </row>
    <row r="319" ht="15.75" customHeight="1">
      <c r="A319" s="10"/>
      <c r="B319" s="8"/>
      <c r="C319" s="8" t="s">
        <v>14</v>
      </c>
      <c r="D319" s="8"/>
      <c r="E319" s="8"/>
    </row>
    <row r="320" ht="15.75" customHeight="1">
      <c r="A320" s="10"/>
      <c r="B320" s="8"/>
      <c r="C320" s="8" t="s">
        <v>14</v>
      </c>
      <c r="D320" s="8"/>
      <c r="E320" s="8"/>
    </row>
    <row r="321" ht="15.75" customHeight="1">
      <c r="A321" s="10"/>
      <c r="B321" s="8"/>
      <c r="C321" s="8" t="s">
        <v>14</v>
      </c>
      <c r="D321" s="8"/>
      <c r="E321" s="8"/>
    </row>
    <row r="322" ht="15.75" customHeight="1">
      <c r="A322" s="10"/>
      <c r="B322" s="8"/>
      <c r="C322" s="8" t="s">
        <v>14</v>
      </c>
      <c r="D322" s="8"/>
      <c r="E322" s="8"/>
    </row>
    <row r="323" ht="15.75" customHeight="1">
      <c r="A323" s="10"/>
      <c r="B323" s="8"/>
      <c r="C323" s="8" t="s">
        <v>14</v>
      </c>
      <c r="D323" s="8"/>
      <c r="E323" s="8"/>
    </row>
    <row r="324" ht="15.75" customHeight="1">
      <c r="A324" s="10"/>
      <c r="B324" s="8"/>
      <c r="C324" s="8" t="s">
        <v>14</v>
      </c>
      <c r="D324" s="8"/>
      <c r="E324" s="8"/>
    </row>
    <row r="325" ht="15.75" customHeight="1">
      <c r="A325" s="10"/>
      <c r="B325" s="8"/>
      <c r="C325" s="8" t="s">
        <v>14</v>
      </c>
      <c r="D325" s="8"/>
      <c r="E325" s="8"/>
    </row>
    <row r="326" ht="15.75" customHeight="1">
      <c r="A326" s="10"/>
      <c r="B326" s="8"/>
      <c r="C326" s="8" t="s">
        <v>14</v>
      </c>
      <c r="D326" s="8"/>
      <c r="E326" s="8"/>
    </row>
    <row r="327" ht="15.75" customHeight="1">
      <c r="A327" s="10"/>
      <c r="B327" s="8"/>
      <c r="C327" s="8" t="s">
        <v>14</v>
      </c>
      <c r="D327" s="8"/>
      <c r="E327" s="8"/>
    </row>
    <row r="328" ht="15.75" customHeight="1">
      <c r="A328" s="10"/>
      <c r="B328" s="8"/>
      <c r="C328" s="8" t="s">
        <v>14</v>
      </c>
      <c r="D328" s="8"/>
      <c r="E328" s="8"/>
    </row>
    <row r="329" ht="15.75" customHeight="1">
      <c r="A329" s="10"/>
      <c r="B329" s="8"/>
      <c r="C329" s="8" t="s">
        <v>14</v>
      </c>
      <c r="D329" s="8"/>
      <c r="E329" s="8"/>
    </row>
    <row r="330" ht="15.75" customHeight="1">
      <c r="A330" s="10"/>
      <c r="B330" s="8"/>
      <c r="C330" s="8" t="s">
        <v>14</v>
      </c>
      <c r="D330" s="8"/>
      <c r="E330" s="8"/>
    </row>
    <row r="331" ht="15.75" customHeight="1">
      <c r="A331" s="10"/>
      <c r="B331" s="8"/>
      <c r="C331" s="8" t="s">
        <v>14</v>
      </c>
      <c r="D331" s="8"/>
      <c r="E331" s="8"/>
    </row>
    <row r="332" ht="15.75" customHeight="1">
      <c r="A332" s="10"/>
      <c r="B332" s="8"/>
      <c r="C332" s="8" t="s">
        <v>14</v>
      </c>
      <c r="D332" s="8"/>
      <c r="E332" s="8"/>
    </row>
    <row r="333" ht="15.75" customHeight="1">
      <c r="A333" s="10"/>
      <c r="B333" s="8"/>
      <c r="C333" s="8" t="s">
        <v>14</v>
      </c>
      <c r="D333" s="8"/>
      <c r="E333" s="8"/>
    </row>
    <row r="334" ht="15.75" customHeight="1">
      <c r="A334" s="10"/>
      <c r="B334" s="8"/>
      <c r="C334" s="8" t="s">
        <v>14</v>
      </c>
      <c r="D334" s="8"/>
      <c r="E334" s="8"/>
    </row>
    <row r="335" ht="15.75" customHeight="1">
      <c r="A335" s="10"/>
      <c r="B335" s="8"/>
      <c r="C335" s="8" t="s">
        <v>14</v>
      </c>
      <c r="D335" s="8"/>
      <c r="E335" s="8"/>
    </row>
    <row r="336" ht="15.75" customHeight="1">
      <c r="A336" s="10"/>
      <c r="B336" s="8"/>
      <c r="C336" s="8" t="s">
        <v>14</v>
      </c>
      <c r="D336" s="8"/>
      <c r="E336" s="8"/>
    </row>
    <row r="337" ht="15.75" customHeight="1">
      <c r="A337" s="10"/>
      <c r="B337" s="8"/>
      <c r="C337" s="8" t="s">
        <v>14</v>
      </c>
      <c r="D337" s="8"/>
      <c r="E337" s="8"/>
    </row>
    <row r="338" ht="15.75" customHeight="1">
      <c r="A338" s="10"/>
      <c r="B338" s="8"/>
      <c r="C338" s="8" t="s">
        <v>14</v>
      </c>
      <c r="D338" s="8"/>
      <c r="E338" s="8"/>
    </row>
    <row r="339" ht="15.75" customHeight="1">
      <c r="A339" s="10"/>
      <c r="B339" s="8"/>
      <c r="C339" s="8" t="s">
        <v>14</v>
      </c>
      <c r="D339" s="8"/>
      <c r="E339" s="8"/>
    </row>
    <row r="340" ht="15.75" customHeight="1">
      <c r="A340" s="10"/>
      <c r="B340" s="8"/>
      <c r="C340" s="8" t="s">
        <v>14</v>
      </c>
      <c r="D340" s="8"/>
      <c r="E340" s="8"/>
    </row>
    <row r="341" ht="15.75" customHeight="1">
      <c r="A341" s="10"/>
      <c r="B341" s="8"/>
      <c r="C341" s="8" t="s">
        <v>14</v>
      </c>
      <c r="D341" s="8"/>
      <c r="E341" s="8"/>
    </row>
    <row r="342" ht="15.75" customHeight="1">
      <c r="A342" s="10"/>
      <c r="B342" s="8"/>
      <c r="C342" s="8" t="s">
        <v>14</v>
      </c>
      <c r="D342" s="8"/>
      <c r="E342" s="8"/>
    </row>
    <row r="343" ht="15.75" customHeight="1">
      <c r="A343" s="10"/>
      <c r="B343" s="8"/>
      <c r="C343" s="8" t="s">
        <v>14</v>
      </c>
      <c r="D343" s="8"/>
      <c r="E343" s="8"/>
    </row>
    <row r="344" ht="15.75" customHeight="1">
      <c r="A344" s="10"/>
      <c r="B344" s="8"/>
      <c r="C344" s="8" t="s">
        <v>14</v>
      </c>
      <c r="D344" s="8"/>
      <c r="E344" s="8"/>
    </row>
    <row r="345" ht="15.75" customHeight="1">
      <c r="A345" s="10"/>
      <c r="B345" s="8"/>
      <c r="C345" s="8" t="s">
        <v>14</v>
      </c>
      <c r="D345" s="8"/>
      <c r="E345" s="8"/>
    </row>
    <row r="346" ht="15.75" customHeight="1">
      <c r="A346" s="10"/>
      <c r="B346" s="8"/>
      <c r="C346" s="8" t="s">
        <v>14</v>
      </c>
      <c r="D346" s="8"/>
      <c r="E346" s="8"/>
    </row>
    <row r="347" ht="15.75" customHeight="1">
      <c r="A347" s="10"/>
      <c r="B347" s="8"/>
      <c r="C347" s="8" t="s">
        <v>14</v>
      </c>
      <c r="D347" s="8"/>
      <c r="E347" s="8"/>
    </row>
    <row r="348" ht="15.75" customHeight="1">
      <c r="A348" s="10"/>
      <c r="B348" s="8"/>
      <c r="C348" s="8" t="s">
        <v>14</v>
      </c>
      <c r="D348" s="8"/>
      <c r="E348" s="8"/>
    </row>
    <row r="349" ht="15.75" customHeight="1">
      <c r="A349" s="10"/>
      <c r="B349" s="8"/>
      <c r="C349" s="8" t="s">
        <v>14</v>
      </c>
      <c r="D349" s="8"/>
      <c r="E349" s="8"/>
    </row>
    <row r="350" ht="15.75" customHeight="1">
      <c r="A350" s="10"/>
      <c r="B350" s="8"/>
      <c r="C350" s="8" t="s">
        <v>14</v>
      </c>
      <c r="D350" s="8"/>
      <c r="E350" s="8"/>
    </row>
    <row r="351" ht="15.75" customHeight="1">
      <c r="A351" s="10"/>
      <c r="B351" s="8"/>
      <c r="C351" s="8" t="s">
        <v>14</v>
      </c>
      <c r="D351" s="8"/>
      <c r="E351" s="8"/>
    </row>
    <row r="352" ht="15.75" customHeight="1">
      <c r="A352" s="10"/>
      <c r="B352" s="8"/>
      <c r="C352" s="8" t="s">
        <v>14</v>
      </c>
      <c r="D352" s="8"/>
      <c r="E352" s="8"/>
    </row>
    <row r="353" ht="15.75" customHeight="1">
      <c r="A353" s="10"/>
      <c r="B353" s="8"/>
      <c r="C353" s="8" t="s">
        <v>14</v>
      </c>
      <c r="D353" s="8"/>
      <c r="E353" s="8"/>
    </row>
    <row r="354" ht="15.75" customHeight="1">
      <c r="A354" s="10"/>
      <c r="B354" s="8"/>
      <c r="C354" s="8" t="s">
        <v>14</v>
      </c>
      <c r="D354" s="8"/>
      <c r="E354" s="8"/>
    </row>
    <row r="355" ht="15.75" customHeight="1">
      <c r="A355" s="10"/>
      <c r="B355" s="8"/>
      <c r="C355" s="8" t="s">
        <v>14</v>
      </c>
      <c r="D355" s="8"/>
      <c r="E355" s="8"/>
    </row>
    <row r="356" ht="15.75" customHeight="1">
      <c r="A356" s="10"/>
      <c r="B356" s="8"/>
      <c r="C356" s="8" t="s">
        <v>14</v>
      </c>
      <c r="D356" s="8"/>
      <c r="E356" s="8"/>
    </row>
    <row r="357" ht="15.75" customHeight="1">
      <c r="A357" s="10"/>
      <c r="B357" s="8"/>
      <c r="C357" s="8" t="s">
        <v>14</v>
      </c>
      <c r="D357" s="8"/>
      <c r="E357" s="8"/>
    </row>
    <row r="358" ht="15.75" customHeight="1">
      <c r="A358" s="10"/>
      <c r="B358" s="8"/>
      <c r="C358" s="8" t="s">
        <v>14</v>
      </c>
      <c r="D358" s="8"/>
      <c r="E358" s="8"/>
    </row>
    <row r="359" ht="15.75" customHeight="1">
      <c r="A359" s="10"/>
      <c r="B359" s="8"/>
      <c r="C359" s="8" t="s">
        <v>14</v>
      </c>
      <c r="D359" s="8"/>
      <c r="E359" s="8"/>
    </row>
    <row r="360" ht="15.75" customHeight="1">
      <c r="A360" s="10"/>
      <c r="B360" s="8"/>
      <c r="C360" s="8" t="s">
        <v>14</v>
      </c>
      <c r="D360" s="8"/>
      <c r="E360" s="8"/>
    </row>
    <row r="361" ht="15.75" customHeight="1">
      <c r="A361" s="10"/>
      <c r="B361" s="8"/>
      <c r="C361" s="8" t="s">
        <v>14</v>
      </c>
      <c r="D361" s="8"/>
      <c r="E361" s="8"/>
    </row>
    <row r="362" ht="15.75" customHeight="1">
      <c r="A362" s="10"/>
      <c r="B362" s="8"/>
      <c r="C362" s="8" t="s">
        <v>14</v>
      </c>
      <c r="D362" s="8"/>
      <c r="E362" s="8"/>
    </row>
    <row r="363" ht="15.75" customHeight="1">
      <c r="A363" s="10"/>
      <c r="B363" s="8"/>
      <c r="C363" s="8" t="s">
        <v>14</v>
      </c>
      <c r="D363" s="8"/>
      <c r="E363" s="8"/>
    </row>
    <row r="364" ht="15.75" customHeight="1">
      <c r="A364" s="10"/>
      <c r="B364" s="8"/>
      <c r="C364" s="8" t="s">
        <v>14</v>
      </c>
      <c r="D364" s="8"/>
      <c r="E364" s="8"/>
    </row>
    <row r="365" ht="15.75" customHeight="1">
      <c r="A365" s="10"/>
      <c r="B365" s="8"/>
      <c r="C365" s="8" t="s">
        <v>14</v>
      </c>
      <c r="D365" s="8"/>
      <c r="E365" s="8"/>
    </row>
    <row r="366" ht="15.75" customHeight="1">
      <c r="A366" s="10"/>
      <c r="B366" s="8"/>
      <c r="C366" s="8" t="s">
        <v>14</v>
      </c>
      <c r="D366" s="8"/>
      <c r="E366" s="8"/>
    </row>
    <row r="367" ht="15.75" customHeight="1">
      <c r="A367" s="10"/>
      <c r="B367" s="8"/>
      <c r="C367" s="8" t="s">
        <v>14</v>
      </c>
      <c r="D367" s="8"/>
      <c r="E367" s="8"/>
    </row>
    <row r="368" ht="15.75" customHeight="1">
      <c r="A368" s="10"/>
      <c r="B368" s="8"/>
      <c r="C368" s="8" t="s">
        <v>14</v>
      </c>
      <c r="D368" s="8"/>
      <c r="E368" s="8"/>
    </row>
    <row r="369" ht="15.75" customHeight="1">
      <c r="A369" s="10"/>
      <c r="B369" s="8"/>
      <c r="C369" s="8" t="s">
        <v>14</v>
      </c>
      <c r="D369" s="8"/>
      <c r="E369" s="8"/>
    </row>
    <row r="370" ht="15.75" customHeight="1">
      <c r="A370" s="10"/>
      <c r="B370" s="8"/>
      <c r="C370" s="8" t="s">
        <v>14</v>
      </c>
      <c r="D370" s="8"/>
      <c r="E370" s="8"/>
    </row>
    <row r="371" ht="15.75" customHeight="1">
      <c r="A371" s="10"/>
      <c r="B371" s="8"/>
      <c r="C371" s="8" t="s">
        <v>14</v>
      </c>
      <c r="D371" s="8"/>
      <c r="E371" s="8"/>
    </row>
    <row r="372" ht="15.75" customHeight="1">
      <c r="A372" s="10"/>
      <c r="B372" s="8"/>
      <c r="C372" s="8" t="s">
        <v>14</v>
      </c>
      <c r="D372" s="8"/>
      <c r="E372" s="8"/>
    </row>
    <row r="373" ht="15.75" customHeight="1">
      <c r="A373" s="10"/>
      <c r="B373" s="8"/>
      <c r="C373" s="8" t="s">
        <v>14</v>
      </c>
      <c r="D373" s="8"/>
      <c r="E373" s="8"/>
    </row>
    <row r="374" ht="15.75" customHeight="1">
      <c r="A374" s="10"/>
      <c r="B374" s="8"/>
      <c r="C374" s="8" t="s">
        <v>14</v>
      </c>
      <c r="D374" s="8"/>
      <c r="E374" s="8"/>
    </row>
    <row r="375" ht="15.75" customHeight="1">
      <c r="A375" s="10"/>
      <c r="B375" s="8"/>
      <c r="C375" s="8" t="s">
        <v>14</v>
      </c>
      <c r="D375" s="8"/>
      <c r="E375" s="8"/>
    </row>
    <row r="376" ht="15.75" customHeight="1">
      <c r="A376" s="10"/>
      <c r="B376" s="8"/>
      <c r="C376" s="8" t="s">
        <v>14</v>
      </c>
      <c r="D376" s="8"/>
      <c r="E376" s="8"/>
    </row>
    <row r="377" ht="15.75" customHeight="1">
      <c r="A377" s="10"/>
      <c r="B377" s="8"/>
      <c r="C377" s="8" t="s">
        <v>14</v>
      </c>
      <c r="D377" s="8"/>
      <c r="E377" s="8"/>
    </row>
    <row r="378" ht="15.75" customHeight="1">
      <c r="A378" s="10"/>
      <c r="B378" s="8"/>
      <c r="C378" s="8" t="s">
        <v>14</v>
      </c>
      <c r="D378" s="8"/>
      <c r="E378" s="8"/>
    </row>
    <row r="379" ht="15.75" customHeight="1">
      <c r="A379" s="10"/>
      <c r="B379" s="8"/>
      <c r="C379" s="8" t="s">
        <v>14</v>
      </c>
      <c r="D379" s="8"/>
      <c r="E379" s="8"/>
    </row>
    <row r="380" ht="15.75" customHeight="1">
      <c r="A380" s="10"/>
      <c r="B380" s="8"/>
      <c r="C380" s="8" t="s">
        <v>14</v>
      </c>
      <c r="D380" s="8"/>
      <c r="E380" s="8"/>
    </row>
    <row r="381" ht="15.75" customHeight="1">
      <c r="A381" s="10"/>
      <c r="B381" s="8"/>
      <c r="C381" s="8" t="s">
        <v>14</v>
      </c>
      <c r="D381" s="8"/>
      <c r="E381" s="8"/>
    </row>
    <row r="382" ht="15.75" customHeight="1">
      <c r="A382" s="10"/>
      <c r="B382" s="8"/>
      <c r="C382" s="8" t="s">
        <v>14</v>
      </c>
      <c r="D382" s="8"/>
      <c r="E382" s="8"/>
    </row>
    <row r="383" ht="15.75" customHeight="1">
      <c r="A383" s="10"/>
      <c r="B383" s="8"/>
      <c r="C383" s="8" t="s">
        <v>14</v>
      </c>
      <c r="D383" s="8"/>
      <c r="E383" s="8"/>
    </row>
    <row r="384" ht="15.75" customHeight="1">
      <c r="A384" s="10"/>
      <c r="B384" s="8"/>
      <c r="C384" s="8" t="s">
        <v>14</v>
      </c>
      <c r="D384" s="8"/>
      <c r="E384" s="8"/>
    </row>
    <row r="385" ht="15.75" customHeight="1">
      <c r="A385" s="10"/>
      <c r="B385" s="8"/>
      <c r="C385" s="8" t="s">
        <v>14</v>
      </c>
      <c r="D385" s="8"/>
      <c r="E385" s="8"/>
    </row>
    <row r="386" ht="15.75" customHeight="1">
      <c r="A386" s="10"/>
      <c r="B386" s="8"/>
      <c r="C386" s="8" t="s">
        <v>14</v>
      </c>
      <c r="D386" s="8"/>
      <c r="E386" s="8"/>
    </row>
    <row r="387" ht="15.75" customHeight="1">
      <c r="A387" s="10"/>
      <c r="B387" s="8"/>
      <c r="C387" s="8" t="s">
        <v>14</v>
      </c>
      <c r="D387" s="8"/>
      <c r="E387" s="8"/>
    </row>
    <row r="388" ht="15.75" customHeight="1">
      <c r="A388" s="10"/>
      <c r="B388" s="8"/>
      <c r="C388" s="8" t="s">
        <v>14</v>
      </c>
      <c r="D388" s="8"/>
      <c r="E388" s="8"/>
    </row>
    <row r="389" ht="15.75" customHeight="1">
      <c r="A389" s="10"/>
      <c r="B389" s="8"/>
      <c r="C389" s="8" t="s">
        <v>14</v>
      </c>
      <c r="D389" s="8"/>
      <c r="E389" s="8"/>
    </row>
    <row r="390" ht="15.75" customHeight="1">
      <c r="A390" s="10"/>
      <c r="B390" s="8"/>
      <c r="C390" s="8" t="s">
        <v>14</v>
      </c>
      <c r="D390" s="8"/>
      <c r="E390" s="8"/>
    </row>
    <row r="391" ht="15.75" customHeight="1">
      <c r="A391" s="10"/>
      <c r="B391" s="8"/>
      <c r="C391" s="8" t="s">
        <v>14</v>
      </c>
      <c r="D391" s="8"/>
      <c r="E391" s="8"/>
    </row>
    <row r="392" ht="15.75" customHeight="1">
      <c r="A392" s="10"/>
      <c r="B392" s="8"/>
      <c r="C392" s="8" t="s">
        <v>14</v>
      </c>
      <c r="D392" s="8"/>
      <c r="E392" s="8"/>
    </row>
    <row r="393" ht="15.75" customHeight="1">
      <c r="A393" s="10"/>
      <c r="B393" s="8"/>
      <c r="C393" s="8" t="s">
        <v>14</v>
      </c>
      <c r="D393" s="8"/>
      <c r="E393" s="8"/>
    </row>
    <row r="394" ht="15.75" customHeight="1">
      <c r="A394" s="10"/>
      <c r="B394" s="8"/>
      <c r="C394" s="8" t="s">
        <v>14</v>
      </c>
      <c r="D394" s="8"/>
      <c r="E394" s="8"/>
    </row>
    <row r="395" ht="15.75" customHeight="1">
      <c r="A395" s="10"/>
      <c r="B395" s="8"/>
      <c r="C395" s="8" t="s">
        <v>14</v>
      </c>
      <c r="D395" s="8"/>
      <c r="E395" s="8"/>
    </row>
    <row r="396" ht="15.75" customHeight="1">
      <c r="A396" s="10"/>
      <c r="B396" s="8"/>
      <c r="C396" s="8" t="s">
        <v>14</v>
      </c>
      <c r="D396" s="8"/>
      <c r="E396" s="8"/>
    </row>
    <row r="397" ht="15.75" customHeight="1">
      <c r="A397" s="10"/>
      <c r="B397" s="8"/>
      <c r="C397" s="8" t="s">
        <v>14</v>
      </c>
      <c r="D397" s="8"/>
      <c r="E397" s="8"/>
    </row>
    <row r="398" ht="15.75" customHeight="1">
      <c r="A398" s="10"/>
      <c r="B398" s="8"/>
      <c r="C398" s="8" t="s">
        <v>14</v>
      </c>
      <c r="D398" s="8"/>
      <c r="E398" s="8"/>
    </row>
    <row r="399" ht="15.75" customHeight="1">
      <c r="A399" s="10"/>
      <c r="B399" s="8"/>
      <c r="C399" s="8" t="s">
        <v>14</v>
      </c>
      <c r="D399" s="8"/>
      <c r="E399" s="8"/>
    </row>
    <row r="400" ht="15.75" customHeight="1">
      <c r="A400" s="10"/>
      <c r="B400" s="8"/>
      <c r="C400" s="8" t="s">
        <v>14</v>
      </c>
      <c r="D400" s="8"/>
      <c r="E400" s="8"/>
    </row>
    <row r="401" ht="15.75" customHeight="1">
      <c r="A401" s="10"/>
      <c r="B401" s="8"/>
      <c r="C401" s="8" t="s">
        <v>14</v>
      </c>
      <c r="D401" s="8"/>
      <c r="E401" s="8"/>
    </row>
    <row r="402" ht="15.75" customHeight="1">
      <c r="A402" s="10"/>
      <c r="B402" s="8"/>
      <c r="C402" s="8" t="s">
        <v>14</v>
      </c>
      <c r="D402" s="8"/>
      <c r="E402" s="8"/>
    </row>
    <row r="403" ht="15.75" customHeight="1">
      <c r="A403" s="10"/>
      <c r="B403" s="8"/>
      <c r="C403" s="8" t="s">
        <v>14</v>
      </c>
      <c r="D403" s="8"/>
      <c r="E403" s="8"/>
    </row>
    <row r="404" ht="15.75" customHeight="1">
      <c r="A404" s="10"/>
      <c r="B404" s="8"/>
      <c r="C404" s="8" t="s">
        <v>14</v>
      </c>
      <c r="D404" s="8"/>
      <c r="E404" s="8"/>
    </row>
    <row r="405" ht="15.75" customHeight="1">
      <c r="A405" s="10"/>
      <c r="B405" s="8"/>
      <c r="C405" s="8" t="s">
        <v>14</v>
      </c>
      <c r="D405" s="8"/>
      <c r="E405" s="8"/>
    </row>
    <row r="406" ht="15.75" customHeight="1">
      <c r="A406" s="10"/>
      <c r="B406" s="8"/>
      <c r="C406" s="8" t="s">
        <v>14</v>
      </c>
      <c r="D406" s="8"/>
      <c r="E406" s="8"/>
    </row>
    <row r="407" ht="15.75" customHeight="1">
      <c r="A407" s="10"/>
      <c r="B407" s="8"/>
      <c r="C407" s="8" t="s">
        <v>14</v>
      </c>
      <c r="D407" s="8"/>
      <c r="E407" s="8"/>
    </row>
    <row r="408" ht="15.75" customHeight="1">
      <c r="A408" s="10"/>
      <c r="B408" s="8"/>
      <c r="C408" s="8" t="s">
        <v>14</v>
      </c>
      <c r="D408" s="8"/>
      <c r="E408" s="8"/>
    </row>
    <row r="409" ht="15.75" customHeight="1">
      <c r="A409" s="10"/>
      <c r="B409" s="8"/>
      <c r="C409" s="8" t="s">
        <v>14</v>
      </c>
      <c r="D409" s="8"/>
      <c r="E409" s="8"/>
    </row>
    <row r="410" ht="15.75" customHeight="1">
      <c r="A410" s="10"/>
      <c r="B410" s="8"/>
      <c r="C410" s="8" t="s">
        <v>14</v>
      </c>
      <c r="D410" s="8"/>
      <c r="E410" s="8"/>
    </row>
    <row r="411" ht="15.75" customHeight="1">
      <c r="A411" s="10"/>
      <c r="B411" s="8"/>
      <c r="C411" s="8" t="s">
        <v>14</v>
      </c>
      <c r="D411" s="8"/>
      <c r="E411" s="8"/>
    </row>
    <row r="412" ht="15.75" customHeight="1">
      <c r="A412" s="10"/>
      <c r="B412" s="8"/>
      <c r="C412" s="8" t="s">
        <v>14</v>
      </c>
      <c r="D412" s="8"/>
      <c r="E412" s="8"/>
    </row>
    <row r="413" ht="15.75" customHeight="1">
      <c r="A413" s="10"/>
      <c r="B413" s="8"/>
      <c r="C413" s="8" t="s">
        <v>14</v>
      </c>
      <c r="D413" s="8"/>
      <c r="E413" s="8"/>
    </row>
    <row r="414" ht="15.75" customHeight="1">
      <c r="A414" s="10"/>
      <c r="B414" s="8"/>
      <c r="C414" s="8" t="s">
        <v>14</v>
      </c>
      <c r="D414" s="8"/>
      <c r="E414" s="8"/>
    </row>
    <row r="415" ht="15.75" customHeight="1">
      <c r="A415" s="10"/>
      <c r="B415" s="8"/>
      <c r="C415" s="8" t="s">
        <v>14</v>
      </c>
      <c r="D415" s="8"/>
      <c r="E415" s="8"/>
    </row>
    <row r="416" ht="15.75" customHeight="1">
      <c r="A416" s="10"/>
      <c r="B416" s="8"/>
      <c r="C416" s="8" t="s">
        <v>14</v>
      </c>
      <c r="D416" s="8"/>
      <c r="E416" s="8"/>
    </row>
    <row r="417" ht="15.75" customHeight="1">
      <c r="A417" s="10"/>
      <c r="B417" s="8"/>
      <c r="C417" s="8" t="s">
        <v>14</v>
      </c>
      <c r="D417" s="8"/>
      <c r="E417" s="8"/>
    </row>
    <row r="418" ht="15.75" customHeight="1">
      <c r="A418" s="10"/>
      <c r="B418" s="8"/>
      <c r="C418" s="8" t="s">
        <v>14</v>
      </c>
      <c r="D418" s="8"/>
      <c r="E418" s="8"/>
    </row>
    <row r="419" ht="15.75" customHeight="1">
      <c r="A419" s="10"/>
      <c r="B419" s="8"/>
      <c r="C419" s="8" t="s">
        <v>14</v>
      </c>
      <c r="D419" s="8"/>
      <c r="E419" s="8"/>
    </row>
    <row r="420" ht="15.75" customHeight="1">
      <c r="A420" s="10"/>
      <c r="B420" s="8"/>
      <c r="C420" s="8" t="s">
        <v>14</v>
      </c>
      <c r="D420" s="8"/>
      <c r="E420" s="8"/>
    </row>
    <row r="421" ht="15.75" customHeight="1">
      <c r="A421" s="10"/>
      <c r="B421" s="8"/>
      <c r="C421" s="8" t="s">
        <v>14</v>
      </c>
      <c r="D421" s="8"/>
      <c r="E421" s="8"/>
    </row>
    <row r="422" ht="15.75" customHeight="1">
      <c r="A422" s="10"/>
      <c r="B422" s="8"/>
      <c r="C422" s="8" t="s">
        <v>14</v>
      </c>
      <c r="D422" s="8"/>
      <c r="E422" s="8"/>
    </row>
    <row r="423" ht="15.75" customHeight="1">
      <c r="A423" s="10"/>
      <c r="B423" s="8"/>
      <c r="C423" s="8" t="s">
        <v>14</v>
      </c>
      <c r="D423" s="8"/>
      <c r="E423" s="8"/>
    </row>
    <row r="424" ht="15.75" customHeight="1">
      <c r="A424" s="10"/>
      <c r="B424" s="8"/>
      <c r="C424" s="8" t="s">
        <v>14</v>
      </c>
      <c r="D424" s="8"/>
      <c r="E424" s="8"/>
    </row>
    <row r="425" ht="15.75" customHeight="1">
      <c r="A425" s="10"/>
      <c r="B425" s="8"/>
      <c r="C425" s="8" t="s">
        <v>14</v>
      </c>
      <c r="D425" s="8"/>
      <c r="E425" s="8"/>
    </row>
    <row r="426" ht="15.75" customHeight="1">
      <c r="A426" s="10"/>
      <c r="B426" s="8"/>
      <c r="C426" s="8" t="s">
        <v>14</v>
      </c>
      <c r="D426" s="8"/>
      <c r="E426" s="8"/>
    </row>
    <row r="427" ht="15.75" customHeight="1">
      <c r="A427" s="10"/>
      <c r="B427" s="8"/>
      <c r="C427" s="8" t="s">
        <v>14</v>
      </c>
      <c r="D427" s="8"/>
      <c r="E427" s="8"/>
    </row>
    <row r="428" ht="15.75" customHeight="1">
      <c r="A428" s="10"/>
      <c r="B428" s="8"/>
      <c r="C428" s="8" t="s">
        <v>14</v>
      </c>
      <c r="D428" s="8"/>
      <c r="E428" s="8"/>
    </row>
    <row r="429" ht="15.75" customHeight="1">
      <c r="A429" s="10"/>
      <c r="B429" s="8"/>
      <c r="C429" s="8" t="s">
        <v>14</v>
      </c>
      <c r="D429" s="8"/>
      <c r="E429" s="8"/>
    </row>
    <row r="430" ht="15.75" customHeight="1">
      <c r="A430" s="10"/>
      <c r="B430" s="8"/>
      <c r="C430" s="8" t="s">
        <v>14</v>
      </c>
      <c r="D430" s="8"/>
      <c r="E430" s="8"/>
    </row>
    <row r="431" ht="15.75" customHeight="1">
      <c r="A431" s="10"/>
      <c r="B431" s="8"/>
      <c r="C431" s="8" t="s">
        <v>14</v>
      </c>
      <c r="D431" s="8"/>
      <c r="E431" s="8"/>
    </row>
    <row r="432" ht="15.75" customHeight="1">
      <c r="A432" s="10"/>
      <c r="B432" s="8"/>
      <c r="C432" s="8" t="s">
        <v>14</v>
      </c>
      <c r="D432" s="8"/>
      <c r="E432" s="8"/>
    </row>
    <row r="433" ht="15.75" customHeight="1">
      <c r="A433" s="10"/>
      <c r="B433" s="8"/>
      <c r="C433" s="8" t="s">
        <v>14</v>
      </c>
      <c r="D433" s="8"/>
      <c r="E433" s="8"/>
    </row>
    <row r="434" ht="15.75" customHeight="1">
      <c r="A434" s="10"/>
      <c r="B434" s="8"/>
      <c r="C434" s="8" t="s">
        <v>14</v>
      </c>
      <c r="D434" s="8"/>
      <c r="E434" s="8"/>
    </row>
    <row r="435" ht="15.75" customHeight="1">
      <c r="A435" s="10"/>
      <c r="B435" s="8"/>
      <c r="C435" s="8" t="s">
        <v>14</v>
      </c>
      <c r="D435" s="8"/>
      <c r="E435" s="8"/>
    </row>
    <row r="436" ht="15.75" customHeight="1">
      <c r="A436" s="10"/>
      <c r="B436" s="8"/>
      <c r="C436" s="8" t="s">
        <v>14</v>
      </c>
      <c r="D436" s="8"/>
      <c r="E436" s="8"/>
    </row>
    <row r="437" ht="15.75" customHeight="1">
      <c r="A437" s="10"/>
      <c r="B437" s="8"/>
      <c r="C437" s="8" t="s">
        <v>14</v>
      </c>
      <c r="D437" s="8"/>
      <c r="E437" s="8"/>
    </row>
    <row r="438" ht="15.75" customHeight="1">
      <c r="A438" s="10"/>
      <c r="B438" s="8"/>
      <c r="C438" s="8" t="s">
        <v>14</v>
      </c>
      <c r="D438" s="8"/>
      <c r="E438" s="8"/>
    </row>
    <row r="439" ht="15.75" customHeight="1">
      <c r="A439" s="10"/>
      <c r="B439" s="8"/>
      <c r="C439" s="8" t="s">
        <v>14</v>
      </c>
      <c r="D439" s="8"/>
      <c r="E439" s="8"/>
    </row>
    <row r="440" ht="15.75" customHeight="1">
      <c r="A440" s="10"/>
      <c r="B440" s="8"/>
      <c r="C440" s="8" t="s">
        <v>14</v>
      </c>
      <c r="D440" s="8"/>
      <c r="E440" s="8"/>
    </row>
    <row r="441" ht="15.75" customHeight="1">
      <c r="A441" s="10"/>
      <c r="B441" s="8"/>
      <c r="C441" s="8" t="s">
        <v>14</v>
      </c>
      <c r="D441" s="8"/>
      <c r="E441" s="8"/>
    </row>
    <row r="442" ht="15.75" customHeight="1">
      <c r="A442" s="10"/>
      <c r="B442" s="8"/>
      <c r="C442" s="8" t="s">
        <v>14</v>
      </c>
      <c r="D442" s="8"/>
      <c r="E442" s="8"/>
    </row>
    <row r="443" ht="15.75" customHeight="1">
      <c r="A443" s="10"/>
      <c r="B443" s="8"/>
      <c r="C443" s="8" t="s">
        <v>14</v>
      </c>
      <c r="D443" s="8"/>
      <c r="E443" s="8"/>
    </row>
    <row r="444" ht="15.75" customHeight="1">
      <c r="A444" s="10"/>
      <c r="B444" s="8"/>
      <c r="C444" s="8" t="s">
        <v>14</v>
      </c>
      <c r="D444" s="8"/>
      <c r="E444" s="8"/>
    </row>
    <row r="445" ht="15.75" customHeight="1">
      <c r="A445" s="10"/>
      <c r="B445" s="8"/>
      <c r="C445" s="8" t="s">
        <v>14</v>
      </c>
      <c r="D445" s="8"/>
      <c r="E445" s="8"/>
    </row>
    <row r="446" ht="15.75" customHeight="1">
      <c r="A446" s="10"/>
      <c r="B446" s="8"/>
      <c r="C446" s="8" t="s">
        <v>14</v>
      </c>
      <c r="D446" s="8"/>
      <c r="E446" s="8"/>
    </row>
    <row r="447" ht="15.75" customHeight="1">
      <c r="A447" s="10"/>
      <c r="B447" s="8"/>
      <c r="C447" s="8" t="s">
        <v>14</v>
      </c>
      <c r="D447" s="8"/>
      <c r="E447" s="8"/>
    </row>
    <row r="448" ht="15.75" customHeight="1">
      <c r="A448" s="10"/>
      <c r="B448" s="8"/>
      <c r="C448" s="8" t="s">
        <v>14</v>
      </c>
      <c r="D448" s="8"/>
      <c r="E448" s="8"/>
    </row>
    <row r="449" ht="15.75" customHeight="1">
      <c r="A449" s="10"/>
      <c r="B449" s="8"/>
      <c r="C449" s="8" t="s">
        <v>14</v>
      </c>
      <c r="D449" s="8"/>
      <c r="E449" s="8"/>
    </row>
    <row r="450" ht="15.75" customHeight="1">
      <c r="A450" s="10"/>
      <c r="B450" s="8"/>
      <c r="C450" s="8" t="s">
        <v>14</v>
      </c>
      <c r="D450" s="8"/>
      <c r="E450" s="8"/>
    </row>
    <row r="451" ht="15.75" customHeight="1">
      <c r="A451" s="10"/>
      <c r="B451" s="8"/>
      <c r="C451" s="8" t="s">
        <v>14</v>
      </c>
      <c r="D451" s="8"/>
      <c r="E451" s="8"/>
    </row>
    <row r="452" ht="15.75" customHeight="1">
      <c r="A452" s="10"/>
      <c r="B452" s="8"/>
      <c r="C452" s="8" t="s">
        <v>14</v>
      </c>
      <c r="D452" s="8"/>
      <c r="E452" s="8"/>
    </row>
    <row r="453" ht="15.75" customHeight="1">
      <c r="A453" s="10"/>
      <c r="B453" s="8"/>
      <c r="C453" s="8" t="s">
        <v>14</v>
      </c>
      <c r="D453" s="8"/>
      <c r="E453" s="8"/>
    </row>
    <row r="454" ht="15.75" customHeight="1">
      <c r="A454" s="10"/>
      <c r="B454" s="8"/>
      <c r="C454" s="8" t="s">
        <v>14</v>
      </c>
      <c r="D454" s="8"/>
      <c r="E454" s="8"/>
    </row>
    <row r="455" ht="15.75" customHeight="1">
      <c r="A455" s="10"/>
      <c r="B455" s="8"/>
      <c r="C455" s="8" t="s">
        <v>14</v>
      </c>
      <c r="D455" s="8"/>
      <c r="E455" s="8"/>
    </row>
    <row r="456" ht="15.75" customHeight="1">
      <c r="A456" s="10"/>
      <c r="B456" s="8"/>
      <c r="C456" s="8" t="s">
        <v>14</v>
      </c>
      <c r="D456" s="8"/>
      <c r="E456" s="8"/>
    </row>
    <row r="457" ht="15.75" customHeight="1">
      <c r="A457" s="10"/>
      <c r="B457" s="8"/>
      <c r="C457" s="8" t="s">
        <v>14</v>
      </c>
      <c r="D457" s="8"/>
      <c r="E457" s="8"/>
    </row>
    <row r="458" ht="15.75" customHeight="1">
      <c r="A458" s="10"/>
      <c r="B458" s="8"/>
      <c r="C458" s="8" t="s">
        <v>14</v>
      </c>
      <c r="D458" s="8"/>
      <c r="E458" s="8"/>
    </row>
    <row r="459" ht="15.75" customHeight="1">
      <c r="A459" s="10"/>
      <c r="B459" s="8"/>
      <c r="C459" s="8" t="s">
        <v>14</v>
      </c>
      <c r="D459" s="8"/>
      <c r="E459" s="8"/>
    </row>
    <row r="460" ht="15.75" customHeight="1">
      <c r="A460" s="10"/>
      <c r="B460" s="8"/>
      <c r="C460" s="8" t="s">
        <v>14</v>
      </c>
      <c r="D460" s="8"/>
      <c r="E460" s="8"/>
    </row>
    <row r="461" ht="15.75" customHeight="1">
      <c r="A461" s="10"/>
      <c r="B461" s="8"/>
      <c r="C461" s="8" t="s">
        <v>14</v>
      </c>
      <c r="D461" s="8"/>
      <c r="E461" s="8"/>
    </row>
    <row r="462" ht="15.75" customHeight="1">
      <c r="A462" s="10"/>
      <c r="B462" s="8"/>
      <c r="C462" s="8" t="s">
        <v>14</v>
      </c>
      <c r="D462" s="8"/>
      <c r="E462" s="8"/>
    </row>
    <row r="463" ht="15.75" customHeight="1">
      <c r="A463" s="10"/>
      <c r="B463" s="8"/>
      <c r="C463" s="8" t="s">
        <v>14</v>
      </c>
      <c r="D463" s="8"/>
      <c r="E463" s="8"/>
    </row>
    <row r="464" ht="15.75" customHeight="1">
      <c r="A464" s="10"/>
      <c r="B464" s="8"/>
      <c r="C464" s="8" t="s">
        <v>14</v>
      </c>
      <c r="D464" s="8"/>
      <c r="E464" s="8"/>
    </row>
    <row r="465" ht="15.75" customHeight="1">
      <c r="A465" s="10"/>
      <c r="B465" s="8"/>
      <c r="C465" s="8" t="s">
        <v>14</v>
      </c>
      <c r="D465" s="8"/>
      <c r="E465" s="8"/>
    </row>
    <row r="466" ht="15.75" customHeight="1">
      <c r="A466" s="10"/>
      <c r="B466" s="8"/>
      <c r="C466" s="8" t="s">
        <v>14</v>
      </c>
      <c r="D466" s="8"/>
      <c r="E466" s="8"/>
    </row>
    <row r="467" ht="15.75" customHeight="1">
      <c r="A467" s="10"/>
      <c r="B467" s="8"/>
      <c r="C467" s="8" t="s">
        <v>14</v>
      </c>
      <c r="D467" s="8"/>
      <c r="E467" s="8"/>
    </row>
    <row r="468" ht="15.75" customHeight="1">
      <c r="A468" s="10"/>
      <c r="B468" s="8"/>
      <c r="C468" s="8" t="s">
        <v>14</v>
      </c>
      <c r="D468" s="8"/>
      <c r="E468" s="8"/>
    </row>
    <row r="469" ht="15.75" customHeight="1">
      <c r="A469" s="10"/>
      <c r="B469" s="8"/>
      <c r="C469" s="8" t="s">
        <v>14</v>
      </c>
      <c r="D469" s="8"/>
      <c r="E469" s="8"/>
    </row>
    <row r="470" ht="15.75" customHeight="1">
      <c r="A470" s="10"/>
      <c r="B470" s="8"/>
      <c r="C470" s="8" t="s">
        <v>14</v>
      </c>
      <c r="D470" s="8"/>
      <c r="E470" s="8"/>
    </row>
    <row r="471" ht="15.75" customHeight="1">
      <c r="A471" s="10"/>
      <c r="B471" s="8"/>
      <c r="C471" s="8" t="s">
        <v>14</v>
      </c>
      <c r="D471" s="8"/>
      <c r="E471" s="8"/>
    </row>
    <row r="472" ht="15.75" customHeight="1">
      <c r="A472" s="10"/>
      <c r="B472" s="8"/>
      <c r="C472" s="8" t="s">
        <v>14</v>
      </c>
      <c r="D472" s="8"/>
      <c r="E472" s="8"/>
    </row>
    <row r="473" ht="15.75" customHeight="1">
      <c r="A473" s="10"/>
      <c r="B473" s="8"/>
      <c r="C473" s="8" t="s">
        <v>14</v>
      </c>
      <c r="D473" s="8"/>
      <c r="E473" s="8"/>
    </row>
    <row r="474" ht="15.75" customHeight="1">
      <c r="A474" s="10"/>
      <c r="B474" s="8"/>
      <c r="C474" s="8" t="s">
        <v>14</v>
      </c>
      <c r="D474" s="8"/>
      <c r="E474" s="8"/>
    </row>
    <row r="475" ht="15.75" customHeight="1">
      <c r="A475" s="10"/>
      <c r="B475" s="8"/>
      <c r="C475" s="8" t="s">
        <v>14</v>
      </c>
      <c r="D475" s="8"/>
      <c r="E475" s="8"/>
    </row>
    <row r="476" ht="15.75" customHeight="1">
      <c r="A476" s="10"/>
      <c r="B476" s="8"/>
      <c r="C476" s="8" t="s">
        <v>14</v>
      </c>
      <c r="D476" s="8"/>
      <c r="E476" s="8"/>
    </row>
    <row r="477" ht="15.75" customHeight="1">
      <c r="A477" s="10"/>
      <c r="B477" s="8"/>
      <c r="C477" s="8" t="s">
        <v>14</v>
      </c>
      <c r="D477" s="8"/>
      <c r="E477" s="8"/>
    </row>
    <row r="478" ht="15.75" customHeight="1">
      <c r="A478" s="10"/>
      <c r="B478" s="8"/>
      <c r="C478" s="8" t="s">
        <v>14</v>
      </c>
      <c r="D478" s="8"/>
      <c r="E478" s="8"/>
    </row>
    <row r="479" ht="15.75" customHeight="1">
      <c r="A479" s="10"/>
      <c r="B479" s="8"/>
      <c r="C479" s="8" t="s">
        <v>14</v>
      </c>
      <c r="D479" s="8"/>
      <c r="E479" s="8"/>
    </row>
    <row r="480" ht="15.75" customHeight="1">
      <c r="A480" s="10"/>
      <c r="B480" s="8"/>
      <c r="C480" s="8" t="s">
        <v>14</v>
      </c>
      <c r="D480" s="8"/>
      <c r="E480" s="8"/>
    </row>
    <row r="481" ht="15.75" customHeight="1">
      <c r="A481" s="10"/>
      <c r="B481" s="8"/>
      <c r="C481" s="8" t="s">
        <v>14</v>
      </c>
      <c r="D481" s="8"/>
      <c r="E481" s="8"/>
    </row>
    <row r="482" ht="15.75" customHeight="1">
      <c r="A482" s="10"/>
      <c r="B482" s="8"/>
      <c r="C482" s="8" t="s">
        <v>14</v>
      </c>
      <c r="D482" s="8"/>
      <c r="E482" s="8"/>
    </row>
    <row r="483" ht="15.75" customHeight="1">
      <c r="A483" s="10"/>
      <c r="B483" s="8"/>
      <c r="C483" s="8" t="s">
        <v>14</v>
      </c>
      <c r="D483" s="8"/>
      <c r="E483" s="8"/>
    </row>
    <row r="484" ht="15.75" customHeight="1">
      <c r="A484" s="10"/>
      <c r="B484" s="8"/>
      <c r="C484" s="8" t="s">
        <v>14</v>
      </c>
      <c r="D484" s="8"/>
      <c r="E484" s="8"/>
    </row>
    <row r="485" ht="15.75" customHeight="1">
      <c r="A485" s="10"/>
      <c r="B485" s="8"/>
      <c r="C485" s="8" t="s">
        <v>14</v>
      </c>
      <c r="D485" s="8"/>
      <c r="E485" s="8"/>
    </row>
    <row r="486" ht="15.75" customHeight="1">
      <c r="A486" s="10"/>
      <c r="B486" s="8"/>
      <c r="C486" s="8" t="s">
        <v>14</v>
      </c>
      <c r="D486" s="8"/>
      <c r="E486" s="8"/>
    </row>
    <row r="487" ht="15.75" customHeight="1">
      <c r="A487" s="10"/>
      <c r="B487" s="8"/>
      <c r="C487" s="8" t="s">
        <v>14</v>
      </c>
      <c r="D487" s="8"/>
      <c r="E487" s="8"/>
    </row>
    <row r="488" ht="15.75" customHeight="1">
      <c r="A488" s="10"/>
      <c r="B488" s="8"/>
      <c r="C488" s="8" t="s">
        <v>14</v>
      </c>
      <c r="D488" s="8"/>
      <c r="E488" s="8"/>
    </row>
    <row r="489" ht="15.75" customHeight="1">
      <c r="A489" s="10"/>
      <c r="B489" s="8"/>
      <c r="C489" s="8" t="s">
        <v>14</v>
      </c>
      <c r="D489" s="8"/>
      <c r="E489" s="8"/>
    </row>
    <row r="490" ht="15.75" customHeight="1">
      <c r="A490" s="10"/>
      <c r="B490" s="8"/>
      <c r="C490" s="8" t="s">
        <v>14</v>
      </c>
      <c r="D490" s="8"/>
      <c r="E490" s="8"/>
    </row>
    <row r="491" ht="15.75" customHeight="1">
      <c r="A491" s="10"/>
      <c r="B491" s="8"/>
      <c r="C491" s="8" t="s">
        <v>14</v>
      </c>
      <c r="D491" s="8"/>
      <c r="E491" s="8"/>
    </row>
    <row r="492" ht="15.75" customHeight="1">
      <c r="A492" s="10"/>
      <c r="B492" s="8"/>
      <c r="C492" s="8" t="s">
        <v>14</v>
      </c>
      <c r="D492" s="8"/>
      <c r="E492" s="8"/>
    </row>
    <row r="493" ht="15.75" customHeight="1">
      <c r="A493" s="10"/>
      <c r="B493" s="8"/>
      <c r="C493" s="8" t="s">
        <v>14</v>
      </c>
      <c r="D493" s="8"/>
      <c r="E493" s="8"/>
    </row>
    <row r="494" ht="15.75" customHeight="1">
      <c r="A494" s="10"/>
      <c r="B494" s="8"/>
      <c r="C494" s="8" t="s">
        <v>14</v>
      </c>
      <c r="D494" s="8"/>
      <c r="E494" s="8"/>
    </row>
    <row r="495" ht="15.75" customHeight="1">
      <c r="A495" s="10"/>
      <c r="B495" s="8"/>
      <c r="C495" s="8" t="s">
        <v>14</v>
      </c>
      <c r="D495" s="8"/>
      <c r="E495" s="8"/>
    </row>
    <row r="496" ht="15.75" customHeight="1">
      <c r="A496" s="10"/>
      <c r="B496" s="8"/>
      <c r="C496" s="8" t="s">
        <v>14</v>
      </c>
      <c r="D496" s="8"/>
      <c r="E496" s="8"/>
    </row>
    <row r="497" ht="15.75" customHeight="1">
      <c r="A497" s="10"/>
      <c r="B497" s="8"/>
      <c r="C497" s="8" t="s">
        <v>14</v>
      </c>
      <c r="D497" s="8"/>
      <c r="E497" s="8"/>
    </row>
    <row r="498" ht="15.75" customHeight="1">
      <c r="A498" s="10"/>
      <c r="B498" s="8"/>
      <c r="C498" s="8" t="s">
        <v>14</v>
      </c>
      <c r="D498" s="8"/>
      <c r="E498" s="8"/>
    </row>
    <row r="499" ht="15.75" customHeight="1">
      <c r="A499" s="10"/>
      <c r="B499" s="8"/>
      <c r="C499" s="8" t="s">
        <v>14</v>
      </c>
      <c r="D499" s="8"/>
      <c r="E499" s="8"/>
    </row>
    <row r="500" ht="15.75" customHeight="1">
      <c r="A500" s="10"/>
      <c r="B500" s="8"/>
      <c r="C500" s="8" t="s">
        <v>14</v>
      </c>
      <c r="D500" s="8"/>
      <c r="E500" s="8"/>
    </row>
    <row r="501" ht="15.75" customHeight="1">
      <c r="A501" s="10"/>
      <c r="B501" s="8"/>
      <c r="C501" s="8" t="s">
        <v>14</v>
      </c>
      <c r="D501" s="8"/>
      <c r="E501" s="8"/>
    </row>
    <row r="502" ht="15.75" customHeight="1">
      <c r="A502" s="10"/>
      <c r="B502" s="8"/>
      <c r="C502" s="8" t="s">
        <v>14</v>
      </c>
      <c r="D502" s="8"/>
      <c r="E502" s="8"/>
    </row>
    <row r="503" ht="15.75" customHeight="1">
      <c r="A503" s="10"/>
      <c r="B503" s="8"/>
      <c r="C503" s="8" t="s">
        <v>14</v>
      </c>
      <c r="D503" s="8"/>
      <c r="E503" s="8"/>
    </row>
    <row r="504" ht="15.75" customHeight="1">
      <c r="A504" s="10"/>
      <c r="B504" s="8"/>
      <c r="C504" s="8" t="s">
        <v>14</v>
      </c>
      <c r="D504" s="8"/>
      <c r="E504" s="8"/>
    </row>
    <row r="505" ht="15.75" customHeight="1">
      <c r="A505" s="10"/>
      <c r="B505" s="8"/>
      <c r="C505" s="8" t="s">
        <v>14</v>
      </c>
      <c r="D505" s="8"/>
      <c r="E505" s="8"/>
    </row>
    <row r="506" ht="15.75" customHeight="1">
      <c r="A506" s="10"/>
      <c r="B506" s="8"/>
      <c r="C506" s="8" t="s">
        <v>14</v>
      </c>
      <c r="D506" s="8"/>
      <c r="E506" s="8"/>
    </row>
    <row r="507" ht="15.75" customHeight="1">
      <c r="A507" s="10"/>
      <c r="B507" s="8"/>
      <c r="C507" s="8" t="s">
        <v>14</v>
      </c>
      <c r="D507" s="8"/>
      <c r="E507" s="8"/>
    </row>
    <row r="508" ht="15.75" customHeight="1">
      <c r="A508" s="10"/>
      <c r="B508" s="8"/>
      <c r="C508" s="8" t="s">
        <v>14</v>
      </c>
      <c r="D508" s="8"/>
      <c r="E508" s="8"/>
    </row>
    <row r="509" ht="15.75" customHeight="1">
      <c r="A509" s="10"/>
      <c r="B509" s="8"/>
      <c r="C509" s="8" t="s">
        <v>14</v>
      </c>
      <c r="D509" s="8"/>
      <c r="E509" s="8"/>
    </row>
    <row r="510" ht="15.75" customHeight="1">
      <c r="A510" s="10"/>
      <c r="B510" s="8"/>
      <c r="C510" s="8" t="s">
        <v>14</v>
      </c>
      <c r="D510" s="8"/>
      <c r="E510" s="8"/>
    </row>
    <row r="511" ht="15.75" customHeight="1">
      <c r="A511" s="10"/>
      <c r="B511" s="8"/>
      <c r="C511" s="8" t="s">
        <v>14</v>
      </c>
      <c r="D511" s="8"/>
      <c r="E511" s="8"/>
    </row>
    <row r="512" ht="15.75" customHeight="1">
      <c r="A512" s="10"/>
      <c r="B512" s="8"/>
      <c r="C512" s="8" t="s">
        <v>14</v>
      </c>
      <c r="D512" s="8"/>
      <c r="E512" s="8"/>
    </row>
    <row r="513" ht="15.75" customHeight="1">
      <c r="A513" s="10"/>
      <c r="B513" s="8"/>
      <c r="C513" s="8" t="s">
        <v>14</v>
      </c>
      <c r="D513" s="8"/>
      <c r="E513" s="8"/>
    </row>
    <row r="514" ht="15.75" customHeight="1">
      <c r="A514" s="10"/>
      <c r="B514" s="8"/>
      <c r="C514" s="8" t="s">
        <v>14</v>
      </c>
      <c r="D514" s="8"/>
      <c r="E514" s="8"/>
    </row>
    <row r="515" ht="15.75" customHeight="1">
      <c r="A515" s="10"/>
      <c r="B515" s="8"/>
      <c r="C515" s="8" t="s">
        <v>14</v>
      </c>
      <c r="D515" s="8"/>
      <c r="E515" s="8"/>
    </row>
    <row r="516" ht="15.75" customHeight="1">
      <c r="A516" s="10"/>
      <c r="B516" s="8"/>
      <c r="C516" s="8" t="s">
        <v>14</v>
      </c>
      <c r="D516" s="8"/>
      <c r="E516" s="8"/>
    </row>
    <row r="517" ht="15.75" customHeight="1">
      <c r="A517" s="10"/>
      <c r="B517" s="8"/>
      <c r="C517" s="8" t="s">
        <v>14</v>
      </c>
      <c r="D517" s="8"/>
      <c r="E517" s="8"/>
    </row>
    <row r="518" ht="15.75" customHeight="1">
      <c r="A518" s="10"/>
      <c r="B518" s="8"/>
      <c r="C518" s="8" t="s">
        <v>14</v>
      </c>
      <c r="D518" s="8"/>
      <c r="E518" s="8"/>
    </row>
    <row r="519" ht="15.75" customHeight="1">
      <c r="A519" s="10"/>
      <c r="B519" s="8"/>
      <c r="C519" s="8" t="s">
        <v>14</v>
      </c>
      <c r="D519" s="8"/>
      <c r="E519" s="8"/>
    </row>
    <row r="520" ht="15.75" customHeight="1">
      <c r="A520" s="10"/>
      <c r="B520" s="8"/>
      <c r="C520" s="8" t="s">
        <v>14</v>
      </c>
      <c r="D520" s="8"/>
      <c r="E520" s="8"/>
    </row>
    <row r="521" ht="15.75" customHeight="1">
      <c r="A521" s="10"/>
      <c r="B521" s="8"/>
      <c r="C521" s="8" t="s">
        <v>14</v>
      </c>
      <c r="D521" s="8"/>
      <c r="E521" s="8"/>
    </row>
    <row r="522" ht="15.75" customHeight="1">
      <c r="A522" s="10"/>
      <c r="B522" s="8"/>
      <c r="C522" s="8" t="s">
        <v>14</v>
      </c>
      <c r="D522" s="8"/>
      <c r="E522" s="8"/>
    </row>
    <row r="523" ht="15.75" customHeight="1">
      <c r="A523" s="10"/>
      <c r="B523" s="8"/>
      <c r="C523" s="8" t="s">
        <v>14</v>
      </c>
      <c r="D523" s="8"/>
      <c r="E523" s="8"/>
    </row>
    <row r="524" ht="15.75" customHeight="1">
      <c r="A524" s="10"/>
      <c r="B524" s="8"/>
      <c r="C524" s="8" t="s">
        <v>14</v>
      </c>
      <c r="D524" s="8"/>
      <c r="E524" s="8"/>
    </row>
    <row r="525" ht="15.75" customHeight="1">
      <c r="A525" s="10"/>
      <c r="B525" s="8"/>
      <c r="C525" s="8" t="s">
        <v>14</v>
      </c>
      <c r="D525" s="8"/>
      <c r="E525" s="8"/>
    </row>
    <row r="526" ht="15.75" customHeight="1">
      <c r="A526" s="10"/>
      <c r="B526" s="8"/>
      <c r="C526" s="8" t="s">
        <v>14</v>
      </c>
      <c r="D526" s="8"/>
      <c r="E526" s="8"/>
    </row>
    <row r="527" ht="15.75" customHeight="1">
      <c r="A527" s="10"/>
      <c r="B527" s="8"/>
      <c r="C527" s="8" t="s">
        <v>14</v>
      </c>
      <c r="D527" s="8"/>
      <c r="E527" s="8"/>
    </row>
    <row r="528" ht="15.75" customHeight="1">
      <c r="A528" s="10"/>
      <c r="B528" s="8"/>
      <c r="C528" s="8" t="s">
        <v>14</v>
      </c>
      <c r="D528" s="8"/>
      <c r="E528" s="8"/>
    </row>
    <row r="529" ht="15.75" customHeight="1">
      <c r="A529" s="10"/>
      <c r="B529" s="8"/>
      <c r="C529" s="8" t="s">
        <v>14</v>
      </c>
      <c r="D529" s="8"/>
      <c r="E529" s="8"/>
    </row>
    <row r="530" ht="15.75" customHeight="1">
      <c r="A530" s="10"/>
      <c r="B530" s="8"/>
      <c r="C530" s="8" t="s">
        <v>14</v>
      </c>
      <c r="D530" s="8"/>
      <c r="E530" s="8"/>
    </row>
    <row r="531" ht="15.75" customHeight="1">
      <c r="A531" s="10"/>
      <c r="B531" s="8"/>
      <c r="C531" s="8" t="s">
        <v>14</v>
      </c>
      <c r="D531" s="8"/>
      <c r="E531" s="8"/>
    </row>
    <row r="532" ht="15.75" customHeight="1">
      <c r="A532" s="10"/>
      <c r="B532" s="8"/>
      <c r="C532" s="8" t="s">
        <v>14</v>
      </c>
      <c r="D532" s="8"/>
      <c r="E532" s="8"/>
    </row>
    <row r="533" ht="15.75" customHeight="1">
      <c r="A533" s="10"/>
      <c r="B533" s="8"/>
      <c r="C533" s="8" t="s">
        <v>14</v>
      </c>
      <c r="D533" s="8"/>
      <c r="E533" s="8"/>
    </row>
    <row r="534" ht="15.75" customHeight="1">
      <c r="A534" s="10"/>
      <c r="B534" s="8"/>
      <c r="C534" s="8" t="s">
        <v>14</v>
      </c>
      <c r="D534" s="8"/>
      <c r="E534" s="8"/>
    </row>
    <row r="535" ht="15.75" customHeight="1">
      <c r="A535" s="10"/>
      <c r="B535" s="8"/>
      <c r="C535" s="8" t="s">
        <v>14</v>
      </c>
      <c r="D535" s="8"/>
      <c r="E535" s="8"/>
    </row>
    <row r="536" ht="15.75" customHeight="1">
      <c r="A536" s="10"/>
      <c r="B536" s="8"/>
      <c r="C536" s="8" t="s">
        <v>14</v>
      </c>
      <c r="D536" s="8"/>
      <c r="E536" s="8"/>
    </row>
    <row r="537" ht="15.75" customHeight="1">
      <c r="A537" s="10"/>
      <c r="B537" s="8"/>
      <c r="C537" s="8" t="s">
        <v>14</v>
      </c>
      <c r="D537" s="8"/>
      <c r="E537" s="8"/>
    </row>
    <row r="538" ht="15.75" customHeight="1">
      <c r="A538" s="10"/>
      <c r="B538" s="8"/>
      <c r="C538" s="8" t="s">
        <v>14</v>
      </c>
      <c r="D538" s="8"/>
      <c r="E538" s="8"/>
    </row>
    <row r="539" ht="15.75" customHeight="1">
      <c r="A539" s="10"/>
      <c r="B539" s="8"/>
      <c r="C539" s="8" t="s">
        <v>14</v>
      </c>
      <c r="D539" s="8"/>
      <c r="E539" s="8"/>
    </row>
    <row r="540" ht="15.75" customHeight="1">
      <c r="A540" s="10"/>
      <c r="B540" s="8"/>
      <c r="C540" s="8" t="s">
        <v>14</v>
      </c>
      <c r="D540" s="8"/>
      <c r="E540" s="8"/>
    </row>
    <row r="541" ht="15.75" customHeight="1">
      <c r="A541" s="10"/>
      <c r="B541" s="8"/>
      <c r="C541" s="8" t="s">
        <v>14</v>
      </c>
      <c r="D541" s="8"/>
      <c r="E541" s="8"/>
    </row>
    <row r="542" ht="15.75" customHeight="1">
      <c r="A542" s="10"/>
      <c r="B542" s="8"/>
      <c r="C542" s="8" t="s">
        <v>14</v>
      </c>
      <c r="D542" s="8"/>
      <c r="E542" s="8"/>
    </row>
    <row r="543" ht="15.75" customHeight="1">
      <c r="A543" s="10"/>
      <c r="B543" s="8"/>
      <c r="C543" s="8" t="s">
        <v>14</v>
      </c>
      <c r="D543" s="8"/>
      <c r="E543" s="8"/>
    </row>
    <row r="544" ht="15.75" customHeight="1">
      <c r="A544" s="10"/>
      <c r="B544" s="8"/>
      <c r="C544" s="8" t="s">
        <v>14</v>
      </c>
      <c r="D544" s="8"/>
      <c r="E544" s="8"/>
    </row>
    <row r="545" ht="15.75" customHeight="1">
      <c r="A545" s="10"/>
      <c r="B545" s="8"/>
      <c r="C545" s="8" t="s">
        <v>14</v>
      </c>
      <c r="D545" s="8"/>
      <c r="E545" s="8"/>
    </row>
    <row r="546" ht="15.75" customHeight="1">
      <c r="A546" s="10"/>
      <c r="B546" s="8"/>
      <c r="C546" s="8" t="s">
        <v>14</v>
      </c>
      <c r="D546" s="8"/>
      <c r="E546" s="8"/>
    </row>
    <row r="547" ht="15.75" customHeight="1">
      <c r="A547" s="10"/>
      <c r="B547" s="8"/>
      <c r="C547" s="8" t="s">
        <v>14</v>
      </c>
      <c r="D547" s="8"/>
      <c r="E547" s="8"/>
    </row>
    <row r="548" ht="15.75" customHeight="1">
      <c r="A548" s="10"/>
      <c r="B548" s="8"/>
      <c r="C548" s="8" t="s">
        <v>14</v>
      </c>
      <c r="D548" s="8"/>
      <c r="E548" s="8"/>
    </row>
    <row r="549" ht="15.75" customHeight="1">
      <c r="A549" s="10"/>
      <c r="B549" s="8"/>
      <c r="C549" s="8" t="s">
        <v>14</v>
      </c>
      <c r="D549" s="8"/>
      <c r="E549" s="8"/>
    </row>
    <row r="550" ht="15.75" customHeight="1">
      <c r="A550" s="10"/>
      <c r="B550" s="8"/>
      <c r="C550" s="8" t="s">
        <v>14</v>
      </c>
      <c r="D550" s="8"/>
      <c r="E550" s="8"/>
    </row>
    <row r="551" ht="15.75" customHeight="1">
      <c r="A551" s="10"/>
      <c r="B551" s="8"/>
      <c r="C551" s="8" t="s">
        <v>14</v>
      </c>
      <c r="D551" s="8"/>
      <c r="E551" s="8"/>
    </row>
    <row r="552" ht="15.75" customHeight="1">
      <c r="A552" s="10"/>
      <c r="B552" s="8"/>
      <c r="C552" s="8" t="s">
        <v>14</v>
      </c>
      <c r="D552" s="8"/>
      <c r="E552" s="8"/>
    </row>
    <row r="553" ht="15.75" customHeight="1">
      <c r="A553" s="10"/>
      <c r="B553" s="8"/>
      <c r="C553" s="8" t="s">
        <v>14</v>
      </c>
      <c r="D553" s="8"/>
      <c r="E553" s="8"/>
    </row>
    <row r="554" ht="15.75" customHeight="1">
      <c r="A554" s="10"/>
      <c r="B554" s="8"/>
      <c r="C554" s="8" t="s">
        <v>14</v>
      </c>
      <c r="D554" s="8"/>
      <c r="E554" s="8"/>
    </row>
    <row r="555" ht="15.75" customHeight="1">
      <c r="A555" s="10"/>
      <c r="B555" s="8"/>
      <c r="C555" s="8" t="s">
        <v>14</v>
      </c>
      <c r="D555" s="8"/>
      <c r="E555" s="8"/>
    </row>
    <row r="556" ht="15.75" customHeight="1">
      <c r="A556" s="10"/>
      <c r="B556" s="8"/>
      <c r="C556" s="8" t="s">
        <v>14</v>
      </c>
      <c r="D556" s="8"/>
      <c r="E556" s="8"/>
    </row>
    <row r="557" ht="15.75" customHeight="1">
      <c r="A557" s="10"/>
      <c r="B557" s="8"/>
      <c r="C557" s="8" t="s">
        <v>14</v>
      </c>
      <c r="D557" s="8"/>
      <c r="E557" s="8"/>
    </row>
    <row r="558" ht="15.75" customHeight="1">
      <c r="A558" s="10"/>
      <c r="B558" s="8"/>
      <c r="C558" s="8" t="s">
        <v>14</v>
      </c>
      <c r="D558" s="8"/>
      <c r="E558" s="8"/>
    </row>
    <row r="559" ht="15.75" customHeight="1">
      <c r="A559" s="10"/>
      <c r="B559" s="8"/>
      <c r="C559" s="8" t="s">
        <v>14</v>
      </c>
      <c r="D559" s="8"/>
      <c r="E559" s="8"/>
    </row>
    <row r="560" ht="15.75" customHeight="1">
      <c r="A560" s="10"/>
      <c r="B560" s="8"/>
      <c r="C560" s="8" t="s">
        <v>14</v>
      </c>
      <c r="D560" s="8"/>
      <c r="E560" s="8"/>
    </row>
    <row r="561" ht="15.75" customHeight="1">
      <c r="A561" s="10"/>
      <c r="B561" s="8"/>
      <c r="C561" s="8" t="s">
        <v>14</v>
      </c>
      <c r="D561" s="8"/>
      <c r="E561" s="8"/>
    </row>
    <row r="562" ht="15.75" customHeight="1">
      <c r="A562" s="10"/>
      <c r="B562" s="8"/>
      <c r="C562" s="8" t="s">
        <v>14</v>
      </c>
      <c r="D562" s="8"/>
      <c r="E562" s="8"/>
    </row>
    <row r="563" ht="15.75" customHeight="1">
      <c r="A563" s="10"/>
      <c r="B563" s="8"/>
      <c r="C563" s="8" t="s">
        <v>14</v>
      </c>
      <c r="D563" s="8"/>
      <c r="E563" s="8"/>
    </row>
    <row r="564" ht="15.75" customHeight="1">
      <c r="A564" s="10"/>
      <c r="B564" s="8"/>
      <c r="C564" s="8" t="s">
        <v>14</v>
      </c>
      <c r="D564" s="8"/>
      <c r="E564" s="8"/>
    </row>
    <row r="565" ht="15.75" customHeight="1">
      <c r="A565" s="10"/>
      <c r="B565" s="8"/>
      <c r="C565" s="8" t="s">
        <v>14</v>
      </c>
      <c r="D565" s="8"/>
      <c r="E565" s="8"/>
    </row>
    <row r="566" ht="15.75" customHeight="1">
      <c r="A566" s="10"/>
      <c r="B566" s="8"/>
      <c r="C566" s="8" t="s">
        <v>14</v>
      </c>
      <c r="D566" s="8"/>
      <c r="E566" s="8"/>
    </row>
    <row r="567" ht="15.75" customHeight="1">
      <c r="A567" s="10"/>
      <c r="B567" s="8"/>
      <c r="C567" s="8" t="s">
        <v>14</v>
      </c>
      <c r="D567" s="8"/>
      <c r="E567" s="8"/>
    </row>
    <row r="568" ht="15.75" customHeight="1">
      <c r="A568" s="10"/>
      <c r="B568" s="8"/>
      <c r="C568" s="8" t="s">
        <v>14</v>
      </c>
      <c r="D568" s="8"/>
      <c r="E568" s="8"/>
    </row>
    <row r="569" ht="15.75" customHeight="1">
      <c r="A569" s="10"/>
      <c r="B569" s="8"/>
      <c r="C569" s="8" t="s">
        <v>14</v>
      </c>
      <c r="D569" s="8"/>
      <c r="E569" s="8"/>
    </row>
    <row r="570" ht="15.75" customHeight="1">
      <c r="A570" s="10"/>
      <c r="B570" s="8"/>
      <c r="C570" s="8" t="s">
        <v>14</v>
      </c>
      <c r="D570" s="8"/>
      <c r="E570" s="8"/>
    </row>
    <row r="571" ht="15.75" customHeight="1">
      <c r="A571" s="10"/>
      <c r="B571" s="8"/>
      <c r="C571" s="8" t="s">
        <v>14</v>
      </c>
      <c r="D571" s="8"/>
      <c r="E571" s="8"/>
    </row>
    <row r="572" ht="15.75" customHeight="1">
      <c r="A572" s="10"/>
      <c r="B572" s="8"/>
      <c r="C572" s="8" t="s">
        <v>14</v>
      </c>
      <c r="D572" s="8"/>
      <c r="E572" s="8"/>
    </row>
    <row r="573" ht="15.75" customHeight="1">
      <c r="A573" s="10"/>
      <c r="B573" s="8"/>
      <c r="C573" s="8" t="s">
        <v>14</v>
      </c>
      <c r="D573" s="8"/>
      <c r="E573" s="8"/>
    </row>
    <row r="574" ht="15.75" customHeight="1">
      <c r="A574" s="10"/>
      <c r="B574" s="8"/>
      <c r="C574" s="8" t="s">
        <v>14</v>
      </c>
      <c r="D574" s="8"/>
      <c r="E574" s="8"/>
    </row>
    <row r="575" ht="15.75" customHeight="1">
      <c r="A575" s="10"/>
      <c r="B575" s="8"/>
      <c r="C575" s="8" t="s">
        <v>14</v>
      </c>
      <c r="D575" s="8"/>
      <c r="E575" s="8"/>
    </row>
    <row r="576" ht="15.75" customHeight="1">
      <c r="A576" s="10"/>
      <c r="B576" s="8"/>
      <c r="C576" s="8" t="s">
        <v>14</v>
      </c>
      <c r="D576" s="8"/>
      <c r="E576" s="8"/>
    </row>
    <row r="577" ht="15.75" customHeight="1">
      <c r="A577" s="10"/>
      <c r="B577" s="8"/>
      <c r="C577" s="8" t="s">
        <v>14</v>
      </c>
      <c r="D577" s="8"/>
      <c r="E577" s="8"/>
    </row>
    <row r="578" ht="15.75" customHeight="1">
      <c r="A578" s="10"/>
      <c r="B578" s="8"/>
      <c r="C578" s="8" t="s">
        <v>14</v>
      </c>
      <c r="D578" s="8"/>
      <c r="E578" s="8"/>
    </row>
    <row r="579" ht="15.75" customHeight="1">
      <c r="A579" s="10"/>
      <c r="B579" s="8"/>
      <c r="C579" s="8" t="s">
        <v>14</v>
      </c>
      <c r="D579" s="8"/>
      <c r="E579" s="8"/>
    </row>
    <row r="580" ht="15.75" customHeight="1">
      <c r="A580" s="10"/>
      <c r="B580" s="8"/>
      <c r="C580" s="8" t="s">
        <v>14</v>
      </c>
      <c r="D580" s="8"/>
      <c r="E580" s="8"/>
    </row>
    <row r="581" ht="15.75" customHeight="1">
      <c r="A581" s="10"/>
      <c r="B581" s="8"/>
      <c r="C581" s="8" t="s">
        <v>14</v>
      </c>
      <c r="D581" s="8"/>
      <c r="E581" s="8"/>
    </row>
    <row r="582" ht="15.75" customHeight="1">
      <c r="A582" s="10"/>
      <c r="B582" s="8"/>
      <c r="C582" s="8" t="s">
        <v>14</v>
      </c>
      <c r="D582" s="8"/>
      <c r="E582" s="8"/>
    </row>
    <row r="583" ht="15.75" customHeight="1">
      <c r="A583" s="10"/>
      <c r="B583" s="8"/>
      <c r="C583" s="8" t="s">
        <v>14</v>
      </c>
      <c r="D583" s="8"/>
      <c r="E583" s="8"/>
    </row>
    <row r="584" ht="15.75" customHeight="1">
      <c r="A584" s="10"/>
      <c r="B584" s="8"/>
      <c r="C584" s="8" t="s">
        <v>14</v>
      </c>
      <c r="D584" s="8"/>
      <c r="E584" s="8"/>
    </row>
    <row r="585" ht="15.75" customHeight="1">
      <c r="A585" s="10"/>
      <c r="B585" s="8"/>
      <c r="C585" s="8" t="s">
        <v>14</v>
      </c>
      <c r="D585" s="8"/>
      <c r="E585" s="8"/>
    </row>
    <row r="586" ht="15.75" customHeight="1">
      <c r="A586" s="10"/>
      <c r="B586" s="8"/>
      <c r="C586" s="8" t="s">
        <v>14</v>
      </c>
      <c r="D586" s="8"/>
      <c r="E586" s="8"/>
    </row>
    <row r="587" ht="15.75" customHeight="1">
      <c r="A587" s="10"/>
      <c r="B587" s="8"/>
      <c r="C587" s="8" t="s">
        <v>14</v>
      </c>
      <c r="D587" s="8"/>
      <c r="E587" s="8"/>
    </row>
    <row r="588" ht="15.75" customHeight="1">
      <c r="A588" s="10"/>
      <c r="B588" s="8"/>
      <c r="C588" s="8" t="s">
        <v>14</v>
      </c>
      <c r="D588" s="8"/>
      <c r="E588" s="8"/>
    </row>
    <row r="589" ht="15.75" customHeight="1">
      <c r="A589" s="10"/>
      <c r="B589" s="8"/>
      <c r="C589" s="8" t="s">
        <v>14</v>
      </c>
      <c r="D589" s="8"/>
      <c r="E589" s="8"/>
    </row>
    <row r="590" ht="15.75" customHeight="1">
      <c r="A590" s="10"/>
      <c r="B590" s="8"/>
      <c r="C590" s="8" t="s">
        <v>14</v>
      </c>
      <c r="D590" s="8"/>
      <c r="E590" s="8"/>
    </row>
    <row r="591" ht="15.75" customHeight="1">
      <c r="A591" s="10"/>
      <c r="B591" s="8"/>
      <c r="C591" s="8" t="s">
        <v>14</v>
      </c>
      <c r="D591" s="8"/>
      <c r="E591" s="8"/>
    </row>
    <row r="592" ht="15.75" customHeight="1">
      <c r="A592" s="10"/>
      <c r="B592" s="8"/>
      <c r="C592" s="8" t="s">
        <v>14</v>
      </c>
      <c r="D592" s="8"/>
      <c r="E592" s="8"/>
    </row>
    <row r="593" ht="15.75" customHeight="1">
      <c r="A593" s="10"/>
      <c r="B593" s="8"/>
      <c r="C593" s="8" t="s">
        <v>14</v>
      </c>
      <c r="D593" s="8"/>
      <c r="E593" s="8"/>
    </row>
    <row r="594" ht="15.75" customHeight="1">
      <c r="A594" s="10"/>
      <c r="B594" s="8"/>
      <c r="C594" s="8" t="s">
        <v>14</v>
      </c>
      <c r="D594" s="8"/>
      <c r="E594" s="8"/>
    </row>
    <row r="595" ht="15.75" customHeight="1">
      <c r="A595" s="10"/>
      <c r="B595" s="8"/>
      <c r="C595" s="8" t="s">
        <v>14</v>
      </c>
      <c r="D595" s="8"/>
      <c r="E595" s="8"/>
    </row>
    <row r="596" ht="15.75" customHeight="1">
      <c r="A596" s="10"/>
      <c r="B596" s="8"/>
      <c r="C596" s="8" t="s">
        <v>14</v>
      </c>
      <c r="D596" s="8"/>
      <c r="E596" s="8"/>
    </row>
    <row r="597" ht="15.75" customHeight="1">
      <c r="A597" s="10"/>
      <c r="B597" s="8"/>
      <c r="C597" s="8" t="s">
        <v>14</v>
      </c>
      <c r="D597" s="8"/>
      <c r="E597" s="8"/>
    </row>
    <row r="598" ht="15.75" customHeight="1">
      <c r="A598" s="10"/>
      <c r="B598" s="8"/>
      <c r="C598" s="8" t="s">
        <v>14</v>
      </c>
      <c r="D598" s="8"/>
      <c r="E598" s="8"/>
    </row>
    <row r="599" ht="15.75" customHeight="1">
      <c r="A599" s="10"/>
      <c r="B599" s="8"/>
      <c r="C599" s="8" t="s">
        <v>14</v>
      </c>
      <c r="D599" s="8"/>
      <c r="E599" s="8"/>
    </row>
    <row r="600" ht="15.75" customHeight="1">
      <c r="A600" s="10"/>
      <c r="B600" s="8"/>
      <c r="C600" s="8" t="s">
        <v>14</v>
      </c>
      <c r="D600" s="8"/>
      <c r="E600" s="8"/>
    </row>
    <row r="601" ht="15.75" customHeight="1">
      <c r="A601" s="10"/>
      <c r="B601" s="8"/>
      <c r="C601" s="8" t="s">
        <v>14</v>
      </c>
      <c r="D601" s="8"/>
      <c r="E601" s="8"/>
    </row>
    <row r="602" ht="15.75" customHeight="1">
      <c r="A602" s="10"/>
      <c r="B602" s="8"/>
      <c r="C602" s="8" t="s">
        <v>14</v>
      </c>
      <c r="D602" s="8"/>
      <c r="E602" s="8"/>
    </row>
    <row r="603" ht="15.75" customHeight="1">
      <c r="A603" s="10"/>
      <c r="B603" s="8"/>
      <c r="C603" s="8" t="s">
        <v>14</v>
      </c>
      <c r="D603" s="8"/>
      <c r="E603" s="8"/>
    </row>
    <row r="604" ht="15.75" customHeight="1">
      <c r="A604" s="10"/>
      <c r="B604" s="8"/>
      <c r="C604" s="8" t="s">
        <v>14</v>
      </c>
      <c r="D604" s="8"/>
      <c r="E604" s="8"/>
    </row>
    <row r="605" ht="15.75" customHeight="1">
      <c r="A605" s="10"/>
      <c r="B605" s="8"/>
      <c r="C605" s="8" t="s">
        <v>14</v>
      </c>
      <c r="D605" s="8"/>
      <c r="E605" s="8"/>
    </row>
    <row r="606" ht="15.75" customHeight="1">
      <c r="A606" s="10"/>
      <c r="B606" s="8"/>
      <c r="C606" s="8" t="s">
        <v>14</v>
      </c>
      <c r="D606" s="8"/>
      <c r="E606" s="8"/>
    </row>
    <row r="607" ht="15.75" customHeight="1">
      <c r="A607" s="10"/>
      <c r="B607" s="8"/>
      <c r="C607" s="8" t="s">
        <v>14</v>
      </c>
      <c r="D607" s="8"/>
      <c r="E607" s="8"/>
    </row>
    <row r="608" ht="15.75" customHeight="1">
      <c r="A608" s="10"/>
      <c r="B608" s="8"/>
      <c r="C608" s="8" t="s">
        <v>14</v>
      </c>
      <c r="D608" s="8"/>
      <c r="E608" s="8"/>
    </row>
    <row r="609" ht="15.75" customHeight="1">
      <c r="A609" s="10"/>
      <c r="B609" s="8"/>
      <c r="C609" s="8" t="s">
        <v>14</v>
      </c>
      <c r="D609" s="8"/>
      <c r="E609" s="8"/>
    </row>
    <row r="610" ht="15.75" customHeight="1">
      <c r="A610" s="10"/>
      <c r="B610" s="8"/>
      <c r="C610" s="8" t="s">
        <v>14</v>
      </c>
      <c r="D610" s="8"/>
      <c r="E610" s="8"/>
    </row>
    <row r="611" ht="15.75" customHeight="1">
      <c r="A611" s="10"/>
      <c r="B611" s="8"/>
      <c r="C611" s="8" t="s">
        <v>14</v>
      </c>
      <c r="D611" s="8"/>
      <c r="E611" s="8"/>
    </row>
    <row r="612" ht="15.75" customHeight="1">
      <c r="A612" s="10"/>
      <c r="B612" s="8"/>
      <c r="C612" s="8" t="s">
        <v>14</v>
      </c>
      <c r="D612" s="8"/>
      <c r="E612" s="8"/>
    </row>
    <row r="613" ht="15.75" customHeight="1">
      <c r="A613" s="10"/>
      <c r="B613" s="8"/>
      <c r="C613" s="8" t="s">
        <v>14</v>
      </c>
      <c r="D613" s="8"/>
      <c r="E613" s="8"/>
    </row>
    <row r="614" ht="15.75" customHeight="1">
      <c r="A614" s="10"/>
      <c r="B614" s="8"/>
      <c r="C614" s="8" t="s">
        <v>14</v>
      </c>
      <c r="D614" s="8"/>
      <c r="E614" s="8"/>
    </row>
    <row r="615" ht="15.75" customHeight="1">
      <c r="A615" s="10"/>
      <c r="B615" s="8"/>
      <c r="C615" s="8" t="s">
        <v>14</v>
      </c>
      <c r="D615" s="8"/>
      <c r="E615" s="8"/>
    </row>
    <row r="616" ht="15.75" customHeight="1">
      <c r="A616" s="10"/>
      <c r="B616" s="8"/>
      <c r="C616" s="8" t="s">
        <v>14</v>
      </c>
      <c r="D616" s="8"/>
      <c r="E616" s="8"/>
    </row>
    <row r="617" ht="15.75" customHeight="1">
      <c r="A617" s="10"/>
      <c r="B617" s="8"/>
      <c r="C617" s="8" t="s">
        <v>14</v>
      </c>
      <c r="D617" s="8"/>
      <c r="E617" s="8"/>
    </row>
    <row r="618" ht="15.75" customHeight="1">
      <c r="A618" s="10"/>
      <c r="B618" s="8"/>
      <c r="C618" s="8" t="s">
        <v>14</v>
      </c>
      <c r="D618" s="8"/>
      <c r="E618" s="8"/>
    </row>
    <row r="619" ht="15.75" customHeight="1">
      <c r="A619" s="10"/>
      <c r="B619" s="8"/>
      <c r="C619" s="8" t="s">
        <v>14</v>
      </c>
      <c r="D619" s="8"/>
      <c r="E619" s="8"/>
    </row>
    <row r="620" ht="15.75" customHeight="1">
      <c r="A620" s="10"/>
      <c r="B620" s="8"/>
      <c r="C620" s="8" t="s">
        <v>14</v>
      </c>
      <c r="D620" s="8"/>
      <c r="E620" s="8"/>
    </row>
    <row r="621" ht="15.75" customHeight="1">
      <c r="A621" s="10"/>
      <c r="B621" s="8"/>
      <c r="C621" s="8" t="s">
        <v>14</v>
      </c>
      <c r="D621" s="8"/>
      <c r="E621" s="8"/>
    </row>
    <row r="622" ht="15.75" customHeight="1">
      <c r="A622" s="10"/>
      <c r="B622" s="8"/>
      <c r="C622" s="8" t="s">
        <v>14</v>
      </c>
      <c r="D622" s="8"/>
      <c r="E622" s="8"/>
    </row>
    <row r="623" ht="15.75" customHeight="1">
      <c r="A623" s="10"/>
      <c r="B623" s="8"/>
      <c r="C623" s="8" t="s">
        <v>14</v>
      </c>
      <c r="D623" s="8"/>
      <c r="E623" s="8"/>
    </row>
    <row r="624" ht="15.75" customHeight="1">
      <c r="A624" s="10"/>
      <c r="B624" s="8"/>
      <c r="C624" s="8" t="s">
        <v>14</v>
      </c>
      <c r="D624" s="8"/>
      <c r="E624" s="8"/>
    </row>
    <row r="625" ht="15.75" customHeight="1">
      <c r="A625" s="10"/>
      <c r="B625" s="8"/>
      <c r="C625" s="8" t="s">
        <v>14</v>
      </c>
      <c r="D625" s="8"/>
      <c r="E625" s="8"/>
    </row>
    <row r="626" ht="15.75" customHeight="1">
      <c r="A626" s="10"/>
      <c r="B626" s="8"/>
      <c r="C626" s="8" t="s">
        <v>14</v>
      </c>
      <c r="D626" s="8"/>
      <c r="E626" s="8"/>
    </row>
    <row r="627" ht="15.75" customHeight="1">
      <c r="A627" s="10"/>
      <c r="B627" s="8"/>
      <c r="C627" s="8" t="s">
        <v>14</v>
      </c>
      <c r="D627" s="8"/>
      <c r="E627" s="8"/>
    </row>
    <row r="628" ht="15.75" customHeight="1">
      <c r="A628" s="10"/>
      <c r="B628" s="8"/>
      <c r="C628" s="8" t="s">
        <v>14</v>
      </c>
      <c r="D628" s="8"/>
      <c r="E628" s="8"/>
    </row>
    <row r="629" ht="15.75" customHeight="1">
      <c r="A629" s="10"/>
      <c r="B629" s="8"/>
      <c r="C629" s="8" t="s">
        <v>14</v>
      </c>
      <c r="D629" s="8"/>
      <c r="E629" s="8"/>
    </row>
    <row r="630" ht="15.75" customHeight="1">
      <c r="A630" s="10"/>
      <c r="B630" s="8"/>
      <c r="C630" s="8" t="s">
        <v>14</v>
      </c>
      <c r="D630" s="8"/>
      <c r="E630" s="8"/>
    </row>
    <row r="631" ht="15.75" customHeight="1">
      <c r="A631" s="10"/>
      <c r="B631" s="8"/>
      <c r="C631" s="8" t="s">
        <v>14</v>
      </c>
      <c r="D631" s="8"/>
      <c r="E631" s="8"/>
    </row>
    <row r="632" ht="15.75" customHeight="1">
      <c r="A632" s="10"/>
      <c r="B632" s="8"/>
      <c r="C632" s="8" t="s">
        <v>14</v>
      </c>
      <c r="D632" s="8"/>
      <c r="E632" s="8"/>
    </row>
    <row r="633" ht="15.75" customHeight="1">
      <c r="A633" s="10"/>
      <c r="B633" s="8"/>
      <c r="C633" s="8" t="s">
        <v>14</v>
      </c>
      <c r="D633" s="8"/>
      <c r="E633" s="8"/>
    </row>
    <row r="634" ht="15.75" customHeight="1">
      <c r="A634" s="10"/>
      <c r="B634" s="8"/>
      <c r="C634" s="8" t="s">
        <v>14</v>
      </c>
      <c r="D634" s="8"/>
      <c r="E634" s="8"/>
    </row>
    <row r="635" ht="15.75" customHeight="1">
      <c r="A635" s="10"/>
      <c r="B635" s="8"/>
      <c r="C635" s="8" t="s">
        <v>14</v>
      </c>
      <c r="D635" s="8"/>
      <c r="E635" s="8"/>
    </row>
    <row r="636" ht="15.75" customHeight="1">
      <c r="A636" s="10"/>
      <c r="B636" s="8"/>
      <c r="C636" s="8" t="s">
        <v>14</v>
      </c>
      <c r="D636" s="8"/>
      <c r="E636" s="8"/>
    </row>
    <row r="637" ht="15.75" customHeight="1">
      <c r="A637" s="10"/>
      <c r="B637" s="8"/>
      <c r="C637" s="8" t="s">
        <v>14</v>
      </c>
      <c r="D637" s="8"/>
      <c r="E637" s="8"/>
    </row>
    <row r="638" ht="15.75" customHeight="1">
      <c r="A638" s="10"/>
      <c r="B638" s="8"/>
      <c r="C638" s="8" t="s">
        <v>14</v>
      </c>
      <c r="D638" s="8"/>
      <c r="E638" s="8"/>
    </row>
    <row r="639" ht="15.75" customHeight="1">
      <c r="A639" s="10"/>
      <c r="B639" s="8"/>
      <c r="C639" s="8" t="s">
        <v>14</v>
      </c>
      <c r="D639" s="8"/>
      <c r="E639" s="8"/>
    </row>
    <row r="640" ht="15.75" customHeight="1">
      <c r="A640" s="10"/>
      <c r="B640" s="8"/>
      <c r="C640" s="8" t="s">
        <v>14</v>
      </c>
      <c r="D640" s="8"/>
      <c r="E640" s="8"/>
    </row>
    <row r="641" ht="15.75" customHeight="1">
      <c r="A641" s="10"/>
      <c r="B641" s="8"/>
      <c r="C641" s="8" t="s">
        <v>14</v>
      </c>
      <c r="D641" s="8"/>
      <c r="E641" s="8"/>
    </row>
    <row r="642" ht="15.75" customHeight="1">
      <c r="A642" s="10"/>
      <c r="B642" s="8"/>
      <c r="C642" s="8" t="s">
        <v>14</v>
      </c>
      <c r="D642" s="8"/>
      <c r="E642" s="8"/>
    </row>
    <row r="643" ht="15.75" customHeight="1">
      <c r="A643" s="10"/>
      <c r="B643" s="8"/>
      <c r="C643" s="8" t="s">
        <v>14</v>
      </c>
      <c r="D643" s="8"/>
      <c r="E643" s="8"/>
    </row>
    <row r="644" ht="15.75" customHeight="1">
      <c r="A644" s="10"/>
      <c r="B644" s="8"/>
      <c r="C644" s="8" t="s">
        <v>14</v>
      </c>
      <c r="D644" s="8"/>
      <c r="E644" s="8"/>
    </row>
    <row r="645" ht="15.75" customHeight="1">
      <c r="A645" s="10"/>
      <c r="B645" s="8"/>
      <c r="C645" s="8" t="s">
        <v>14</v>
      </c>
      <c r="D645" s="8"/>
      <c r="E645" s="8"/>
    </row>
    <row r="646" ht="15.75" customHeight="1">
      <c r="A646" s="10"/>
      <c r="B646" s="8"/>
      <c r="C646" s="8" t="s">
        <v>14</v>
      </c>
      <c r="D646" s="8"/>
      <c r="E646" s="8"/>
    </row>
    <row r="647" ht="15.75" customHeight="1">
      <c r="A647" s="10"/>
      <c r="B647" s="8"/>
      <c r="C647" s="8" t="s">
        <v>14</v>
      </c>
      <c r="D647" s="8"/>
      <c r="E647" s="8"/>
    </row>
    <row r="648" ht="15.75" customHeight="1">
      <c r="A648" s="10"/>
      <c r="B648" s="8"/>
      <c r="C648" s="8" t="s">
        <v>14</v>
      </c>
      <c r="D648" s="8"/>
      <c r="E648" s="8"/>
    </row>
    <row r="649" ht="15.75" customHeight="1">
      <c r="A649" s="10"/>
      <c r="B649" s="8"/>
      <c r="C649" s="8" t="s">
        <v>14</v>
      </c>
      <c r="D649" s="8"/>
      <c r="E649" s="8"/>
    </row>
    <row r="650" ht="15.75" customHeight="1">
      <c r="A650" s="10"/>
      <c r="B650" s="8"/>
      <c r="C650" s="8" t="s">
        <v>14</v>
      </c>
      <c r="D650" s="8"/>
      <c r="E650" s="8"/>
    </row>
    <row r="651" ht="15.75" customHeight="1">
      <c r="A651" s="10"/>
      <c r="B651" s="8"/>
      <c r="C651" s="8" t="s">
        <v>14</v>
      </c>
      <c r="D651" s="8"/>
      <c r="E651" s="8"/>
    </row>
    <row r="652" ht="15.75" customHeight="1">
      <c r="A652" s="10"/>
      <c r="B652" s="8"/>
      <c r="C652" s="8" t="s">
        <v>14</v>
      </c>
      <c r="D652" s="8"/>
      <c r="E652" s="8"/>
    </row>
    <row r="653" ht="15.75" customHeight="1">
      <c r="A653" s="10"/>
      <c r="B653" s="8"/>
      <c r="C653" s="8" t="s">
        <v>14</v>
      </c>
      <c r="D653" s="8"/>
      <c r="E653" s="8"/>
    </row>
    <row r="654" ht="15.75" customHeight="1">
      <c r="A654" s="10"/>
      <c r="B654" s="8"/>
      <c r="C654" s="8" t="s">
        <v>14</v>
      </c>
      <c r="D654" s="8"/>
      <c r="E654" s="8"/>
    </row>
    <row r="655" ht="15.75" customHeight="1">
      <c r="A655" s="10"/>
      <c r="B655" s="8"/>
      <c r="C655" s="8" t="s">
        <v>14</v>
      </c>
      <c r="D655" s="8"/>
      <c r="E655" s="8"/>
    </row>
    <row r="656" ht="15.75" customHeight="1">
      <c r="A656" s="10"/>
      <c r="B656" s="8"/>
      <c r="C656" s="8" t="s">
        <v>14</v>
      </c>
      <c r="D656" s="8"/>
      <c r="E656" s="8"/>
    </row>
    <row r="657" ht="15.75" customHeight="1">
      <c r="A657" s="10"/>
      <c r="B657" s="8"/>
      <c r="C657" s="8" t="s">
        <v>14</v>
      </c>
      <c r="D657" s="8"/>
      <c r="E657" s="8"/>
    </row>
    <row r="658" ht="15.75" customHeight="1">
      <c r="A658" s="10"/>
      <c r="B658" s="8"/>
      <c r="C658" s="8" t="s">
        <v>14</v>
      </c>
      <c r="D658" s="8"/>
      <c r="E658" s="8"/>
    </row>
    <row r="659" ht="15.75" customHeight="1">
      <c r="A659" s="10"/>
      <c r="B659" s="8"/>
      <c r="C659" s="8" t="s">
        <v>14</v>
      </c>
      <c r="D659" s="8"/>
      <c r="E659" s="8"/>
    </row>
    <row r="660" ht="15.75" customHeight="1">
      <c r="A660" s="10"/>
      <c r="B660" s="8"/>
      <c r="C660" s="8" t="s">
        <v>14</v>
      </c>
      <c r="D660" s="8"/>
      <c r="E660" s="8"/>
    </row>
    <row r="661" ht="15.75" customHeight="1">
      <c r="A661" s="10"/>
      <c r="B661" s="8"/>
      <c r="C661" s="8" t="s">
        <v>14</v>
      </c>
      <c r="D661" s="8"/>
      <c r="E661" s="8"/>
    </row>
    <row r="662" ht="15.75" customHeight="1">
      <c r="A662" s="10"/>
      <c r="B662" s="8"/>
      <c r="C662" s="8" t="s">
        <v>14</v>
      </c>
      <c r="D662" s="8"/>
      <c r="E662" s="8"/>
    </row>
    <row r="663" ht="15.75" customHeight="1">
      <c r="A663" s="10"/>
      <c r="B663" s="8"/>
      <c r="C663" s="8" t="s">
        <v>14</v>
      </c>
      <c r="D663" s="8"/>
      <c r="E663" s="8"/>
    </row>
    <row r="664" ht="15.75" customHeight="1">
      <c r="A664" s="10"/>
      <c r="B664" s="8"/>
      <c r="C664" s="8" t="s">
        <v>14</v>
      </c>
      <c r="D664" s="8"/>
      <c r="E664" s="8"/>
    </row>
    <row r="665" ht="15.75" customHeight="1">
      <c r="A665" s="10"/>
      <c r="B665" s="8"/>
      <c r="C665" s="8" t="s">
        <v>14</v>
      </c>
      <c r="D665" s="8"/>
      <c r="E665" s="8"/>
    </row>
    <row r="666" ht="15.75" customHeight="1">
      <c r="A666" s="10"/>
      <c r="B666" s="8"/>
      <c r="C666" s="8" t="s">
        <v>14</v>
      </c>
      <c r="D666" s="8"/>
      <c r="E666" s="8"/>
    </row>
    <row r="667" ht="15.75" customHeight="1">
      <c r="A667" s="10"/>
      <c r="B667" s="8"/>
      <c r="C667" s="8" t="s">
        <v>14</v>
      </c>
      <c r="D667" s="8"/>
      <c r="E667" s="8"/>
    </row>
    <row r="668" ht="15.75" customHeight="1">
      <c r="A668" s="10"/>
      <c r="B668" s="8"/>
      <c r="C668" s="8" t="s">
        <v>14</v>
      </c>
      <c r="D668" s="8"/>
      <c r="E668" s="8"/>
    </row>
    <row r="669" ht="15.75" customHeight="1">
      <c r="A669" s="10"/>
      <c r="B669" s="8"/>
      <c r="C669" s="8" t="s">
        <v>14</v>
      </c>
      <c r="D669" s="8"/>
      <c r="E669" s="8"/>
    </row>
    <row r="670" ht="15.75" customHeight="1">
      <c r="A670" s="10"/>
      <c r="B670" s="8"/>
      <c r="C670" s="8" t="s">
        <v>14</v>
      </c>
      <c r="D670" s="8"/>
      <c r="E670" s="8"/>
    </row>
    <row r="671" ht="15.75" customHeight="1">
      <c r="A671" s="10"/>
      <c r="B671" s="8"/>
      <c r="C671" s="8" t="s">
        <v>14</v>
      </c>
      <c r="D671" s="8"/>
      <c r="E671" s="8"/>
    </row>
    <row r="672" ht="15.75" customHeight="1">
      <c r="A672" s="10"/>
      <c r="B672" s="8"/>
      <c r="C672" s="8" t="s">
        <v>14</v>
      </c>
      <c r="D672" s="8"/>
      <c r="E672" s="8"/>
    </row>
    <row r="673" ht="15.75" customHeight="1">
      <c r="A673" s="10"/>
      <c r="B673" s="8"/>
      <c r="C673" s="8" t="s">
        <v>14</v>
      </c>
      <c r="D673" s="8"/>
      <c r="E673" s="8"/>
    </row>
    <row r="674" ht="15.75" customHeight="1">
      <c r="A674" s="10"/>
      <c r="B674" s="8"/>
      <c r="C674" s="8" t="s">
        <v>14</v>
      </c>
      <c r="D674" s="8"/>
      <c r="E674" s="8"/>
    </row>
    <row r="675" ht="15.75" customHeight="1">
      <c r="A675" s="10"/>
      <c r="B675" s="8"/>
      <c r="C675" s="8" t="s">
        <v>14</v>
      </c>
      <c r="D675" s="8"/>
      <c r="E675" s="8"/>
    </row>
    <row r="676" ht="15.75" customHeight="1">
      <c r="A676" s="10"/>
      <c r="B676" s="8"/>
      <c r="C676" s="8" t="s">
        <v>14</v>
      </c>
      <c r="D676" s="8"/>
      <c r="E676" s="8"/>
    </row>
    <row r="677" ht="15.75" customHeight="1">
      <c r="A677" s="10"/>
      <c r="B677" s="8"/>
      <c r="C677" s="8" t="s">
        <v>14</v>
      </c>
      <c r="D677" s="8"/>
      <c r="E677" s="8"/>
    </row>
    <row r="678" ht="15.75" customHeight="1">
      <c r="A678" s="10"/>
      <c r="B678" s="8"/>
      <c r="C678" s="8" t="s">
        <v>14</v>
      </c>
      <c r="D678" s="8"/>
      <c r="E678" s="8"/>
    </row>
    <row r="679" ht="15.75" customHeight="1">
      <c r="A679" s="10"/>
      <c r="B679" s="8"/>
      <c r="C679" s="8" t="s">
        <v>14</v>
      </c>
      <c r="D679" s="8"/>
      <c r="E679" s="8"/>
    </row>
    <row r="680" ht="15.75" customHeight="1">
      <c r="A680" s="10"/>
      <c r="B680" s="8"/>
      <c r="C680" s="8" t="s">
        <v>14</v>
      </c>
      <c r="D680" s="8"/>
      <c r="E680" s="8"/>
    </row>
    <row r="681" ht="15.75" customHeight="1">
      <c r="A681" s="10"/>
      <c r="B681" s="8"/>
      <c r="C681" s="8" t="s">
        <v>14</v>
      </c>
      <c r="D681" s="8"/>
      <c r="E681" s="8"/>
    </row>
    <row r="682" ht="15.75" customHeight="1">
      <c r="A682" s="10"/>
      <c r="B682" s="8"/>
      <c r="C682" s="8" t="s">
        <v>14</v>
      </c>
      <c r="D682" s="8"/>
      <c r="E682" s="8"/>
    </row>
    <row r="683" ht="15.75" customHeight="1">
      <c r="A683" s="10"/>
      <c r="B683" s="8"/>
      <c r="C683" s="8" t="s">
        <v>14</v>
      </c>
      <c r="D683" s="8"/>
      <c r="E683" s="8"/>
    </row>
    <row r="684" ht="15.75" customHeight="1">
      <c r="A684" s="10"/>
      <c r="B684" s="8"/>
      <c r="C684" s="8" t="s">
        <v>14</v>
      </c>
      <c r="D684" s="8"/>
      <c r="E684" s="8"/>
    </row>
    <row r="685" ht="15.75" customHeight="1">
      <c r="A685" s="10"/>
      <c r="B685" s="8"/>
      <c r="C685" s="8" t="s">
        <v>14</v>
      </c>
      <c r="D685" s="8"/>
      <c r="E685" s="8"/>
    </row>
    <row r="686" ht="15.75" customHeight="1">
      <c r="A686" s="10"/>
      <c r="B686" s="8"/>
      <c r="C686" s="8" t="s">
        <v>14</v>
      </c>
      <c r="D686" s="8"/>
      <c r="E686" s="8"/>
    </row>
    <row r="687" ht="15.75" customHeight="1">
      <c r="A687" s="10"/>
      <c r="B687" s="8"/>
      <c r="C687" s="8" t="s">
        <v>14</v>
      </c>
      <c r="D687" s="8"/>
      <c r="E687" s="8"/>
    </row>
    <row r="688" ht="15.75" customHeight="1">
      <c r="A688" s="10"/>
      <c r="B688" s="8"/>
      <c r="C688" s="8" t="s">
        <v>14</v>
      </c>
      <c r="D688" s="8"/>
      <c r="E688" s="8"/>
    </row>
    <row r="689" ht="15.75" customHeight="1">
      <c r="A689" s="10"/>
      <c r="B689" s="8"/>
      <c r="C689" s="8" t="s">
        <v>14</v>
      </c>
      <c r="D689" s="8"/>
      <c r="E689" s="8"/>
    </row>
    <row r="690" ht="15.75" customHeight="1">
      <c r="A690" s="10"/>
      <c r="B690" s="8"/>
      <c r="C690" s="8" t="s">
        <v>14</v>
      </c>
      <c r="D690" s="8"/>
      <c r="E690" s="8"/>
    </row>
    <row r="691" ht="15.75" customHeight="1">
      <c r="A691" s="10"/>
      <c r="B691" s="8"/>
      <c r="C691" s="8" t="s">
        <v>14</v>
      </c>
      <c r="D691" s="8"/>
      <c r="E691" s="8"/>
    </row>
    <row r="692" ht="15.75" customHeight="1">
      <c r="A692" s="10"/>
      <c r="B692" s="8"/>
      <c r="C692" s="8" t="s">
        <v>14</v>
      </c>
      <c r="D692" s="8"/>
      <c r="E692" s="8"/>
    </row>
    <row r="693" ht="15.75" customHeight="1">
      <c r="A693" s="10"/>
      <c r="B693" s="8"/>
      <c r="C693" s="8" t="s">
        <v>14</v>
      </c>
      <c r="D693" s="8"/>
      <c r="E693" s="8"/>
    </row>
    <row r="694" ht="15.75" customHeight="1">
      <c r="A694" s="10"/>
      <c r="B694" s="8"/>
      <c r="C694" s="8" t="s">
        <v>14</v>
      </c>
      <c r="D694" s="8"/>
      <c r="E694" s="8"/>
    </row>
    <row r="695" ht="15.75" customHeight="1">
      <c r="A695" s="10"/>
      <c r="B695" s="8"/>
      <c r="C695" s="8" t="s">
        <v>14</v>
      </c>
      <c r="D695" s="8"/>
      <c r="E695" s="8"/>
    </row>
    <row r="696" ht="15.75" customHeight="1">
      <c r="A696" s="10"/>
      <c r="B696" s="8"/>
      <c r="C696" s="8" t="s">
        <v>14</v>
      </c>
      <c r="D696" s="8"/>
      <c r="E696" s="8"/>
    </row>
    <row r="697" ht="15.75" customHeight="1">
      <c r="A697" s="10"/>
      <c r="B697" s="8"/>
      <c r="C697" s="8" t="s">
        <v>14</v>
      </c>
      <c r="D697" s="8"/>
      <c r="E697" s="8"/>
    </row>
    <row r="698" ht="15.75" customHeight="1">
      <c r="A698" s="10"/>
      <c r="B698" s="8"/>
      <c r="C698" s="8" t="s">
        <v>14</v>
      </c>
      <c r="D698" s="8"/>
      <c r="E698" s="8"/>
    </row>
    <row r="699" ht="15.75" customHeight="1">
      <c r="A699" s="10"/>
      <c r="B699" s="8"/>
      <c r="C699" s="8" t="s">
        <v>14</v>
      </c>
      <c r="D699" s="8"/>
      <c r="E699" s="8"/>
    </row>
    <row r="700" ht="15.75" customHeight="1">
      <c r="A700" s="10"/>
      <c r="B700" s="8"/>
      <c r="C700" s="8" t="s">
        <v>14</v>
      </c>
      <c r="D700" s="8"/>
      <c r="E700" s="8"/>
    </row>
    <row r="701" ht="15.75" customHeight="1">
      <c r="A701" s="10"/>
      <c r="B701" s="8"/>
      <c r="C701" s="8" t="s">
        <v>14</v>
      </c>
      <c r="D701" s="8"/>
      <c r="E701" s="8"/>
    </row>
    <row r="702" ht="15.75" customHeight="1">
      <c r="A702" s="10"/>
      <c r="B702" s="8"/>
      <c r="C702" s="8" t="s">
        <v>14</v>
      </c>
      <c r="D702" s="8"/>
      <c r="E702" s="8"/>
    </row>
    <row r="703" ht="15.75" customHeight="1">
      <c r="A703" s="10"/>
      <c r="B703" s="8"/>
      <c r="C703" s="8" t="s">
        <v>14</v>
      </c>
      <c r="D703" s="8"/>
      <c r="E703" s="8"/>
    </row>
    <row r="704" ht="15.75" customHeight="1">
      <c r="A704" s="10"/>
      <c r="B704" s="8"/>
      <c r="C704" s="8" t="s">
        <v>14</v>
      </c>
      <c r="D704" s="8"/>
      <c r="E704" s="8"/>
    </row>
    <row r="705" ht="15.75" customHeight="1">
      <c r="A705" s="10"/>
      <c r="B705" s="8"/>
      <c r="C705" s="8" t="s">
        <v>14</v>
      </c>
      <c r="D705" s="8"/>
      <c r="E705" s="8"/>
    </row>
    <row r="706" ht="15.75" customHeight="1">
      <c r="A706" s="10"/>
      <c r="B706" s="8"/>
      <c r="C706" s="8" t="s">
        <v>14</v>
      </c>
      <c r="D706" s="8"/>
      <c r="E706" s="8"/>
    </row>
    <row r="707" ht="15.75" customHeight="1">
      <c r="A707" s="10"/>
      <c r="B707" s="8"/>
      <c r="C707" s="8" t="s">
        <v>14</v>
      </c>
      <c r="D707" s="8"/>
      <c r="E707" s="8"/>
    </row>
    <row r="708" ht="15.75" customHeight="1">
      <c r="A708" s="10"/>
      <c r="B708" s="8"/>
      <c r="C708" s="8" t="s">
        <v>14</v>
      </c>
      <c r="D708" s="8"/>
      <c r="E708" s="8"/>
    </row>
    <row r="709" ht="15.75" customHeight="1">
      <c r="A709" s="10"/>
      <c r="B709" s="8"/>
      <c r="C709" s="8" t="s">
        <v>14</v>
      </c>
      <c r="D709" s="8"/>
      <c r="E709" s="8"/>
    </row>
    <row r="710" ht="15.75" customHeight="1">
      <c r="A710" s="10"/>
      <c r="B710" s="8"/>
      <c r="C710" s="8" t="s">
        <v>14</v>
      </c>
      <c r="D710" s="8"/>
      <c r="E710" s="8"/>
    </row>
    <row r="711" ht="15.75" customHeight="1">
      <c r="A711" s="10"/>
      <c r="B711" s="8"/>
      <c r="C711" s="8" t="s">
        <v>14</v>
      </c>
      <c r="D711" s="8"/>
      <c r="E711" s="8"/>
    </row>
    <row r="712" ht="15.75" customHeight="1">
      <c r="A712" s="10"/>
      <c r="B712" s="8"/>
      <c r="C712" s="8" t="s">
        <v>14</v>
      </c>
      <c r="D712" s="8"/>
      <c r="E712" s="8"/>
    </row>
    <row r="713" ht="15.75" customHeight="1">
      <c r="A713" s="10"/>
      <c r="B713" s="8"/>
      <c r="C713" s="8" t="s">
        <v>14</v>
      </c>
      <c r="D713" s="8"/>
      <c r="E713" s="8"/>
    </row>
    <row r="714" ht="15.75" customHeight="1">
      <c r="A714" s="10"/>
      <c r="B714" s="8"/>
      <c r="C714" s="8" t="s">
        <v>14</v>
      </c>
      <c r="D714" s="8"/>
      <c r="E714" s="8"/>
    </row>
    <row r="715" ht="15.75" customHeight="1">
      <c r="A715" s="10"/>
      <c r="B715" s="8"/>
      <c r="C715" s="8" t="s">
        <v>14</v>
      </c>
      <c r="D715" s="8"/>
      <c r="E715" s="8"/>
    </row>
    <row r="716" ht="15.75" customHeight="1">
      <c r="A716" s="10"/>
      <c r="B716" s="8"/>
      <c r="C716" s="8" t="s">
        <v>14</v>
      </c>
      <c r="D716" s="8"/>
      <c r="E716" s="8"/>
    </row>
    <row r="717" ht="15.75" customHeight="1">
      <c r="A717" s="10"/>
      <c r="B717" s="8"/>
      <c r="C717" s="8" t="s">
        <v>14</v>
      </c>
      <c r="D717" s="8"/>
      <c r="E717" s="8"/>
    </row>
    <row r="718" ht="15.75" customHeight="1">
      <c r="A718" s="10"/>
      <c r="B718" s="8"/>
      <c r="C718" s="8" t="s">
        <v>14</v>
      </c>
      <c r="D718" s="8"/>
      <c r="E718" s="8"/>
    </row>
    <row r="719" ht="15.75" customHeight="1">
      <c r="A719" s="10"/>
      <c r="B719" s="8"/>
      <c r="C719" s="8" t="s">
        <v>14</v>
      </c>
      <c r="D719" s="8"/>
      <c r="E719" s="8"/>
    </row>
    <row r="720" ht="15.75" customHeight="1">
      <c r="A720" s="10"/>
      <c r="B720" s="8"/>
      <c r="C720" s="8" t="s">
        <v>14</v>
      </c>
      <c r="D720" s="8"/>
      <c r="E720" s="8"/>
    </row>
    <row r="721" ht="15.75" customHeight="1">
      <c r="A721" s="10"/>
      <c r="B721" s="8"/>
      <c r="C721" s="8" t="s">
        <v>14</v>
      </c>
      <c r="D721" s="8"/>
      <c r="E721" s="8"/>
    </row>
    <row r="722" ht="15.75" customHeight="1">
      <c r="A722" s="10"/>
      <c r="B722" s="8"/>
      <c r="C722" s="8" t="s">
        <v>14</v>
      </c>
      <c r="D722" s="8"/>
      <c r="E722" s="8"/>
    </row>
    <row r="723" ht="15.75" customHeight="1">
      <c r="A723" s="10"/>
      <c r="B723" s="8"/>
      <c r="C723" s="8" t="s">
        <v>14</v>
      </c>
      <c r="D723" s="8"/>
      <c r="E723" s="8"/>
    </row>
    <row r="724" ht="15.75" customHeight="1">
      <c r="A724" s="10"/>
      <c r="B724" s="8"/>
      <c r="C724" s="8" t="s">
        <v>14</v>
      </c>
      <c r="D724" s="8"/>
      <c r="E724" s="8"/>
    </row>
    <row r="725" ht="15.75" customHeight="1">
      <c r="A725" s="10"/>
      <c r="B725" s="8"/>
      <c r="C725" s="8" t="s">
        <v>14</v>
      </c>
      <c r="D725" s="8"/>
      <c r="E725" s="8"/>
    </row>
    <row r="726" ht="15.75" customHeight="1">
      <c r="A726" s="10"/>
      <c r="B726" s="8"/>
      <c r="C726" s="8" t="s">
        <v>14</v>
      </c>
      <c r="D726" s="8"/>
      <c r="E726" s="8"/>
    </row>
    <row r="727" ht="15.75" customHeight="1">
      <c r="A727" s="10"/>
      <c r="B727" s="8"/>
      <c r="C727" s="8" t="s">
        <v>14</v>
      </c>
      <c r="D727" s="8"/>
      <c r="E727" s="8"/>
    </row>
    <row r="728" ht="15.75" customHeight="1">
      <c r="A728" s="10"/>
      <c r="B728" s="8"/>
      <c r="C728" s="8" t="s">
        <v>14</v>
      </c>
      <c r="D728" s="8"/>
      <c r="E728" s="8"/>
    </row>
    <row r="729" ht="15.75" customHeight="1">
      <c r="A729" s="10"/>
      <c r="B729" s="8"/>
      <c r="C729" s="8" t="s">
        <v>14</v>
      </c>
      <c r="D729" s="8"/>
      <c r="E729" s="8"/>
    </row>
    <row r="730" ht="15.75" customHeight="1">
      <c r="A730" s="10"/>
      <c r="B730" s="8"/>
      <c r="C730" s="8" t="s">
        <v>14</v>
      </c>
      <c r="D730" s="8"/>
      <c r="E730" s="8"/>
    </row>
    <row r="731" ht="15.75" customHeight="1">
      <c r="A731" s="10"/>
      <c r="B731" s="8"/>
      <c r="C731" s="8" t="s">
        <v>14</v>
      </c>
      <c r="D731" s="8"/>
      <c r="E731" s="8"/>
    </row>
    <row r="732" ht="15.75" customHeight="1">
      <c r="A732" s="10"/>
      <c r="B732" s="8"/>
      <c r="C732" s="8" t="s">
        <v>14</v>
      </c>
      <c r="D732" s="8"/>
      <c r="E732" s="8"/>
    </row>
    <row r="733" ht="15.75" customHeight="1">
      <c r="A733" s="10"/>
      <c r="B733" s="8"/>
      <c r="C733" s="8" t="s">
        <v>14</v>
      </c>
      <c r="D733" s="8"/>
      <c r="E733" s="8"/>
    </row>
    <row r="734" ht="15.75" customHeight="1">
      <c r="A734" s="10"/>
      <c r="B734" s="8"/>
      <c r="C734" s="8" t="s">
        <v>14</v>
      </c>
      <c r="D734" s="8"/>
      <c r="E734" s="8"/>
    </row>
    <row r="735" ht="15.75" customHeight="1">
      <c r="A735" s="10"/>
      <c r="B735" s="8"/>
      <c r="C735" s="8" t="s">
        <v>14</v>
      </c>
      <c r="D735" s="8"/>
      <c r="E735" s="8"/>
    </row>
    <row r="736" ht="15.75" customHeight="1">
      <c r="A736" s="10"/>
      <c r="B736" s="8"/>
      <c r="C736" s="8" t="s">
        <v>14</v>
      </c>
      <c r="D736" s="8"/>
      <c r="E736" s="8"/>
    </row>
    <row r="737" ht="15.75" customHeight="1">
      <c r="A737" s="10"/>
      <c r="B737" s="8"/>
      <c r="C737" s="8" t="s">
        <v>14</v>
      </c>
      <c r="D737" s="8"/>
      <c r="E737" s="8"/>
    </row>
    <row r="738" ht="15.75" customHeight="1">
      <c r="A738" s="10"/>
      <c r="B738" s="8"/>
      <c r="C738" s="8" t="s">
        <v>14</v>
      </c>
      <c r="D738" s="8"/>
      <c r="E738" s="8"/>
    </row>
    <row r="739" ht="15.75" customHeight="1">
      <c r="A739" s="10"/>
      <c r="B739" s="8"/>
      <c r="C739" s="8" t="s">
        <v>14</v>
      </c>
      <c r="D739" s="8"/>
      <c r="E739" s="8"/>
    </row>
    <row r="740" ht="15.75" customHeight="1">
      <c r="A740" s="10"/>
      <c r="B740" s="8"/>
      <c r="C740" s="8" t="s">
        <v>14</v>
      </c>
      <c r="D740" s="8"/>
      <c r="E740" s="8"/>
    </row>
    <row r="741" ht="15.75" customHeight="1">
      <c r="A741" s="10"/>
      <c r="B741" s="8"/>
      <c r="C741" s="8" t="s">
        <v>14</v>
      </c>
      <c r="D741" s="8"/>
      <c r="E741" s="8"/>
    </row>
    <row r="742" ht="15.75" customHeight="1">
      <c r="A742" s="10"/>
      <c r="B742" s="8"/>
      <c r="C742" s="8" t="s">
        <v>14</v>
      </c>
      <c r="D742" s="8"/>
      <c r="E742" s="8"/>
    </row>
    <row r="743" ht="15.75" customHeight="1">
      <c r="A743" s="10"/>
      <c r="B743" s="8"/>
      <c r="C743" s="8" t="s">
        <v>14</v>
      </c>
      <c r="D743" s="8"/>
      <c r="E743" s="8"/>
    </row>
    <row r="744" ht="15.75" customHeight="1">
      <c r="A744" s="10"/>
      <c r="B744" s="8"/>
      <c r="C744" s="8" t="s">
        <v>14</v>
      </c>
      <c r="D744" s="8"/>
      <c r="E744" s="8"/>
    </row>
    <row r="745" ht="15.75" customHeight="1">
      <c r="A745" s="10"/>
      <c r="B745" s="8"/>
      <c r="C745" s="8" t="s">
        <v>14</v>
      </c>
      <c r="D745" s="8"/>
      <c r="E745" s="8"/>
    </row>
    <row r="746" ht="15.75" customHeight="1">
      <c r="A746" s="10"/>
      <c r="B746" s="8"/>
      <c r="C746" s="8" t="s">
        <v>14</v>
      </c>
      <c r="D746" s="8"/>
      <c r="E746" s="8"/>
    </row>
    <row r="747" ht="15.75" customHeight="1">
      <c r="A747" s="10"/>
      <c r="B747" s="8"/>
      <c r="C747" s="8" t="s">
        <v>14</v>
      </c>
      <c r="D747" s="8"/>
      <c r="E747" s="8"/>
    </row>
    <row r="748" ht="15.75" customHeight="1">
      <c r="A748" s="10"/>
      <c r="B748" s="8"/>
      <c r="C748" s="8" t="s">
        <v>14</v>
      </c>
      <c r="D748" s="8"/>
      <c r="E748" s="8"/>
    </row>
    <row r="749" ht="15.75" customHeight="1">
      <c r="A749" s="10"/>
      <c r="B749" s="8"/>
      <c r="C749" s="8" t="s">
        <v>14</v>
      </c>
      <c r="D749" s="8"/>
      <c r="E749" s="8"/>
    </row>
    <row r="750" ht="15.75" customHeight="1">
      <c r="A750" s="10"/>
      <c r="B750" s="8"/>
      <c r="C750" s="8" t="s">
        <v>14</v>
      </c>
      <c r="D750" s="8"/>
      <c r="E750" s="8"/>
    </row>
    <row r="751" ht="15.75" customHeight="1">
      <c r="A751" s="10"/>
      <c r="B751" s="8"/>
      <c r="C751" s="8" t="s">
        <v>14</v>
      </c>
      <c r="D751" s="8"/>
      <c r="E751" s="8"/>
    </row>
    <row r="752" ht="15.75" customHeight="1">
      <c r="A752" s="10"/>
      <c r="B752" s="8"/>
      <c r="C752" s="8" t="s">
        <v>14</v>
      </c>
      <c r="D752" s="8"/>
      <c r="E752" s="8"/>
    </row>
    <row r="753" ht="15.75" customHeight="1">
      <c r="A753" s="10"/>
      <c r="B753" s="8"/>
      <c r="C753" s="8" t="s">
        <v>14</v>
      </c>
      <c r="D753" s="8"/>
      <c r="E753" s="8"/>
    </row>
    <row r="754" ht="15.75" customHeight="1">
      <c r="A754" s="10"/>
      <c r="B754" s="8"/>
      <c r="C754" s="8" t="s">
        <v>14</v>
      </c>
      <c r="D754" s="8"/>
      <c r="E754" s="8"/>
    </row>
    <row r="755" ht="15.75" customHeight="1">
      <c r="A755" s="10"/>
      <c r="B755" s="8"/>
      <c r="C755" s="8" t="s">
        <v>14</v>
      </c>
      <c r="D755" s="8"/>
      <c r="E755" s="8"/>
    </row>
    <row r="756" ht="15.75" customHeight="1">
      <c r="A756" s="10"/>
      <c r="B756" s="8"/>
      <c r="C756" s="8" t="s">
        <v>14</v>
      </c>
      <c r="D756" s="8"/>
      <c r="E756" s="8"/>
    </row>
    <row r="757" ht="15.75" customHeight="1">
      <c r="A757" s="10"/>
      <c r="B757" s="8"/>
      <c r="C757" s="8" t="s">
        <v>14</v>
      </c>
      <c r="D757" s="8"/>
      <c r="E757" s="8"/>
    </row>
    <row r="758" ht="15.75" customHeight="1">
      <c r="A758" s="10"/>
      <c r="B758" s="8"/>
      <c r="C758" s="8" t="s">
        <v>14</v>
      </c>
      <c r="D758" s="8"/>
      <c r="E758" s="8"/>
    </row>
    <row r="759" ht="15.75" customHeight="1">
      <c r="A759" s="10"/>
      <c r="B759" s="8"/>
      <c r="C759" s="8" t="s">
        <v>14</v>
      </c>
      <c r="D759" s="8"/>
      <c r="E759" s="8"/>
    </row>
    <row r="760" ht="15.75" customHeight="1">
      <c r="A760" s="10"/>
      <c r="B760" s="8"/>
      <c r="C760" s="8" t="s">
        <v>14</v>
      </c>
      <c r="D760" s="8"/>
      <c r="E760" s="8"/>
    </row>
    <row r="761" ht="15.75" customHeight="1">
      <c r="A761" s="10"/>
      <c r="B761" s="8"/>
      <c r="C761" s="8" t="s">
        <v>14</v>
      </c>
      <c r="D761" s="8"/>
      <c r="E761" s="8"/>
    </row>
    <row r="762" ht="15.75" customHeight="1">
      <c r="A762" s="10"/>
      <c r="B762" s="8"/>
      <c r="C762" s="8" t="s">
        <v>14</v>
      </c>
      <c r="D762" s="8"/>
      <c r="E762" s="8"/>
    </row>
    <row r="763" ht="15.75" customHeight="1">
      <c r="A763" s="10"/>
      <c r="B763" s="8"/>
      <c r="C763" s="8" t="s">
        <v>14</v>
      </c>
      <c r="D763" s="8"/>
      <c r="E763" s="8"/>
    </row>
    <row r="764" ht="15.75" customHeight="1">
      <c r="A764" s="10"/>
      <c r="B764" s="8"/>
      <c r="C764" s="8" t="s">
        <v>14</v>
      </c>
      <c r="D764" s="8"/>
      <c r="E764" s="8"/>
    </row>
    <row r="765" ht="15.75" customHeight="1">
      <c r="A765" s="10"/>
      <c r="B765" s="8"/>
      <c r="C765" s="8" t="s">
        <v>14</v>
      </c>
      <c r="D765" s="8"/>
      <c r="E765" s="8"/>
    </row>
    <row r="766" ht="15.75" customHeight="1">
      <c r="A766" s="10"/>
      <c r="B766" s="8"/>
      <c r="C766" s="8" t="s">
        <v>14</v>
      </c>
      <c r="D766" s="8"/>
      <c r="E766" s="8"/>
    </row>
    <row r="767" ht="15.75" customHeight="1">
      <c r="A767" s="10"/>
      <c r="B767" s="8"/>
      <c r="C767" s="8" t="s">
        <v>14</v>
      </c>
      <c r="D767" s="8"/>
      <c r="E767" s="8"/>
    </row>
    <row r="768" ht="15.75" customHeight="1">
      <c r="A768" s="10"/>
      <c r="B768" s="8"/>
      <c r="C768" s="8" t="s">
        <v>14</v>
      </c>
      <c r="D768" s="8"/>
      <c r="E768" s="8"/>
    </row>
    <row r="769" ht="15.75" customHeight="1">
      <c r="A769" s="10"/>
      <c r="B769" s="8"/>
      <c r="C769" s="8" t="s">
        <v>14</v>
      </c>
      <c r="D769" s="8"/>
      <c r="E769" s="8"/>
    </row>
    <row r="770" ht="15.75" customHeight="1">
      <c r="A770" s="10"/>
      <c r="B770" s="8"/>
      <c r="C770" s="8" t="s">
        <v>14</v>
      </c>
      <c r="D770" s="8"/>
      <c r="E770" s="8"/>
    </row>
    <row r="771" ht="15.75" customHeight="1">
      <c r="A771" s="10"/>
      <c r="B771" s="8"/>
      <c r="C771" s="8" t="s">
        <v>14</v>
      </c>
      <c r="D771" s="8"/>
      <c r="E771" s="8"/>
    </row>
    <row r="772" ht="15.75" customHeight="1">
      <c r="A772" s="10"/>
      <c r="B772" s="8"/>
      <c r="C772" s="8" t="s">
        <v>14</v>
      </c>
      <c r="D772" s="8"/>
      <c r="E772" s="8"/>
    </row>
    <row r="773" ht="15.75" customHeight="1">
      <c r="A773" s="10"/>
      <c r="B773" s="8"/>
      <c r="C773" s="8" t="s">
        <v>14</v>
      </c>
      <c r="D773" s="8"/>
      <c r="E773" s="8"/>
    </row>
    <row r="774" ht="15.75" customHeight="1">
      <c r="A774" s="10"/>
      <c r="B774" s="8"/>
      <c r="C774" s="8" t="s">
        <v>14</v>
      </c>
      <c r="D774" s="8"/>
      <c r="E774" s="8"/>
    </row>
    <row r="775" ht="15.75" customHeight="1">
      <c r="A775" s="10"/>
      <c r="B775" s="8"/>
      <c r="C775" s="8" t="s">
        <v>14</v>
      </c>
      <c r="D775" s="8"/>
      <c r="E775" s="8"/>
    </row>
    <row r="776" ht="15.75" customHeight="1">
      <c r="A776" s="10"/>
      <c r="B776" s="8"/>
      <c r="C776" s="8" t="s">
        <v>14</v>
      </c>
      <c r="D776" s="8"/>
      <c r="E776" s="8"/>
    </row>
    <row r="777" ht="15.75" customHeight="1">
      <c r="A777" s="10"/>
      <c r="B777" s="8"/>
      <c r="C777" s="8" t="s">
        <v>14</v>
      </c>
      <c r="D777" s="8"/>
      <c r="E777" s="8"/>
    </row>
    <row r="778" ht="15.75" customHeight="1">
      <c r="A778" s="10"/>
      <c r="B778" s="8"/>
      <c r="C778" s="8" t="s">
        <v>14</v>
      </c>
      <c r="D778" s="8"/>
      <c r="E778" s="8"/>
    </row>
    <row r="779" ht="15.75" customHeight="1">
      <c r="A779" s="10"/>
      <c r="B779" s="8"/>
      <c r="C779" s="8" t="s">
        <v>14</v>
      </c>
      <c r="D779" s="8"/>
      <c r="E779" s="8"/>
    </row>
    <row r="780" ht="15.75" customHeight="1">
      <c r="A780" s="10"/>
      <c r="B780" s="8"/>
      <c r="C780" s="8" t="s">
        <v>14</v>
      </c>
      <c r="D780" s="8"/>
      <c r="E780" s="8"/>
    </row>
    <row r="781" ht="15.75" customHeight="1">
      <c r="A781" s="10"/>
      <c r="B781" s="8"/>
      <c r="C781" s="8" t="s">
        <v>14</v>
      </c>
      <c r="D781" s="8"/>
      <c r="E781" s="8"/>
    </row>
    <row r="782" ht="15.75" customHeight="1">
      <c r="A782" s="10"/>
      <c r="B782" s="8"/>
      <c r="C782" s="8" t="s">
        <v>14</v>
      </c>
      <c r="D782" s="8"/>
      <c r="E782" s="8"/>
    </row>
    <row r="783" ht="15.75" customHeight="1">
      <c r="A783" s="10"/>
      <c r="B783" s="8"/>
      <c r="C783" s="8" t="s">
        <v>14</v>
      </c>
      <c r="D783" s="8"/>
      <c r="E783" s="8"/>
    </row>
    <row r="784" ht="15.75" customHeight="1">
      <c r="A784" s="10"/>
      <c r="B784" s="8"/>
      <c r="C784" s="8" t="s">
        <v>14</v>
      </c>
      <c r="D784" s="8"/>
      <c r="E784" s="8"/>
    </row>
    <row r="785" ht="15.75" customHeight="1">
      <c r="A785" s="10"/>
      <c r="B785" s="8"/>
      <c r="C785" s="8" t="s">
        <v>14</v>
      </c>
      <c r="D785" s="8"/>
      <c r="E785" s="8"/>
    </row>
    <row r="786" ht="15.75" customHeight="1">
      <c r="A786" s="10"/>
      <c r="B786" s="8"/>
      <c r="C786" s="8" t="s">
        <v>14</v>
      </c>
      <c r="D786" s="8"/>
      <c r="E786" s="8"/>
    </row>
    <row r="787" ht="15.75" customHeight="1">
      <c r="A787" s="10"/>
      <c r="B787" s="8"/>
      <c r="C787" s="8" t="s">
        <v>14</v>
      </c>
      <c r="D787" s="8"/>
      <c r="E787" s="8"/>
    </row>
    <row r="788" ht="15.75" customHeight="1">
      <c r="A788" s="10"/>
      <c r="B788" s="8"/>
      <c r="C788" s="8" t="s">
        <v>14</v>
      </c>
      <c r="D788" s="8"/>
      <c r="E788" s="8"/>
    </row>
    <row r="789" ht="15.75" customHeight="1">
      <c r="A789" s="10"/>
      <c r="B789" s="8"/>
      <c r="C789" s="8" t="s">
        <v>14</v>
      </c>
      <c r="D789" s="8"/>
      <c r="E789" s="8"/>
    </row>
    <row r="790" ht="15.75" customHeight="1">
      <c r="A790" s="10"/>
      <c r="B790" s="8"/>
      <c r="C790" s="8" t="s">
        <v>14</v>
      </c>
      <c r="D790" s="8"/>
      <c r="E790" s="8"/>
    </row>
    <row r="791" ht="15.75" customHeight="1">
      <c r="A791" s="10"/>
      <c r="B791" s="8"/>
      <c r="C791" s="8" t="s">
        <v>14</v>
      </c>
      <c r="D791" s="8"/>
      <c r="E791" s="8"/>
    </row>
    <row r="792" ht="15.75" customHeight="1">
      <c r="A792" s="10"/>
      <c r="B792" s="8"/>
      <c r="C792" s="8" t="s">
        <v>14</v>
      </c>
      <c r="D792" s="8"/>
      <c r="E792" s="8"/>
    </row>
    <row r="793" ht="15.75" customHeight="1">
      <c r="A793" s="10"/>
      <c r="B793" s="8"/>
      <c r="C793" s="8" t="s">
        <v>14</v>
      </c>
      <c r="D793" s="8"/>
      <c r="E793" s="8"/>
    </row>
    <row r="794" ht="15.75" customHeight="1">
      <c r="A794" s="10"/>
      <c r="B794" s="8"/>
      <c r="C794" s="8" t="s">
        <v>14</v>
      </c>
      <c r="D794" s="8"/>
      <c r="E794" s="8"/>
    </row>
    <row r="795" ht="15.75" customHeight="1">
      <c r="A795" s="10"/>
      <c r="B795" s="8"/>
      <c r="C795" s="8" t="s">
        <v>14</v>
      </c>
      <c r="D795" s="8"/>
      <c r="E795" s="8"/>
    </row>
    <row r="796" ht="15.75" customHeight="1">
      <c r="A796" s="10"/>
      <c r="B796" s="8"/>
      <c r="C796" s="8" t="s">
        <v>14</v>
      </c>
      <c r="D796" s="8"/>
      <c r="E796" s="8"/>
    </row>
    <row r="797" ht="15.75" customHeight="1">
      <c r="A797" s="10"/>
      <c r="B797" s="8"/>
      <c r="C797" s="8" t="s">
        <v>14</v>
      </c>
      <c r="D797" s="8"/>
      <c r="E797" s="8"/>
    </row>
    <row r="798" ht="15.75" customHeight="1">
      <c r="A798" s="10"/>
      <c r="B798" s="8"/>
      <c r="C798" s="8" t="s">
        <v>14</v>
      </c>
      <c r="D798" s="8"/>
      <c r="E798" s="8"/>
    </row>
    <row r="799" ht="15.75" customHeight="1">
      <c r="A799" s="10"/>
      <c r="B799" s="8"/>
      <c r="C799" s="8" t="s">
        <v>14</v>
      </c>
      <c r="D799" s="8"/>
      <c r="E799" s="8"/>
    </row>
    <row r="800" ht="15.75" customHeight="1">
      <c r="A800" s="10"/>
      <c r="B800" s="8"/>
      <c r="C800" s="8" t="s">
        <v>14</v>
      </c>
      <c r="D800" s="8"/>
      <c r="E800" s="8"/>
    </row>
    <row r="801" ht="15.75" customHeight="1">
      <c r="A801" s="10"/>
      <c r="B801" s="8"/>
      <c r="C801" s="8" t="s">
        <v>14</v>
      </c>
      <c r="D801" s="8"/>
      <c r="E801" s="8"/>
    </row>
    <row r="802" ht="15.75" customHeight="1">
      <c r="A802" s="10"/>
      <c r="B802" s="8"/>
      <c r="C802" s="8" t="s">
        <v>14</v>
      </c>
      <c r="D802" s="8"/>
      <c r="E802" s="8"/>
    </row>
    <row r="803" ht="15.75" customHeight="1">
      <c r="A803" s="10"/>
      <c r="B803" s="8"/>
      <c r="C803" s="8" t="s">
        <v>14</v>
      </c>
      <c r="D803" s="8"/>
      <c r="E803" s="8"/>
    </row>
    <row r="804" ht="15.75" customHeight="1">
      <c r="A804" s="10"/>
      <c r="B804" s="8"/>
      <c r="C804" s="8" t="s">
        <v>14</v>
      </c>
      <c r="D804" s="8"/>
      <c r="E804" s="8"/>
    </row>
    <row r="805" ht="15.75" customHeight="1">
      <c r="A805" s="10"/>
      <c r="B805" s="8"/>
      <c r="C805" s="8" t="s">
        <v>14</v>
      </c>
      <c r="D805" s="8"/>
      <c r="E805" s="8"/>
    </row>
    <row r="806" ht="15.75" customHeight="1">
      <c r="A806" s="10"/>
      <c r="B806" s="8"/>
      <c r="C806" s="8" t="s">
        <v>14</v>
      </c>
      <c r="D806" s="8"/>
      <c r="E806" s="8"/>
    </row>
    <row r="807" ht="15.75" customHeight="1">
      <c r="A807" s="10"/>
      <c r="B807" s="8"/>
      <c r="C807" s="8" t="s">
        <v>14</v>
      </c>
      <c r="D807" s="8"/>
      <c r="E807" s="8"/>
    </row>
    <row r="808" ht="15.75" customHeight="1">
      <c r="A808" s="10"/>
      <c r="B808" s="8"/>
      <c r="C808" s="8" t="s">
        <v>14</v>
      </c>
      <c r="D808" s="8"/>
      <c r="E808" s="8"/>
    </row>
    <row r="809" ht="15.75" customHeight="1">
      <c r="A809" s="10"/>
      <c r="B809" s="8"/>
      <c r="C809" s="8" t="s">
        <v>14</v>
      </c>
      <c r="D809" s="8"/>
      <c r="E809" s="8"/>
    </row>
    <row r="810" ht="15.75" customHeight="1">
      <c r="A810" s="10"/>
      <c r="B810" s="8"/>
      <c r="C810" s="8" t="s">
        <v>14</v>
      </c>
      <c r="D810" s="8"/>
      <c r="E810" s="8"/>
    </row>
    <row r="811" ht="15.75" customHeight="1">
      <c r="A811" s="10"/>
      <c r="B811" s="8"/>
      <c r="C811" s="8" t="s">
        <v>14</v>
      </c>
      <c r="D811" s="8"/>
      <c r="E811" s="8"/>
    </row>
    <row r="812" ht="15.75" customHeight="1">
      <c r="A812" s="10"/>
      <c r="B812" s="8"/>
      <c r="C812" s="8" t="s">
        <v>14</v>
      </c>
      <c r="D812" s="8"/>
      <c r="E812" s="8"/>
    </row>
    <row r="813" ht="15.75" customHeight="1">
      <c r="A813" s="10"/>
      <c r="B813" s="8"/>
      <c r="C813" s="8" t="s">
        <v>14</v>
      </c>
      <c r="D813" s="8"/>
      <c r="E813" s="8"/>
    </row>
    <row r="814" ht="15.75" customHeight="1">
      <c r="A814" s="10"/>
      <c r="B814" s="8"/>
      <c r="C814" s="8" t="s">
        <v>14</v>
      </c>
      <c r="D814" s="8"/>
      <c r="E814" s="8"/>
    </row>
    <row r="815" ht="15.75" customHeight="1">
      <c r="A815" s="10"/>
      <c r="B815" s="8"/>
      <c r="C815" s="8" t="s">
        <v>14</v>
      </c>
      <c r="D815" s="8"/>
      <c r="E815" s="8"/>
    </row>
    <row r="816" ht="15.75" customHeight="1">
      <c r="A816" s="10"/>
      <c r="B816" s="8"/>
      <c r="C816" s="8" t="s">
        <v>14</v>
      </c>
      <c r="D816" s="8"/>
      <c r="E816" s="8"/>
    </row>
    <row r="817" ht="15.75" customHeight="1">
      <c r="A817" s="10"/>
      <c r="B817" s="8"/>
      <c r="C817" s="8" t="s">
        <v>14</v>
      </c>
      <c r="D817" s="8"/>
      <c r="E817" s="8"/>
    </row>
    <row r="818" ht="15.75" customHeight="1">
      <c r="A818" s="10"/>
      <c r="B818" s="8"/>
      <c r="C818" s="8" t="s">
        <v>14</v>
      </c>
      <c r="D818" s="8"/>
      <c r="E818" s="8"/>
    </row>
    <row r="819" ht="15.75" customHeight="1">
      <c r="A819" s="10"/>
      <c r="B819" s="8"/>
      <c r="C819" s="8" t="s">
        <v>14</v>
      </c>
      <c r="D819" s="8"/>
      <c r="E819" s="8"/>
    </row>
    <row r="820" ht="15.75" customHeight="1">
      <c r="A820" s="10"/>
      <c r="B820" s="8"/>
      <c r="C820" s="8" t="s">
        <v>14</v>
      </c>
      <c r="D820" s="8"/>
      <c r="E820" s="8"/>
    </row>
    <row r="821" ht="15.75" customHeight="1">
      <c r="A821" s="10"/>
      <c r="B821" s="8"/>
      <c r="C821" s="8" t="s">
        <v>14</v>
      </c>
      <c r="D821" s="8"/>
      <c r="E821" s="8"/>
    </row>
    <row r="822" ht="15.75" customHeight="1">
      <c r="A822" s="10"/>
      <c r="B822" s="8"/>
      <c r="C822" s="8" t="s">
        <v>14</v>
      </c>
      <c r="D822" s="8"/>
      <c r="E822" s="8"/>
    </row>
    <row r="823" ht="15.75" customHeight="1">
      <c r="A823" s="10"/>
      <c r="B823" s="8"/>
      <c r="C823" s="8" t="s">
        <v>14</v>
      </c>
      <c r="D823" s="8"/>
      <c r="E823" s="8"/>
    </row>
    <row r="824" ht="15.75" customHeight="1">
      <c r="A824" s="10"/>
      <c r="B824" s="8"/>
      <c r="C824" s="8" t="s">
        <v>14</v>
      </c>
      <c r="D824" s="8"/>
      <c r="E824" s="8"/>
    </row>
    <row r="825" ht="15.75" customHeight="1">
      <c r="A825" s="10"/>
      <c r="B825" s="8"/>
      <c r="C825" s="8" t="s">
        <v>14</v>
      </c>
      <c r="D825" s="8"/>
      <c r="E825" s="8"/>
    </row>
    <row r="826" ht="15.75" customHeight="1">
      <c r="A826" s="10"/>
      <c r="B826" s="8"/>
      <c r="C826" s="8" t="s">
        <v>14</v>
      </c>
      <c r="D826" s="8"/>
      <c r="E826" s="8"/>
    </row>
    <row r="827" ht="15.75" customHeight="1">
      <c r="A827" s="10"/>
      <c r="B827" s="8"/>
      <c r="C827" s="8" t="s">
        <v>14</v>
      </c>
      <c r="D827" s="8"/>
      <c r="E827" s="8"/>
    </row>
    <row r="828" ht="15.75" customHeight="1">
      <c r="A828" s="10"/>
      <c r="B828" s="8"/>
      <c r="C828" s="8" t="s">
        <v>14</v>
      </c>
      <c r="D828" s="8"/>
      <c r="E828" s="8"/>
    </row>
    <row r="829" ht="15.75" customHeight="1">
      <c r="A829" s="10"/>
      <c r="B829" s="8"/>
      <c r="C829" s="8" t="s">
        <v>14</v>
      </c>
      <c r="D829" s="8"/>
      <c r="E829" s="8"/>
    </row>
    <row r="830" ht="15.75" customHeight="1">
      <c r="A830" s="10"/>
      <c r="B830" s="8"/>
      <c r="C830" s="8" t="s">
        <v>14</v>
      </c>
      <c r="D830" s="8"/>
      <c r="E830" s="8"/>
    </row>
    <row r="831" ht="15.75" customHeight="1">
      <c r="A831" s="10"/>
      <c r="B831" s="8"/>
      <c r="C831" s="8" t="s">
        <v>14</v>
      </c>
      <c r="D831" s="8"/>
      <c r="E831" s="8"/>
    </row>
    <row r="832" ht="15.75" customHeight="1">
      <c r="A832" s="10"/>
      <c r="B832" s="8"/>
      <c r="C832" s="8" t="s">
        <v>14</v>
      </c>
      <c r="D832" s="8"/>
      <c r="E832" s="8"/>
    </row>
    <row r="833" ht="15.75" customHeight="1">
      <c r="A833" s="10"/>
      <c r="B833" s="8"/>
      <c r="C833" s="8" t="s">
        <v>14</v>
      </c>
      <c r="D833" s="8"/>
      <c r="E833" s="8"/>
    </row>
    <row r="834" ht="15.75" customHeight="1">
      <c r="A834" s="10"/>
      <c r="B834" s="8"/>
      <c r="C834" s="8" t="s">
        <v>14</v>
      </c>
      <c r="D834" s="8"/>
      <c r="E834" s="8"/>
    </row>
    <row r="835" ht="15.75" customHeight="1">
      <c r="A835" s="10"/>
      <c r="B835" s="8"/>
      <c r="C835" s="8" t="s">
        <v>14</v>
      </c>
      <c r="D835" s="8"/>
      <c r="E835" s="8"/>
    </row>
    <row r="836" ht="15.75" customHeight="1">
      <c r="A836" s="10"/>
      <c r="B836" s="8"/>
      <c r="C836" s="8" t="s">
        <v>14</v>
      </c>
      <c r="D836" s="8"/>
      <c r="E836" s="8"/>
    </row>
    <row r="837" ht="15.75" customHeight="1">
      <c r="A837" s="10"/>
      <c r="B837" s="8"/>
      <c r="C837" s="8" t="s">
        <v>14</v>
      </c>
      <c r="D837" s="8"/>
      <c r="E837" s="8"/>
    </row>
    <row r="838" ht="15.75" customHeight="1">
      <c r="A838" s="10"/>
      <c r="B838" s="8"/>
      <c r="C838" s="8" t="s">
        <v>14</v>
      </c>
      <c r="D838" s="8"/>
      <c r="E838" s="8"/>
    </row>
    <row r="839" ht="15.75" customHeight="1">
      <c r="A839" s="10"/>
      <c r="B839" s="8"/>
      <c r="C839" s="8" t="s">
        <v>14</v>
      </c>
      <c r="D839" s="8"/>
      <c r="E839" s="8"/>
    </row>
    <row r="840" ht="15.75" customHeight="1">
      <c r="A840" s="10"/>
      <c r="B840" s="8"/>
      <c r="C840" s="8" t="s">
        <v>14</v>
      </c>
      <c r="D840" s="8"/>
      <c r="E840" s="8"/>
    </row>
    <row r="841" ht="15.75" customHeight="1">
      <c r="A841" s="10"/>
      <c r="B841" s="8"/>
      <c r="C841" s="8" t="s">
        <v>14</v>
      </c>
      <c r="D841" s="8"/>
      <c r="E841" s="8"/>
    </row>
    <row r="842" ht="15.75" customHeight="1">
      <c r="A842" s="10"/>
      <c r="B842" s="8"/>
      <c r="C842" s="8" t="s">
        <v>14</v>
      </c>
      <c r="D842" s="8"/>
      <c r="E842" s="8"/>
    </row>
    <row r="843" ht="15.75" customHeight="1">
      <c r="A843" s="10"/>
      <c r="B843" s="8"/>
      <c r="C843" s="8" t="s">
        <v>14</v>
      </c>
      <c r="D843" s="8"/>
      <c r="E843" s="8"/>
    </row>
    <row r="844" ht="15.75" customHeight="1">
      <c r="A844" s="10"/>
      <c r="B844" s="8"/>
      <c r="C844" s="8" t="s">
        <v>14</v>
      </c>
      <c r="D844" s="8"/>
      <c r="E844" s="8"/>
    </row>
    <row r="845" ht="15.75" customHeight="1">
      <c r="A845" s="10"/>
      <c r="B845" s="8"/>
      <c r="C845" s="8" t="s">
        <v>14</v>
      </c>
      <c r="D845" s="8"/>
      <c r="E845" s="8"/>
    </row>
    <row r="846" ht="15.75" customHeight="1">
      <c r="A846" s="10"/>
      <c r="B846" s="8"/>
      <c r="C846" s="8" t="s">
        <v>14</v>
      </c>
      <c r="D846" s="8"/>
      <c r="E846" s="8"/>
    </row>
    <row r="847" ht="15.75" customHeight="1">
      <c r="A847" s="10"/>
      <c r="B847" s="8"/>
      <c r="C847" s="8" t="s">
        <v>14</v>
      </c>
      <c r="D847" s="8"/>
      <c r="E847" s="8"/>
    </row>
    <row r="848" ht="15.75" customHeight="1">
      <c r="A848" s="10"/>
      <c r="B848" s="8"/>
      <c r="C848" s="8" t="s">
        <v>14</v>
      </c>
      <c r="D848" s="8"/>
      <c r="E848" s="8"/>
    </row>
    <row r="849" ht="15.75" customHeight="1">
      <c r="A849" s="10"/>
      <c r="B849" s="8"/>
      <c r="C849" s="8" t="s">
        <v>14</v>
      </c>
      <c r="D849" s="8"/>
      <c r="E849" s="8"/>
    </row>
    <row r="850" ht="15.75" customHeight="1">
      <c r="A850" s="10"/>
      <c r="B850" s="8"/>
      <c r="C850" s="8" t="s">
        <v>14</v>
      </c>
      <c r="D850" s="8"/>
      <c r="E850" s="8"/>
    </row>
    <row r="851" ht="15.75" customHeight="1">
      <c r="A851" s="10"/>
      <c r="B851" s="8"/>
      <c r="C851" s="8" t="s">
        <v>14</v>
      </c>
      <c r="D851" s="8"/>
      <c r="E851" s="8"/>
    </row>
    <row r="852" ht="15.75" customHeight="1">
      <c r="A852" s="10"/>
      <c r="B852" s="8"/>
      <c r="C852" s="8" t="s">
        <v>14</v>
      </c>
      <c r="D852" s="8"/>
      <c r="E852" s="8"/>
    </row>
    <row r="853" ht="15.75" customHeight="1">
      <c r="A853" s="10"/>
      <c r="B853" s="8"/>
      <c r="C853" s="8" t="s">
        <v>14</v>
      </c>
      <c r="D853" s="8"/>
      <c r="E853" s="8"/>
    </row>
    <row r="854" ht="15.75" customHeight="1">
      <c r="A854" s="10"/>
      <c r="B854" s="8"/>
      <c r="C854" s="8" t="s">
        <v>14</v>
      </c>
      <c r="D854" s="8"/>
      <c r="E854" s="8"/>
    </row>
    <row r="855" ht="15.75" customHeight="1">
      <c r="A855" s="10"/>
      <c r="B855" s="8"/>
      <c r="C855" s="8" t="s">
        <v>14</v>
      </c>
      <c r="D855" s="8"/>
      <c r="E855" s="8"/>
    </row>
    <row r="856" ht="15.75" customHeight="1">
      <c r="A856" s="10"/>
      <c r="B856" s="8"/>
      <c r="C856" s="8" t="s">
        <v>14</v>
      </c>
      <c r="D856" s="8"/>
      <c r="E856" s="8"/>
    </row>
    <row r="857" ht="15.75" customHeight="1">
      <c r="A857" s="10"/>
      <c r="B857" s="8"/>
      <c r="C857" s="8" t="s">
        <v>14</v>
      </c>
      <c r="D857" s="8"/>
      <c r="E857" s="8"/>
    </row>
    <row r="858" ht="15.75" customHeight="1">
      <c r="A858" s="10"/>
      <c r="B858" s="8"/>
      <c r="C858" s="8" t="s">
        <v>14</v>
      </c>
      <c r="D858" s="8"/>
      <c r="E858" s="8"/>
    </row>
    <row r="859" ht="15.75" customHeight="1">
      <c r="A859" s="10"/>
      <c r="B859" s="8"/>
      <c r="C859" s="8" t="s">
        <v>14</v>
      </c>
      <c r="D859" s="8"/>
      <c r="E859" s="8"/>
    </row>
    <row r="860" ht="15.75" customHeight="1">
      <c r="A860" s="10"/>
      <c r="B860" s="8"/>
      <c r="C860" s="8" t="s">
        <v>14</v>
      </c>
      <c r="D860" s="8"/>
      <c r="E860" s="8"/>
    </row>
    <row r="861" ht="15.75" customHeight="1">
      <c r="A861" s="10"/>
      <c r="B861" s="8"/>
      <c r="C861" s="8" t="s">
        <v>14</v>
      </c>
      <c r="D861" s="8"/>
      <c r="E861" s="8"/>
    </row>
    <row r="862" ht="15.75" customHeight="1">
      <c r="A862" s="10"/>
      <c r="B862" s="8"/>
      <c r="C862" s="8" t="s">
        <v>14</v>
      </c>
      <c r="D862" s="8"/>
      <c r="E862" s="8"/>
    </row>
    <row r="863" ht="15.75" customHeight="1">
      <c r="A863" s="10"/>
      <c r="B863" s="8"/>
      <c r="C863" s="8" t="s">
        <v>14</v>
      </c>
      <c r="D863" s="8"/>
      <c r="E863" s="8"/>
    </row>
    <row r="864" ht="15.75" customHeight="1">
      <c r="A864" s="10"/>
      <c r="B864" s="8"/>
      <c r="C864" s="8" t="s">
        <v>14</v>
      </c>
      <c r="D864" s="8"/>
      <c r="E864" s="8"/>
    </row>
    <row r="865" ht="15.75" customHeight="1">
      <c r="A865" s="10"/>
      <c r="B865" s="8"/>
      <c r="C865" s="8" t="s">
        <v>14</v>
      </c>
      <c r="D865" s="8"/>
      <c r="E865" s="8"/>
    </row>
    <row r="866" ht="15.75" customHeight="1">
      <c r="A866" s="10"/>
      <c r="B866" s="8"/>
      <c r="C866" s="8" t="s">
        <v>14</v>
      </c>
      <c r="D866" s="8"/>
      <c r="E866" s="8"/>
    </row>
    <row r="867" ht="15.75" customHeight="1">
      <c r="A867" s="10"/>
      <c r="B867" s="8"/>
      <c r="C867" s="8" t="s">
        <v>14</v>
      </c>
      <c r="D867" s="8"/>
      <c r="E867" s="8"/>
    </row>
    <row r="868" ht="15.75" customHeight="1">
      <c r="A868" s="10"/>
      <c r="B868" s="8"/>
      <c r="C868" s="8" t="s">
        <v>14</v>
      </c>
      <c r="D868" s="8"/>
      <c r="E868" s="8"/>
    </row>
    <row r="869" ht="15.75" customHeight="1">
      <c r="A869" s="10"/>
      <c r="B869" s="8"/>
      <c r="C869" s="8" t="s">
        <v>14</v>
      </c>
      <c r="D869" s="8"/>
      <c r="E869" s="8"/>
    </row>
    <row r="870" ht="15.75" customHeight="1">
      <c r="A870" s="10"/>
      <c r="B870" s="8"/>
      <c r="C870" s="8" t="s">
        <v>14</v>
      </c>
      <c r="D870" s="8"/>
      <c r="E870" s="8"/>
    </row>
    <row r="871" ht="15.75" customHeight="1">
      <c r="A871" s="10"/>
      <c r="B871" s="8"/>
      <c r="C871" s="8" t="s">
        <v>14</v>
      </c>
      <c r="D871" s="8"/>
      <c r="E871" s="8"/>
    </row>
    <row r="872" ht="15.75" customHeight="1">
      <c r="A872" s="10"/>
      <c r="B872" s="8"/>
      <c r="C872" s="8" t="s">
        <v>14</v>
      </c>
      <c r="D872" s="8"/>
      <c r="E872" s="8"/>
    </row>
    <row r="873" ht="15.75" customHeight="1">
      <c r="A873" s="10"/>
      <c r="B873" s="8"/>
      <c r="C873" s="8" t="s">
        <v>14</v>
      </c>
      <c r="D873" s="8"/>
      <c r="E873" s="8"/>
    </row>
    <row r="874" ht="15.75" customHeight="1">
      <c r="A874" s="10"/>
      <c r="B874" s="8"/>
      <c r="C874" s="8" t="s">
        <v>14</v>
      </c>
      <c r="D874" s="8"/>
      <c r="E874" s="8"/>
    </row>
    <row r="875" ht="15.75" customHeight="1">
      <c r="A875" s="10"/>
      <c r="B875" s="8"/>
      <c r="C875" s="8" t="s">
        <v>14</v>
      </c>
      <c r="D875" s="8"/>
      <c r="E875" s="8"/>
    </row>
    <row r="876" ht="15.75" customHeight="1">
      <c r="A876" s="10"/>
      <c r="B876" s="8"/>
      <c r="C876" s="8" t="s">
        <v>14</v>
      </c>
      <c r="D876" s="8"/>
      <c r="E876" s="8"/>
    </row>
    <row r="877" ht="15.75" customHeight="1">
      <c r="A877" s="10"/>
      <c r="B877" s="8"/>
      <c r="C877" s="8" t="s">
        <v>14</v>
      </c>
      <c r="D877" s="8"/>
      <c r="E877" s="8"/>
    </row>
    <row r="878" ht="15.75" customHeight="1">
      <c r="A878" s="10"/>
      <c r="B878" s="8"/>
      <c r="C878" s="8" t="s">
        <v>14</v>
      </c>
      <c r="D878" s="8"/>
      <c r="E878" s="8"/>
    </row>
    <row r="879" ht="15.75" customHeight="1">
      <c r="A879" s="10"/>
      <c r="B879" s="8"/>
      <c r="C879" s="8" t="s">
        <v>14</v>
      </c>
      <c r="D879" s="8"/>
      <c r="E879" s="8"/>
    </row>
    <row r="880" ht="15.75" customHeight="1">
      <c r="A880" s="10"/>
      <c r="B880" s="8"/>
      <c r="C880" s="8" t="s">
        <v>14</v>
      </c>
      <c r="D880" s="8"/>
      <c r="E880" s="8"/>
    </row>
    <row r="881" ht="15.75" customHeight="1">
      <c r="A881" s="10"/>
      <c r="B881" s="8"/>
      <c r="C881" s="8" t="s">
        <v>14</v>
      </c>
      <c r="D881" s="8"/>
      <c r="E881" s="8"/>
    </row>
    <row r="882" ht="15.75" customHeight="1">
      <c r="A882" s="10"/>
      <c r="B882" s="8"/>
      <c r="C882" s="8" t="s">
        <v>14</v>
      </c>
      <c r="D882" s="8"/>
      <c r="E882" s="8"/>
    </row>
    <row r="883" ht="15.75" customHeight="1">
      <c r="A883" s="10"/>
      <c r="B883" s="8"/>
      <c r="C883" s="8" t="s">
        <v>14</v>
      </c>
      <c r="D883" s="8"/>
      <c r="E883" s="8"/>
    </row>
    <row r="884" ht="15.75" customHeight="1">
      <c r="A884" s="10"/>
      <c r="B884" s="8"/>
      <c r="C884" s="8" t="s">
        <v>14</v>
      </c>
      <c r="D884" s="8"/>
      <c r="E884" s="8"/>
    </row>
    <row r="885" ht="15.75" customHeight="1">
      <c r="A885" s="10"/>
      <c r="B885" s="8"/>
      <c r="C885" s="8" t="s">
        <v>14</v>
      </c>
      <c r="D885" s="8"/>
      <c r="E885" s="8"/>
    </row>
    <row r="886" ht="15.75" customHeight="1">
      <c r="A886" s="10"/>
      <c r="B886" s="8"/>
      <c r="C886" s="8" t="s">
        <v>14</v>
      </c>
      <c r="D886" s="8"/>
      <c r="E886" s="8"/>
    </row>
    <row r="887" ht="15.75" customHeight="1">
      <c r="A887" s="10"/>
      <c r="B887" s="8"/>
      <c r="C887" s="8" t="s">
        <v>14</v>
      </c>
      <c r="D887" s="8"/>
      <c r="E887" s="8"/>
    </row>
    <row r="888" ht="15.75" customHeight="1">
      <c r="A888" s="10"/>
      <c r="B888" s="8"/>
      <c r="C888" s="8" t="s">
        <v>14</v>
      </c>
      <c r="D888" s="8"/>
      <c r="E888" s="8"/>
    </row>
    <row r="889" ht="15.75" customHeight="1">
      <c r="A889" s="10"/>
      <c r="B889" s="8"/>
      <c r="C889" s="8" t="s">
        <v>14</v>
      </c>
      <c r="D889" s="8"/>
      <c r="E889" s="8"/>
    </row>
    <row r="890" ht="15.75" customHeight="1">
      <c r="A890" s="10"/>
      <c r="B890" s="8"/>
      <c r="C890" s="8" t="s">
        <v>14</v>
      </c>
      <c r="D890" s="8"/>
      <c r="E890" s="8"/>
    </row>
    <row r="891" ht="15.75" customHeight="1">
      <c r="A891" s="10"/>
      <c r="B891" s="8"/>
      <c r="C891" s="8" t="s">
        <v>14</v>
      </c>
      <c r="D891" s="8"/>
      <c r="E891" s="8"/>
    </row>
    <row r="892" ht="15.75" customHeight="1">
      <c r="A892" s="10"/>
      <c r="B892" s="8"/>
      <c r="C892" s="8" t="s">
        <v>14</v>
      </c>
      <c r="D892" s="8"/>
      <c r="E892" s="8"/>
    </row>
    <row r="893" ht="15.75" customHeight="1">
      <c r="A893" s="10"/>
      <c r="B893" s="8"/>
      <c r="C893" s="8" t="s">
        <v>14</v>
      </c>
      <c r="D893" s="8"/>
      <c r="E893" s="8"/>
    </row>
    <row r="894" ht="15.75" customHeight="1">
      <c r="A894" s="10"/>
      <c r="B894" s="8"/>
      <c r="C894" s="8" t="s">
        <v>14</v>
      </c>
      <c r="D894" s="8"/>
      <c r="E894" s="8"/>
    </row>
    <row r="895" ht="15.75" customHeight="1">
      <c r="A895" s="10"/>
      <c r="B895" s="8"/>
      <c r="C895" s="8" t="s">
        <v>14</v>
      </c>
      <c r="D895" s="8"/>
      <c r="E895" s="8"/>
    </row>
    <row r="896" ht="15.75" customHeight="1">
      <c r="A896" s="10"/>
      <c r="B896" s="8"/>
      <c r="C896" s="8" t="s">
        <v>14</v>
      </c>
      <c r="D896" s="8"/>
      <c r="E896" s="8"/>
    </row>
    <row r="897" ht="15.75" customHeight="1">
      <c r="A897" s="10"/>
      <c r="B897" s="8"/>
      <c r="C897" s="8" t="s">
        <v>14</v>
      </c>
      <c r="D897" s="8"/>
      <c r="E897" s="8"/>
    </row>
    <row r="898" ht="15.75" customHeight="1">
      <c r="A898" s="10"/>
      <c r="B898" s="8"/>
      <c r="C898" s="8" t="s">
        <v>14</v>
      </c>
      <c r="D898" s="8"/>
      <c r="E898" s="8"/>
    </row>
    <row r="899" ht="15.75" customHeight="1">
      <c r="A899" s="10"/>
      <c r="B899" s="8"/>
      <c r="C899" s="8" t="s">
        <v>14</v>
      </c>
      <c r="D899" s="8"/>
      <c r="E899" s="8"/>
    </row>
    <row r="900" ht="15.75" customHeight="1">
      <c r="A900" s="10"/>
      <c r="B900" s="8"/>
      <c r="C900" s="8" t="s">
        <v>14</v>
      </c>
      <c r="D900" s="8"/>
      <c r="E900" s="8"/>
    </row>
    <row r="901" ht="15.75" customHeight="1">
      <c r="A901" s="10"/>
      <c r="B901" s="8"/>
      <c r="C901" s="8" t="s">
        <v>14</v>
      </c>
      <c r="D901" s="8"/>
      <c r="E901" s="8"/>
    </row>
    <row r="902" ht="15.75" customHeight="1">
      <c r="A902" s="10"/>
      <c r="B902" s="8"/>
      <c r="C902" s="8" t="s">
        <v>14</v>
      </c>
      <c r="D902" s="8"/>
      <c r="E902" s="8"/>
    </row>
    <row r="903" ht="15.75" customHeight="1">
      <c r="A903" s="10"/>
      <c r="B903" s="8"/>
      <c r="C903" s="8" t="s">
        <v>14</v>
      </c>
      <c r="D903" s="8"/>
      <c r="E903" s="8"/>
    </row>
    <row r="904" ht="15.75" customHeight="1">
      <c r="A904" s="10"/>
      <c r="B904" s="8"/>
      <c r="C904" s="8" t="s">
        <v>14</v>
      </c>
      <c r="D904" s="8"/>
      <c r="E904" s="8"/>
    </row>
    <row r="905" ht="15.75" customHeight="1">
      <c r="A905" s="10"/>
      <c r="B905" s="8"/>
      <c r="C905" s="8" t="s">
        <v>14</v>
      </c>
      <c r="D905" s="8"/>
      <c r="E905" s="8"/>
    </row>
    <row r="906" ht="15.75" customHeight="1">
      <c r="A906" s="10"/>
      <c r="B906" s="8"/>
      <c r="C906" s="8" t="s">
        <v>14</v>
      </c>
      <c r="D906" s="8"/>
      <c r="E906" s="8"/>
    </row>
    <row r="907" ht="15.75" customHeight="1">
      <c r="A907" s="10"/>
      <c r="B907" s="8"/>
      <c r="C907" s="8" t="s">
        <v>14</v>
      </c>
      <c r="D907" s="8"/>
      <c r="E907" s="8"/>
    </row>
    <row r="908" ht="15.75" customHeight="1">
      <c r="A908" s="10"/>
      <c r="B908" s="8"/>
      <c r="C908" s="8" t="s">
        <v>14</v>
      </c>
      <c r="D908" s="8"/>
      <c r="E908" s="8"/>
    </row>
    <row r="909" ht="15.75" customHeight="1">
      <c r="A909" s="10"/>
      <c r="B909" s="8"/>
      <c r="C909" s="8" t="s">
        <v>14</v>
      </c>
      <c r="D909" s="8"/>
      <c r="E909" s="8"/>
    </row>
    <row r="910" ht="15.75" customHeight="1">
      <c r="A910" s="10"/>
      <c r="B910" s="8"/>
      <c r="C910" s="8" t="s">
        <v>14</v>
      </c>
      <c r="D910" s="8"/>
      <c r="E910" s="8"/>
    </row>
    <row r="911" ht="15.75" customHeight="1">
      <c r="A911" s="10"/>
      <c r="B911" s="8"/>
      <c r="C911" s="8" t="s">
        <v>14</v>
      </c>
      <c r="D911" s="8"/>
      <c r="E911" s="8"/>
    </row>
    <row r="912" ht="15.75" customHeight="1">
      <c r="A912" s="10"/>
      <c r="B912" s="8"/>
      <c r="C912" s="8" t="s">
        <v>14</v>
      </c>
      <c r="D912" s="8"/>
      <c r="E912" s="8"/>
    </row>
    <row r="913" ht="15.75" customHeight="1">
      <c r="A913" s="10"/>
      <c r="B913" s="8"/>
      <c r="C913" s="8" t="s">
        <v>14</v>
      </c>
      <c r="D913" s="8"/>
      <c r="E913" s="8"/>
    </row>
    <row r="914" ht="15.75" customHeight="1">
      <c r="A914" s="10"/>
      <c r="B914" s="8"/>
      <c r="C914" s="8" t="s">
        <v>14</v>
      </c>
      <c r="D914" s="8"/>
      <c r="E914" s="8"/>
    </row>
    <row r="915" ht="15.75" customHeight="1">
      <c r="A915" s="10"/>
      <c r="B915" s="8"/>
      <c r="C915" s="8" t="s">
        <v>14</v>
      </c>
      <c r="D915" s="8"/>
      <c r="E915" s="8"/>
    </row>
    <row r="916" ht="15.75" customHeight="1">
      <c r="A916" s="10"/>
      <c r="B916" s="8"/>
      <c r="C916" s="8" t="s">
        <v>14</v>
      </c>
      <c r="D916" s="8"/>
      <c r="E916" s="8"/>
    </row>
    <row r="917" ht="15.75" customHeight="1">
      <c r="A917" s="10"/>
      <c r="B917" s="8"/>
      <c r="C917" s="8" t="s">
        <v>14</v>
      </c>
      <c r="D917" s="8"/>
      <c r="E917" s="8"/>
    </row>
    <row r="918" ht="15.75" customHeight="1">
      <c r="A918" s="10"/>
      <c r="B918" s="8"/>
      <c r="C918" s="8" t="s">
        <v>14</v>
      </c>
      <c r="D918" s="8"/>
      <c r="E918" s="8"/>
    </row>
    <row r="919" ht="15.75" customHeight="1">
      <c r="A919" s="10"/>
      <c r="B919" s="8"/>
      <c r="C919" s="8" t="s">
        <v>14</v>
      </c>
      <c r="D919" s="8"/>
      <c r="E919" s="8"/>
    </row>
    <row r="920" ht="15.75" customHeight="1">
      <c r="A920" s="10"/>
      <c r="B920" s="8"/>
      <c r="C920" s="8" t="s">
        <v>14</v>
      </c>
      <c r="D920" s="8"/>
      <c r="E920" s="8"/>
    </row>
    <row r="921" ht="15.75" customHeight="1">
      <c r="A921" s="10"/>
      <c r="B921" s="8"/>
      <c r="C921" s="8" t="s">
        <v>14</v>
      </c>
      <c r="D921" s="8"/>
      <c r="E921" s="8"/>
    </row>
    <row r="922" ht="15.75" customHeight="1">
      <c r="A922" s="10"/>
      <c r="B922" s="8"/>
      <c r="C922" s="8" t="s">
        <v>14</v>
      </c>
      <c r="D922" s="8"/>
      <c r="E922" s="8"/>
    </row>
    <row r="923" ht="15.75" customHeight="1">
      <c r="A923" s="10"/>
      <c r="B923" s="8"/>
      <c r="C923" s="8" t="s">
        <v>14</v>
      </c>
      <c r="D923" s="8"/>
      <c r="E923" s="8"/>
    </row>
    <row r="924" ht="15.75" customHeight="1">
      <c r="A924" s="10"/>
      <c r="B924" s="8"/>
      <c r="C924" s="8" t="s">
        <v>14</v>
      </c>
      <c r="D924" s="8"/>
      <c r="E924" s="8"/>
    </row>
    <row r="925" ht="15.75" customHeight="1">
      <c r="A925" s="10"/>
      <c r="B925" s="8"/>
      <c r="C925" s="8" t="s">
        <v>14</v>
      </c>
      <c r="D925" s="8"/>
      <c r="E925" s="8"/>
    </row>
    <row r="926" ht="15.75" customHeight="1">
      <c r="A926" s="10"/>
      <c r="B926" s="8"/>
      <c r="C926" s="8" t="s">
        <v>14</v>
      </c>
      <c r="D926" s="8"/>
      <c r="E926" s="8"/>
    </row>
    <row r="927" ht="15.75" customHeight="1">
      <c r="A927" s="10"/>
      <c r="B927" s="8"/>
      <c r="C927" s="8" t="s">
        <v>14</v>
      </c>
      <c r="D927" s="8"/>
      <c r="E927" s="8"/>
    </row>
    <row r="928" ht="15.75" customHeight="1">
      <c r="A928" s="10"/>
      <c r="B928" s="8"/>
      <c r="C928" s="8" t="s">
        <v>14</v>
      </c>
      <c r="D928" s="8"/>
      <c r="E928" s="8"/>
    </row>
    <row r="929" ht="15.75" customHeight="1">
      <c r="A929" s="10"/>
      <c r="B929" s="8"/>
      <c r="C929" s="8" t="s">
        <v>14</v>
      </c>
      <c r="D929" s="8"/>
      <c r="E929" s="8"/>
    </row>
    <row r="930" ht="15.75" customHeight="1">
      <c r="A930" s="10"/>
      <c r="B930" s="8"/>
      <c r="C930" s="8" t="s">
        <v>14</v>
      </c>
      <c r="D930" s="8"/>
      <c r="E930" s="8"/>
    </row>
    <row r="931" ht="15.75" customHeight="1">
      <c r="A931" s="10"/>
      <c r="B931" s="8"/>
      <c r="C931" s="8" t="s">
        <v>14</v>
      </c>
      <c r="D931" s="8"/>
      <c r="E931" s="8"/>
    </row>
    <row r="932" ht="15.75" customHeight="1">
      <c r="A932" s="10"/>
      <c r="B932" s="8"/>
      <c r="C932" s="8" t="s">
        <v>14</v>
      </c>
      <c r="D932" s="8"/>
      <c r="E932" s="8"/>
    </row>
    <row r="933" ht="15.75" customHeight="1">
      <c r="A933" s="10"/>
      <c r="B933" s="8"/>
      <c r="C933" s="8" t="s">
        <v>14</v>
      </c>
      <c r="D933" s="8"/>
      <c r="E933" s="8"/>
    </row>
    <row r="934" ht="15.75" customHeight="1">
      <c r="A934" s="10"/>
      <c r="B934" s="8"/>
      <c r="C934" s="8" t="s">
        <v>14</v>
      </c>
      <c r="D934" s="8"/>
      <c r="E934" s="8"/>
    </row>
    <row r="935" ht="15.75" customHeight="1">
      <c r="A935" s="10"/>
      <c r="B935" s="8"/>
      <c r="C935" s="8" t="s">
        <v>14</v>
      </c>
      <c r="D935" s="8"/>
      <c r="E935" s="8"/>
    </row>
    <row r="936" ht="15.75" customHeight="1">
      <c r="A936" s="10"/>
      <c r="B936" s="8"/>
      <c r="C936" s="8" t="s">
        <v>14</v>
      </c>
      <c r="D936" s="8"/>
      <c r="E936" s="8"/>
    </row>
    <row r="937" ht="15.75" customHeight="1">
      <c r="A937" s="10"/>
      <c r="B937" s="8"/>
      <c r="C937" s="8" t="s">
        <v>14</v>
      </c>
      <c r="D937" s="8"/>
      <c r="E937" s="8"/>
    </row>
    <row r="938" ht="15.75" customHeight="1">
      <c r="A938" s="10"/>
      <c r="B938" s="8"/>
      <c r="C938" s="8" t="s">
        <v>14</v>
      </c>
      <c r="D938" s="8"/>
      <c r="E938" s="8"/>
    </row>
    <row r="939" ht="15.75" customHeight="1">
      <c r="A939" s="10"/>
      <c r="B939" s="8"/>
      <c r="C939" s="8" t="s">
        <v>14</v>
      </c>
      <c r="D939" s="8"/>
      <c r="E939" s="8"/>
    </row>
    <row r="940" ht="15.75" customHeight="1">
      <c r="A940" s="10"/>
      <c r="B940" s="8"/>
      <c r="C940" s="8" t="s">
        <v>14</v>
      </c>
      <c r="D940" s="8"/>
      <c r="E940" s="8"/>
    </row>
    <row r="941" ht="15.75" customHeight="1">
      <c r="A941" s="10"/>
      <c r="B941" s="8"/>
      <c r="C941" s="8" t="s">
        <v>14</v>
      </c>
      <c r="D941" s="8"/>
      <c r="E941" s="8"/>
    </row>
    <row r="942" ht="15.75" customHeight="1">
      <c r="A942" s="10"/>
      <c r="B942" s="8"/>
      <c r="C942" s="8" t="s">
        <v>14</v>
      </c>
      <c r="D942" s="8"/>
      <c r="E942" s="8"/>
    </row>
    <row r="943" ht="15.75" customHeight="1">
      <c r="A943" s="10"/>
      <c r="B943" s="8"/>
      <c r="C943" s="8" t="s">
        <v>14</v>
      </c>
      <c r="D943" s="8"/>
      <c r="E943" s="8"/>
    </row>
    <row r="944" ht="15.75" customHeight="1">
      <c r="A944" s="10"/>
      <c r="B944" s="8"/>
      <c r="C944" s="8" t="s">
        <v>14</v>
      </c>
      <c r="D944" s="8"/>
      <c r="E944" s="8"/>
    </row>
    <row r="945" ht="15.75" customHeight="1">
      <c r="A945" s="10"/>
      <c r="B945" s="8"/>
      <c r="C945" s="8" t="s">
        <v>14</v>
      </c>
      <c r="D945" s="8"/>
      <c r="E945" s="8"/>
    </row>
    <row r="946" ht="15.75" customHeight="1">
      <c r="A946" s="10"/>
      <c r="B946" s="8"/>
      <c r="C946" s="8" t="s">
        <v>14</v>
      </c>
      <c r="D946" s="8"/>
      <c r="E946" s="8"/>
    </row>
    <row r="947" ht="15.75" customHeight="1">
      <c r="A947" s="10"/>
      <c r="B947" s="8"/>
      <c r="C947" s="8" t="s">
        <v>14</v>
      </c>
      <c r="D947" s="8"/>
      <c r="E947" s="8"/>
    </row>
    <row r="948" ht="15.75" customHeight="1">
      <c r="A948" s="10"/>
      <c r="B948" s="8"/>
      <c r="C948" s="8" t="s">
        <v>14</v>
      </c>
      <c r="D948" s="8"/>
      <c r="E948" s="8"/>
    </row>
    <row r="949" ht="15.75" customHeight="1">
      <c r="A949" s="10"/>
      <c r="B949" s="8"/>
      <c r="C949" s="8" t="s">
        <v>14</v>
      </c>
      <c r="D949" s="8"/>
      <c r="E949" s="8"/>
    </row>
    <row r="950" ht="15.75" customHeight="1">
      <c r="A950" s="10"/>
      <c r="B950" s="8"/>
      <c r="C950" s="8" t="s">
        <v>14</v>
      </c>
      <c r="D950" s="8"/>
      <c r="E950" s="8"/>
    </row>
    <row r="951" ht="15.75" customHeight="1">
      <c r="A951" s="10"/>
      <c r="B951" s="8"/>
      <c r="C951" s="8" t="s">
        <v>14</v>
      </c>
      <c r="D951" s="8"/>
      <c r="E951" s="8"/>
    </row>
    <row r="952" ht="15.75" customHeight="1">
      <c r="A952" s="10"/>
      <c r="B952" s="8"/>
      <c r="C952" s="8" t="s">
        <v>14</v>
      </c>
      <c r="D952" s="8"/>
      <c r="E952" s="8"/>
    </row>
    <row r="953" ht="15.75" customHeight="1">
      <c r="A953" s="10"/>
      <c r="B953" s="8"/>
      <c r="C953" s="8" t="s">
        <v>14</v>
      </c>
      <c r="D953" s="8"/>
      <c r="E953" s="8"/>
    </row>
    <row r="954" ht="15.75" customHeight="1">
      <c r="A954" s="10"/>
      <c r="B954" s="8"/>
      <c r="C954" s="8" t="s">
        <v>14</v>
      </c>
      <c r="D954" s="8"/>
      <c r="E954" s="8"/>
    </row>
    <row r="955" ht="15.75" customHeight="1">
      <c r="A955" s="10"/>
      <c r="B955" s="8"/>
      <c r="C955" s="8" t="s">
        <v>14</v>
      </c>
      <c r="D955" s="8"/>
      <c r="E955" s="8"/>
    </row>
    <row r="956" ht="15.75" customHeight="1">
      <c r="A956" s="10"/>
      <c r="B956" s="8"/>
      <c r="C956" s="8" t="s">
        <v>14</v>
      </c>
      <c r="D956" s="8"/>
      <c r="E956" s="8"/>
    </row>
    <row r="957" ht="15.75" customHeight="1">
      <c r="A957" s="10"/>
      <c r="B957" s="8"/>
      <c r="C957" s="8" t="s">
        <v>14</v>
      </c>
      <c r="D957" s="8"/>
      <c r="E957" s="8"/>
    </row>
    <row r="958" ht="15.75" customHeight="1">
      <c r="A958" s="10"/>
      <c r="B958" s="8"/>
      <c r="C958" s="8" t="s">
        <v>14</v>
      </c>
      <c r="D958" s="8"/>
      <c r="E958" s="8"/>
    </row>
    <row r="959" ht="15.75" customHeight="1">
      <c r="A959" s="10"/>
      <c r="B959" s="8"/>
      <c r="C959" s="8" t="s">
        <v>14</v>
      </c>
      <c r="D959" s="8"/>
      <c r="E959" s="8"/>
    </row>
    <row r="960" ht="15.75" customHeight="1">
      <c r="A960" s="10"/>
      <c r="B960" s="8"/>
      <c r="C960" s="8" t="s">
        <v>14</v>
      </c>
      <c r="D960" s="8"/>
      <c r="E960" s="8"/>
    </row>
    <row r="961" ht="15.75" customHeight="1">
      <c r="A961" s="10"/>
      <c r="B961" s="8"/>
      <c r="C961" s="8" t="s">
        <v>14</v>
      </c>
      <c r="D961" s="8"/>
      <c r="E961" s="8"/>
    </row>
    <row r="962" ht="15.75" customHeight="1">
      <c r="A962" s="10"/>
      <c r="B962" s="8"/>
      <c r="C962" s="8" t="s">
        <v>14</v>
      </c>
      <c r="D962" s="8"/>
      <c r="E962" s="8"/>
    </row>
    <row r="963" ht="15.75" customHeight="1">
      <c r="A963" s="10"/>
      <c r="B963" s="8"/>
      <c r="C963" s="8" t="s">
        <v>14</v>
      </c>
      <c r="D963" s="8"/>
      <c r="E963" s="8"/>
    </row>
    <row r="964" ht="15.75" customHeight="1">
      <c r="A964" s="10"/>
      <c r="B964" s="8"/>
      <c r="C964" s="8" t="s">
        <v>14</v>
      </c>
      <c r="D964" s="8"/>
      <c r="E964" s="8"/>
    </row>
    <row r="965" ht="15.75" customHeight="1">
      <c r="A965" s="10"/>
      <c r="B965" s="8"/>
      <c r="C965" s="8" t="s">
        <v>14</v>
      </c>
      <c r="D965" s="8"/>
      <c r="E965" s="8"/>
    </row>
    <row r="966" ht="15.75" customHeight="1">
      <c r="A966" s="10"/>
      <c r="B966" s="8"/>
      <c r="C966" s="8" t="s">
        <v>14</v>
      </c>
      <c r="D966" s="8"/>
      <c r="E966" s="8"/>
    </row>
    <row r="967" ht="15.75" customHeight="1">
      <c r="A967" s="10"/>
      <c r="B967" s="8"/>
      <c r="C967" s="8" t="s">
        <v>14</v>
      </c>
      <c r="D967" s="8"/>
      <c r="E967" s="8"/>
    </row>
    <row r="968" ht="15.75" customHeight="1">
      <c r="A968" s="10"/>
      <c r="B968" s="8"/>
      <c r="C968" s="8" t="s">
        <v>14</v>
      </c>
      <c r="D968" s="8"/>
      <c r="E968" s="8"/>
    </row>
    <row r="969" ht="15.75" customHeight="1">
      <c r="A969" s="10"/>
      <c r="B969" s="8"/>
      <c r="C969" s="8" t="s">
        <v>14</v>
      </c>
      <c r="D969" s="8"/>
      <c r="E969" s="8"/>
    </row>
    <row r="970" ht="15.75" customHeight="1">
      <c r="A970" s="10"/>
      <c r="B970" s="8"/>
      <c r="C970" s="8" t="s">
        <v>14</v>
      </c>
      <c r="D970" s="8"/>
      <c r="E970" s="8"/>
    </row>
    <row r="971" ht="15.75" customHeight="1">
      <c r="A971" s="10"/>
      <c r="B971" s="8"/>
      <c r="C971" s="8" t="s">
        <v>14</v>
      </c>
      <c r="D971" s="8"/>
      <c r="E971" s="8"/>
    </row>
    <row r="972" ht="15.75" customHeight="1">
      <c r="A972" s="10"/>
      <c r="B972" s="8"/>
      <c r="C972" s="8" t="s">
        <v>14</v>
      </c>
      <c r="D972" s="8"/>
      <c r="E972" s="8"/>
    </row>
    <row r="973" ht="15.75" customHeight="1">
      <c r="A973" s="10"/>
      <c r="B973" s="8"/>
      <c r="C973" s="8" t="s">
        <v>14</v>
      </c>
      <c r="D973" s="8"/>
      <c r="E973" s="8"/>
    </row>
    <row r="974" ht="15.75" customHeight="1">
      <c r="A974" s="10"/>
      <c r="B974" s="8"/>
      <c r="C974" s="8" t="s">
        <v>14</v>
      </c>
      <c r="D974" s="8"/>
      <c r="E974" s="8"/>
    </row>
    <row r="975" ht="15.75" customHeight="1">
      <c r="A975" s="10"/>
      <c r="B975" s="8"/>
      <c r="C975" s="8" t="s">
        <v>14</v>
      </c>
      <c r="D975" s="8"/>
      <c r="E975" s="8"/>
    </row>
    <row r="976" ht="15.75" customHeight="1">
      <c r="A976" s="10"/>
      <c r="B976" s="8"/>
      <c r="C976" s="8" t="s">
        <v>14</v>
      </c>
      <c r="D976" s="8"/>
      <c r="E976" s="8"/>
    </row>
    <row r="977" ht="15.75" customHeight="1">
      <c r="A977" s="10"/>
      <c r="B977" s="8"/>
      <c r="C977" s="8" t="s">
        <v>14</v>
      </c>
      <c r="D977" s="8"/>
      <c r="E977" s="8"/>
    </row>
    <row r="978" ht="15.75" customHeight="1">
      <c r="A978" s="10"/>
      <c r="B978" s="8"/>
      <c r="C978" s="8" t="s">
        <v>14</v>
      </c>
      <c r="D978" s="8"/>
      <c r="E978" s="8"/>
    </row>
    <row r="979" ht="15.75" customHeight="1">
      <c r="A979" s="10"/>
      <c r="B979" s="8"/>
      <c r="C979" s="8" t="s">
        <v>14</v>
      </c>
      <c r="D979" s="8"/>
      <c r="E979" s="8"/>
    </row>
    <row r="980" ht="15.75" customHeight="1">
      <c r="A980" s="10"/>
      <c r="B980" s="8"/>
      <c r="C980" s="8" t="s">
        <v>14</v>
      </c>
      <c r="D980" s="8"/>
      <c r="E980" s="8"/>
    </row>
    <row r="981" ht="15.75" customHeight="1">
      <c r="A981" s="10"/>
      <c r="B981" s="8"/>
      <c r="C981" s="8" t="s">
        <v>14</v>
      </c>
      <c r="D981" s="8"/>
      <c r="E981" s="8"/>
    </row>
    <row r="982" ht="15.75" customHeight="1">
      <c r="A982" s="10"/>
      <c r="B982" s="8"/>
      <c r="C982" s="8" t="s">
        <v>14</v>
      </c>
      <c r="D982" s="8"/>
      <c r="E982" s="8"/>
    </row>
    <row r="983" ht="15.75" customHeight="1">
      <c r="A983" s="10"/>
      <c r="B983" s="8"/>
      <c r="C983" s="8" t="s">
        <v>14</v>
      </c>
      <c r="D983" s="8"/>
      <c r="E983" s="8"/>
    </row>
    <row r="984" ht="15.75" customHeight="1">
      <c r="A984" s="10"/>
      <c r="B984" s="8"/>
      <c r="C984" s="8" t="s">
        <v>14</v>
      </c>
      <c r="D984" s="8"/>
      <c r="E984" s="8"/>
    </row>
    <row r="985" ht="15.75" customHeight="1">
      <c r="A985" s="10"/>
      <c r="B985" s="8"/>
      <c r="C985" s="8" t="s">
        <v>14</v>
      </c>
      <c r="D985" s="8"/>
      <c r="E985" s="8"/>
    </row>
    <row r="986" ht="15.75" customHeight="1">
      <c r="A986" s="10"/>
      <c r="B986" s="8"/>
      <c r="C986" s="8" t="s">
        <v>14</v>
      </c>
      <c r="D986" s="8"/>
      <c r="E986" s="8"/>
    </row>
    <row r="987" ht="15.75" customHeight="1">
      <c r="A987" s="10"/>
      <c r="B987" s="8"/>
      <c r="C987" s="8" t="s">
        <v>14</v>
      </c>
      <c r="D987" s="8"/>
      <c r="E987" s="8"/>
    </row>
    <row r="988" ht="15.75" customHeight="1">
      <c r="A988" s="10"/>
      <c r="B988" s="8"/>
      <c r="C988" s="8" t="s">
        <v>14</v>
      </c>
      <c r="D988" s="8"/>
      <c r="E988" s="8"/>
    </row>
    <row r="989" ht="15.75" customHeight="1">
      <c r="A989" s="10"/>
      <c r="B989" s="8"/>
      <c r="C989" s="8" t="s">
        <v>14</v>
      </c>
      <c r="D989" s="8"/>
      <c r="E989" s="8"/>
    </row>
    <row r="990" ht="15.75" customHeight="1">
      <c r="A990" s="10"/>
      <c r="B990" s="8"/>
      <c r="C990" s="8" t="s">
        <v>14</v>
      </c>
      <c r="D990" s="8"/>
      <c r="E990" s="8"/>
    </row>
    <row r="991" ht="15.75" customHeight="1">
      <c r="A991" s="10"/>
      <c r="B991" s="8"/>
      <c r="C991" s="8" t="s">
        <v>14</v>
      </c>
      <c r="D991" s="8"/>
      <c r="E991" s="8"/>
    </row>
    <row r="992" ht="15.75" customHeight="1">
      <c r="A992" s="10"/>
      <c r="B992" s="8"/>
      <c r="C992" s="8" t="s">
        <v>14</v>
      </c>
      <c r="D992" s="8"/>
      <c r="E992" s="8"/>
    </row>
    <row r="993" ht="15.75" customHeight="1">
      <c r="A993" s="10"/>
      <c r="B993" s="8"/>
      <c r="C993" s="8" t="s">
        <v>14</v>
      </c>
      <c r="D993" s="8"/>
      <c r="E993" s="8"/>
    </row>
    <row r="994" ht="15.75" customHeight="1">
      <c r="A994" s="10"/>
      <c r="B994" s="8"/>
      <c r="C994" s="8" t="s">
        <v>14</v>
      </c>
      <c r="D994" s="8"/>
      <c r="E994" s="8"/>
    </row>
    <row r="995" ht="15.75" customHeight="1">
      <c r="A995" s="10"/>
      <c r="B995" s="8"/>
      <c r="C995" s="8" t="s">
        <v>14</v>
      </c>
      <c r="D995" s="8"/>
      <c r="E995" s="8"/>
    </row>
    <row r="996" ht="15.75" customHeight="1">
      <c r="A996" s="10"/>
      <c r="B996" s="8"/>
      <c r="C996" s="8" t="s">
        <v>14</v>
      </c>
      <c r="D996" s="8"/>
      <c r="E996" s="8"/>
    </row>
    <row r="997" ht="15.75" customHeight="1">
      <c r="A997" s="10"/>
      <c r="B997" s="8"/>
      <c r="C997" s="8" t="s">
        <v>14</v>
      </c>
      <c r="D997" s="8"/>
      <c r="E997" s="8"/>
    </row>
    <row r="998" ht="15.75" customHeight="1">
      <c r="A998" s="10"/>
      <c r="B998" s="8"/>
      <c r="C998" s="8" t="s">
        <v>14</v>
      </c>
      <c r="D998" s="8"/>
      <c r="E998" s="8"/>
    </row>
    <row r="999" ht="15.75" customHeight="1">
      <c r="A999" s="10"/>
      <c r="B999" s="8"/>
      <c r="C999" s="8" t="s">
        <v>14</v>
      </c>
      <c r="D999" s="8"/>
      <c r="E999" s="8"/>
    </row>
    <row r="1000" ht="15.75" customHeight="1">
      <c r="A1000" s="10"/>
      <c r="B1000" s="8"/>
      <c r="C1000" s="8" t="s">
        <v>14</v>
      </c>
      <c r="D1000" s="8"/>
      <c r="E1000" s="8"/>
    </row>
    <row r="1001" ht="15.75" customHeight="1">
      <c r="A1001" s="10"/>
      <c r="B1001" s="8"/>
      <c r="C1001" s="8" t="s">
        <v>14</v>
      </c>
      <c r="D1001" s="8"/>
      <c r="E1001" s="8"/>
    </row>
    <row r="1002" ht="15.75" customHeight="1">
      <c r="A1002" s="10"/>
      <c r="B1002" s="8"/>
      <c r="C1002" s="8" t="s">
        <v>14</v>
      </c>
      <c r="D1002" s="8"/>
      <c r="E1002" s="8"/>
    </row>
  </sheetData>
  <mergeCells count="1">
    <mergeCell ref="A1:E1"/>
  </mergeCells>
  <dataValidations>
    <dataValidation type="list" allowBlank="1" sqref="B3">
      <formula1>'ข้อมูลหัวหน้าแคร์แคร์กลุ่มพันธก'!$A$2:$A1002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24.0"/>
    <col customWidth="1" min="3" max="6" width="12.63"/>
  </cols>
  <sheetData>
    <row r="1" ht="35.25" customHeight="1">
      <c r="A1" s="47" t="s">
        <v>500</v>
      </c>
    </row>
    <row r="2" ht="15.75" customHeight="1">
      <c r="A2" s="8"/>
      <c r="B2" s="42"/>
      <c r="C2" s="42"/>
    </row>
    <row r="3" ht="15.75" customHeight="1">
      <c r="A3" s="48" t="s">
        <v>501</v>
      </c>
      <c r="B3" s="44">
        <v>9.0</v>
      </c>
      <c r="C3" s="42"/>
    </row>
    <row r="4" ht="15.75" customHeight="1">
      <c r="A4" s="49" t="s">
        <v>502</v>
      </c>
      <c r="B4" s="50">
        <v>2024.0</v>
      </c>
      <c r="C4" s="42"/>
    </row>
    <row r="5" ht="15.75" customHeight="1">
      <c r="A5" s="8"/>
      <c r="B5" s="42"/>
      <c r="C5" s="42"/>
    </row>
    <row r="6" ht="15.75" customHeight="1">
      <c r="A6" s="51" t="s">
        <v>503</v>
      </c>
      <c r="B6" s="42"/>
      <c r="C6" s="42"/>
    </row>
    <row r="7" ht="15.75" customHeight="1">
      <c r="A7" s="8"/>
      <c r="B7" s="42"/>
      <c r="C7" s="42"/>
    </row>
    <row r="8" ht="15.75" customHeight="1">
      <c r="A8" s="52" t="s">
        <v>1</v>
      </c>
      <c r="B8" s="52" t="s">
        <v>504</v>
      </c>
      <c r="C8" s="53" t="s">
        <v>505</v>
      </c>
    </row>
    <row r="9" ht="15.75" customHeight="1">
      <c r="A9" s="8" t="str">
        <f>IFERROR(__xludf.DUMMYFUNCTION("IFERROR(UNIQUE(QUERY('ข้อมูลการติดตามผล'!C:G,""select C where G = '""&amp;B4&amp;""-""&amp;B3&amp;""'"")),)"),"")</f>
        <v/>
      </c>
      <c r="B9" s="8" t="str">
        <f>IF(LEN(A9)&gt;0,COUNTIFS('ข้อมูลการติดตามผล'!$G:$G,$B$4&amp;"-"&amp;$B$3,'ข้อมูลการติดตามผล'!$C:$C,A9),)</f>
        <v/>
      </c>
      <c r="C9" s="42" t="str">
        <f t="array" ref="C9">IF(LEN(A9)&gt;0,SPARKLINE(B9,{"charttype","bar";"max",MAX($B$9:$B1001)}),)</f>
        <v/>
      </c>
    </row>
    <row r="10" ht="15.75" customHeight="1">
      <c r="A10" s="8"/>
      <c r="B10" s="8" t="str">
        <f>IF(LEN(A10)&gt;0,COUNTIFS('ข้อมูลการติดตามผล'!$G:$G,$B$4&amp;"-"&amp;$B$3,'ข้อมูลการติดตามผล'!$C:$C,A10),)</f>
        <v/>
      </c>
      <c r="C10" s="42" t="str">
        <f t="array" ref="C10">IF(LEN(A10)&gt;0,SPARKLINE(B10,{"charttype","bar";"max",MAX($B$9:$B1001)}),)</f>
        <v/>
      </c>
    </row>
    <row r="11" ht="15.75" customHeight="1">
      <c r="A11" s="8"/>
      <c r="B11" s="8" t="str">
        <f>IF(LEN(A11)&gt;0,COUNTIFS('ข้อมูลการติดตามผล'!$G:$G,$B$4&amp;"-"&amp;$B$3,'ข้อมูลการติดตามผล'!$C:$C,A11),)</f>
        <v/>
      </c>
      <c r="C11" s="42" t="str">
        <f t="shared" ref="C11:C1001" si="1">IF(LEN(A11)&gt;0,SPARKLINE(B11,{"charttype","bar";"max",MAX($B$9:$B1001)}),)</f>
        <v/>
      </c>
    </row>
    <row r="12" ht="15.75" customHeight="1">
      <c r="A12" s="8"/>
      <c r="B12" s="8" t="str">
        <f>IF(LEN(A12)&gt;0,COUNTIFS('ข้อมูลการติดตามผล'!$G:$G,$B$4&amp;"-"&amp;$B$3,'ข้อมูลการติดตามผล'!$C:$C,A12),)</f>
        <v/>
      </c>
      <c r="C12" s="42" t="str">
        <f t="shared" si="1"/>
        <v/>
      </c>
    </row>
    <row r="13" ht="15.75" customHeight="1">
      <c r="A13" s="8"/>
      <c r="B13" s="8" t="str">
        <f>IF(LEN(A13)&gt;0,COUNTIFS('ข้อมูลการติดตามผล'!$G:$G,$B$4&amp;"-"&amp;$B$3,'ข้อมูลการติดตามผล'!$C:$C,A13),)</f>
        <v/>
      </c>
      <c r="C13" s="42" t="str">
        <f t="shared" si="1"/>
        <v/>
      </c>
    </row>
    <row r="14" ht="15.75" customHeight="1">
      <c r="A14" s="8"/>
      <c r="B14" s="8" t="str">
        <f>IF(LEN(A14)&gt;0,COUNTIFS('ข้อมูลการติดตามผล'!$G:$G,$B$4&amp;"-"&amp;$B$3,'ข้อมูลการติดตามผล'!$C:$C,A14),)</f>
        <v/>
      </c>
      <c r="C14" s="42" t="str">
        <f t="shared" si="1"/>
        <v/>
      </c>
    </row>
    <row r="15" ht="15.75" customHeight="1">
      <c r="A15" s="8"/>
      <c r="B15" s="8" t="str">
        <f>IF(LEN(A15)&gt;0,COUNTIFS('ข้อมูลการติดตามผล'!$G:$G,$B$4&amp;"-"&amp;$B$3,'ข้อมูลการติดตามผล'!$C:$C,A15),)</f>
        <v/>
      </c>
      <c r="C15" s="42" t="str">
        <f t="shared" si="1"/>
        <v/>
      </c>
    </row>
    <row r="16" ht="15.75" customHeight="1">
      <c r="A16" s="8"/>
      <c r="B16" s="8" t="str">
        <f>IF(LEN(A16)&gt;0,COUNTIFS('ข้อมูลการติดตามผล'!$G:$G,$B$4&amp;"-"&amp;$B$3,'ข้อมูลการติดตามผล'!$C:$C,A16),)</f>
        <v/>
      </c>
      <c r="C16" s="42" t="str">
        <f t="shared" si="1"/>
        <v/>
      </c>
    </row>
    <row r="17" ht="15.75" customHeight="1">
      <c r="A17" s="8"/>
      <c r="B17" s="8" t="str">
        <f>IF(LEN(A17)&gt;0,COUNTIFS('ข้อมูลการติดตามผล'!$G:$G,$B$4&amp;"-"&amp;$B$3,'ข้อมูลการติดตามผล'!$C:$C,A17),)</f>
        <v/>
      </c>
      <c r="C17" s="42" t="str">
        <f t="shared" si="1"/>
        <v/>
      </c>
    </row>
    <row r="18" ht="15.75" customHeight="1">
      <c r="A18" s="8"/>
      <c r="B18" s="8" t="str">
        <f>IF(LEN(A18)&gt;0,COUNTIFS('ข้อมูลการติดตามผล'!$G:$G,$B$4&amp;"-"&amp;$B$3,'ข้อมูลการติดตามผล'!$C:$C,A18),)</f>
        <v/>
      </c>
      <c r="C18" s="42" t="str">
        <f t="shared" si="1"/>
        <v/>
      </c>
    </row>
    <row r="19" ht="15.75" customHeight="1">
      <c r="A19" s="8"/>
      <c r="B19" s="8" t="str">
        <f>IF(LEN(A19)&gt;0,COUNTIFS('ข้อมูลการติดตามผล'!$G:$G,$B$4&amp;"-"&amp;$B$3,'ข้อมูลการติดตามผล'!$C:$C,A19),)</f>
        <v/>
      </c>
      <c r="C19" s="42" t="str">
        <f t="shared" si="1"/>
        <v/>
      </c>
    </row>
    <row r="20" ht="15.75" customHeight="1">
      <c r="A20" s="8"/>
      <c r="B20" s="8" t="str">
        <f>IF(LEN(A20)&gt;0,COUNTIFS('ข้อมูลการติดตามผล'!$G:$G,$B$4&amp;"-"&amp;$B$3,'ข้อมูลการติดตามผล'!$C:$C,A20),)</f>
        <v/>
      </c>
      <c r="C20" s="42" t="str">
        <f t="shared" si="1"/>
        <v/>
      </c>
    </row>
    <row r="21" ht="15.75" customHeight="1">
      <c r="A21" s="8"/>
      <c r="B21" s="8" t="str">
        <f>IF(LEN(A21)&gt;0,COUNTIFS('ข้อมูลการติดตามผล'!$G:$G,$B$4&amp;"-"&amp;$B$3,'ข้อมูลการติดตามผล'!$C:$C,A21),)</f>
        <v/>
      </c>
      <c r="C21" s="42" t="str">
        <f t="shared" si="1"/>
        <v/>
      </c>
    </row>
    <row r="22" ht="15.75" customHeight="1">
      <c r="A22" s="8"/>
      <c r="B22" s="8" t="str">
        <f>IF(LEN(A22)&gt;0,COUNTIFS('ข้อมูลการติดตามผล'!$G:$G,$B$4&amp;"-"&amp;$B$3,'ข้อมูลการติดตามผล'!$C:$C,A22),)</f>
        <v/>
      </c>
      <c r="C22" s="42" t="str">
        <f t="shared" si="1"/>
        <v/>
      </c>
    </row>
    <row r="23" ht="15.75" customHeight="1">
      <c r="A23" s="8"/>
      <c r="B23" s="8" t="str">
        <f>IF(LEN(A23)&gt;0,COUNTIFS('ข้อมูลการติดตามผล'!$G:$G,$B$4&amp;"-"&amp;$B$3,'ข้อมูลการติดตามผล'!$C:$C,A23),)</f>
        <v/>
      </c>
      <c r="C23" s="42" t="str">
        <f t="shared" si="1"/>
        <v/>
      </c>
    </row>
    <row r="24" ht="15.75" customHeight="1">
      <c r="A24" s="8"/>
      <c r="B24" s="8" t="str">
        <f>IF(LEN(A24)&gt;0,COUNTIFS('ข้อมูลการติดตามผล'!$G:$G,$B$4&amp;"-"&amp;$B$3,'ข้อมูลการติดตามผล'!$C:$C,A24),)</f>
        <v/>
      </c>
      <c r="C24" s="42" t="str">
        <f t="shared" si="1"/>
        <v/>
      </c>
    </row>
    <row r="25" ht="15.75" customHeight="1">
      <c r="A25" s="8"/>
      <c r="B25" s="8" t="str">
        <f>IF(LEN(A25)&gt;0,COUNTIFS('ข้อมูลการติดตามผล'!$G:$G,$B$4&amp;"-"&amp;$B$3,'ข้อมูลการติดตามผล'!$C:$C,A25),)</f>
        <v/>
      </c>
      <c r="C25" s="42" t="str">
        <f t="shared" si="1"/>
        <v/>
      </c>
    </row>
    <row r="26" ht="15.75" customHeight="1">
      <c r="A26" s="8"/>
      <c r="B26" s="8" t="str">
        <f>IF(LEN(A26)&gt;0,COUNTIFS('ข้อมูลการติดตามผล'!$G:$G,$B$4&amp;"-"&amp;$B$3,'ข้อมูลการติดตามผล'!$C:$C,A26),)</f>
        <v/>
      </c>
      <c r="C26" s="42" t="str">
        <f t="shared" si="1"/>
        <v/>
      </c>
    </row>
    <row r="27" ht="15.75" customHeight="1">
      <c r="A27" s="8"/>
      <c r="B27" s="8" t="str">
        <f>IF(LEN(A27)&gt;0,COUNTIFS('ข้อมูลการติดตามผล'!$G:$G,$B$4&amp;"-"&amp;$B$3,'ข้อมูลการติดตามผล'!$C:$C,A27),)</f>
        <v/>
      </c>
      <c r="C27" s="42" t="str">
        <f t="shared" si="1"/>
        <v/>
      </c>
    </row>
    <row r="28" ht="15.75" customHeight="1">
      <c r="A28" s="8"/>
      <c r="B28" s="8" t="str">
        <f>IF(LEN(A28)&gt;0,COUNTIFS('ข้อมูลการติดตามผล'!$G:$G,$B$4&amp;"-"&amp;$B$3,'ข้อมูลการติดตามผล'!$C:$C,A28),)</f>
        <v/>
      </c>
      <c r="C28" s="42" t="str">
        <f t="shared" si="1"/>
        <v/>
      </c>
    </row>
    <row r="29" ht="15.75" customHeight="1">
      <c r="A29" s="8"/>
      <c r="B29" s="8" t="str">
        <f>IF(LEN(A29)&gt;0,COUNTIFS('ข้อมูลการติดตามผล'!$G:$G,$B$4&amp;"-"&amp;$B$3,'ข้อมูลการติดตามผล'!$C:$C,A29),)</f>
        <v/>
      </c>
      <c r="C29" s="42" t="str">
        <f t="shared" si="1"/>
        <v/>
      </c>
    </row>
    <row r="30" ht="15.75" customHeight="1">
      <c r="A30" s="8"/>
      <c r="B30" s="8" t="str">
        <f>IF(LEN(A30)&gt;0,COUNTIFS('ข้อมูลการติดตามผล'!$G:$G,$B$4&amp;"-"&amp;$B$3,'ข้อมูลการติดตามผล'!$C:$C,A30),)</f>
        <v/>
      </c>
      <c r="C30" s="42" t="str">
        <f t="shared" si="1"/>
        <v/>
      </c>
    </row>
    <row r="31" ht="15.75" customHeight="1">
      <c r="A31" s="8"/>
      <c r="B31" s="8" t="str">
        <f>IF(LEN(A31)&gt;0,COUNTIFS('ข้อมูลการติดตามผล'!$G:$G,$B$4&amp;"-"&amp;$B$3,'ข้อมูลการติดตามผล'!$C:$C,A31),)</f>
        <v/>
      </c>
      <c r="C31" s="42" t="str">
        <f t="shared" si="1"/>
        <v/>
      </c>
    </row>
    <row r="32" ht="15.75" customHeight="1">
      <c r="A32" s="8"/>
      <c r="B32" s="8" t="str">
        <f>IF(LEN(A32)&gt;0,COUNTIFS('ข้อมูลการติดตามผล'!$G:$G,$B$4&amp;"-"&amp;$B$3,'ข้อมูลการติดตามผล'!$C:$C,A32),)</f>
        <v/>
      </c>
      <c r="C32" s="42" t="str">
        <f t="shared" si="1"/>
        <v/>
      </c>
    </row>
    <row r="33" ht="15.75" customHeight="1">
      <c r="A33" s="8"/>
      <c r="B33" s="8" t="str">
        <f>IF(LEN(A33)&gt;0,COUNTIFS('ข้อมูลการติดตามผล'!$G:$G,$B$4&amp;"-"&amp;$B$3,'ข้อมูลการติดตามผล'!$C:$C,A33),)</f>
        <v/>
      </c>
      <c r="C33" s="42" t="str">
        <f t="shared" si="1"/>
        <v/>
      </c>
    </row>
    <row r="34" ht="15.75" customHeight="1">
      <c r="A34" s="8"/>
      <c r="B34" s="8" t="str">
        <f>IF(LEN(A34)&gt;0,COUNTIFS('ข้อมูลการติดตามผล'!$G:$G,$B$4&amp;"-"&amp;$B$3,'ข้อมูลการติดตามผล'!$C:$C,A34),)</f>
        <v/>
      </c>
      <c r="C34" s="42" t="str">
        <f t="shared" si="1"/>
        <v/>
      </c>
    </row>
    <row r="35" ht="15.75" customHeight="1">
      <c r="A35" s="8"/>
      <c r="B35" s="8" t="str">
        <f>IF(LEN(A35)&gt;0,COUNTIFS('ข้อมูลการติดตามผล'!$G:$G,$B$4&amp;"-"&amp;$B$3,'ข้อมูลการติดตามผล'!$C:$C,A35),)</f>
        <v/>
      </c>
      <c r="C35" s="42" t="str">
        <f t="shared" si="1"/>
        <v/>
      </c>
    </row>
    <row r="36" ht="15.75" customHeight="1">
      <c r="A36" s="8"/>
      <c r="B36" s="8" t="str">
        <f>IF(LEN(A36)&gt;0,COUNTIFS('ข้อมูลการติดตามผล'!$G:$G,$B$4&amp;"-"&amp;$B$3,'ข้อมูลการติดตามผล'!$C:$C,A36),)</f>
        <v/>
      </c>
      <c r="C36" s="42" t="str">
        <f t="shared" si="1"/>
        <v/>
      </c>
    </row>
    <row r="37" ht="15.75" customHeight="1">
      <c r="A37" s="8"/>
      <c r="B37" s="8" t="str">
        <f>IF(LEN(A37)&gt;0,COUNTIFS('ข้อมูลการติดตามผล'!$G:$G,$B$4&amp;"-"&amp;$B$3,'ข้อมูลการติดตามผล'!$C:$C,A37),)</f>
        <v/>
      </c>
      <c r="C37" s="42" t="str">
        <f t="shared" si="1"/>
        <v/>
      </c>
    </row>
    <row r="38" ht="15.75" customHeight="1">
      <c r="A38" s="8"/>
      <c r="B38" s="8" t="str">
        <f>IF(LEN(A38)&gt;0,COUNTIFS('ข้อมูลการติดตามผล'!$G:$G,$B$4&amp;"-"&amp;$B$3,'ข้อมูลการติดตามผล'!$C:$C,A38),)</f>
        <v/>
      </c>
      <c r="C38" s="42" t="str">
        <f t="shared" si="1"/>
        <v/>
      </c>
    </row>
    <row r="39" ht="15.75" customHeight="1">
      <c r="A39" s="8"/>
      <c r="B39" s="8" t="str">
        <f>IF(LEN(A39)&gt;0,COUNTIFS('ข้อมูลการติดตามผล'!$G:$G,$B$4&amp;"-"&amp;$B$3,'ข้อมูลการติดตามผล'!$C:$C,A39),)</f>
        <v/>
      </c>
      <c r="C39" s="42" t="str">
        <f t="shared" si="1"/>
        <v/>
      </c>
    </row>
    <row r="40" ht="15.75" customHeight="1">
      <c r="A40" s="8"/>
      <c r="B40" s="8" t="str">
        <f>IF(LEN(A40)&gt;0,COUNTIFS('ข้อมูลการติดตามผล'!$G:$G,$B$4&amp;"-"&amp;$B$3,'ข้อมูลการติดตามผล'!$C:$C,A40),)</f>
        <v/>
      </c>
      <c r="C40" s="42" t="str">
        <f t="shared" si="1"/>
        <v/>
      </c>
    </row>
    <row r="41" ht="15.75" customHeight="1">
      <c r="A41" s="8"/>
      <c r="B41" s="8" t="str">
        <f>IF(LEN(A41)&gt;0,COUNTIFS('ข้อมูลการติดตามผล'!$G:$G,$B$4&amp;"-"&amp;$B$3,'ข้อมูลการติดตามผล'!$C:$C,A41),)</f>
        <v/>
      </c>
      <c r="C41" s="42" t="str">
        <f t="shared" si="1"/>
        <v/>
      </c>
    </row>
    <row r="42" ht="15.75" customHeight="1">
      <c r="A42" s="8"/>
      <c r="B42" s="8" t="str">
        <f>IF(LEN(A42)&gt;0,COUNTIFS('ข้อมูลการติดตามผล'!$G:$G,$B$4&amp;"-"&amp;$B$3,'ข้อมูลการติดตามผล'!$C:$C,A42),)</f>
        <v/>
      </c>
      <c r="C42" s="42" t="str">
        <f t="shared" si="1"/>
        <v/>
      </c>
    </row>
    <row r="43" ht="15.75" customHeight="1">
      <c r="A43" s="8"/>
      <c r="B43" s="8" t="str">
        <f>IF(LEN(A43)&gt;0,COUNTIFS('ข้อมูลการติดตามผล'!$G:$G,$B$4&amp;"-"&amp;$B$3,'ข้อมูลการติดตามผล'!$C:$C,A43),)</f>
        <v/>
      </c>
      <c r="C43" s="42" t="str">
        <f t="shared" si="1"/>
        <v/>
      </c>
    </row>
    <row r="44" ht="15.75" customHeight="1">
      <c r="A44" s="8"/>
      <c r="B44" s="8" t="str">
        <f>IF(LEN(A44)&gt;0,COUNTIFS('ข้อมูลการติดตามผล'!$G:$G,$B$4&amp;"-"&amp;$B$3,'ข้อมูลการติดตามผล'!$C:$C,A44),)</f>
        <v/>
      </c>
      <c r="C44" s="42" t="str">
        <f t="shared" si="1"/>
        <v/>
      </c>
    </row>
    <row r="45" ht="15.75" customHeight="1">
      <c r="A45" s="8"/>
      <c r="B45" s="8" t="str">
        <f>IF(LEN(A45)&gt;0,COUNTIFS('ข้อมูลการติดตามผล'!$G:$G,$B$4&amp;"-"&amp;$B$3,'ข้อมูลการติดตามผล'!$C:$C,A45),)</f>
        <v/>
      </c>
      <c r="C45" s="42" t="str">
        <f t="shared" si="1"/>
        <v/>
      </c>
    </row>
    <row r="46" ht="15.75" customHeight="1">
      <c r="A46" s="8"/>
      <c r="B46" s="8" t="str">
        <f>IF(LEN(A46)&gt;0,COUNTIFS('ข้อมูลการติดตามผล'!$G:$G,$B$4&amp;"-"&amp;$B$3,'ข้อมูลการติดตามผล'!$C:$C,A46),)</f>
        <v/>
      </c>
      <c r="C46" s="42" t="str">
        <f t="shared" si="1"/>
        <v/>
      </c>
    </row>
    <row r="47" ht="15.75" customHeight="1">
      <c r="A47" s="8"/>
      <c r="B47" s="8" t="str">
        <f>IF(LEN(A47)&gt;0,COUNTIFS('ข้อมูลการติดตามผล'!$G:$G,$B$4&amp;"-"&amp;$B$3,'ข้อมูลการติดตามผล'!$C:$C,A47),)</f>
        <v/>
      </c>
      <c r="C47" s="42" t="str">
        <f t="shared" si="1"/>
        <v/>
      </c>
    </row>
    <row r="48" ht="15.75" customHeight="1">
      <c r="A48" s="8"/>
      <c r="B48" s="8" t="str">
        <f>IF(LEN(A48)&gt;0,COUNTIFS('ข้อมูลการติดตามผล'!$G:$G,$B$4&amp;"-"&amp;$B$3,'ข้อมูลการติดตามผล'!$C:$C,A48),)</f>
        <v/>
      </c>
      <c r="C48" s="42" t="str">
        <f t="shared" si="1"/>
        <v/>
      </c>
    </row>
    <row r="49" ht="15.75" customHeight="1">
      <c r="A49" s="8"/>
      <c r="B49" s="8" t="str">
        <f>IF(LEN(A49)&gt;0,COUNTIFS('ข้อมูลการติดตามผล'!$G:$G,$B$4&amp;"-"&amp;$B$3,'ข้อมูลการติดตามผล'!$C:$C,A49),)</f>
        <v/>
      </c>
      <c r="C49" s="42" t="str">
        <f t="shared" si="1"/>
        <v/>
      </c>
    </row>
    <row r="50" ht="15.75" customHeight="1">
      <c r="A50" s="8"/>
      <c r="B50" s="8" t="str">
        <f>IF(LEN(A50)&gt;0,COUNTIFS('ข้อมูลการติดตามผล'!$G:$G,$B$4&amp;"-"&amp;$B$3,'ข้อมูลการติดตามผล'!$C:$C,A50),)</f>
        <v/>
      </c>
      <c r="C50" s="42" t="str">
        <f t="shared" si="1"/>
        <v/>
      </c>
    </row>
    <row r="51" ht="15.75" customHeight="1">
      <c r="A51" s="8"/>
      <c r="B51" s="8" t="str">
        <f>IF(LEN(A51)&gt;0,COUNTIFS('ข้อมูลการติดตามผล'!$G:$G,$B$4&amp;"-"&amp;$B$3,'ข้อมูลการติดตามผล'!$C:$C,A51),)</f>
        <v/>
      </c>
      <c r="C51" s="42" t="str">
        <f t="shared" si="1"/>
        <v/>
      </c>
    </row>
    <row r="52" ht="15.75" customHeight="1">
      <c r="A52" s="8"/>
      <c r="B52" s="8" t="str">
        <f>IF(LEN(A52)&gt;0,COUNTIFS('ข้อมูลการติดตามผล'!$G:$G,$B$4&amp;"-"&amp;$B$3,'ข้อมูลการติดตามผล'!$C:$C,A52),)</f>
        <v/>
      </c>
      <c r="C52" s="42" t="str">
        <f t="shared" si="1"/>
        <v/>
      </c>
    </row>
    <row r="53" ht="15.75" customHeight="1">
      <c r="A53" s="8"/>
      <c r="B53" s="8" t="str">
        <f>IF(LEN(A53)&gt;0,COUNTIFS('ข้อมูลการติดตามผล'!$G:$G,$B$4&amp;"-"&amp;$B$3,'ข้อมูลการติดตามผล'!$C:$C,A53),)</f>
        <v/>
      </c>
      <c r="C53" s="42" t="str">
        <f t="shared" si="1"/>
        <v/>
      </c>
    </row>
    <row r="54" ht="15.75" customHeight="1">
      <c r="A54" s="8"/>
      <c r="B54" s="8" t="str">
        <f>IF(LEN(A54)&gt;0,COUNTIFS('ข้อมูลการติดตามผล'!$G:$G,$B$4&amp;"-"&amp;$B$3,'ข้อมูลการติดตามผล'!$C:$C,A54),)</f>
        <v/>
      </c>
      <c r="C54" s="42" t="str">
        <f t="shared" si="1"/>
        <v/>
      </c>
    </row>
    <row r="55" ht="15.75" customHeight="1">
      <c r="A55" s="8"/>
      <c r="B55" s="8" t="str">
        <f>IF(LEN(A55)&gt;0,COUNTIFS('ข้อมูลการติดตามผล'!$G:$G,$B$4&amp;"-"&amp;$B$3,'ข้อมูลการติดตามผล'!$C:$C,A55),)</f>
        <v/>
      </c>
      <c r="C55" s="42" t="str">
        <f t="shared" si="1"/>
        <v/>
      </c>
    </row>
    <row r="56" ht="15.75" customHeight="1">
      <c r="A56" s="8"/>
      <c r="B56" s="8" t="str">
        <f>IF(LEN(A56)&gt;0,COUNTIFS('ข้อมูลการติดตามผล'!$G:$G,$B$4&amp;"-"&amp;$B$3,'ข้อมูลการติดตามผล'!$C:$C,A56),)</f>
        <v/>
      </c>
      <c r="C56" s="42" t="str">
        <f t="shared" si="1"/>
        <v/>
      </c>
    </row>
    <row r="57" ht="15.75" customHeight="1">
      <c r="A57" s="8"/>
      <c r="B57" s="8" t="str">
        <f>IF(LEN(A57)&gt;0,COUNTIFS('ข้อมูลการติดตามผล'!$G:$G,$B$4&amp;"-"&amp;$B$3,'ข้อมูลการติดตามผล'!$C:$C,A57),)</f>
        <v/>
      </c>
      <c r="C57" s="42" t="str">
        <f t="shared" si="1"/>
        <v/>
      </c>
    </row>
    <row r="58" ht="15.75" customHeight="1">
      <c r="A58" s="8"/>
      <c r="B58" s="8" t="str">
        <f>IF(LEN(A58)&gt;0,COUNTIFS('ข้อมูลการติดตามผล'!$G:$G,$B$4&amp;"-"&amp;$B$3,'ข้อมูลการติดตามผล'!$C:$C,A58),)</f>
        <v/>
      </c>
      <c r="C58" s="42" t="str">
        <f t="shared" si="1"/>
        <v/>
      </c>
    </row>
    <row r="59" ht="15.75" customHeight="1">
      <c r="A59" s="8"/>
      <c r="B59" s="8" t="str">
        <f>IF(LEN(A59)&gt;0,COUNTIFS('ข้อมูลการติดตามผล'!$G:$G,$B$4&amp;"-"&amp;$B$3,'ข้อมูลการติดตามผล'!$C:$C,A59),)</f>
        <v/>
      </c>
      <c r="C59" s="42" t="str">
        <f t="shared" si="1"/>
        <v/>
      </c>
    </row>
    <row r="60" ht="15.75" customHeight="1">
      <c r="A60" s="8"/>
      <c r="B60" s="8" t="str">
        <f>IF(LEN(A60)&gt;0,COUNTIFS('ข้อมูลการติดตามผล'!$G:$G,$B$4&amp;"-"&amp;$B$3,'ข้อมูลการติดตามผล'!$C:$C,A60),)</f>
        <v/>
      </c>
      <c r="C60" s="42" t="str">
        <f t="shared" si="1"/>
        <v/>
      </c>
    </row>
    <row r="61" ht="15.75" customHeight="1">
      <c r="A61" s="8"/>
      <c r="B61" s="8" t="str">
        <f>IF(LEN(A61)&gt;0,COUNTIFS('ข้อมูลการติดตามผล'!$G:$G,$B$4&amp;"-"&amp;$B$3,'ข้อมูลการติดตามผล'!$C:$C,A61),)</f>
        <v/>
      </c>
      <c r="C61" s="42" t="str">
        <f t="shared" si="1"/>
        <v/>
      </c>
    </row>
    <row r="62" ht="15.75" customHeight="1">
      <c r="A62" s="8"/>
      <c r="B62" s="8" t="str">
        <f>IF(LEN(A62)&gt;0,COUNTIFS('ข้อมูลการติดตามผล'!$G:$G,$B$4&amp;"-"&amp;$B$3,'ข้อมูลการติดตามผล'!$C:$C,A62),)</f>
        <v/>
      </c>
      <c r="C62" s="42" t="str">
        <f t="shared" si="1"/>
        <v/>
      </c>
    </row>
    <row r="63" ht="15.75" customHeight="1">
      <c r="A63" s="8"/>
      <c r="B63" s="8" t="str">
        <f>IF(LEN(A63)&gt;0,COUNTIFS('ข้อมูลการติดตามผล'!$G:$G,$B$4&amp;"-"&amp;$B$3,'ข้อมูลการติดตามผล'!$C:$C,A63),)</f>
        <v/>
      </c>
      <c r="C63" s="42" t="str">
        <f t="shared" si="1"/>
        <v/>
      </c>
    </row>
    <row r="64" ht="15.75" customHeight="1">
      <c r="A64" s="8"/>
      <c r="B64" s="8" t="str">
        <f>IF(LEN(A64)&gt;0,COUNTIFS('ข้อมูลการติดตามผล'!$G:$G,$B$4&amp;"-"&amp;$B$3,'ข้อมูลการติดตามผล'!$C:$C,A64),)</f>
        <v/>
      </c>
      <c r="C64" s="42" t="str">
        <f t="shared" si="1"/>
        <v/>
      </c>
    </row>
    <row r="65" ht="15.75" customHeight="1">
      <c r="A65" s="8"/>
      <c r="B65" s="8" t="str">
        <f>IF(LEN(A65)&gt;0,COUNTIFS('ข้อมูลการติดตามผล'!$G:$G,$B$4&amp;"-"&amp;$B$3,'ข้อมูลการติดตามผล'!$C:$C,A65),)</f>
        <v/>
      </c>
      <c r="C65" s="42" t="str">
        <f t="shared" si="1"/>
        <v/>
      </c>
    </row>
    <row r="66" ht="15.75" customHeight="1">
      <c r="A66" s="8"/>
      <c r="B66" s="8" t="str">
        <f>IF(LEN(A66)&gt;0,COUNTIFS('ข้อมูลการติดตามผล'!$G:$G,$B$4&amp;"-"&amp;$B$3,'ข้อมูลการติดตามผล'!$C:$C,A66),)</f>
        <v/>
      </c>
      <c r="C66" s="42" t="str">
        <f t="shared" si="1"/>
        <v/>
      </c>
    </row>
    <row r="67" ht="15.75" customHeight="1">
      <c r="A67" s="8"/>
      <c r="B67" s="8" t="str">
        <f>IF(LEN(A67)&gt;0,COUNTIFS('ข้อมูลการติดตามผล'!$G:$G,$B$4&amp;"-"&amp;$B$3,'ข้อมูลการติดตามผล'!$C:$C,A67),)</f>
        <v/>
      </c>
      <c r="C67" s="42" t="str">
        <f t="shared" si="1"/>
        <v/>
      </c>
    </row>
    <row r="68" ht="15.75" customHeight="1">
      <c r="A68" s="8"/>
      <c r="B68" s="8" t="str">
        <f>IF(LEN(A68)&gt;0,COUNTIFS('ข้อมูลการติดตามผล'!$G:$G,$B$4&amp;"-"&amp;$B$3,'ข้อมูลการติดตามผล'!$C:$C,A68),)</f>
        <v/>
      </c>
      <c r="C68" s="42" t="str">
        <f t="shared" si="1"/>
        <v/>
      </c>
    </row>
    <row r="69" ht="15.75" customHeight="1">
      <c r="A69" s="8"/>
      <c r="B69" s="8" t="str">
        <f>IF(LEN(A69)&gt;0,COUNTIFS('ข้อมูลการติดตามผล'!$G:$G,$B$4&amp;"-"&amp;$B$3,'ข้อมูลการติดตามผล'!$C:$C,A69),)</f>
        <v/>
      </c>
      <c r="C69" s="42" t="str">
        <f t="shared" si="1"/>
        <v/>
      </c>
    </row>
    <row r="70" ht="15.75" customHeight="1">
      <c r="A70" s="8"/>
      <c r="B70" s="8" t="str">
        <f>IF(LEN(A70)&gt;0,COUNTIFS('ข้อมูลการติดตามผล'!$G:$G,$B$4&amp;"-"&amp;$B$3,'ข้อมูลการติดตามผล'!$C:$C,A70),)</f>
        <v/>
      </c>
      <c r="C70" s="42" t="str">
        <f t="shared" si="1"/>
        <v/>
      </c>
    </row>
    <row r="71" ht="15.75" customHeight="1">
      <c r="A71" s="8"/>
      <c r="B71" s="8" t="str">
        <f>IF(LEN(A71)&gt;0,COUNTIFS('ข้อมูลการติดตามผล'!$G:$G,$B$4&amp;"-"&amp;$B$3,'ข้อมูลการติดตามผล'!$C:$C,A71),)</f>
        <v/>
      </c>
      <c r="C71" s="42" t="str">
        <f t="shared" si="1"/>
        <v/>
      </c>
    </row>
    <row r="72" ht="15.75" customHeight="1">
      <c r="A72" s="8"/>
      <c r="B72" s="8" t="str">
        <f>IF(LEN(A72)&gt;0,COUNTIFS('ข้อมูลการติดตามผล'!$G:$G,$B$4&amp;"-"&amp;$B$3,'ข้อมูลการติดตามผล'!$C:$C,A72),)</f>
        <v/>
      </c>
      <c r="C72" s="42" t="str">
        <f t="shared" si="1"/>
        <v/>
      </c>
    </row>
    <row r="73" ht="15.75" customHeight="1">
      <c r="A73" s="8"/>
      <c r="B73" s="8" t="str">
        <f>IF(LEN(A73)&gt;0,COUNTIFS('ข้อมูลการติดตามผล'!$G:$G,$B$4&amp;"-"&amp;$B$3,'ข้อมูลการติดตามผล'!$C:$C,A73),)</f>
        <v/>
      </c>
      <c r="C73" s="42" t="str">
        <f t="shared" si="1"/>
        <v/>
      </c>
    </row>
    <row r="74" ht="15.75" customHeight="1">
      <c r="A74" s="8"/>
      <c r="B74" s="8" t="str">
        <f>IF(LEN(A74)&gt;0,COUNTIFS('ข้อมูลการติดตามผล'!$G:$G,$B$4&amp;"-"&amp;$B$3,'ข้อมูลการติดตามผล'!$C:$C,A74),)</f>
        <v/>
      </c>
      <c r="C74" s="42" t="str">
        <f t="shared" si="1"/>
        <v/>
      </c>
    </row>
    <row r="75" ht="15.75" customHeight="1">
      <c r="A75" s="8"/>
      <c r="B75" s="8" t="str">
        <f>IF(LEN(A75)&gt;0,COUNTIFS('ข้อมูลการติดตามผล'!$G:$G,$B$4&amp;"-"&amp;$B$3,'ข้อมูลการติดตามผล'!$C:$C,A75),)</f>
        <v/>
      </c>
      <c r="C75" s="42" t="str">
        <f t="shared" si="1"/>
        <v/>
      </c>
    </row>
    <row r="76" ht="15.75" customHeight="1">
      <c r="A76" s="8"/>
      <c r="B76" s="8" t="str">
        <f>IF(LEN(A76)&gt;0,COUNTIFS('ข้อมูลการติดตามผล'!$G:$G,$B$4&amp;"-"&amp;$B$3,'ข้อมูลการติดตามผล'!$C:$C,A76),)</f>
        <v/>
      </c>
      <c r="C76" s="42" t="str">
        <f t="shared" si="1"/>
        <v/>
      </c>
    </row>
    <row r="77" ht="15.75" customHeight="1">
      <c r="A77" s="8"/>
      <c r="B77" s="8" t="str">
        <f>IF(LEN(A77)&gt;0,COUNTIFS('ข้อมูลการติดตามผล'!$G:$G,$B$4&amp;"-"&amp;$B$3,'ข้อมูลการติดตามผล'!$C:$C,A77),)</f>
        <v/>
      </c>
      <c r="C77" s="42" t="str">
        <f t="shared" si="1"/>
        <v/>
      </c>
    </row>
    <row r="78" ht="15.75" customHeight="1">
      <c r="A78" s="8"/>
      <c r="B78" s="8" t="str">
        <f>IF(LEN(A78)&gt;0,COUNTIFS('ข้อมูลการติดตามผล'!$G:$G,$B$4&amp;"-"&amp;$B$3,'ข้อมูลการติดตามผล'!$C:$C,A78),)</f>
        <v/>
      </c>
      <c r="C78" s="42" t="str">
        <f t="shared" si="1"/>
        <v/>
      </c>
    </row>
    <row r="79" ht="15.75" customHeight="1">
      <c r="A79" s="8"/>
      <c r="B79" s="8" t="str">
        <f>IF(LEN(A79)&gt;0,COUNTIFS('ข้อมูลการติดตามผล'!$G:$G,$B$4&amp;"-"&amp;$B$3,'ข้อมูลการติดตามผล'!$C:$C,A79),)</f>
        <v/>
      </c>
      <c r="C79" s="42" t="str">
        <f t="shared" si="1"/>
        <v/>
      </c>
    </row>
    <row r="80" ht="15.75" customHeight="1">
      <c r="A80" s="8"/>
      <c r="B80" s="8" t="str">
        <f>IF(LEN(A80)&gt;0,COUNTIFS('ข้อมูลการติดตามผล'!$G:$G,$B$4&amp;"-"&amp;$B$3,'ข้อมูลการติดตามผล'!$C:$C,A80),)</f>
        <v/>
      </c>
      <c r="C80" s="42" t="str">
        <f t="shared" si="1"/>
        <v/>
      </c>
    </row>
    <row r="81" ht="15.75" customHeight="1">
      <c r="A81" s="8"/>
      <c r="B81" s="8" t="str">
        <f>IF(LEN(A81)&gt;0,COUNTIFS('ข้อมูลการติดตามผล'!$G:$G,$B$4&amp;"-"&amp;$B$3,'ข้อมูลการติดตามผล'!$C:$C,A81),)</f>
        <v/>
      </c>
      <c r="C81" s="42" t="str">
        <f t="shared" si="1"/>
        <v/>
      </c>
    </row>
    <row r="82" ht="15.75" customHeight="1">
      <c r="A82" s="8"/>
      <c r="B82" s="8" t="str">
        <f>IF(LEN(A82)&gt;0,COUNTIFS('ข้อมูลการติดตามผล'!$G:$G,$B$4&amp;"-"&amp;$B$3,'ข้อมูลการติดตามผล'!$C:$C,A82),)</f>
        <v/>
      </c>
      <c r="C82" s="42" t="str">
        <f t="shared" si="1"/>
        <v/>
      </c>
    </row>
    <row r="83" ht="15.75" customHeight="1">
      <c r="A83" s="8"/>
      <c r="B83" s="8" t="str">
        <f>IF(LEN(A83)&gt;0,COUNTIFS('ข้อมูลการติดตามผล'!$G:$G,$B$4&amp;"-"&amp;$B$3,'ข้อมูลการติดตามผล'!$C:$C,A83),)</f>
        <v/>
      </c>
      <c r="C83" s="42" t="str">
        <f t="shared" si="1"/>
        <v/>
      </c>
    </row>
    <row r="84" ht="15.75" customHeight="1">
      <c r="A84" s="8"/>
      <c r="B84" s="8" t="str">
        <f>IF(LEN(A84)&gt;0,COUNTIFS('ข้อมูลการติดตามผล'!$G:$G,$B$4&amp;"-"&amp;$B$3,'ข้อมูลการติดตามผล'!$C:$C,A84),)</f>
        <v/>
      </c>
      <c r="C84" s="42" t="str">
        <f t="shared" si="1"/>
        <v/>
      </c>
    </row>
    <row r="85" ht="15.75" customHeight="1">
      <c r="A85" s="8"/>
      <c r="B85" s="8" t="str">
        <f>IF(LEN(A85)&gt;0,COUNTIFS('ข้อมูลการติดตามผล'!$G:$G,$B$4&amp;"-"&amp;$B$3,'ข้อมูลการติดตามผล'!$C:$C,A85),)</f>
        <v/>
      </c>
      <c r="C85" s="42" t="str">
        <f t="shared" si="1"/>
        <v/>
      </c>
    </row>
    <row r="86" ht="15.75" customHeight="1">
      <c r="A86" s="8"/>
      <c r="B86" s="8" t="str">
        <f>IF(LEN(A86)&gt;0,COUNTIFS('ข้อมูลการติดตามผล'!$G:$G,$B$4&amp;"-"&amp;$B$3,'ข้อมูลการติดตามผล'!$C:$C,A86),)</f>
        <v/>
      </c>
      <c r="C86" s="42" t="str">
        <f t="shared" si="1"/>
        <v/>
      </c>
    </row>
    <row r="87" ht="15.75" customHeight="1">
      <c r="A87" s="8"/>
      <c r="B87" s="8" t="str">
        <f>IF(LEN(A87)&gt;0,COUNTIFS('ข้อมูลการติดตามผล'!$G:$G,$B$4&amp;"-"&amp;$B$3,'ข้อมูลการติดตามผล'!$C:$C,A87),)</f>
        <v/>
      </c>
      <c r="C87" s="42" t="str">
        <f t="shared" si="1"/>
        <v/>
      </c>
    </row>
    <row r="88" ht="15.75" customHeight="1">
      <c r="A88" s="8"/>
      <c r="B88" s="8" t="str">
        <f>IF(LEN(A88)&gt;0,COUNTIFS('ข้อมูลการติดตามผล'!$G:$G,$B$4&amp;"-"&amp;$B$3,'ข้อมูลการติดตามผล'!$C:$C,A88),)</f>
        <v/>
      </c>
      <c r="C88" s="42" t="str">
        <f t="shared" si="1"/>
        <v/>
      </c>
    </row>
    <row r="89" ht="15.75" customHeight="1">
      <c r="A89" s="8"/>
      <c r="B89" s="8" t="str">
        <f>IF(LEN(A89)&gt;0,COUNTIFS('ข้อมูลการติดตามผล'!$G:$G,$B$4&amp;"-"&amp;$B$3,'ข้อมูลการติดตามผล'!$C:$C,A89),)</f>
        <v/>
      </c>
      <c r="C89" s="42" t="str">
        <f t="shared" si="1"/>
        <v/>
      </c>
    </row>
    <row r="90" ht="15.75" customHeight="1">
      <c r="A90" s="8"/>
      <c r="B90" s="8" t="str">
        <f>IF(LEN(A90)&gt;0,COUNTIFS('ข้อมูลการติดตามผล'!$G:$G,$B$4&amp;"-"&amp;$B$3,'ข้อมูลการติดตามผล'!$C:$C,A90),)</f>
        <v/>
      </c>
      <c r="C90" s="42" t="str">
        <f t="shared" si="1"/>
        <v/>
      </c>
    </row>
    <row r="91" ht="15.75" customHeight="1">
      <c r="A91" s="8"/>
      <c r="B91" s="8" t="str">
        <f>IF(LEN(A91)&gt;0,COUNTIFS('ข้อมูลการติดตามผล'!$G:$G,$B$4&amp;"-"&amp;$B$3,'ข้อมูลการติดตามผล'!$C:$C,A91),)</f>
        <v/>
      </c>
      <c r="C91" s="42" t="str">
        <f t="shared" si="1"/>
        <v/>
      </c>
    </row>
    <row r="92" ht="15.75" customHeight="1">
      <c r="A92" s="8"/>
      <c r="B92" s="8" t="str">
        <f>IF(LEN(A92)&gt;0,COUNTIFS('ข้อมูลการติดตามผล'!$G:$G,$B$4&amp;"-"&amp;$B$3,'ข้อมูลการติดตามผล'!$C:$C,A92),)</f>
        <v/>
      </c>
      <c r="C92" s="42" t="str">
        <f t="shared" si="1"/>
        <v/>
      </c>
    </row>
    <row r="93" ht="15.75" customHeight="1">
      <c r="A93" s="8"/>
      <c r="B93" s="8" t="str">
        <f>IF(LEN(A93)&gt;0,COUNTIFS('ข้อมูลการติดตามผล'!$G:$G,$B$4&amp;"-"&amp;$B$3,'ข้อมูลการติดตามผล'!$C:$C,A93),)</f>
        <v/>
      </c>
      <c r="C93" s="42" t="str">
        <f t="shared" si="1"/>
        <v/>
      </c>
    </row>
    <row r="94" ht="15.75" customHeight="1">
      <c r="A94" s="8"/>
      <c r="B94" s="8" t="str">
        <f>IF(LEN(A94)&gt;0,COUNTIFS('ข้อมูลการติดตามผล'!$G:$G,$B$4&amp;"-"&amp;$B$3,'ข้อมูลการติดตามผล'!$C:$C,A94),)</f>
        <v/>
      </c>
      <c r="C94" s="42" t="str">
        <f t="shared" si="1"/>
        <v/>
      </c>
    </row>
    <row r="95" ht="15.75" customHeight="1">
      <c r="A95" s="8"/>
      <c r="B95" s="8" t="str">
        <f>IF(LEN(A95)&gt;0,COUNTIFS('ข้อมูลการติดตามผล'!$G:$G,$B$4&amp;"-"&amp;$B$3,'ข้อมูลการติดตามผล'!$C:$C,A95),)</f>
        <v/>
      </c>
      <c r="C95" s="42" t="str">
        <f t="shared" si="1"/>
        <v/>
      </c>
    </row>
    <row r="96" ht="15.75" customHeight="1">
      <c r="A96" s="8"/>
      <c r="B96" s="8" t="str">
        <f>IF(LEN(A96)&gt;0,COUNTIFS('ข้อมูลการติดตามผล'!$G:$G,$B$4&amp;"-"&amp;$B$3,'ข้อมูลการติดตามผล'!$C:$C,A96),)</f>
        <v/>
      </c>
      <c r="C96" s="42" t="str">
        <f t="shared" si="1"/>
        <v/>
      </c>
    </row>
    <row r="97" ht="15.75" customHeight="1">
      <c r="A97" s="8"/>
      <c r="B97" s="8" t="str">
        <f>IF(LEN(A97)&gt;0,COUNTIFS('ข้อมูลการติดตามผล'!$G:$G,$B$4&amp;"-"&amp;$B$3,'ข้อมูลการติดตามผล'!$C:$C,A97),)</f>
        <v/>
      </c>
      <c r="C97" s="42" t="str">
        <f t="shared" si="1"/>
        <v/>
      </c>
    </row>
    <row r="98" ht="15.75" customHeight="1">
      <c r="A98" s="8"/>
      <c r="B98" s="8" t="str">
        <f>IF(LEN(A98)&gt;0,COUNTIFS('ข้อมูลการติดตามผล'!$G:$G,$B$4&amp;"-"&amp;$B$3,'ข้อมูลการติดตามผล'!$C:$C,A98),)</f>
        <v/>
      </c>
      <c r="C98" s="42" t="str">
        <f t="shared" si="1"/>
        <v/>
      </c>
    </row>
    <row r="99" ht="15.75" customHeight="1">
      <c r="A99" s="8"/>
      <c r="B99" s="8" t="str">
        <f>IF(LEN(A99)&gt;0,COUNTIFS('ข้อมูลการติดตามผล'!$G:$G,$B$4&amp;"-"&amp;$B$3,'ข้อมูลการติดตามผล'!$C:$C,A99),)</f>
        <v/>
      </c>
      <c r="C99" s="42" t="str">
        <f t="shared" si="1"/>
        <v/>
      </c>
    </row>
    <row r="100" ht="15.75" customHeight="1">
      <c r="A100" s="8"/>
      <c r="B100" s="8" t="str">
        <f>IF(LEN(A100)&gt;0,COUNTIFS('ข้อมูลการติดตามผล'!$G:$G,$B$4&amp;"-"&amp;$B$3,'ข้อมูลการติดตามผล'!$C:$C,A100),)</f>
        <v/>
      </c>
      <c r="C100" s="42" t="str">
        <f t="shared" si="1"/>
        <v/>
      </c>
    </row>
    <row r="101" ht="15.75" customHeight="1">
      <c r="A101" s="8"/>
      <c r="B101" s="8" t="str">
        <f>IF(LEN(A101)&gt;0,COUNTIFS('ข้อมูลการติดตามผล'!$G:$G,$B$4&amp;"-"&amp;$B$3,'ข้อมูลการติดตามผล'!$C:$C,A101),)</f>
        <v/>
      </c>
      <c r="C101" s="42" t="str">
        <f t="shared" si="1"/>
        <v/>
      </c>
    </row>
    <row r="102" ht="15.75" customHeight="1">
      <c r="A102" s="8"/>
      <c r="B102" s="8" t="str">
        <f>IF(LEN(A102)&gt;0,COUNTIFS('ข้อมูลการติดตามผล'!$G:$G,$B$4&amp;"-"&amp;$B$3,'ข้อมูลการติดตามผล'!$C:$C,A102),)</f>
        <v/>
      </c>
      <c r="C102" s="42" t="str">
        <f t="shared" si="1"/>
        <v/>
      </c>
    </row>
    <row r="103" ht="15.75" customHeight="1">
      <c r="A103" s="8"/>
      <c r="B103" s="8" t="str">
        <f>IF(LEN(A103)&gt;0,COUNTIFS('ข้อมูลการติดตามผล'!$G:$G,$B$4&amp;"-"&amp;$B$3,'ข้อมูลการติดตามผล'!$C:$C,A103),)</f>
        <v/>
      </c>
      <c r="C103" s="42" t="str">
        <f t="shared" si="1"/>
        <v/>
      </c>
    </row>
    <row r="104" ht="15.75" customHeight="1">
      <c r="A104" s="8"/>
      <c r="B104" s="8" t="str">
        <f>IF(LEN(A104)&gt;0,COUNTIFS('ข้อมูลการติดตามผล'!$G:$G,$B$4&amp;"-"&amp;$B$3,'ข้อมูลการติดตามผล'!$C:$C,A104),)</f>
        <v/>
      </c>
      <c r="C104" s="42" t="str">
        <f t="shared" si="1"/>
        <v/>
      </c>
    </row>
    <row r="105" ht="15.75" customHeight="1">
      <c r="A105" s="8"/>
      <c r="B105" s="8" t="str">
        <f>IF(LEN(A105)&gt;0,COUNTIFS('ข้อมูลการติดตามผล'!$G:$G,$B$4&amp;"-"&amp;$B$3,'ข้อมูลการติดตามผล'!$C:$C,A105),)</f>
        <v/>
      </c>
      <c r="C105" s="42" t="str">
        <f t="shared" si="1"/>
        <v/>
      </c>
    </row>
    <row r="106" ht="15.75" customHeight="1">
      <c r="A106" s="8"/>
      <c r="B106" s="8" t="str">
        <f>IF(LEN(A106)&gt;0,COUNTIFS('ข้อมูลการติดตามผล'!$G:$G,$B$4&amp;"-"&amp;$B$3,'ข้อมูลการติดตามผล'!$C:$C,A106),)</f>
        <v/>
      </c>
      <c r="C106" s="42" t="str">
        <f t="shared" si="1"/>
        <v/>
      </c>
    </row>
    <row r="107" ht="15.75" customHeight="1">
      <c r="A107" s="8"/>
      <c r="B107" s="8" t="str">
        <f>IF(LEN(A107)&gt;0,COUNTIFS('ข้อมูลการติดตามผล'!$G:$G,$B$4&amp;"-"&amp;$B$3,'ข้อมูลการติดตามผล'!$C:$C,A107),)</f>
        <v/>
      </c>
      <c r="C107" s="42" t="str">
        <f t="shared" si="1"/>
        <v/>
      </c>
    </row>
    <row r="108" ht="15.75" customHeight="1">
      <c r="A108" s="8"/>
      <c r="B108" s="8" t="str">
        <f>IF(LEN(A108)&gt;0,COUNTIFS('ข้อมูลการติดตามผล'!$G:$G,$B$4&amp;"-"&amp;$B$3,'ข้อมูลการติดตามผล'!$C:$C,A108),)</f>
        <v/>
      </c>
      <c r="C108" s="42" t="str">
        <f t="shared" si="1"/>
        <v/>
      </c>
    </row>
    <row r="109" ht="15.75" customHeight="1">
      <c r="A109" s="8"/>
      <c r="B109" s="8" t="str">
        <f>IF(LEN(A109)&gt;0,COUNTIFS('ข้อมูลการติดตามผล'!$G:$G,$B$4&amp;"-"&amp;$B$3,'ข้อมูลการติดตามผล'!$C:$C,A109),)</f>
        <v/>
      </c>
      <c r="C109" s="42" t="str">
        <f t="shared" si="1"/>
        <v/>
      </c>
    </row>
    <row r="110" ht="15.75" customHeight="1">
      <c r="A110" s="8"/>
      <c r="B110" s="8" t="str">
        <f>IF(LEN(A110)&gt;0,COUNTIFS('ข้อมูลการติดตามผล'!$G:$G,$B$4&amp;"-"&amp;$B$3,'ข้อมูลการติดตามผล'!$C:$C,A110),)</f>
        <v/>
      </c>
      <c r="C110" s="42" t="str">
        <f t="shared" si="1"/>
        <v/>
      </c>
    </row>
    <row r="111" ht="15.75" customHeight="1">
      <c r="A111" s="8"/>
      <c r="B111" s="8" t="str">
        <f>IF(LEN(A111)&gt;0,COUNTIFS('ข้อมูลการติดตามผล'!$G:$G,$B$4&amp;"-"&amp;$B$3,'ข้อมูลการติดตามผล'!$C:$C,A111),)</f>
        <v/>
      </c>
      <c r="C111" s="42" t="str">
        <f t="shared" si="1"/>
        <v/>
      </c>
    </row>
    <row r="112" ht="15.75" customHeight="1">
      <c r="A112" s="8"/>
      <c r="B112" s="8" t="str">
        <f>IF(LEN(A112)&gt;0,COUNTIFS('ข้อมูลการติดตามผล'!$G:$G,$B$4&amp;"-"&amp;$B$3,'ข้อมูลการติดตามผล'!$C:$C,A112),)</f>
        <v/>
      </c>
      <c r="C112" s="42" t="str">
        <f t="shared" si="1"/>
        <v/>
      </c>
    </row>
    <row r="113" ht="15.75" customHeight="1">
      <c r="A113" s="8"/>
      <c r="B113" s="8" t="str">
        <f>IF(LEN(A113)&gt;0,COUNTIFS('ข้อมูลการติดตามผล'!$G:$G,$B$4&amp;"-"&amp;$B$3,'ข้อมูลการติดตามผล'!$C:$C,A113),)</f>
        <v/>
      </c>
      <c r="C113" s="42" t="str">
        <f t="shared" si="1"/>
        <v/>
      </c>
    </row>
    <row r="114" ht="15.75" customHeight="1">
      <c r="A114" s="8"/>
      <c r="B114" s="8" t="str">
        <f>IF(LEN(A114)&gt;0,COUNTIFS('ข้อมูลการติดตามผล'!$G:$G,$B$4&amp;"-"&amp;$B$3,'ข้อมูลการติดตามผล'!$C:$C,A114),)</f>
        <v/>
      </c>
      <c r="C114" s="42" t="str">
        <f t="shared" si="1"/>
        <v/>
      </c>
    </row>
    <row r="115" ht="15.75" customHeight="1">
      <c r="A115" s="8"/>
      <c r="B115" s="8" t="str">
        <f>IF(LEN(A115)&gt;0,COUNTIFS('ข้อมูลการติดตามผล'!$G:$G,$B$4&amp;"-"&amp;$B$3,'ข้อมูลการติดตามผล'!$C:$C,A115),)</f>
        <v/>
      </c>
      <c r="C115" s="42" t="str">
        <f t="shared" si="1"/>
        <v/>
      </c>
    </row>
    <row r="116" ht="15.75" customHeight="1">
      <c r="A116" s="8"/>
      <c r="B116" s="8" t="str">
        <f>IF(LEN(A116)&gt;0,COUNTIFS('ข้อมูลการติดตามผล'!$G:$G,$B$4&amp;"-"&amp;$B$3,'ข้อมูลการติดตามผล'!$C:$C,A116),)</f>
        <v/>
      </c>
      <c r="C116" s="42" t="str">
        <f t="shared" si="1"/>
        <v/>
      </c>
    </row>
    <row r="117" ht="15.75" customHeight="1">
      <c r="A117" s="8"/>
      <c r="B117" s="8" t="str">
        <f>IF(LEN(A117)&gt;0,COUNTIFS('ข้อมูลการติดตามผล'!$G:$G,$B$4&amp;"-"&amp;$B$3,'ข้อมูลการติดตามผล'!$C:$C,A117),)</f>
        <v/>
      </c>
      <c r="C117" s="42" t="str">
        <f t="shared" si="1"/>
        <v/>
      </c>
    </row>
    <row r="118" ht="15.75" customHeight="1">
      <c r="A118" s="8"/>
      <c r="B118" s="8" t="str">
        <f>IF(LEN(A118)&gt;0,COUNTIFS('ข้อมูลการติดตามผล'!$G:$G,$B$4&amp;"-"&amp;$B$3,'ข้อมูลการติดตามผล'!$C:$C,A118),)</f>
        <v/>
      </c>
      <c r="C118" s="42" t="str">
        <f t="shared" si="1"/>
        <v/>
      </c>
    </row>
    <row r="119" ht="15.75" customHeight="1">
      <c r="A119" s="8"/>
      <c r="B119" s="8" t="str">
        <f>IF(LEN(A119)&gt;0,COUNTIFS('ข้อมูลการติดตามผล'!$G:$G,$B$4&amp;"-"&amp;$B$3,'ข้อมูลการติดตามผล'!$C:$C,A119),)</f>
        <v/>
      </c>
      <c r="C119" s="42" t="str">
        <f t="shared" si="1"/>
        <v/>
      </c>
    </row>
    <row r="120" ht="15.75" customHeight="1">
      <c r="A120" s="8"/>
      <c r="B120" s="8" t="str">
        <f>IF(LEN(A120)&gt;0,COUNTIFS('ข้อมูลการติดตามผล'!$G:$G,$B$4&amp;"-"&amp;$B$3,'ข้อมูลการติดตามผล'!$C:$C,A120),)</f>
        <v/>
      </c>
      <c r="C120" s="42" t="str">
        <f t="shared" si="1"/>
        <v/>
      </c>
    </row>
    <row r="121" ht="15.75" customHeight="1">
      <c r="A121" s="8"/>
      <c r="B121" s="8" t="str">
        <f>IF(LEN(A121)&gt;0,COUNTIFS('ข้อมูลการติดตามผล'!$G:$G,$B$4&amp;"-"&amp;$B$3,'ข้อมูลการติดตามผล'!$C:$C,A121),)</f>
        <v/>
      </c>
      <c r="C121" s="42" t="str">
        <f t="shared" si="1"/>
        <v/>
      </c>
    </row>
    <row r="122" ht="15.75" customHeight="1">
      <c r="A122" s="8"/>
      <c r="B122" s="8" t="str">
        <f>IF(LEN(A122)&gt;0,COUNTIFS('ข้อมูลการติดตามผล'!$G:$G,$B$4&amp;"-"&amp;$B$3,'ข้อมูลการติดตามผล'!$C:$C,A122),)</f>
        <v/>
      </c>
      <c r="C122" s="42" t="str">
        <f t="shared" si="1"/>
        <v/>
      </c>
    </row>
    <row r="123" ht="15.75" customHeight="1">
      <c r="A123" s="8"/>
      <c r="B123" s="8" t="str">
        <f>IF(LEN(A123)&gt;0,COUNTIFS('ข้อมูลการติดตามผล'!$G:$G,$B$4&amp;"-"&amp;$B$3,'ข้อมูลการติดตามผล'!$C:$C,A123),)</f>
        <v/>
      </c>
      <c r="C123" s="42" t="str">
        <f t="shared" si="1"/>
        <v/>
      </c>
    </row>
    <row r="124" ht="15.75" customHeight="1">
      <c r="A124" s="8"/>
      <c r="B124" s="8" t="str">
        <f>IF(LEN(A124)&gt;0,COUNTIFS('ข้อมูลการติดตามผล'!$G:$G,$B$4&amp;"-"&amp;$B$3,'ข้อมูลการติดตามผล'!$C:$C,A124),)</f>
        <v/>
      </c>
      <c r="C124" s="42" t="str">
        <f t="shared" si="1"/>
        <v/>
      </c>
    </row>
    <row r="125" ht="15.75" customHeight="1">
      <c r="A125" s="8"/>
      <c r="B125" s="8" t="str">
        <f>IF(LEN(A125)&gt;0,COUNTIFS('ข้อมูลการติดตามผล'!$G:$G,$B$4&amp;"-"&amp;$B$3,'ข้อมูลการติดตามผล'!$C:$C,A125),)</f>
        <v/>
      </c>
      <c r="C125" s="42" t="str">
        <f t="shared" si="1"/>
        <v/>
      </c>
    </row>
    <row r="126" ht="15.75" customHeight="1">
      <c r="A126" s="8"/>
      <c r="B126" s="8" t="str">
        <f>IF(LEN(A126)&gt;0,COUNTIFS('ข้อมูลการติดตามผล'!$G:$G,$B$4&amp;"-"&amp;$B$3,'ข้อมูลการติดตามผล'!$C:$C,A126),)</f>
        <v/>
      </c>
      <c r="C126" s="42" t="str">
        <f t="shared" si="1"/>
        <v/>
      </c>
    </row>
    <row r="127" ht="15.75" customHeight="1">
      <c r="A127" s="8"/>
      <c r="B127" s="8" t="str">
        <f>IF(LEN(A127)&gt;0,COUNTIFS('ข้อมูลการติดตามผล'!$G:$G,$B$4&amp;"-"&amp;$B$3,'ข้อมูลการติดตามผล'!$C:$C,A127),)</f>
        <v/>
      </c>
      <c r="C127" s="42" t="str">
        <f t="shared" si="1"/>
        <v/>
      </c>
    </row>
    <row r="128" ht="15.75" customHeight="1">
      <c r="A128" s="8"/>
      <c r="B128" s="8" t="str">
        <f>IF(LEN(A128)&gt;0,COUNTIFS('ข้อมูลการติดตามผล'!$G:$G,$B$4&amp;"-"&amp;$B$3,'ข้อมูลการติดตามผล'!$C:$C,A128),)</f>
        <v/>
      </c>
      <c r="C128" s="42" t="str">
        <f t="shared" si="1"/>
        <v/>
      </c>
    </row>
    <row r="129" ht="15.75" customHeight="1">
      <c r="A129" s="8"/>
      <c r="B129" s="8" t="str">
        <f>IF(LEN(A129)&gt;0,COUNTIFS('ข้อมูลการติดตามผล'!$G:$G,$B$4&amp;"-"&amp;$B$3,'ข้อมูลการติดตามผล'!$C:$C,A129),)</f>
        <v/>
      </c>
      <c r="C129" s="42" t="str">
        <f t="shared" si="1"/>
        <v/>
      </c>
    </row>
    <row r="130" ht="15.75" customHeight="1">
      <c r="A130" s="8"/>
      <c r="B130" s="8" t="str">
        <f>IF(LEN(A130)&gt;0,COUNTIFS('ข้อมูลการติดตามผล'!$G:$G,$B$4&amp;"-"&amp;$B$3,'ข้อมูลการติดตามผล'!$C:$C,A130),)</f>
        <v/>
      </c>
      <c r="C130" s="42" t="str">
        <f t="shared" si="1"/>
        <v/>
      </c>
    </row>
    <row r="131" ht="15.75" customHeight="1">
      <c r="A131" s="8"/>
      <c r="B131" s="8" t="str">
        <f>IF(LEN(A131)&gt;0,COUNTIFS('ข้อมูลการติดตามผล'!$G:$G,$B$4&amp;"-"&amp;$B$3,'ข้อมูลการติดตามผล'!$C:$C,A131),)</f>
        <v/>
      </c>
      <c r="C131" s="42" t="str">
        <f t="shared" si="1"/>
        <v/>
      </c>
    </row>
    <row r="132" ht="15.75" customHeight="1">
      <c r="A132" s="8"/>
      <c r="B132" s="8" t="str">
        <f>IF(LEN(A132)&gt;0,COUNTIFS('ข้อมูลการติดตามผล'!$G:$G,$B$4&amp;"-"&amp;$B$3,'ข้อมูลการติดตามผล'!$C:$C,A132),)</f>
        <v/>
      </c>
      <c r="C132" s="42" t="str">
        <f t="shared" si="1"/>
        <v/>
      </c>
    </row>
    <row r="133" ht="15.75" customHeight="1">
      <c r="A133" s="8"/>
      <c r="B133" s="8" t="str">
        <f>IF(LEN(A133)&gt;0,COUNTIFS('ข้อมูลการติดตามผล'!$G:$G,$B$4&amp;"-"&amp;$B$3,'ข้อมูลการติดตามผล'!$C:$C,A133),)</f>
        <v/>
      </c>
      <c r="C133" s="42" t="str">
        <f t="shared" si="1"/>
        <v/>
      </c>
    </row>
    <row r="134" ht="15.75" customHeight="1">
      <c r="A134" s="8"/>
      <c r="B134" s="8" t="str">
        <f>IF(LEN(A134)&gt;0,COUNTIFS('ข้อมูลการติดตามผล'!$G:$G,$B$4&amp;"-"&amp;$B$3,'ข้อมูลการติดตามผล'!$C:$C,A134),)</f>
        <v/>
      </c>
      <c r="C134" s="42" t="str">
        <f t="shared" si="1"/>
        <v/>
      </c>
    </row>
    <row r="135" ht="15.75" customHeight="1">
      <c r="A135" s="8"/>
      <c r="B135" s="8" t="str">
        <f>IF(LEN(A135)&gt;0,COUNTIFS('ข้อมูลการติดตามผล'!$G:$G,$B$4&amp;"-"&amp;$B$3,'ข้อมูลการติดตามผล'!$C:$C,A135),)</f>
        <v/>
      </c>
      <c r="C135" s="42" t="str">
        <f t="shared" si="1"/>
        <v/>
      </c>
    </row>
    <row r="136" ht="15.75" customHeight="1">
      <c r="A136" s="8"/>
      <c r="B136" s="8" t="str">
        <f>IF(LEN(A136)&gt;0,COUNTIFS('ข้อมูลการติดตามผล'!$G:$G,$B$4&amp;"-"&amp;$B$3,'ข้อมูลการติดตามผล'!$C:$C,A136),)</f>
        <v/>
      </c>
      <c r="C136" s="42" t="str">
        <f t="shared" si="1"/>
        <v/>
      </c>
    </row>
    <row r="137" ht="15.75" customHeight="1">
      <c r="A137" s="8"/>
      <c r="B137" s="8" t="str">
        <f>IF(LEN(A137)&gt;0,COUNTIFS('ข้อมูลการติดตามผล'!$G:$G,$B$4&amp;"-"&amp;$B$3,'ข้อมูลการติดตามผล'!$C:$C,A137),)</f>
        <v/>
      </c>
      <c r="C137" s="42" t="str">
        <f t="shared" si="1"/>
        <v/>
      </c>
    </row>
    <row r="138" ht="15.75" customHeight="1">
      <c r="A138" s="8"/>
      <c r="B138" s="8" t="str">
        <f>IF(LEN(A138)&gt;0,COUNTIFS('ข้อมูลการติดตามผล'!$G:$G,$B$4&amp;"-"&amp;$B$3,'ข้อมูลการติดตามผล'!$C:$C,A138),)</f>
        <v/>
      </c>
      <c r="C138" s="42" t="str">
        <f t="shared" si="1"/>
        <v/>
      </c>
    </row>
    <row r="139" ht="15.75" customHeight="1">
      <c r="A139" s="8"/>
      <c r="B139" s="8" t="str">
        <f>IF(LEN(A139)&gt;0,COUNTIFS('ข้อมูลการติดตามผล'!$G:$G,$B$4&amp;"-"&amp;$B$3,'ข้อมูลการติดตามผล'!$C:$C,A139),)</f>
        <v/>
      </c>
      <c r="C139" s="42" t="str">
        <f t="shared" si="1"/>
        <v/>
      </c>
    </row>
    <row r="140" ht="15.75" customHeight="1">
      <c r="A140" s="8"/>
      <c r="B140" s="8" t="str">
        <f>IF(LEN(A140)&gt;0,COUNTIFS('ข้อมูลการติดตามผล'!$G:$G,$B$4&amp;"-"&amp;$B$3,'ข้อมูลการติดตามผล'!$C:$C,A140),)</f>
        <v/>
      </c>
      <c r="C140" s="42" t="str">
        <f t="shared" si="1"/>
        <v/>
      </c>
    </row>
    <row r="141" ht="15.75" customHeight="1">
      <c r="A141" s="8"/>
      <c r="B141" s="8" t="str">
        <f>IF(LEN(A141)&gt;0,COUNTIFS('ข้อมูลการติดตามผล'!$G:$G,$B$4&amp;"-"&amp;$B$3,'ข้อมูลการติดตามผล'!$C:$C,A141),)</f>
        <v/>
      </c>
      <c r="C141" s="42" t="str">
        <f t="shared" si="1"/>
        <v/>
      </c>
    </row>
    <row r="142" ht="15.75" customHeight="1">
      <c r="A142" s="8"/>
      <c r="B142" s="8" t="str">
        <f>IF(LEN(A142)&gt;0,COUNTIFS('ข้อมูลการติดตามผล'!$G:$G,$B$4&amp;"-"&amp;$B$3,'ข้อมูลการติดตามผล'!$C:$C,A142),)</f>
        <v/>
      </c>
      <c r="C142" s="42" t="str">
        <f t="shared" si="1"/>
        <v/>
      </c>
    </row>
    <row r="143" ht="15.75" customHeight="1">
      <c r="A143" s="8"/>
      <c r="B143" s="8" t="str">
        <f>IF(LEN(A143)&gt;0,COUNTIFS('ข้อมูลการติดตามผล'!$G:$G,$B$4&amp;"-"&amp;$B$3,'ข้อมูลการติดตามผล'!$C:$C,A143),)</f>
        <v/>
      </c>
      <c r="C143" s="42" t="str">
        <f t="shared" si="1"/>
        <v/>
      </c>
    </row>
    <row r="144" ht="15.75" customHeight="1">
      <c r="A144" s="8"/>
      <c r="B144" s="8" t="str">
        <f>IF(LEN(A144)&gt;0,COUNTIFS('ข้อมูลการติดตามผล'!$G:$G,$B$4&amp;"-"&amp;$B$3,'ข้อมูลการติดตามผล'!$C:$C,A144),)</f>
        <v/>
      </c>
      <c r="C144" s="42" t="str">
        <f t="shared" si="1"/>
        <v/>
      </c>
    </row>
    <row r="145" ht="15.75" customHeight="1">
      <c r="A145" s="8"/>
      <c r="B145" s="8" t="str">
        <f>IF(LEN(A145)&gt;0,COUNTIFS('ข้อมูลการติดตามผล'!$G:$G,$B$4&amp;"-"&amp;$B$3,'ข้อมูลการติดตามผล'!$C:$C,A145),)</f>
        <v/>
      </c>
      <c r="C145" s="42" t="str">
        <f t="shared" si="1"/>
        <v/>
      </c>
    </row>
    <row r="146" ht="15.75" customHeight="1">
      <c r="A146" s="8"/>
      <c r="B146" s="8" t="str">
        <f>IF(LEN(A146)&gt;0,COUNTIFS('ข้อมูลการติดตามผล'!$G:$G,$B$4&amp;"-"&amp;$B$3,'ข้อมูลการติดตามผล'!$C:$C,A146),)</f>
        <v/>
      </c>
      <c r="C146" s="42" t="str">
        <f t="shared" si="1"/>
        <v/>
      </c>
    </row>
    <row r="147" ht="15.75" customHeight="1">
      <c r="A147" s="8"/>
      <c r="B147" s="8" t="str">
        <f>IF(LEN(A147)&gt;0,COUNTIFS('ข้อมูลการติดตามผล'!$G:$G,$B$4&amp;"-"&amp;$B$3,'ข้อมูลการติดตามผล'!$C:$C,A147),)</f>
        <v/>
      </c>
      <c r="C147" s="42" t="str">
        <f t="shared" si="1"/>
        <v/>
      </c>
    </row>
    <row r="148" ht="15.75" customHeight="1">
      <c r="A148" s="8"/>
      <c r="B148" s="8" t="str">
        <f>IF(LEN(A148)&gt;0,COUNTIFS('ข้อมูลการติดตามผล'!$G:$G,$B$4&amp;"-"&amp;$B$3,'ข้อมูลการติดตามผล'!$C:$C,A148),)</f>
        <v/>
      </c>
      <c r="C148" s="42" t="str">
        <f t="shared" si="1"/>
        <v/>
      </c>
    </row>
    <row r="149" ht="15.75" customHeight="1">
      <c r="A149" s="8"/>
      <c r="B149" s="8" t="str">
        <f>IF(LEN(A149)&gt;0,COUNTIFS('ข้อมูลการติดตามผล'!$G:$G,$B$4&amp;"-"&amp;$B$3,'ข้อมูลการติดตามผล'!$C:$C,A149),)</f>
        <v/>
      </c>
      <c r="C149" s="42" t="str">
        <f t="shared" si="1"/>
        <v/>
      </c>
    </row>
    <row r="150" ht="15.75" customHeight="1">
      <c r="A150" s="8"/>
      <c r="B150" s="8" t="str">
        <f>IF(LEN(A150)&gt;0,COUNTIFS('ข้อมูลการติดตามผล'!$G:$G,$B$4&amp;"-"&amp;$B$3,'ข้อมูลการติดตามผล'!$C:$C,A150),)</f>
        <v/>
      </c>
      <c r="C150" s="42" t="str">
        <f t="shared" si="1"/>
        <v/>
      </c>
    </row>
    <row r="151" ht="15.75" customHeight="1">
      <c r="A151" s="8"/>
      <c r="B151" s="8" t="str">
        <f>IF(LEN(A151)&gt;0,COUNTIFS('ข้อมูลการติดตามผล'!$G:$G,$B$4&amp;"-"&amp;$B$3,'ข้อมูลการติดตามผล'!$C:$C,A151),)</f>
        <v/>
      </c>
      <c r="C151" s="42" t="str">
        <f t="shared" si="1"/>
        <v/>
      </c>
    </row>
    <row r="152" ht="15.75" customHeight="1">
      <c r="A152" s="8"/>
      <c r="B152" s="8" t="str">
        <f>IF(LEN(A152)&gt;0,COUNTIFS('ข้อมูลการติดตามผล'!$G:$G,$B$4&amp;"-"&amp;$B$3,'ข้อมูลการติดตามผล'!$C:$C,A152),)</f>
        <v/>
      </c>
      <c r="C152" s="42" t="str">
        <f t="shared" si="1"/>
        <v/>
      </c>
    </row>
    <row r="153" ht="15.75" customHeight="1">
      <c r="A153" s="8"/>
      <c r="B153" s="8" t="str">
        <f>IF(LEN(A153)&gt;0,COUNTIFS('ข้อมูลการติดตามผล'!$G:$G,$B$4&amp;"-"&amp;$B$3,'ข้อมูลการติดตามผล'!$C:$C,A153),)</f>
        <v/>
      </c>
      <c r="C153" s="42" t="str">
        <f t="shared" si="1"/>
        <v/>
      </c>
    </row>
    <row r="154" ht="15.75" customHeight="1">
      <c r="A154" s="8"/>
      <c r="B154" s="8" t="str">
        <f>IF(LEN(A154)&gt;0,COUNTIFS('ข้อมูลการติดตามผล'!$G:$G,$B$4&amp;"-"&amp;$B$3,'ข้อมูลการติดตามผล'!$C:$C,A154),)</f>
        <v/>
      </c>
      <c r="C154" s="42" t="str">
        <f t="shared" si="1"/>
        <v/>
      </c>
    </row>
    <row r="155" ht="15.75" customHeight="1">
      <c r="A155" s="8"/>
      <c r="B155" s="8" t="str">
        <f>IF(LEN(A155)&gt;0,COUNTIFS('ข้อมูลการติดตามผล'!$G:$G,$B$4&amp;"-"&amp;$B$3,'ข้อมูลการติดตามผล'!$C:$C,A155),)</f>
        <v/>
      </c>
      <c r="C155" s="42" t="str">
        <f t="shared" si="1"/>
        <v/>
      </c>
    </row>
    <row r="156" ht="15.75" customHeight="1">
      <c r="A156" s="8"/>
      <c r="B156" s="8" t="str">
        <f>IF(LEN(A156)&gt;0,COUNTIFS('ข้อมูลการติดตามผล'!$G:$G,$B$4&amp;"-"&amp;$B$3,'ข้อมูลการติดตามผล'!$C:$C,A156),)</f>
        <v/>
      </c>
      <c r="C156" s="42" t="str">
        <f t="shared" si="1"/>
        <v/>
      </c>
    </row>
    <row r="157" ht="15.75" customHeight="1">
      <c r="A157" s="8"/>
      <c r="B157" s="8" t="str">
        <f>IF(LEN(A157)&gt;0,COUNTIFS('ข้อมูลการติดตามผล'!$G:$G,$B$4&amp;"-"&amp;$B$3,'ข้อมูลการติดตามผล'!$C:$C,A157),)</f>
        <v/>
      </c>
      <c r="C157" s="42" t="str">
        <f t="shared" si="1"/>
        <v/>
      </c>
    </row>
    <row r="158" ht="15.75" customHeight="1">
      <c r="A158" s="8"/>
      <c r="B158" s="8" t="str">
        <f>IF(LEN(A158)&gt;0,COUNTIFS('ข้อมูลการติดตามผล'!$G:$G,$B$4&amp;"-"&amp;$B$3,'ข้อมูลการติดตามผล'!$C:$C,A158),)</f>
        <v/>
      </c>
      <c r="C158" s="42" t="str">
        <f t="shared" si="1"/>
        <v/>
      </c>
    </row>
    <row r="159" ht="15.75" customHeight="1">
      <c r="A159" s="8"/>
      <c r="B159" s="8" t="str">
        <f>IF(LEN(A159)&gt;0,COUNTIFS('ข้อมูลการติดตามผล'!$G:$G,$B$4&amp;"-"&amp;$B$3,'ข้อมูลการติดตามผล'!$C:$C,A159),)</f>
        <v/>
      </c>
      <c r="C159" s="42" t="str">
        <f t="shared" si="1"/>
        <v/>
      </c>
    </row>
    <row r="160" ht="15.75" customHeight="1">
      <c r="A160" s="8"/>
      <c r="B160" s="8" t="str">
        <f>IF(LEN(A160)&gt;0,COUNTIFS('ข้อมูลการติดตามผล'!$G:$G,$B$4&amp;"-"&amp;$B$3,'ข้อมูลการติดตามผล'!$C:$C,A160),)</f>
        <v/>
      </c>
      <c r="C160" s="42" t="str">
        <f t="shared" si="1"/>
        <v/>
      </c>
    </row>
    <row r="161" ht="15.75" customHeight="1">
      <c r="A161" s="8"/>
      <c r="B161" s="8" t="str">
        <f>IF(LEN(A161)&gt;0,COUNTIFS('ข้อมูลการติดตามผล'!$G:$G,$B$4&amp;"-"&amp;$B$3,'ข้อมูลการติดตามผล'!$C:$C,A161),)</f>
        <v/>
      </c>
      <c r="C161" s="42" t="str">
        <f t="shared" si="1"/>
        <v/>
      </c>
    </row>
    <row r="162" ht="15.75" customHeight="1">
      <c r="A162" s="8"/>
      <c r="B162" s="8" t="str">
        <f>IF(LEN(A162)&gt;0,COUNTIFS('ข้อมูลการติดตามผล'!$G:$G,$B$4&amp;"-"&amp;$B$3,'ข้อมูลการติดตามผล'!$C:$C,A162),)</f>
        <v/>
      </c>
      <c r="C162" s="42" t="str">
        <f t="shared" si="1"/>
        <v/>
      </c>
    </row>
    <row r="163" ht="15.75" customHeight="1">
      <c r="A163" s="8"/>
      <c r="B163" s="8" t="str">
        <f>IF(LEN(A163)&gt;0,COUNTIFS('ข้อมูลการติดตามผล'!$G:$G,$B$4&amp;"-"&amp;$B$3,'ข้อมูลการติดตามผล'!$C:$C,A163),)</f>
        <v/>
      </c>
      <c r="C163" s="42" t="str">
        <f t="shared" si="1"/>
        <v/>
      </c>
    </row>
    <row r="164" ht="15.75" customHeight="1">
      <c r="A164" s="8"/>
      <c r="B164" s="8" t="str">
        <f>IF(LEN(A164)&gt;0,COUNTIFS('ข้อมูลการติดตามผล'!$G:$G,$B$4&amp;"-"&amp;$B$3,'ข้อมูลการติดตามผล'!$C:$C,A164),)</f>
        <v/>
      </c>
      <c r="C164" s="42" t="str">
        <f t="shared" si="1"/>
        <v/>
      </c>
    </row>
    <row r="165" ht="15.75" customHeight="1">
      <c r="A165" s="8"/>
      <c r="B165" s="8" t="str">
        <f>IF(LEN(A165)&gt;0,COUNTIFS('ข้อมูลการติดตามผล'!$G:$G,$B$4&amp;"-"&amp;$B$3,'ข้อมูลการติดตามผล'!$C:$C,A165),)</f>
        <v/>
      </c>
      <c r="C165" s="42" t="str">
        <f t="shared" si="1"/>
        <v/>
      </c>
    </row>
    <row r="166" ht="15.75" customHeight="1">
      <c r="A166" s="8"/>
      <c r="B166" s="8" t="str">
        <f>IF(LEN(A166)&gt;0,COUNTIFS('ข้อมูลการติดตามผล'!$G:$G,$B$4&amp;"-"&amp;$B$3,'ข้อมูลการติดตามผล'!$C:$C,A166),)</f>
        <v/>
      </c>
      <c r="C166" s="42" t="str">
        <f t="shared" si="1"/>
        <v/>
      </c>
    </row>
    <row r="167" ht="15.75" customHeight="1">
      <c r="A167" s="8"/>
      <c r="B167" s="8" t="str">
        <f>IF(LEN(A167)&gt;0,COUNTIFS('ข้อมูลการติดตามผล'!$G:$G,$B$4&amp;"-"&amp;$B$3,'ข้อมูลการติดตามผล'!$C:$C,A167),)</f>
        <v/>
      </c>
      <c r="C167" s="42" t="str">
        <f t="shared" si="1"/>
        <v/>
      </c>
    </row>
    <row r="168" ht="15.75" customHeight="1">
      <c r="A168" s="8"/>
      <c r="B168" s="8" t="str">
        <f>IF(LEN(A168)&gt;0,COUNTIFS('ข้อมูลการติดตามผล'!$G:$G,$B$4&amp;"-"&amp;$B$3,'ข้อมูลการติดตามผล'!$C:$C,A168),)</f>
        <v/>
      </c>
      <c r="C168" s="42" t="str">
        <f t="shared" si="1"/>
        <v/>
      </c>
    </row>
    <row r="169" ht="15.75" customHeight="1">
      <c r="A169" s="8"/>
      <c r="B169" s="8" t="str">
        <f>IF(LEN(A169)&gt;0,COUNTIFS('ข้อมูลการติดตามผล'!$G:$G,$B$4&amp;"-"&amp;$B$3,'ข้อมูลการติดตามผล'!$C:$C,A169),)</f>
        <v/>
      </c>
      <c r="C169" s="42" t="str">
        <f t="shared" si="1"/>
        <v/>
      </c>
    </row>
    <row r="170" ht="15.75" customHeight="1">
      <c r="A170" s="8"/>
      <c r="B170" s="8" t="str">
        <f>IF(LEN(A170)&gt;0,COUNTIFS('ข้อมูลการติดตามผล'!$G:$G,$B$4&amp;"-"&amp;$B$3,'ข้อมูลการติดตามผล'!$C:$C,A170),)</f>
        <v/>
      </c>
      <c r="C170" s="42" t="str">
        <f t="shared" si="1"/>
        <v/>
      </c>
    </row>
    <row r="171" ht="15.75" customHeight="1">
      <c r="A171" s="8"/>
      <c r="B171" s="8" t="str">
        <f>IF(LEN(A171)&gt;0,COUNTIFS('ข้อมูลการติดตามผล'!$G:$G,$B$4&amp;"-"&amp;$B$3,'ข้อมูลการติดตามผล'!$C:$C,A171),)</f>
        <v/>
      </c>
      <c r="C171" s="42" t="str">
        <f t="shared" si="1"/>
        <v/>
      </c>
    </row>
    <row r="172" ht="15.75" customHeight="1">
      <c r="A172" s="8"/>
      <c r="B172" s="8" t="str">
        <f>IF(LEN(A172)&gt;0,COUNTIFS('ข้อมูลการติดตามผล'!$G:$G,$B$4&amp;"-"&amp;$B$3,'ข้อมูลการติดตามผล'!$C:$C,A172),)</f>
        <v/>
      </c>
      <c r="C172" s="42" t="str">
        <f t="shared" si="1"/>
        <v/>
      </c>
    </row>
    <row r="173" ht="15.75" customHeight="1">
      <c r="A173" s="8"/>
      <c r="B173" s="8" t="str">
        <f>IF(LEN(A173)&gt;0,COUNTIFS('ข้อมูลการติดตามผล'!$G:$G,$B$4&amp;"-"&amp;$B$3,'ข้อมูลการติดตามผล'!$C:$C,A173),)</f>
        <v/>
      </c>
      <c r="C173" s="42" t="str">
        <f t="shared" si="1"/>
        <v/>
      </c>
    </row>
    <row r="174" ht="15.75" customHeight="1">
      <c r="A174" s="8"/>
      <c r="B174" s="8" t="str">
        <f>IF(LEN(A174)&gt;0,COUNTIFS('ข้อมูลการติดตามผล'!$G:$G,$B$4&amp;"-"&amp;$B$3,'ข้อมูลการติดตามผล'!$C:$C,A174),)</f>
        <v/>
      </c>
      <c r="C174" s="42" t="str">
        <f t="shared" si="1"/>
        <v/>
      </c>
    </row>
    <row r="175" ht="15.75" customHeight="1">
      <c r="A175" s="8"/>
      <c r="B175" s="8" t="str">
        <f>IF(LEN(A175)&gt;0,COUNTIFS('ข้อมูลการติดตามผล'!$G:$G,$B$4&amp;"-"&amp;$B$3,'ข้อมูลการติดตามผล'!$C:$C,A175),)</f>
        <v/>
      </c>
      <c r="C175" s="42" t="str">
        <f t="shared" si="1"/>
        <v/>
      </c>
    </row>
    <row r="176" ht="15.75" customHeight="1">
      <c r="A176" s="8"/>
      <c r="B176" s="8" t="str">
        <f>IF(LEN(A176)&gt;0,COUNTIFS('ข้อมูลการติดตามผล'!$G:$G,$B$4&amp;"-"&amp;$B$3,'ข้อมูลการติดตามผล'!$C:$C,A176),)</f>
        <v/>
      </c>
      <c r="C176" s="42" t="str">
        <f t="shared" si="1"/>
        <v/>
      </c>
    </row>
    <row r="177" ht="15.75" customHeight="1">
      <c r="A177" s="8"/>
      <c r="B177" s="8" t="str">
        <f>IF(LEN(A177)&gt;0,COUNTIFS('ข้อมูลการติดตามผล'!$G:$G,$B$4&amp;"-"&amp;$B$3,'ข้อมูลการติดตามผล'!$C:$C,A177),)</f>
        <v/>
      </c>
      <c r="C177" s="42" t="str">
        <f t="shared" si="1"/>
        <v/>
      </c>
    </row>
    <row r="178" ht="15.75" customHeight="1">
      <c r="A178" s="8"/>
      <c r="B178" s="8" t="str">
        <f>IF(LEN(A178)&gt;0,COUNTIFS('ข้อมูลการติดตามผล'!$G:$G,$B$4&amp;"-"&amp;$B$3,'ข้อมูลการติดตามผล'!$C:$C,A178),)</f>
        <v/>
      </c>
      <c r="C178" s="42" t="str">
        <f t="shared" si="1"/>
        <v/>
      </c>
    </row>
    <row r="179" ht="15.75" customHeight="1">
      <c r="A179" s="8"/>
      <c r="B179" s="8" t="str">
        <f>IF(LEN(A179)&gt;0,COUNTIFS('ข้อมูลการติดตามผล'!$G:$G,$B$4&amp;"-"&amp;$B$3,'ข้อมูลการติดตามผล'!$C:$C,A179),)</f>
        <v/>
      </c>
      <c r="C179" s="42" t="str">
        <f t="shared" si="1"/>
        <v/>
      </c>
    </row>
    <row r="180" ht="15.75" customHeight="1">
      <c r="A180" s="8"/>
      <c r="B180" s="8" t="str">
        <f>IF(LEN(A180)&gt;0,COUNTIFS('ข้อมูลการติดตามผล'!$G:$G,$B$4&amp;"-"&amp;$B$3,'ข้อมูลการติดตามผล'!$C:$C,A180),)</f>
        <v/>
      </c>
      <c r="C180" s="42" t="str">
        <f t="shared" si="1"/>
        <v/>
      </c>
    </row>
    <row r="181" ht="15.75" customHeight="1">
      <c r="A181" s="8"/>
      <c r="B181" s="8" t="str">
        <f>IF(LEN(A181)&gt;0,COUNTIFS('ข้อมูลการติดตามผล'!$G:$G,$B$4&amp;"-"&amp;$B$3,'ข้อมูลการติดตามผล'!$C:$C,A181),)</f>
        <v/>
      </c>
      <c r="C181" s="42" t="str">
        <f t="shared" si="1"/>
        <v/>
      </c>
    </row>
    <row r="182" ht="15.75" customHeight="1">
      <c r="A182" s="8"/>
      <c r="B182" s="8" t="str">
        <f>IF(LEN(A182)&gt;0,COUNTIFS('ข้อมูลการติดตามผล'!$G:$G,$B$4&amp;"-"&amp;$B$3,'ข้อมูลการติดตามผล'!$C:$C,A182),)</f>
        <v/>
      </c>
      <c r="C182" s="42" t="str">
        <f t="shared" si="1"/>
        <v/>
      </c>
    </row>
    <row r="183" ht="15.75" customHeight="1">
      <c r="A183" s="8"/>
      <c r="B183" s="8" t="str">
        <f>IF(LEN(A183)&gt;0,COUNTIFS('ข้อมูลการติดตามผล'!$G:$G,$B$4&amp;"-"&amp;$B$3,'ข้อมูลการติดตามผล'!$C:$C,A183),)</f>
        <v/>
      </c>
      <c r="C183" s="42" t="str">
        <f t="shared" si="1"/>
        <v/>
      </c>
    </row>
    <row r="184" ht="15.75" customHeight="1">
      <c r="A184" s="8"/>
      <c r="B184" s="8" t="str">
        <f>IF(LEN(A184)&gt;0,COUNTIFS('ข้อมูลการติดตามผล'!$G:$G,$B$4&amp;"-"&amp;$B$3,'ข้อมูลการติดตามผล'!$C:$C,A184),)</f>
        <v/>
      </c>
      <c r="C184" s="42" t="str">
        <f t="shared" si="1"/>
        <v/>
      </c>
    </row>
    <row r="185" ht="15.75" customHeight="1">
      <c r="A185" s="8"/>
      <c r="B185" s="8" t="str">
        <f>IF(LEN(A185)&gt;0,COUNTIFS('ข้อมูลการติดตามผล'!$G:$G,$B$4&amp;"-"&amp;$B$3,'ข้อมูลการติดตามผล'!$C:$C,A185),)</f>
        <v/>
      </c>
      <c r="C185" s="42" t="str">
        <f t="shared" si="1"/>
        <v/>
      </c>
    </row>
    <row r="186" ht="15.75" customHeight="1">
      <c r="A186" s="8"/>
      <c r="B186" s="8" t="str">
        <f>IF(LEN(A186)&gt;0,COUNTIFS('ข้อมูลการติดตามผล'!$G:$G,$B$4&amp;"-"&amp;$B$3,'ข้อมูลการติดตามผล'!$C:$C,A186),)</f>
        <v/>
      </c>
      <c r="C186" s="42" t="str">
        <f t="shared" si="1"/>
        <v/>
      </c>
    </row>
    <row r="187" ht="15.75" customHeight="1">
      <c r="A187" s="8"/>
      <c r="B187" s="8" t="str">
        <f>IF(LEN(A187)&gt;0,COUNTIFS('ข้อมูลการติดตามผล'!$G:$G,$B$4&amp;"-"&amp;$B$3,'ข้อมูลการติดตามผล'!$C:$C,A187),)</f>
        <v/>
      </c>
      <c r="C187" s="42" t="str">
        <f t="shared" si="1"/>
        <v/>
      </c>
    </row>
    <row r="188" ht="15.75" customHeight="1">
      <c r="A188" s="8"/>
      <c r="B188" s="8" t="str">
        <f>IF(LEN(A188)&gt;0,COUNTIFS('ข้อมูลการติดตามผล'!$G:$G,$B$4&amp;"-"&amp;$B$3,'ข้อมูลการติดตามผล'!$C:$C,A188),)</f>
        <v/>
      </c>
      <c r="C188" s="42" t="str">
        <f t="shared" si="1"/>
        <v/>
      </c>
    </row>
    <row r="189" ht="15.75" customHeight="1">
      <c r="A189" s="8"/>
      <c r="B189" s="8" t="str">
        <f>IF(LEN(A189)&gt;0,COUNTIFS('ข้อมูลการติดตามผล'!$G:$G,$B$4&amp;"-"&amp;$B$3,'ข้อมูลการติดตามผล'!$C:$C,A189),)</f>
        <v/>
      </c>
      <c r="C189" s="42" t="str">
        <f t="shared" si="1"/>
        <v/>
      </c>
    </row>
    <row r="190" ht="15.75" customHeight="1">
      <c r="A190" s="8"/>
      <c r="B190" s="8" t="str">
        <f>IF(LEN(A190)&gt;0,COUNTIFS('ข้อมูลการติดตามผล'!$G:$G,$B$4&amp;"-"&amp;$B$3,'ข้อมูลการติดตามผล'!$C:$C,A190),)</f>
        <v/>
      </c>
      <c r="C190" s="42" t="str">
        <f t="shared" si="1"/>
        <v/>
      </c>
    </row>
    <row r="191" ht="15.75" customHeight="1">
      <c r="A191" s="8"/>
      <c r="B191" s="8" t="str">
        <f>IF(LEN(A191)&gt;0,COUNTIFS('ข้อมูลการติดตามผล'!$G:$G,$B$4&amp;"-"&amp;$B$3,'ข้อมูลการติดตามผล'!$C:$C,A191),)</f>
        <v/>
      </c>
      <c r="C191" s="42" t="str">
        <f t="shared" si="1"/>
        <v/>
      </c>
    </row>
    <row r="192" ht="15.75" customHeight="1">
      <c r="A192" s="8"/>
      <c r="B192" s="8" t="str">
        <f>IF(LEN(A192)&gt;0,COUNTIFS('ข้อมูลการติดตามผล'!$G:$G,$B$4&amp;"-"&amp;$B$3,'ข้อมูลการติดตามผล'!$C:$C,A192),)</f>
        <v/>
      </c>
      <c r="C192" s="42" t="str">
        <f t="shared" si="1"/>
        <v/>
      </c>
    </row>
    <row r="193" ht="15.75" customHeight="1">
      <c r="A193" s="8"/>
      <c r="B193" s="8" t="str">
        <f>IF(LEN(A193)&gt;0,COUNTIFS('ข้อมูลการติดตามผล'!$G:$G,$B$4&amp;"-"&amp;$B$3,'ข้อมูลการติดตามผล'!$C:$C,A193),)</f>
        <v/>
      </c>
      <c r="C193" s="42" t="str">
        <f t="shared" si="1"/>
        <v/>
      </c>
    </row>
    <row r="194" ht="15.75" customHeight="1">
      <c r="A194" s="8"/>
      <c r="B194" s="8" t="str">
        <f>IF(LEN(A194)&gt;0,COUNTIFS('ข้อมูลการติดตามผล'!$G:$G,$B$4&amp;"-"&amp;$B$3,'ข้อมูลการติดตามผล'!$C:$C,A194),)</f>
        <v/>
      </c>
      <c r="C194" s="42" t="str">
        <f t="shared" si="1"/>
        <v/>
      </c>
    </row>
    <row r="195" ht="15.75" customHeight="1">
      <c r="A195" s="8"/>
      <c r="B195" s="8" t="str">
        <f>IF(LEN(A195)&gt;0,COUNTIFS('ข้อมูลการติดตามผล'!$G:$G,$B$4&amp;"-"&amp;$B$3,'ข้อมูลการติดตามผล'!$C:$C,A195),)</f>
        <v/>
      </c>
      <c r="C195" s="42" t="str">
        <f t="shared" si="1"/>
        <v/>
      </c>
    </row>
    <row r="196" ht="15.75" customHeight="1">
      <c r="A196" s="8"/>
      <c r="B196" s="8" t="str">
        <f>IF(LEN(A196)&gt;0,COUNTIFS('ข้อมูลการติดตามผล'!$G:$G,$B$4&amp;"-"&amp;$B$3,'ข้อมูลการติดตามผล'!$C:$C,A196),)</f>
        <v/>
      </c>
      <c r="C196" s="42" t="str">
        <f t="shared" si="1"/>
        <v/>
      </c>
    </row>
    <row r="197" ht="15.75" customHeight="1">
      <c r="A197" s="8"/>
      <c r="B197" s="8" t="str">
        <f>IF(LEN(A197)&gt;0,COUNTIFS('ข้อมูลการติดตามผล'!$G:$G,$B$4&amp;"-"&amp;$B$3,'ข้อมูลการติดตามผล'!$C:$C,A197),)</f>
        <v/>
      </c>
      <c r="C197" s="42" t="str">
        <f t="shared" si="1"/>
        <v/>
      </c>
    </row>
    <row r="198" ht="15.75" customHeight="1">
      <c r="A198" s="8"/>
      <c r="B198" s="8" t="str">
        <f>IF(LEN(A198)&gt;0,COUNTIFS('ข้อมูลการติดตามผล'!$G:$G,$B$4&amp;"-"&amp;$B$3,'ข้อมูลการติดตามผล'!$C:$C,A198),)</f>
        <v/>
      </c>
      <c r="C198" s="42" t="str">
        <f t="shared" si="1"/>
        <v/>
      </c>
    </row>
    <row r="199" ht="15.75" customHeight="1">
      <c r="A199" s="8"/>
      <c r="B199" s="8" t="str">
        <f>IF(LEN(A199)&gt;0,COUNTIFS('ข้อมูลการติดตามผล'!$G:$G,$B$4&amp;"-"&amp;$B$3,'ข้อมูลการติดตามผล'!$C:$C,A199),)</f>
        <v/>
      </c>
      <c r="C199" s="42" t="str">
        <f t="shared" si="1"/>
        <v/>
      </c>
    </row>
    <row r="200" ht="15.75" customHeight="1">
      <c r="A200" s="8"/>
      <c r="B200" s="8" t="str">
        <f>IF(LEN(A200)&gt;0,COUNTIFS('ข้อมูลการติดตามผล'!$G:$G,$B$4&amp;"-"&amp;$B$3,'ข้อมูลการติดตามผล'!$C:$C,A200),)</f>
        <v/>
      </c>
      <c r="C200" s="42" t="str">
        <f t="shared" si="1"/>
        <v/>
      </c>
    </row>
    <row r="201" ht="15.75" customHeight="1">
      <c r="A201" s="8"/>
      <c r="B201" s="8" t="str">
        <f>IF(LEN(A201)&gt;0,COUNTIFS('ข้อมูลการติดตามผล'!$G:$G,$B$4&amp;"-"&amp;$B$3,'ข้อมูลการติดตามผล'!$C:$C,A201),)</f>
        <v/>
      </c>
      <c r="C201" s="42" t="str">
        <f t="shared" si="1"/>
        <v/>
      </c>
    </row>
    <row r="202" ht="15.75" customHeight="1">
      <c r="A202" s="8"/>
      <c r="B202" s="8" t="str">
        <f>IF(LEN(A202)&gt;0,COUNTIFS('ข้อมูลการติดตามผล'!$G:$G,$B$4&amp;"-"&amp;$B$3,'ข้อมูลการติดตามผล'!$C:$C,A202),)</f>
        <v/>
      </c>
      <c r="C202" s="42" t="str">
        <f t="shared" si="1"/>
        <v/>
      </c>
    </row>
    <row r="203" ht="15.75" customHeight="1">
      <c r="A203" s="8"/>
      <c r="B203" s="8" t="str">
        <f>IF(LEN(A203)&gt;0,COUNTIFS('ข้อมูลการติดตามผล'!$G:$G,$B$4&amp;"-"&amp;$B$3,'ข้อมูลการติดตามผล'!$C:$C,A203),)</f>
        <v/>
      </c>
      <c r="C203" s="42" t="str">
        <f t="shared" si="1"/>
        <v/>
      </c>
    </row>
    <row r="204" ht="15.75" customHeight="1">
      <c r="A204" s="8"/>
      <c r="B204" s="8" t="str">
        <f>IF(LEN(A204)&gt;0,COUNTIFS('ข้อมูลการติดตามผล'!$G:$G,$B$4&amp;"-"&amp;$B$3,'ข้อมูลการติดตามผล'!$C:$C,A204),)</f>
        <v/>
      </c>
      <c r="C204" s="42" t="str">
        <f t="shared" si="1"/>
        <v/>
      </c>
    </row>
    <row r="205" ht="15.75" customHeight="1">
      <c r="A205" s="8"/>
      <c r="B205" s="8" t="str">
        <f>IF(LEN(A205)&gt;0,COUNTIFS('ข้อมูลการติดตามผล'!$G:$G,$B$4&amp;"-"&amp;$B$3,'ข้อมูลการติดตามผล'!$C:$C,A205),)</f>
        <v/>
      </c>
      <c r="C205" s="42" t="str">
        <f t="shared" si="1"/>
        <v/>
      </c>
    </row>
    <row r="206" ht="15.75" customHeight="1">
      <c r="A206" s="8"/>
      <c r="B206" s="8" t="str">
        <f>IF(LEN(A206)&gt;0,COUNTIFS('ข้อมูลการติดตามผล'!$G:$G,$B$4&amp;"-"&amp;$B$3,'ข้อมูลการติดตามผล'!$C:$C,A206),)</f>
        <v/>
      </c>
      <c r="C206" s="42" t="str">
        <f t="shared" si="1"/>
        <v/>
      </c>
    </row>
    <row r="207" ht="15.75" customHeight="1">
      <c r="A207" s="8"/>
      <c r="B207" s="8" t="str">
        <f>IF(LEN(A207)&gt;0,COUNTIFS('ข้อมูลการติดตามผล'!$G:$G,$B$4&amp;"-"&amp;$B$3,'ข้อมูลการติดตามผล'!$C:$C,A207),)</f>
        <v/>
      </c>
      <c r="C207" s="42" t="str">
        <f t="shared" si="1"/>
        <v/>
      </c>
    </row>
    <row r="208" ht="15.75" customHeight="1">
      <c r="A208" s="8"/>
      <c r="B208" s="8" t="str">
        <f>IF(LEN(A208)&gt;0,COUNTIFS('ข้อมูลการติดตามผล'!$G:$G,$B$4&amp;"-"&amp;$B$3,'ข้อมูลการติดตามผล'!$C:$C,A208),)</f>
        <v/>
      </c>
      <c r="C208" s="42" t="str">
        <f t="shared" si="1"/>
        <v/>
      </c>
    </row>
    <row r="209" ht="15.75" customHeight="1">
      <c r="A209" s="8"/>
      <c r="B209" s="8" t="str">
        <f>IF(LEN(A209)&gt;0,COUNTIFS('ข้อมูลการติดตามผล'!$G:$G,$B$4&amp;"-"&amp;$B$3,'ข้อมูลการติดตามผล'!$C:$C,A209),)</f>
        <v/>
      </c>
      <c r="C209" s="42" t="str">
        <f t="shared" si="1"/>
        <v/>
      </c>
    </row>
    <row r="210" ht="15.75" customHeight="1">
      <c r="A210" s="8"/>
      <c r="B210" s="8" t="str">
        <f>IF(LEN(A210)&gt;0,COUNTIFS('ข้อมูลการติดตามผล'!$G:$G,$B$4&amp;"-"&amp;$B$3,'ข้อมูลการติดตามผล'!$C:$C,A210),)</f>
        <v/>
      </c>
      <c r="C210" s="42" t="str">
        <f t="shared" si="1"/>
        <v/>
      </c>
    </row>
    <row r="211" ht="15.75" customHeight="1">
      <c r="A211" s="8"/>
      <c r="B211" s="8" t="str">
        <f>IF(LEN(A211)&gt;0,COUNTIFS('ข้อมูลการติดตามผล'!$G:$G,$B$4&amp;"-"&amp;$B$3,'ข้อมูลการติดตามผล'!$C:$C,A211),)</f>
        <v/>
      </c>
      <c r="C211" s="42" t="str">
        <f t="shared" si="1"/>
        <v/>
      </c>
    </row>
    <row r="212" ht="15.75" customHeight="1">
      <c r="A212" s="8"/>
      <c r="B212" s="8" t="str">
        <f>IF(LEN(A212)&gt;0,COUNTIFS('ข้อมูลการติดตามผล'!$G:$G,$B$4&amp;"-"&amp;$B$3,'ข้อมูลการติดตามผล'!$C:$C,A212),)</f>
        <v/>
      </c>
      <c r="C212" s="42" t="str">
        <f t="shared" si="1"/>
        <v/>
      </c>
    </row>
    <row r="213" ht="15.75" customHeight="1">
      <c r="A213" s="8"/>
      <c r="B213" s="8" t="str">
        <f>IF(LEN(A213)&gt;0,COUNTIFS('ข้อมูลการติดตามผล'!$G:$G,$B$4&amp;"-"&amp;$B$3,'ข้อมูลการติดตามผล'!$C:$C,A213),)</f>
        <v/>
      </c>
      <c r="C213" s="42" t="str">
        <f t="shared" si="1"/>
        <v/>
      </c>
    </row>
    <row r="214" ht="15.75" customHeight="1">
      <c r="A214" s="8"/>
      <c r="B214" s="8" t="str">
        <f>IF(LEN(A214)&gt;0,COUNTIFS('ข้อมูลการติดตามผล'!$G:$G,$B$4&amp;"-"&amp;$B$3,'ข้อมูลการติดตามผล'!$C:$C,A214),)</f>
        <v/>
      </c>
      <c r="C214" s="42" t="str">
        <f t="shared" si="1"/>
        <v/>
      </c>
    </row>
    <row r="215" ht="15.75" customHeight="1">
      <c r="A215" s="8"/>
      <c r="B215" s="8" t="str">
        <f>IF(LEN(A215)&gt;0,COUNTIFS('ข้อมูลการติดตามผล'!$G:$G,$B$4&amp;"-"&amp;$B$3,'ข้อมูลการติดตามผล'!$C:$C,A215),)</f>
        <v/>
      </c>
      <c r="C215" s="42" t="str">
        <f t="shared" si="1"/>
        <v/>
      </c>
    </row>
    <row r="216" ht="15.75" customHeight="1">
      <c r="A216" s="8"/>
      <c r="B216" s="8" t="str">
        <f>IF(LEN(A216)&gt;0,COUNTIFS('ข้อมูลการติดตามผล'!$G:$G,$B$4&amp;"-"&amp;$B$3,'ข้อมูลการติดตามผล'!$C:$C,A216),)</f>
        <v/>
      </c>
      <c r="C216" s="42" t="str">
        <f t="shared" si="1"/>
        <v/>
      </c>
    </row>
    <row r="217" ht="15.75" customHeight="1">
      <c r="A217" s="8"/>
      <c r="B217" s="8" t="str">
        <f>IF(LEN(A217)&gt;0,COUNTIFS('ข้อมูลการติดตามผล'!$G:$G,$B$4&amp;"-"&amp;$B$3,'ข้อมูลการติดตามผล'!$C:$C,A217),)</f>
        <v/>
      </c>
      <c r="C217" s="42" t="str">
        <f t="shared" si="1"/>
        <v/>
      </c>
    </row>
    <row r="218" ht="15.75" customHeight="1">
      <c r="A218" s="8"/>
      <c r="B218" s="8" t="str">
        <f>IF(LEN(A218)&gt;0,COUNTIFS('ข้อมูลการติดตามผล'!$G:$G,$B$4&amp;"-"&amp;$B$3,'ข้อมูลการติดตามผล'!$C:$C,A218),)</f>
        <v/>
      </c>
      <c r="C218" s="42" t="str">
        <f t="shared" si="1"/>
        <v/>
      </c>
    </row>
    <row r="219" ht="15.75" customHeight="1">
      <c r="A219" s="8"/>
      <c r="B219" s="8" t="str">
        <f>IF(LEN(A219)&gt;0,COUNTIFS('ข้อมูลการติดตามผล'!$G:$G,$B$4&amp;"-"&amp;$B$3,'ข้อมูลการติดตามผล'!$C:$C,A219),)</f>
        <v/>
      </c>
      <c r="C219" s="42" t="str">
        <f t="shared" si="1"/>
        <v/>
      </c>
    </row>
    <row r="220" ht="15.75" customHeight="1">
      <c r="A220" s="8"/>
      <c r="B220" s="8" t="str">
        <f>IF(LEN(A220)&gt;0,COUNTIFS('ข้อมูลการติดตามผล'!$G:$G,$B$4&amp;"-"&amp;$B$3,'ข้อมูลการติดตามผล'!$C:$C,A220),)</f>
        <v/>
      </c>
      <c r="C220" s="42" t="str">
        <f t="shared" si="1"/>
        <v/>
      </c>
    </row>
    <row r="221" ht="15.75" customHeight="1">
      <c r="A221" s="8"/>
      <c r="B221" s="8" t="str">
        <f>IF(LEN(A221)&gt;0,COUNTIFS('ข้อมูลการติดตามผล'!$G:$G,$B$4&amp;"-"&amp;$B$3,'ข้อมูลการติดตามผล'!$C:$C,A221),)</f>
        <v/>
      </c>
      <c r="C221" s="42" t="str">
        <f t="shared" si="1"/>
        <v/>
      </c>
    </row>
    <row r="222" ht="15.75" customHeight="1">
      <c r="A222" s="8"/>
      <c r="B222" s="8" t="str">
        <f>IF(LEN(A222)&gt;0,COUNTIFS('ข้อมูลการติดตามผล'!$G:$G,$B$4&amp;"-"&amp;$B$3,'ข้อมูลการติดตามผล'!$C:$C,A222),)</f>
        <v/>
      </c>
      <c r="C222" s="42" t="str">
        <f t="shared" si="1"/>
        <v/>
      </c>
    </row>
    <row r="223" ht="15.75" customHeight="1">
      <c r="A223" s="8"/>
      <c r="B223" s="8" t="str">
        <f>IF(LEN(A223)&gt;0,COUNTIFS('ข้อมูลการติดตามผล'!$G:$G,$B$4&amp;"-"&amp;$B$3,'ข้อมูลการติดตามผล'!$C:$C,A223),)</f>
        <v/>
      </c>
      <c r="C223" s="42" t="str">
        <f t="shared" si="1"/>
        <v/>
      </c>
    </row>
    <row r="224" ht="15.75" customHeight="1">
      <c r="A224" s="8"/>
      <c r="B224" s="8" t="str">
        <f>IF(LEN(A224)&gt;0,COUNTIFS('ข้อมูลการติดตามผล'!$G:$G,$B$4&amp;"-"&amp;$B$3,'ข้อมูลการติดตามผล'!$C:$C,A224),)</f>
        <v/>
      </c>
      <c r="C224" s="42" t="str">
        <f t="shared" si="1"/>
        <v/>
      </c>
    </row>
    <row r="225" ht="15.75" customHeight="1">
      <c r="A225" s="8"/>
      <c r="B225" s="8" t="str">
        <f>IF(LEN(A225)&gt;0,COUNTIFS('ข้อมูลการติดตามผล'!$G:$G,$B$4&amp;"-"&amp;$B$3,'ข้อมูลการติดตามผล'!$C:$C,A225),)</f>
        <v/>
      </c>
      <c r="C225" s="42" t="str">
        <f t="shared" si="1"/>
        <v/>
      </c>
    </row>
    <row r="226" ht="15.75" customHeight="1">
      <c r="A226" s="8"/>
      <c r="B226" s="8" t="str">
        <f>IF(LEN(A226)&gt;0,COUNTIFS('ข้อมูลการติดตามผล'!$G:$G,$B$4&amp;"-"&amp;$B$3,'ข้อมูลการติดตามผล'!$C:$C,A226),)</f>
        <v/>
      </c>
      <c r="C226" s="42" t="str">
        <f t="shared" si="1"/>
        <v/>
      </c>
    </row>
    <row r="227" ht="15.75" customHeight="1">
      <c r="A227" s="8"/>
      <c r="B227" s="8" t="str">
        <f>IF(LEN(A227)&gt;0,COUNTIFS('ข้อมูลการติดตามผล'!$G:$G,$B$4&amp;"-"&amp;$B$3,'ข้อมูลการติดตามผล'!$C:$C,A227),)</f>
        <v/>
      </c>
      <c r="C227" s="42" t="str">
        <f t="shared" si="1"/>
        <v/>
      </c>
    </row>
    <row r="228" ht="15.75" customHeight="1">
      <c r="A228" s="8"/>
      <c r="B228" s="8" t="str">
        <f>IF(LEN(A228)&gt;0,COUNTIFS('ข้อมูลการติดตามผล'!$G:$G,$B$4&amp;"-"&amp;$B$3,'ข้อมูลการติดตามผล'!$C:$C,A228),)</f>
        <v/>
      </c>
      <c r="C228" s="42" t="str">
        <f t="shared" si="1"/>
        <v/>
      </c>
    </row>
    <row r="229" ht="15.75" customHeight="1">
      <c r="A229" s="8"/>
      <c r="B229" s="8" t="str">
        <f>IF(LEN(A229)&gt;0,COUNTIFS('ข้อมูลการติดตามผล'!$G:$G,$B$4&amp;"-"&amp;$B$3,'ข้อมูลการติดตามผล'!$C:$C,A229),)</f>
        <v/>
      </c>
      <c r="C229" s="42" t="str">
        <f t="shared" si="1"/>
        <v/>
      </c>
    </row>
    <row r="230" ht="15.75" customHeight="1">
      <c r="A230" s="8"/>
      <c r="B230" s="8" t="str">
        <f>IF(LEN(A230)&gt;0,COUNTIFS('ข้อมูลการติดตามผล'!$G:$G,$B$4&amp;"-"&amp;$B$3,'ข้อมูลการติดตามผล'!$C:$C,A230),)</f>
        <v/>
      </c>
      <c r="C230" s="42" t="str">
        <f t="shared" si="1"/>
        <v/>
      </c>
    </row>
    <row r="231" ht="15.75" customHeight="1">
      <c r="A231" s="8"/>
      <c r="B231" s="8" t="str">
        <f>IF(LEN(A231)&gt;0,COUNTIFS('ข้อมูลการติดตามผล'!$G:$G,$B$4&amp;"-"&amp;$B$3,'ข้อมูลการติดตามผล'!$C:$C,A231),)</f>
        <v/>
      </c>
      <c r="C231" s="42" t="str">
        <f t="shared" si="1"/>
        <v/>
      </c>
    </row>
    <row r="232" ht="15.75" customHeight="1">
      <c r="A232" s="8"/>
      <c r="B232" s="8" t="str">
        <f>IF(LEN(A232)&gt;0,COUNTIFS('ข้อมูลการติดตามผล'!$G:$G,$B$4&amp;"-"&amp;$B$3,'ข้อมูลการติดตามผล'!$C:$C,A232),)</f>
        <v/>
      </c>
      <c r="C232" s="42" t="str">
        <f t="shared" si="1"/>
        <v/>
      </c>
    </row>
    <row r="233" ht="15.75" customHeight="1">
      <c r="A233" s="8"/>
      <c r="B233" s="8" t="str">
        <f>IF(LEN(A233)&gt;0,COUNTIFS('ข้อมูลการติดตามผล'!$G:$G,$B$4&amp;"-"&amp;$B$3,'ข้อมูลการติดตามผล'!$C:$C,A233),)</f>
        <v/>
      </c>
      <c r="C233" s="42" t="str">
        <f t="shared" si="1"/>
        <v/>
      </c>
    </row>
    <row r="234" ht="15.75" customHeight="1">
      <c r="A234" s="8"/>
      <c r="B234" s="8" t="str">
        <f>IF(LEN(A234)&gt;0,COUNTIFS('ข้อมูลการติดตามผล'!$G:$G,$B$4&amp;"-"&amp;$B$3,'ข้อมูลการติดตามผล'!$C:$C,A234),)</f>
        <v/>
      </c>
      <c r="C234" s="42" t="str">
        <f t="shared" si="1"/>
        <v/>
      </c>
    </row>
    <row r="235" ht="15.75" customHeight="1">
      <c r="A235" s="8"/>
      <c r="B235" s="8" t="str">
        <f>IF(LEN(A235)&gt;0,COUNTIFS('ข้อมูลการติดตามผล'!$G:$G,$B$4&amp;"-"&amp;$B$3,'ข้อมูลการติดตามผล'!$C:$C,A235),)</f>
        <v/>
      </c>
      <c r="C235" s="42" t="str">
        <f t="shared" si="1"/>
        <v/>
      </c>
    </row>
    <row r="236" ht="15.75" customHeight="1">
      <c r="A236" s="8"/>
      <c r="B236" s="8" t="str">
        <f>IF(LEN(A236)&gt;0,COUNTIFS('ข้อมูลการติดตามผล'!$G:$G,$B$4&amp;"-"&amp;$B$3,'ข้อมูลการติดตามผล'!$C:$C,A236),)</f>
        <v/>
      </c>
      <c r="C236" s="42" t="str">
        <f t="shared" si="1"/>
        <v/>
      </c>
    </row>
    <row r="237" ht="15.75" customHeight="1">
      <c r="A237" s="8"/>
      <c r="B237" s="8" t="str">
        <f>IF(LEN(A237)&gt;0,COUNTIFS('ข้อมูลการติดตามผล'!$G:$G,$B$4&amp;"-"&amp;$B$3,'ข้อมูลการติดตามผล'!$C:$C,A237),)</f>
        <v/>
      </c>
      <c r="C237" s="42" t="str">
        <f t="shared" si="1"/>
        <v/>
      </c>
    </row>
    <row r="238" ht="15.75" customHeight="1">
      <c r="A238" s="8"/>
      <c r="B238" s="8" t="str">
        <f>IF(LEN(A238)&gt;0,COUNTIFS('ข้อมูลการติดตามผล'!$G:$G,$B$4&amp;"-"&amp;$B$3,'ข้อมูลการติดตามผล'!$C:$C,A238),)</f>
        <v/>
      </c>
      <c r="C238" s="42" t="str">
        <f t="shared" si="1"/>
        <v/>
      </c>
    </row>
    <row r="239" ht="15.75" customHeight="1">
      <c r="A239" s="8"/>
      <c r="B239" s="8" t="str">
        <f>IF(LEN(A239)&gt;0,COUNTIFS('ข้อมูลการติดตามผล'!$G:$G,$B$4&amp;"-"&amp;$B$3,'ข้อมูลการติดตามผล'!$C:$C,A239),)</f>
        <v/>
      </c>
      <c r="C239" s="42" t="str">
        <f t="shared" si="1"/>
        <v/>
      </c>
    </row>
    <row r="240" ht="15.75" customHeight="1">
      <c r="A240" s="8"/>
      <c r="B240" s="8" t="str">
        <f>IF(LEN(A240)&gt;0,COUNTIFS('ข้อมูลการติดตามผล'!$G:$G,$B$4&amp;"-"&amp;$B$3,'ข้อมูลการติดตามผล'!$C:$C,A240),)</f>
        <v/>
      </c>
      <c r="C240" s="42" t="str">
        <f t="shared" si="1"/>
        <v/>
      </c>
    </row>
    <row r="241" ht="15.75" customHeight="1">
      <c r="A241" s="8"/>
      <c r="B241" s="8" t="str">
        <f>IF(LEN(A241)&gt;0,COUNTIFS('ข้อมูลการติดตามผล'!$G:$G,$B$4&amp;"-"&amp;$B$3,'ข้อมูลการติดตามผล'!$C:$C,A241),)</f>
        <v/>
      </c>
      <c r="C241" s="42" t="str">
        <f t="shared" si="1"/>
        <v/>
      </c>
    </row>
    <row r="242" ht="15.75" customHeight="1">
      <c r="A242" s="8"/>
      <c r="B242" s="8" t="str">
        <f>IF(LEN(A242)&gt;0,COUNTIFS('ข้อมูลการติดตามผล'!$G:$G,$B$4&amp;"-"&amp;$B$3,'ข้อมูลการติดตามผล'!$C:$C,A242),)</f>
        <v/>
      </c>
      <c r="C242" s="42" t="str">
        <f t="shared" si="1"/>
        <v/>
      </c>
    </row>
    <row r="243" ht="15.75" customHeight="1">
      <c r="A243" s="8"/>
      <c r="B243" s="8" t="str">
        <f>IF(LEN(A243)&gt;0,COUNTIFS('ข้อมูลการติดตามผล'!$G:$G,$B$4&amp;"-"&amp;$B$3,'ข้อมูลการติดตามผล'!$C:$C,A243),)</f>
        <v/>
      </c>
      <c r="C243" s="42" t="str">
        <f t="shared" si="1"/>
        <v/>
      </c>
    </row>
    <row r="244" ht="15.75" customHeight="1">
      <c r="A244" s="8"/>
      <c r="B244" s="8" t="str">
        <f>IF(LEN(A244)&gt;0,COUNTIFS('ข้อมูลการติดตามผล'!$G:$G,$B$4&amp;"-"&amp;$B$3,'ข้อมูลการติดตามผล'!$C:$C,A244),)</f>
        <v/>
      </c>
      <c r="C244" s="42" t="str">
        <f t="shared" si="1"/>
        <v/>
      </c>
    </row>
    <row r="245" ht="15.75" customHeight="1">
      <c r="A245" s="8"/>
      <c r="B245" s="8" t="str">
        <f>IF(LEN(A245)&gt;0,COUNTIFS('ข้อมูลการติดตามผล'!$G:$G,$B$4&amp;"-"&amp;$B$3,'ข้อมูลการติดตามผล'!$C:$C,A245),)</f>
        <v/>
      </c>
      <c r="C245" s="42" t="str">
        <f t="shared" si="1"/>
        <v/>
      </c>
    </row>
    <row r="246" ht="15.75" customHeight="1">
      <c r="A246" s="8"/>
      <c r="B246" s="8" t="str">
        <f>IF(LEN(A246)&gt;0,COUNTIFS('ข้อมูลการติดตามผล'!$G:$G,$B$4&amp;"-"&amp;$B$3,'ข้อมูลการติดตามผล'!$C:$C,A246),)</f>
        <v/>
      </c>
      <c r="C246" s="42" t="str">
        <f t="shared" si="1"/>
        <v/>
      </c>
    </row>
    <row r="247" ht="15.75" customHeight="1">
      <c r="A247" s="8"/>
      <c r="B247" s="8" t="str">
        <f>IF(LEN(A247)&gt;0,COUNTIFS('ข้อมูลการติดตามผล'!$G:$G,$B$4&amp;"-"&amp;$B$3,'ข้อมูลการติดตามผล'!$C:$C,A247),)</f>
        <v/>
      </c>
      <c r="C247" s="42" t="str">
        <f t="shared" si="1"/>
        <v/>
      </c>
    </row>
    <row r="248" ht="15.75" customHeight="1">
      <c r="A248" s="8"/>
      <c r="B248" s="8" t="str">
        <f>IF(LEN(A248)&gt;0,COUNTIFS('ข้อมูลการติดตามผล'!$G:$G,$B$4&amp;"-"&amp;$B$3,'ข้อมูลการติดตามผล'!$C:$C,A248),)</f>
        <v/>
      </c>
      <c r="C248" s="42" t="str">
        <f t="shared" si="1"/>
        <v/>
      </c>
    </row>
    <row r="249" ht="15.75" customHeight="1">
      <c r="A249" s="8"/>
      <c r="B249" s="8" t="str">
        <f>IF(LEN(A249)&gt;0,COUNTIFS('ข้อมูลการติดตามผล'!$G:$G,$B$4&amp;"-"&amp;$B$3,'ข้อมูลการติดตามผล'!$C:$C,A249),)</f>
        <v/>
      </c>
      <c r="C249" s="42" t="str">
        <f t="shared" si="1"/>
        <v/>
      </c>
    </row>
    <row r="250" ht="15.75" customHeight="1">
      <c r="A250" s="8"/>
      <c r="B250" s="8" t="str">
        <f>IF(LEN(A250)&gt;0,COUNTIFS('ข้อมูลการติดตามผล'!$G:$G,$B$4&amp;"-"&amp;$B$3,'ข้อมูลการติดตามผล'!$C:$C,A250),)</f>
        <v/>
      </c>
      <c r="C250" s="42" t="str">
        <f t="shared" si="1"/>
        <v/>
      </c>
    </row>
    <row r="251" ht="15.75" customHeight="1">
      <c r="A251" s="8"/>
      <c r="B251" s="8" t="str">
        <f>IF(LEN(A251)&gt;0,COUNTIFS('ข้อมูลการติดตามผล'!$G:$G,$B$4&amp;"-"&amp;$B$3,'ข้อมูลการติดตามผล'!$C:$C,A251),)</f>
        <v/>
      </c>
      <c r="C251" s="42" t="str">
        <f t="shared" si="1"/>
        <v/>
      </c>
    </row>
    <row r="252" ht="15.75" customHeight="1">
      <c r="A252" s="8"/>
      <c r="B252" s="8" t="str">
        <f>IF(LEN(A252)&gt;0,COUNTIFS('ข้อมูลการติดตามผล'!$G:$G,$B$4&amp;"-"&amp;$B$3,'ข้อมูลการติดตามผล'!$C:$C,A252),)</f>
        <v/>
      </c>
      <c r="C252" s="42" t="str">
        <f t="shared" si="1"/>
        <v/>
      </c>
    </row>
    <row r="253" ht="15.75" customHeight="1">
      <c r="A253" s="8"/>
      <c r="B253" s="8" t="str">
        <f>IF(LEN(A253)&gt;0,COUNTIFS('ข้อมูลการติดตามผล'!$G:$G,$B$4&amp;"-"&amp;$B$3,'ข้อมูลการติดตามผล'!$C:$C,A253),)</f>
        <v/>
      </c>
      <c r="C253" s="42" t="str">
        <f t="shared" si="1"/>
        <v/>
      </c>
    </row>
    <row r="254" ht="15.75" customHeight="1">
      <c r="A254" s="8"/>
      <c r="B254" s="8" t="str">
        <f>IF(LEN(A254)&gt;0,COUNTIFS('ข้อมูลการติดตามผล'!$G:$G,$B$4&amp;"-"&amp;$B$3,'ข้อมูลการติดตามผล'!$C:$C,A254),)</f>
        <v/>
      </c>
      <c r="C254" s="42" t="str">
        <f t="shared" si="1"/>
        <v/>
      </c>
    </row>
    <row r="255" ht="15.75" customHeight="1">
      <c r="A255" s="8"/>
      <c r="B255" s="8" t="str">
        <f>IF(LEN(A255)&gt;0,COUNTIFS('ข้อมูลการติดตามผล'!$G:$G,$B$4&amp;"-"&amp;$B$3,'ข้อมูลการติดตามผล'!$C:$C,A255),)</f>
        <v/>
      </c>
      <c r="C255" s="42" t="str">
        <f t="shared" si="1"/>
        <v/>
      </c>
    </row>
    <row r="256" ht="15.75" customHeight="1">
      <c r="A256" s="8"/>
      <c r="B256" s="8" t="str">
        <f>IF(LEN(A256)&gt;0,COUNTIFS('ข้อมูลการติดตามผล'!$G:$G,$B$4&amp;"-"&amp;$B$3,'ข้อมูลการติดตามผล'!$C:$C,A256),)</f>
        <v/>
      </c>
      <c r="C256" s="42" t="str">
        <f t="shared" si="1"/>
        <v/>
      </c>
    </row>
    <row r="257" ht="15.75" customHeight="1">
      <c r="A257" s="8"/>
      <c r="B257" s="8" t="str">
        <f>IF(LEN(A257)&gt;0,COUNTIFS('ข้อมูลการติดตามผล'!$G:$G,$B$4&amp;"-"&amp;$B$3,'ข้อมูลการติดตามผล'!$C:$C,A257),)</f>
        <v/>
      </c>
      <c r="C257" s="42" t="str">
        <f t="shared" si="1"/>
        <v/>
      </c>
    </row>
    <row r="258" ht="15.75" customHeight="1">
      <c r="A258" s="8"/>
      <c r="B258" s="8" t="str">
        <f>IF(LEN(A258)&gt;0,COUNTIFS('ข้อมูลการติดตามผล'!$G:$G,$B$4&amp;"-"&amp;$B$3,'ข้อมูลการติดตามผล'!$C:$C,A258),)</f>
        <v/>
      </c>
      <c r="C258" s="42" t="str">
        <f t="shared" si="1"/>
        <v/>
      </c>
    </row>
    <row r="259" ht="15.75" customHeight="1">
      <c r="A259" s="8"/>
      <c r="B259" s="8" t="str">
        <f>IF(LEN(A259)&gt;0,COUNTIFS('ข้อมูลการติดตามผล'!$G:$G,$B$4&amp;"-"&amp;$B$3,'ข้อมูลการติดตามผล'!$C:$C,A259),)</f>
        <v/>
      </c>
      <c r="C259" s="42" t="str">
        <f t="shared" si="1"/>
        <v/>
      </c>
    </row>
    <row r="260" ht="15.75" customHeight="1">
      <c r="A260" s="8"/>
      <c r="B260" s="8" t="str">
        <f>IF(LEN(A260)&gt;0,COUNTIFS('ข้อมูลการติดตามผล'!$G:$G,$B$4&amp;"-"&amp;$B$3,'ข้อมูลการติดตามผล'!$C:$C,A260),)</f>
        <v/>
      </c>
      <c r="C260" s="42" t="str">
        <f t="shared" si="1"/>
        <v/>
      </c>
    </row>
    <row r="261" ht="15.75" customHeight="1">
      <c r="A261" s="8"/>
      <c r="B261" s="8" t="str">
        <f>IF(LEN(A261)&gt;0,COUNTIFS('ข้อมูลการติดตามผล'!$G:$G,$B$4&amp;"-"&amp;$B$3,'ข้อมูลการติดตามผล'!$C:$C,A261),)</f>
        <v/>
      </c>
      <c r="C261" s="42" t="str">
        <f t="shared" si="1"/>
        <v/>
      </c>
    </row>
    <row r="262" ht="15.75" customHeight="1">
      <c r="A262" s="8"/>
      <c r="B262" s="8" t="str">
        <f>IF(LEN(A262)&gt;0,COUNTIFS('ข้อมูลการติดตามผล'!$G:$G,$B$4&amp;"-"&amp;$B$3,'ข้อมูลการติดตามผล'!$C:$C,A262),)</f>
        <v/>
      </c>
      <c r="C262" s="42" t="str">
        <f t="shared" si="1"/>
        <v/>
      </c>
    </row>
    <row r="263" ht="15.75" customHeight="1">
      <c r="A263" s="8"/>
      <c r="B263" s="8" t="str">
        <f>IF(LEN(A263)&gt;0,COUNTIFS('ข้อมูลการติดตามผล'!$G:$G,$B$4&amp;"-"&amp;$B$3,'ข้อมูลการติดตามผล'!$C:$C,A263),)</f>
        <v/>
      </c>
      <c r="C263" s="42" t="str">
        <f t="shared" si="1"/>
        <v/>
      </c>
    </row>
    <row r="264" ht="15.75" customHeight="1">
      <c r="A264" s="8"/>
      <c r="B264" s="8" t="str">
        <f>IF(LEN(A264)&gt;0,COUNTIFS('ข้อมูลการติดตามผล'!$G:$G,$B$4&amp;"-"&amp;$B$3,'ข้อมูลการติดตามผล'!$C:$C,A264),)</f>
        <v/>
      </c>
      <c r="C264" s="42" t="str">
        <f t="shared" si="1"/>
        <v/>
      </c>
    </row>
    <row r="265" ht="15.75" customHeight="1">
      <c r="A265" s="8"/>
      <c r="B265" s="8" t="str">
        <f>IF(LEN(A265)&gt;0,COUNTIFS('ข้อมูลการติดตามผล'!$G:$G,$B$4&amp;"-"&amp;$B$3,'ข้อมูลการติดตามผล'!$C:$C,A265),)</f>
        <v/>
      </c>
      <c r="C265" s="42" t="str">
        <f t="shared" si="1"/>
        <v/>
      </c>
    </row>
    <row r="266" ht="15.75" customHeight="1">
      <c r="A266" s="8"/>
      <c r="B266" s="8" t="str">
        <f>IF(LEN(A266)&gt;0,COUNTIFS('ข้อมูลการติดตามผล'!$G:$G,$B$4&amp;"-"&amp;$B$3,'ข้อมูลการติดตามผล'!$C:$C,A266),)</f>
        <v/>
      </c>
      <c r="C266" s="42" t="str">
        <f t="shared" si="1"/>
        <v/>
      </c>
    </row>
    <row r="267" ht="15.75" customHeight="1">
      <c r="A267" s="8"/>
      <c r="B267" s="8" t="str">
        <f>IF(LEN(A267)&gt;0,COUNTIFS('ข้อมูลการติดตามผล'!$G:$G,$B$4&amp;"-"&amp;$B$3,'ข้อมูลการติดตามผล'!$C:$C,A267),)</f>
        <v/>
      </c>
      <c r="C267" s="42" t="str">
        <f t="shared" si="1"/>
        <v/>
      </c>
    </row>
    <row r="268" ht="15.75" customHeight="1">
      <c r="A268" s="8"/>
      <c r="B268" s="8" t="str">
        <f>IF(LEN(A268)&gt;0,COUNTIFS('ข้อมูลการติดตามผล'!$G:$G,$B$4&amp;"-"&amp;$B$3,'ข้อมูลการติดตามผล'!$C:$C,A268),)</f>
        <v/>
      </c>
      <c r="C268" s="42" t="str">
        <f t="shared" si="1"/>
        <v/>
      </c>
    </row>
    <row r="269" ht="15.75" customHeight="1">
      <c r="A269" s="8"/>
      <c r="B269" s="8" t="str">
        <f>IF(LEN(A269)&gt;0,COUNTIFS('ข้อมูลการติดตามผล'!$G:$G,$B$4&amp;"-"&amp;$B$3,'ข้อมูลการติดตามผล'!$C:$C,A269),)</f>
        <v/>
      </c>
      <c r="C269" s="42" t="str">
        <f t="shared" si="1"/>
        <v/>
      </c>
    </row>
    <row r="270" ht="15.75" customHeight="1">
      <c r="A270" s="8"/>
      <c r="B270" s="8" t="str">
        <f>IF(LEN(A270)&gt;0,COUNTIFS('ข้อมูลการติดตามผล'!$G:$G,$B$4&amp;"-"&amp;$B$3,'ข้อมูลการติดตามผล'!$C:$C,A270),)</f>
        <v/>
      </c>
      <c r="C270" s="42" t="str">
        <f t="shared" si="1"/>
        <v/>
      </c>
    </row>
    <row r="271" ht="15.75" customHeight="1">
      <c r="A271" s="8"/>
      <c r="B271" s="8" t="str">
        <f>IF(LEN(A271)&gt;0,COUNTIFS('ข้อมูลการติดตามผล'!$G:$G,$B$4&amp;"-"&amp;$B$3,'ข้อมูลการติดตามผล'!$C:$C,A271),)</f>
        <v/>
      </c>
      <c r="C271" s="42" t="str">
        <f t="shared" si="1"/>
        <v/>
      </c>
    </row>
    <row r="272" ht="15.75" customHeight="1">
      <c r="A272" s="8"/>
      <c r="B272" s="8" t="str">
        <f>IF(LEN(A272)&gt;0,COUNTIFS('ข้อมูลการติดตามผล'!$G:$G,$B$4&amp;"-"&amp;$B$3,'ข้อมูลการติดตามผล'!$C:$C,A272),)</f>
        <v/>
      </c>
      <c r="C272" s="42" t="str">
        <f t="shared" si="1"/>
        <v/>
      </c>
    </row>
    <row r="273" ht="15.75" customHeight="1">
      <c r="A273" s="8"/>
      <c r="B273" s="8" t="str">
        <f>IF(LEN(A273)&gt;0,COUNTIFS('ข้อมูลการติดตามผล'!$G:$G,$B$4&amp;"-"&amp;$B$3,'ข้อมูลการติดตามผล'!$C:$C,A273),)</f>
        <v/>
      </c>
      <c r="C273" s="42" t="str">
        <f t="shared" si="1"/>
        <v/>
      </c>
    </row>
    <row r="274" ht="15.75" customHeight="1">
      <c r="A274" s="8"/>
      <c r="B274" s="8" t="str">
        <f>IF(LEN(A274)&gt;0,COUNTIFS('ข้อมูลการติดตามผล'!$G:$G,$B$4&amp;"-"&amp;$B$3,'ข้อมูลการติดตามผล'!$C:$C,A274),)</f>
        <v/>
      </c>
      <c r="C274" s="42" t="str">
        <f t="shared" si="1"/>
        <v/>
      </c>
    </row>
    <row r="275" ht="15.75" customHeight="1">
      <c r="A275" s="8"/>
      <c r="B275" s="8" t="str">
        <f>IF(LEN(A275)&gt;0,COUNTIFS('ข้อมูลการติดตามผล'!$G:$G,$B$4&amp;"-"&amp;$B$3,'ข้อมูลการติดตามผล'!$C:$C,A275),)</f>
        <v/>
      </c>
      <c r="C275" s="42" t="str">
        <f t="shared" si="1"/>
        <v/>
      </c>
    </row>
    <row r="276" ht="15.75" customHeight="1">
      <c r="A276" s="8"/>
      <c r="B276" s="8" t="str">
        <f>IF(LEN(A276)&gt;0,COUNTIFS('ข้อมูลการติดตามผล'!$G:$G,$B$4&amp;"-"&amp;$B$3,'ข้อมูลการติดตามผล'!$C:$C,A276),)</f>
        <v/>
      </c>
      <c r="C276" s="42" t="str">
        <f t="shared" si="1"/>
        <v/>
      </c>
    </row>
    <row r="277" ht="15.75" customHeight="1">
      <c r="A277" s="8"/>
      <c r="B277" s="8" t="str">
        <f>IF(LEN(A277)&gt;0,COUNTIFS('ข้อมูลการติดตามผล'!$G:$G,$B$4&amp;"-"&amp;$B$3,'ข้อมูลการติดตามผล'!$C:$C,A277),)</f>
        <v/>
      </c>
      <c r="C277" s="42" t="str">
        <f t="shared" si="1"/>
        <v/>
      </c>
    </row>
    <row r="278" ht="15.75" customHeight="1">
      <c r="A278" s="8"/>
      <c r="B278" s="8" t="str">
        <f>IF(LEN(A278)&gt;0,COUNTIFS('ข้อมูลการติดตามผล'!$G:$G,$B$4&amp;"-"&amp;$B$3,'ข้อมูลการติดตามผล'!$C:$C,A278),)</f>
        <v/>
      </c>
      <c r="C278" s="42" t="str">
        <f t="shared" si="1"/>
        <v/>
      </c>
    </row>
    <row r="279" ht="15.75" customHeight="1">
      <c r="A279" s="8"/>
      <c r="B279" s="8" t="str">
        <f>IF(LEN(A279)&gt;0,COUNTIFS('ข้อมูลการติดตามผล'!$G:$G,$B$4&amp;"-"&amp;$B$3,'ข้อมูลการติดตามผล'!$C:$C,A279),)</f>
        <v/>
      </c>
      <c r="C279" s="42" t="str">
        <f t="shared" si="1"/>
        <v/>
      </c>
    </row>
    <row r="280" ht="15.75" customHeight="1">
      <c r="A280" s="8"/>
      <c r="B280" s="8" t="str">
        <f>IF(LEN(A280)&gt;0,COUNTIFS('ข้อมูลการติดตามผล'!$G:$G,$B$4&amp;"-"&amp;$B$3,'ข้อมูลการติดตามผล'!$C:$C,A280),)</f>
        <v/>
      </c>
      <c r="C280" s="42" t="str">
        <f t="shared" si="1"/>
        <v/>
      </c>
    </row>
    <row r="281" ht="15.75" customHeight="1">
      <c r="A281" s="8"/>
      <c r="B281" s="8" t="str">
        <f>IF(LEN(A281)&gt;0,COUNTIFS('ข้อมูลการติดตามผล'!$G:$G,$B$4&amp;"-"&amp;$B$3,'ข้อมูลการติดตามผล'!$C:$C,A281),)</f>
        <v/>
      </c>
      <c r="C281" s="42" t="str">
        <f t="shared" si="1"/>
        <v/>
      </c>
    </row>
    <row r="282" ht="15.75" customHeight="1">
      <c r="A282" s="8"/>
      <c r="B282" s="8" t="str">
        <f>IF(LEN(A282)&gt;0,COUNTIFS('ข้อมูลการติดตามผล'!$G:$G,$B$4&amp;"-"&amp;$B$3,'ข้อมูลการติดตามผล'!$C:$C,A282),)</f>
        <v/>
      </c>
      <c r="C282" s="42" t="str">
        <f t="shared" si="1"/>
        <v/>
      </c>
    </row>
    <row r="283" ht="15.75" customHeight="1">
      <c r="A283" s="8"/>
      <c r="B283" s="8" t="str">
        <f>IF(LEN(A283)&gt;0,COUNTIFS('ข้อมูลการติดตามผล'!$G:$G,$B$4&amp;"-"&amp;$B$3,'ข้อมูลการติดตามผล'!$C:$C,A283),)</f>
        <v/>
      </c>
      <c r="C283" s="42" t="str">
        <f t="shared" si="1"/>
        <v/>
      </c>
    </row>
    <row r="284" ht="15.75" customHeight="1">
      <c r="A284" s="8"/>
      <c r="B284" s="8" t="str">
        <f>IF(LEN(A284)&gt;0,COUNTIFS('ข้อมูลการติดตามผล'!$G:$G,$B$4&amp;"-"&amp;$B$3,'ข้อมูลการติดตามผล'!$C:$C,A284),)</f>
        <v/>
      </c>
      <c r="C284" s="42" t="str">
        <f t="shared" si="1"/>
        <v/>
      </c>
    </row>
    <row r="285" ht="15.75" customHeight="1">
      <c r="A285" s="8"/>
      <c r="B285" s="8" t="str">
        <f>IF(LEN(A285)&gt;0,COUNTIFS('ข้อมูลการติดตามผล'!$G:$G,$B$4&amp;"-"&amp;$B$3,'ข้อมูลการติดตามผล'!$C:$C,A285),)</f>
        <v/>
      </c>
      <c r="C285" s="42" t="str">
        <f t="shared" si="1"/>
        <v/>
      </c>
    </row>
    <row r="286" ht="15.75" customHeight="1">
      <c r="A286" s="8"/>
      <c r="B286" s="8" t="str">
        <f>IF(LEN(A286)&gt;0,COUNTIFS('ข้อมูลการติดตามผล'!$G:$G,$B$4&amp;"-"&amp;$B$3,'ข้อมูลการติดตามผล'!$C:$C,A286),)</f>
        <v/>
      </c>
      <c r="C286" s="42" t="str">
        <f t="shared" si="1"/>
        <v/>
      </c>
    </row>
    <row r="287" ht="15.75" customHeight="1">
      <c r="A287" s="8"/>
      <c r="B287" s="8" t="str">
        <f>IF(LEN(A287)&gt;0,COUNTIFS('ข้อมูลการติดตามผล'!$G:$G,$B$4&amp;"-"&amp;$B$3,'ข้อมูลการติดตามผล'!$C:$C,A287),)</f>
        <v/>
      </c>
      <c r="C287" s="42" t="str">
        <f t="shared" si="1"/>
        <v/>
      </c>
    </row>
    <row r="288" ht="15.75" customHeight="1">
      <c r="A288" s="8"/>
      <c r="B288" s="8" t="str">
        <f>IF(LEN(A288)&gt;0,COUNTIFS('ข้อมูลการติดตามผล'!$G:$G,$B$4&amp;"-"&amp;$B$3,'ข้อมูลการติดตามผล'!$C:$C,A288),)</f>
        <v/>
      </c>
      <c r="C288" s="42" t="str">
        <f t="shared" si="1"/>
        <v/>
      </c>
    </row>
    <row r="289" ht="15.75" customHeight="1">
      <c r="A289" s="8"/>
      <c r="B289" s="8" t="str">
        <f>IF(LEN(A289)&gt;0,COUNTIFS('ข้อมูลการติดตามผล'!$G:$G,$B$4&amp;"-"&amp;$B$3,'ข้อมูลการติดตามผล'!$C:$C,A289),)</f>
        <v/>
      </c>
      <c r="C289" s="42" t="str">
        <f t="shared" si="1"/>
        <v/>
      </c>
    </row>
    <row r="290" ht="15.75" customHeight="1">
      <c r="A290" s="8"/>
      <c r="B290" s="8" t="str">
        <f>IF(LEN(A290)&gt;0,COUNTIFS('ข้อมูลการติดตามผล'!$G:$G,$B$4&amp;"-"&amp;$B$3,'ข้อมูลการติดตามผล'!$C:$C,A290),)</f>
        <v/>
      </c>
      <c r="C290" s="42" t="str">
        <f t="shared" si="1"/>
        <v/>
      </c>
    </row>
    <row r="291" ht="15.75" customHeight="1">
      <c r="A291" s="8"/>
      <c r="B291" s="8" t="str">
        <f>IF(LEN(A291)&gt;0,COUNTIFS('ข้อมูลการติดตามผล'!$G:$G,$B$4&amp;"-"&amp;$B$3,'ข้อมูลการติดตามผล'!$C:$C,A291),)</f>
        <v/>
      </c>
      <c r="C291" s="42" t="str">
        <f t="shared" si="1"/>
        <v/>
      </c>
    </row>
    <row r="292" ht="15.75" customHeight="1">
      <c r="A292" s="8"/>
      <c r="B292" s="8" t="str">
        <f>IF(LEN(A292)&gt;0,COUNTIFS('ข้อมูลการติดตามผล'!$G:$G,$B$4&amp;"-"&amp;$B$3,'ข้อมูลการติดตามผล'!$C:$C,A292),)</f>
        <v/>
      </c>
      <c r="C292" s="42" t="str">
        <f t="shared" si="1"/>
        <v/>
      </c>
    </row>
    <row r="293" ht="15.75" customHeight="1">
      <c r="A293" s="8"/>
      <c r="B293" s="8" t="str">
        <f>IF(LEN(A293)&gt;0,COUNTIFS('ข้อมูลการติดตามผล'!$G:$G,$B$4&amp;"-"&amp;$B$3,'ข้อมูลการติดตามผล'!$C:$C,A293),)</f>
        <v/>
      </c>
      <c r="C293" s="42" t="str">
        <f t="shared" si="1"/>
        <v/>
      </c>
    </row>
    <row r="294" ht="15.75" customHeight="1">
      <c r="A294" s="8"/>
      <c r="B294" s="8" t="str">
        <f>IF(LEN(A294)&gt;0,COUNTIFS('ข้อมูลการติดตามผล'!$G:$G,$B$4&amp;"-"&amp;$B$3,'ข้อมูลการติดตามผล'!$C:$C,A294),)</f>
        <v/>
      </c>
      <c r="C294" s="42" t="str">
        <f t="shared" si="1"/>
        <v/>
      </c>
    </row>
    <row r="295" ht="15.75" customHeight="1">
      <c r="A295" s="8"/>
      <c r="B295" s="8" t="str">
        <f>IF(LEN(A295)&gt;0,COUNTIFS('ข้อมูลการติดตามผล'!$G:$G,$B$4&amp;"-"&amp;$B$3,'ข้อมูลการติดตามผล'!$C:$C,A295),)</f>
        <v/>
      </c>
      <c r="C295" s="42" t="str">
        <f t="shared" si="1"/>
        <v/>
      </c>
    </row>
    <row r="296" ht="15.75" customHeight="1">
      <c r="A296" s="8"/>
      <c r="B296" s="8" t="str">
        <f>IF(LEN(A296)&gt;0,COUNTIFS('ข้อมูลการติดตามผล'!$G:$G,$B$4&amp;"-"&amp;$B$3,'ข้อมูลการติดตามผล'!$C:$C,A296),)</f>
        <v/>
      </c>
      <c r="C296" s="42" t="str">
        <f t="shared" si="1"/>
        <v/>
      </c>
    </row>
    <row r="297" ht="15.75" customHeight="1">
      <c r="A297" s="8"/>
      <c r="B297" s="8" t="str">
        <f>IF(LEN(A297)&gt;0,COUNTIFS('ข้อมูลการติดตามผล'!$G:$G,$B$4&amp;"-"&amp;$B$3,'ข้อมูลการติดตามผล'!$C:$C,A297),)</f>
        <v/>
      </c>
      <c r="C297" s="42" t="str">
        <f t="shared" si="1"/>
        <v/>
      </c>
    </row>
    <row r="298" ht="15.75" customHeight="1">
      <c r="A298" s="8"/>
      <c r="B298" s="8" t="str">
        <f>IF(LEN(A298)&gt;0,COUNTIFS('ข้อมูลการติดตามผล'!$G:$G,$B$4&amp;"-"&amp;$B$3,'ข้อมูลการติดตามผล'!$C:$C,A298),)</f>
        <v/>
      </c>
      <c r="C298" s="42" t="str">
        <f t="shared" si="1"/>
        <v/>
      </c>
    </row>
    <row r="299" ht="15.75" customHeight="1">
      <c r="A299" s="8"/>
      <c r="B299" s="8" t="str">
        <f>IF(LEN(A299)&gt;0,COUNTIFS('ข้อมูลการติดตามผล'!$G:$G,$B$4&amp;"-"&amp;$B$3,'ข้อมูลการติดตามผล'!$C:$C,A299),)</f>
        <v/>
      </c>
      <c r="C299" s="42" t="str">
        <f t="shared" si="1"/>
        <v/>
      </c>
    </row>
    <row r="300" ht="15.75" customHeight="1">
      <c r="A300" s="8"/>
      <c r="B300" s="8" t="str">
        <f>IF(LEN(A300)&gt;0,COUNTIFS('ข้อมูลการติดตามผล'!$G:$G,$B$4&amp;"-"&amp;$B$3,'ข้อมูลการติดตามผล'!$C:$C,A300),)</f>
        <v/>
      </c>
      <c r="C300" s="42" t="str">
        <f t="shared" si="1"/>
        <v/>
      </c>
    </row>
    <row r="301" ht="15.75" customHeight="1">
      <c r="A301" s="8"/>
      <c r="B301" s="8" t="str">
        <f>IF(LEN(A301)&gt;0,COUNTIFS('ข้อมูลการติดตามผล'!$G:$G,$B$4&amp;"-"&amp;$B$3,'ข้อมูลการติดตามผล'!$C:$C,A301),)</f>
        <v/>
      </c>
      <c r="C301" s="42" t="str">
        <f t="shared" si="1"/>
        <v/>
      </c>
    </row>
    <row r="302" ht="15.75" customHeight="1">
      <c r="A302" s="8"/>
      <c r="B302" s="8" t="str">
        <f>IF(LEN(A302)&gt;0,COUNTIFS('ข้อมูลการติดตามผล'!$G:$G,$B$4&amp;"-"&amp;$B$3,'ข้อมูลการติดตามผล'!$C:$C,A302),)</f>
        <v/>
      </c>
      <c r="C302" s="42" t="str">
        <f t="shared" si="1"/>
        <v/>
      </c>
    </row>
    <row r="303" ht="15.75" customHeight="1">
      <c r="A303" s="8"/>
      <c r="B303" s="8" t="str">
        <f>IF(LEN(A303)&gt;0,COUNTIFS('ข้อมูลการติดตามผล'!$G:$G,$B$4&amp;"-"&amp;$B$3,'ข้อมูลการติดตามผล'!$C:$C,A303),)</f>
        <v/>
      </c>
      <c r="C303" s="42" t="str">
        <f t="shared" si="1"/>
        <v/>
      </c>
    </row>
    <row r="304" ht="15.75" customHeight="1">
      <c r="A304" s="8"/>
      <c r="B304" s="8" t="str">
        <f>IF(LEN(A304)&gt;0,COUNTIFS('ข้อมูลการติดตามผล'!$G:$G,$B$4&amp;"-"&amp;$B$3,'ข้อมูลการติดตามผล'!$C:$C,A304),)</f>
        <v/>
      </c>
      <c r="C304" s="42" t="str">
        <f t="shared" si="1"/>
        <v/>
      </c>
    </row>
    <row r="305" ht="15.75" customHeight="1">
      <c r="A305" s="8"/>
      <c r="B305" s="8" t="str">
        <f>IF(LEN(A305)&gt;0,COUNTIFS('ข้อมูลการติดตามผล'!$G:$G,$B$4&amp;"-"&amp;$B$3,'ข้อมูลการติดตามผล'!$C:$C,A305),)</f>
        <v/>
      </c>
      <c r="C305" s="42" t="str">
        <f t="shared" si="1"/>
        <v/>
      </c>
    </row>
    <row r="306" ht="15.75" customHeight="1">
      <c r="A306" s="8"/>
      <c r="B306" s="8" t="str">
        <f>IF(LEN(A306)&gt;0,COUNTIFS('ข้อมูลการติดตามผล'!$G:$G,$B$4&amp;"-"&amp;$B$3,'ข้อมูลการติดตามผล'!$C:$C,A306),)</f>
        <v/>
      </c>
      <c r="C306" s="42" t="str">
        <f t="shared" si="1"/>
        <v/>
      </c>
    </row>
    <row r="307" ht="15.75" customHeight="1">
      <c r="A307" s="8"/>
      <c r="B307" s="8" t="str">
        <f>IF(LEN(A307)&gt;0,COUNTIFS('ข้อมูลการติดตามผล'!$G:$G,$B$4&amp;"-"&amp;$B$3,'ข้อมูลการติดตามผล'!$C:$C,A307),)</f>
        <v/>
      </c>
      <c r="C307" s="42" t="str">
        <f t="shared" si="1"/>
        <v/>
      </c>
    </row>
    <row r="308" ht="15.75" customHeight="1">
      <c r="A308" s="8"/>
      <c r="B308" s="8" t="str">
        <f>IF(LEN(A308)&gt;0,COUNTIFS('ข้อมูลการติดตามผล'!$G:$G,$B$4&amp;"-"&amp;$B$3,'ข้อมูลการติดตามผล'!$C:$C,A308),)</f>
        <v/>
      </c>
      <c r="C308" s="42" t="str">
        <f t="shared" si="1"/>
        <v/>
      </c>
    </row>
    <row r="309" ht="15.75" customHeight="1">
      <c r="A309" s="8"/>
      <c r="B309" s="8" t="str">
        <f>IF(LEN(A309)&gt;0,COUNTIFS('ข้อมูลการติดตามผล'!$G:$G,$B$4&amp;"-"&amp;$B$3,'ข้อมูลการติดตามผล'!$C:$C,A309),)</f>
        <v/>
      </c>
      <c r="C309" s="42" t="str">
        <f t="shared" si="1"/>
        <v/>
      </c>
    </row>
    <row r="310" ht="15.75" customHeight="1">
      <c r="A310" s="8"/>
      <c r="B310" s="8" t="str">
        <f>IF(LEN(A310)&gt;0,COUNTIFS('ข้อมูลการติดตามผล'!$G:$G,$B$4&amp;"-"&amp;$B$3,'ข้อมูลการติดตามผล'!$C:$C,A310),)</f>
        <v/>
      </c>
      <c r="C310" s="42" t="str">
        <f t="shared" si="1"/>
        <v/>
      </c>
    </row>
    <row r="311" ht="15.75" customHeight="1">
      <c r="A311" s="8"/>
      <c r="B311" s="8" t="str">
        <f>IF(LEN(A311)&gt;0,COUNTIFS('ข้อมูลการติดตามผล'!$G:$G,$B$4&amp;"-"&amp;$B$3,'ข้อมูลการติดตามผล'!$C:$C,A311),)</f>
        <v/>
      </c>
      <c r="C311" s="42" t="str">
        <f t="shared" si="1"/>
        <v/>
      </c>
    </row>
    <row r="312" ht="15.75" customHeight="1">
      <c r="A312" s="8"/>
      <c r="B312" s="8" t="str">
        <f>IF(LEN(A312)&gt;0,COUNTIFS('ข้อมูลการติดตามผล'!$G:$G,$B$4&amp;"-"&amp;$B$3,'ข้อมูลการติดตามผล'!$C:$C,A312),)</f>
        <v/>
      </c>
      <c r="C312" s="42" t="str">
        <f t="shared" si="1"/>
        <v/>
      </c>
    </row>
    <row r="313" ht="15.75" customHeight="1">
      <c r="A313" s="8"/>
      <c r="B313" s="8" t="str">
        <f>IF(LEN(A313)&gt;0,COUNTIFS('ข้อมูลการติดตามผล'!$G:$G,$B$4&amp;"-"&amp;$B$3,'ข้อมูลการติดตามผล'!$C:$C,A313),)</f>
        <v/>
      </c>
      <c r="C313" s="42" t="str">
        <f t="shared" si="1"/>
        <v/>
      </c>
    </row>
    <row r="314" ht="15.75" customHeight="1">
      <c r="A314" s="8"/>
      <c r="B314" s="8" t="str">
        <f>IF(LEN(A314)&gt;0,COUNTIFS('ข้อมูลการติดตามผล'!$G:$G,$B$4&amp;"-"&amp;$B$3,'ข้อมูลการติดตามผล'!$C:$C,A314),)</f>
        <v/>
      </c>
      <c r="C314" s="42" t="str">
        <f t="shared" si="1"/>
        <v/>
      </c>
    </row>
    <row r="315" ht="15.75" customHeight="1">
      <c r="A315" s="8"/>
      <c r="B315" s="8" t="str">
        <f>IF(LEN(A315)&gt;0,COUNTIFS('ข้อมูลการติดตามผล'!$G:$G,$B$4&amp;"-"&amp;$B$3,'ข้อมูลการติดตามผล'!$C:$C,A315),)</f>
        <v/>
      </c>
      <c r="C315" s="42" t="str">
        <f t="shared" si="1"/>
        <v/>
      </c>
    </row>
    <row r="316" ht="15.75" customHeight="1">
      <c r="A316" s="8"/>
      <c r="B316" s="8" t="str">
        <f>IF(LEN(A316)&gt;0,COUNTIFS('ข้อมูลการติดตามผล'!$G:$G,$B$4&amp;"-"&amp;$B$3,'ข้อมูลการติดตามผล'!$C:$C,A316),)</f>
        <v/>
      </c>
      <c r="C316" s="42" t="str">
        <f t="shared" si="1"/>
        <v/>
      </c>
    </row>
    <row r="317" ht="15.75" customHeight="1">
      <c r="A317" s="8"/>
      <c r="B317" s="8" t="str">
        <f>IF(LEN(A317)&gt;0,COUNTIFS('ข้อมูลการติดตามผล'!$G:$G,$B$4&amp;"-"&amp;$B$3,'ข้อมูลการติดตามผล'!$C:$C,A317),)</f>
        <v/>
      </c>
      <c r="C317" s="42" t="str">
        <f t="shared" si="1"/>
        <v/>
      </c>
    </row>
    <row r="318" ht="15.75" customHeight="1">
      <c r="A318" s="8"/>
      <c r="B318" s="8" t="str">
        <f>IF(LEN(A318)&gt;0,COUNTIFS('ข้อมูลการติดตามผล'!$G:$G,$B$4&amp;"-"&amp;$B$3,'ข้อมูลการติดตามผล'!$C:$C,A318),)</f>
        <v/>
      </c>
      <c r="C318" s="42" t="str">
        <f t="shared" si="1"/>
        <v/>
      </c>
    </row>
    <row r="319" ht="15.75" customHeight="1">
      <c r="A319" s="8"/>
      <c r="B319" s="8" t="str">
        <f>IF(LEN(A319)&gt;0,COUNTIFS('ข้อมูลการติดตามผล'!$G:$G,$B$4&amp;"-"&amp;$B$3,'ข้อมูลการติดตามผล'!$C:$C,A319),)</f>
        <v/>
      </c>
      <c r="C319" s="42" t="str">
        <f t="shared" si="1"/>
        <v/>
      </c>
    </row>
    <row r="320" ht="15.75" customHeight="1">
      <c r="A320" s="8"/>
      <c r="B320" s="8" t="str">
        <f>IF(LEN(A320)&gt;0,COUNTIFS('ข้อมูลการติดตามผล'!$G:$G,$B$4&amp;"-"&amp;$B$3,'ข้อมูลการติดตามผล'!$C:$C,A320),)</f>
        <v/>
      </c>
      <c r="C320" s="42" t="str">
        <f t="shared" si="1"/>
        <v/>
      </c>
    </row>
    <row r="321" ht="15.75" customHeight="1">
      <c r="A321" s="8"/>
      <c r="B321" s="8" t="str">
        <f>IF(LEN(A321)&gt;0,COUNTIFS('ข้อมูลการติดตามผล'!$G:$G,$B$4&amp;"-"&amp;$B$3,'ข้อมูลการติดตามผล'!$C:$C,A321),)</f>
        <v/>
      </c>
      <c r="C321" s="42" t="str">
        <f t="shared" si="1"/>
        <v/>
      </c>
    </row>
    <row r="322" ht="15.75" customHeight="1">
      <c r="A322" s="8"/>
      <c r="B322" s="8" t="str">
        <f>IF(LEN(A322)&gt;0,COUNTIFS('ข้อมูลการติดตามผล'!$G:$G,$B$4&amp;"-"&amp;$B$3,'ข้อมูลการติดตามผล'!$C:$C,A322),)</f>
        <v/>
      </c>
      <c r="C322" s="42" t="str">
        <f t="shared" si="1"/>
        <v/>
      </c>
    </row>
    <row r="323" ht="15.75" customHeight="1">
      <c r="A323" s="8"/>
      <c r="B323" s="8" t="str">
        <f>IF(LEN(A323)&gt;0,COUNTIFS('ข้อมูลการติดตามผล'!$G:$G,$B$4&amp;"-"&amp;$B$3,'ข้อมูลการติดตามผล'!$C:$C,A323),)</f>
        <v/>
      </c>
      <c r="C323" s="42" t="str">
        <f t="shared" si="1"/>
        <v/>
      </c>
    </row>
    <row r="324" ht="15.75" customHeight="1">
      <c r="A324" s="8"/>
      <c r="B324" s="8" t="str">
        <f>IF(LEN(A324)&gt;0,COUNTIFS('ข้อมูลการติดตามผล'!$G:$G,$B$4&amp;"-"&amp;$B$3,'ข้อมูลการติดตามผล'!$C:$C,A324),)</f>
        <v/>
      </c>
      <c r="C324" s="42" t="str">
        <f t="shared" si="1"/>
        <v/>
      </c>
    </row>
    <row r="325" ht="15.75" customHeight="1">
      <c r="A325" s="8"/>
      <c r="B325" s="8" t="str">
        <f>IF(LEN(A325)&gt;0,COUNTIFS('ข้อมูลการติดตามผล'!$G:$G,$B$4&amp;"-"&amp;$B$3,'ข้อมูลการติดตามผล'!$C:$C,A325),)</f>
        <v/>
      </c>
      <c r="C325" s="42" t="str">
        <f t="shared" si="1"/>
        <v/>
      </c>
    </row>
    <row r="326" ht="15.75" customHeight="1">
      <c r="A326" s="8"/>
      <c r="B326" s="8" t="str">
        <f>IF(LEN(A326)&gt;0,COUNTIFS('ข้อมูลการติดตามผล'!$G:$G,$B$4&amp;"-"&amp;$B$3,'ข้อมูลการติดตามผล'!$C:$C,A326),)</f>
        <v/>
      </c>
      <c r="C326" s="42" t="str">
        <f t="shared" si="1"/>
        <v/>
      </c>
    </row>
    <row r="327" ht="15.75" customHeight="1">
      <c r="A327" s="8"/>
      <c r="B327" s="8" t="str">
        <f>IF(LEN(A327)&gt;0,COUNTIFS('ข้อมูลการติดตามผล'!$G:$G,$B$4&amp;"-"&amp;$B$3,'ข้อมูลการติดตามผล'!$C:$C,A327),)</f>
        <v/>
      </c>
      <c r="C327" s="42" t="str">
        <f t="shared" si="1"/>
        <v/>
      </c>
    </row>
    <row r="328" ht="15.75" customHeight="1">
      <c r="A328" s="8"/>
      <c r="B328" s="8" t="str">
        <f>IF(LEN(A328)&gt;0,COUNTIFS('ข้อมูลการติดตามผล'!$G:$G,$B$4&amp;"-"&amp;$B$3,'ข้อมูลการติดตามผล'!$C:$C,A328),)</f>
        <v/>
      </c>
      <c r="C328" s="42" t="str">
        <f t="shared" si="1"/>
        <v/>
      </c>
    </row>
    <row r="329" ht="15.75" customHeight="1">
      <c r="A329" s="8"/>
      <c r="B329" s="8" t="str">
        <f>IF(LEN(A329)&gt;0,COUNTIFS('ข้อมูลการติดตามผล'!$G:$G,$B$4&amp;"-"&amp;$B$3,'ข้อมูลการติดตามผล'!$C:$C,A329),)</f>
        <v/>
      </c>
      <c r="C329" s="42" t="str">
        <f t="shared" si="1"/>
        <v/>
      </c>
    </row>
    <row r="330" ht="15.75" customHeight="1">
      <c r="A330" s="8"/>
      <c r="B330" s="8" t="str">
        <f>IF(LEN(A330)&gt;0,COUNTIFS('ข้อมูลการติดตามผล'!$G:$G,$B$4&amp;"-"&amp;$B$3,'ข้อมูลการติดตามผล'!$C:$C,A330),)</f>
        <v/>
      </c>
      <c r="C330" s="42" t="str">
        <f t="shared" si="1"/>
        <v/>
      </c>
    </row>
    <row r="331" ht="15.75" customHeight="1">
      <c r="A331" s="8"/>
      <c r="B331" s="8" t="str">
        <f>IF(LEN(A331)&gt;0,COUNTIFS('ข้อมูลการติดตามผล'!$G:$G,$B$4&amp;"-"&amp;$B$3,'ข้อมูลการติดตามผล'!$C:$C,A331),)</f>
        <v/>
      </c>
      <c r="C331" s="42" t="str">
        <f t="shared" si="1"/>
        <v/>
      </c>
    </row>
    <row r="332" ht="15.75" customHeight="1">
      <c r="A332" s="8"/>
      <c r="B332" s="8" t="str">
        <f>IF(LEN(A332)&gt;0,COUNTIFS('ข้อมูลการติดตามผล'!$G:$G,$B$4&amp;"-"&amp;$B$3,'ข้อมูลการติดตามผล'!$C:$C,A332),)</f>
        <v/>
      </c>
      <c r="C332" s="42" t="str">
        <f t="shared" si="1"/>
        <v/>
      </c>
    </row>
    <row r="333" ht="15.75" customHeight="1">
      <c r="A333" s="8"/>
      <c r="B333" s="8" t="str">
        <f>IF(LEN(A333)&gt;0,COUNTIFS('ข้อมูลการติดตามผล'!$G:$G,$B$4&amp;"-"&amp;$B$3,'ข้อมูลการติดตามผล'!$C:$C,A333),)</f>
        <v/>
      </c>
      <c r="C333" s="42" t="str">
        <f t="shared" si="1"/>
        <v/>
      </c>
    </row>
    <row r="334" ht="15.75" customHeight="1">
      <c r="A334" s="8"/>
      <c r="B334" s="8" t="str">
        <f>IF(LEN(A334)&gt;0,COUNTIFS('ข้อมูลการติดตามผล'!$G:$G,$B$4&amp;"-"&amp;$B$3,'ข้อมูลการติดตามผล'!$C:$C,A334),)</f>
        <v/>
      </c>
      <c r="C334" s="42" t="str">
        <f t="shared" si="1"/>
        <v/>
      </c>
    </row>
    <row r="335" ht="15.75" customHeight="1">
      <c r="A335" s="8"/>
      <c r="B335" s="8" t="str">
        <f>IF(LEN(A335)&gt;0,COUNTIFS('ข้อมูลการติดตามผล'!$G:$G,$B$4&amp;"-"&amp;$B$3,'ข้อมูลการติดตามผล'!$C:$C,A335),)</f>
        <v/>
      </c>
      <c r="C335" s="42" t="str">
        <f t="shared" si="1"/>
        <v/>
      </c>
    </row>
    <row r="336" ht="15.75" customHeight="1">
      <c r="A336" s="8"/>
      <c r="B336" s="8" t="str">
        <f>IF(LEN(A336)&gt;0,COUNTIFS('ข้อมูลการติดตามผล'!$G:$G,$B$4&amp;"-"&amp;$B$3,'ข้อมูลการติดตามผล'!$C:$C,A336),)</f>
        <v/>
      </c>
      <c r="C336" s="42" t="str">
        <f t="shared" si="1"/>
        <v/>
      </c>
    </row>
    <row r="337" ht="15.75" customHeight="1">
      <c r="A337" s="8"/>
      <c r="B337" s="8" t="str">
        <f>IF(LEN(A337)&gt;0,COUNTIFS('ข้อมูลการติดตามผล'!$G:$G,$B$4&amp;"-"&amp;$B$3,'ข้อมูลการติดตามผล'!$C:$C,A337),)</f>
        <v/>
      </c>
      <c r="C337" s="42" t="str">
        <f t="shared" si="1"/>
        <v/>
      </c>
    </row>
    <row r="338" ht="15.75" customHeight="1">
      <c r="A338" s="8"/>
      <c r="B338" s="8" t="str">
        <f>IF(LEN(A338)&gt;0,COUNTIFS('ข้อมูลการติดตามผล'!$G:$G,$B$4&amp;"-"&amp;$B$3,'ข้อมูลการติดตามผล'!$C:$C,A338),)</f>
        <v/>
      </c>
      <c r="C338" s="42" t="str">
        <f t="shared" si="1"/>
        <v/>
      </c>
    </row>
    <row r="339" ht="15.75" customHeight="1">
      <c r="A339" s="8"/>
      <c r="B339" s="8" t="str">
        <f>IF(LEN(A339)&gt;0,COUNTIFS('ข้อมูลการติดตามผล'!$G:$G,$B$4&amp;"-"&amp;$B$3,'ข้อมูลการติดตามผล'!$C:$C,A339),)</f>
        <v/>
      </c>
      <c r="C339" s="42" t="str">
        <f t="shared" si="1"/>
        <v/>
      </c>
    </row>
    <row r="340" ht="15.75" customHeight="1">
      <c r="A340" s="8"/>
      <c r="B340" s="8" t="str">
        <f>IF(LEN(A340)&gt;0,COUNTIFS('ข้อมูลการติดตามผล'!$G:$G,$B$4&amp;"-"&amp;$B$3,'ข้อมูลการติดตามผล'!$C:$C,A340),)</f>
        <v/>
      </c>
      <c r="C340" s="42" t="str">
        <f t="shared" si="1"/>
        <v/>
      </c>
    </row>
    <row r="341" ht="15.75" customHeight="1">
      <c r="A341" s="8"/>
      <c r="B341" s="8" t="str">
        <f>IF(LEN(A341)&gt;0,COUNTIFS('ข้อมูลการติดตามผล'!$G:$G,$B$4&amp;"-"&amp;$B$3,'ข้อมูลการติดตามผล'!$C:$C,A341),)</f>
        <v/>
      </c>
      <c r="C341" s="42" t="str">
        <f t="shared" si="1"/>
        <v/>
      </c>
    </row>
    <row r="342" ht="15.75" customHeight="1">
      <c r="A342" s="8"/>
      <c r="B342" s="8" t="str">
        <f>IF(LEN(A342)&gt;0,COUNTIFS('ข้อมูลการติดตามผล'!$G:$G,$B$4&amp;"-"&amp;$B$3,'ข้อมูลการติดตามผล'!$C:$C,A342),)</f>
        <v/>
      </c>
      <c r="C342" s="42" t="str">
        <f t="shared" si="1"/>
        <v/>
      </c>
    </row>
    <row r="343" ht="15.75" customHeight="1">
      <c r="A343" s="8"/>
      <c r="B343" s="8" t="str">
        <f>IF(LEN(A343)&gt;0,COUNTIFS('ข้อมูลการติดตามผล'!$G:$G,$B$4&amp;"-"&amp;$B$3,'ข้อมูลการติดตามผล'!$C:$C,A343),)</f>
        <v/>
      </c>
      <c r="C343" s="42" t="str">
        <f t="shared" si="1"/>
        <v/>
      </c>
    </row>
    <row r="344" ht="15.75" customHeight="1">
      <c r="A344" s="8"/>
      <c r="B344" s="8" t="str">
        <f>IF(LEN(A344)&gt;0,COUNTIFS('ข้อมูลการติดตามผล'!$G:$G,$B$4&amp;"-"&amp;$B$3,'ข้อมูลการติดตามผล'!$C:$C,A344),)</f>
        <v/>
      </c>
      <c r="C344" s="42" t="str">
        <f t="shared" si="1"/>
        <v/>
      </c>
    </row>
    <row r="345" ht="15.75" customHeight="1">
      <c r="A345" s="8"/>
      <c r="B345" s="8" t="str">
        <f>IF(LEN(A345)&gt;0,COUNTIFS('ข้อมูลการติดตามผล'!$G:$G,$B$4&amp;"-"&amp;$B$3,'ข้อมูลการติดตามผล'!$C:$C,A345),)</f>
        <v/>
      </c>
      <c r="C345" s="42" t="str">
        <f t="shared" si="1"/>
        <v/>
      </c>
    </row>
    <row r="346" ht="15.75" customHeight="1">
      <c r="A346" s="8"/>
      <c r="B346" s="8" t="str">
        <f>IF(LEN(A346)&gt;0,COUNTIFS('ข้อมูลการติดตามผล'!$G:$G,$B$4&amp;"-"&amp;$B$3,'ข้อมูลการติดตามผล'!$C:$C,A346),)</f>
        <v/>
      </c>
      <c r="C346" s="42" t="str">
        <f t="shared" si="1"/>
        <v/>
      </c>
    </row>
    <row r="347" ht="15.75" customHeight="1">
      <c r="A347" s="8"/>
      <c r="B347" s="8" t="str">
        <f>IF(LEN(A347)&gt;0,COUNTIFS('ข้อมูลการติดตามผล'!$G:$G,$B$4&amp;"-"&amp;$B$3,'ข้อมูลการติดตามผล'!$C:$C,A347),)</f>
        <v/>
      </c>
      <c r="C347" s="42" t="str">
        <f t="shared" si="1"/>
        <v/>
      </c>
    </row>
    <row r="348" ht="15.75" customHeight="1">
      <c r="A348" s="8"/>
      <c r="B348" s="8" t="str">
        <f>IF(LEN(A348)&gt;0,COUNTIFS('ข้อมูลการติดตามผล'!$G:$G,$B$4&amp;"-"&amp;$B$3,'ข้อมูลการติดตามผล'!$C:$C,A348),)</f>
        <v/>
      </c>
      <c r="C348" s="42" t="str">
        <f t="shared" si="1"/>
        <v/>
      </c>
    </row>
    <row r="349" ht="15.75" customHeight="1">
      <c r="A349" s="8"/>
      <c r="B349" s="8" t="str">
        <f>IF(LEN(A349)&gt;0,COUNTIFS('ข้อมูลการติดตามผล'!$G:$G,$B$4&amp;"-"&amp;$B$3,'ข้อมูลการติดตามผล'!$C:$C,A349),)</f>
        <v/>
      </c>
      <c r="C349" s="42" t="str">
        <f t="shared" si="1"/>
        <v/>
      </c>
    </row>
    <row r="350" ht="15.75" customHeight="1">
      <c r="A350" s="8"/>
      <c r="B350" s="8" t="str">
        <f>IF(LEN(A350)&gt;0,COUNTIFS('ข้อมูลการติดตามผล'!$G:$G,$B$4&amp;"-"&amp;$B$3,'ข้อมูลการติดตามผล'!$C:$C,A350),)</f>
        <v/>
      </c>
      <c r="C350" s="42" t="str">
        <f t="shared" si="1"/>
        <v/>
      </c>
    </row>
    <row r="351" ht="15.75" customHeight="1">
      <c r="A351" s="8"/>
      <c r="B351" s="8" t="str">
        <f>IF(LEN(A351)&gt;0,COUNTIFS('ข้อมูลการติดตามผล'!$G:$G,$B$4&amp;"-"&amp;$B$3,'ข้อมูลการติดตามผล'!$C:$C,A351),)</f>
        <v/>
      </c>
      <c r="C351" s="42" t="str">
        <f t="shared" si="1"/>
        <v/>
      </c>
    </row>
    <row r="352" ht="15.75" customHeight="1">
      <c r="A352" s="8"/>
      <c r="B352" s="8" t="str">
        <f>IF(LEN(A352)&gt;0,COUNTIFS('ข้อมูลการติดตามผล'!$G:$G,$B$4&amp;"-"&amp;$B$3,'ข้อมูลการติดตามผล'!$C:$C,A352),)</f>
        <v/>
      </c>
      <c r="C352" s="42" t="str">
        <f t="shared" si="1"/>
        <v/>
      </c>
    </row>
    <row r="353" ht="15.75" customHeight="1">
      <c r="A353" s="8"/>
      <c r="B353" s="8" t="str">
        <f>IF(LEN(A353)&gt;0,COUNTIFS('ข้อมูลการติดตามผล'!$G:$G,$B$4&amp;"-"&amp;$B$3,'ข้อมูลการติดตามผล'!$C:$C,A353),)</f>
        <v/>
      </c>
      <c r="C353" s="42" t="str">
        <f t="shared" si="1"/>
        <v/>
      </c>
    </row>
    <row r="354" ht="15.75" customHeight="1">
      <c r="A354" s="8"/>
      <c r="B354" s="8" t="str">
        <f>IF(LEN(A354)&gt;0,COUNTIFS('ข้อมูลการติดตามผล'!$G:$G,$B$4&amp;"-"&amp;$B$3,'ข้อมูลการติดตามผล'!$C:$C,A354),)</f>
        <v/>
      </c>
      <c r="C354" s="42" t="str">
        <f t="shared" si="1"/>
        <v/>
      </c>
    </row>
    <row r="355" ht="15.75" customHeight="1">
      <c r="A355" s="8"/>
      <c r="B355" s="8" t="str">
        <f>IF(LEN(A355)&gt;0,COUNTIFS('ข้อมูลการติดตามผล'!$G:$G,$B$4&amp;"-"&amp;$B$3,'ข้อมูลการติดตามผล'!$C:$C,A355),)</f>
        <v/>
      </c>
      <c r="C355" s="42" t="str">
        <f t="shared" si="1"/>
        <v/>
      </c>
    </row>
    <row r="356" ht="15.75" customHeight="1">
      <c r="A356" s="8"/>
      <c r="B356" s="8" t="str">
        <f>IF(LEN(A356)&gt;0,COUNTIFS('ข้อมูลการติดตามผล'!$G:$G,$B$4&amp;"-"&amp;$B$3,'ข้อมูลการติดตามผล'!$C:$C,A356),)</f>
        <v/>
      </c>
      <c r="C356" s="42" t="str">
        <f t="shared" si="1"/>
        <v/>
      </c>
    </row>
    <row r="357" ht="15.75" customHeight="1">
      <c r="A357" s="8"/>
      <c r="B357" s="8" t="str">
        <f>IF(LEN(A357)&gt;0,COUNTIFS('ข้อมูลการติดตามผล'!$G:$G,$B$4&amp;"-"&amp;$B$3,'ข้อมูลการติดตามผล'!$C:$C,A357),)</f>
        <v/>
      </c>
      <c r="C357" s="42" t="str">
        <f t="shared" si="1"/>
        <v/>
      </c>
    </row>
    <row r="358" ht="15.75" customHeight="1">
      <c r="A358" s="8"/>
      <c r="B358" s="8" t="str">
        <f>IF(LEN(A358)&gt;0,COUNTIFS('ข้อมูลการติดตามผล'!$G:$G,$B$4&amp;"-"&amp;$B$3,'ข้อมูลการติดตามผล'!$C:$C,A358),)</f>
        <v/>
      </c>
      <c r="C358" s="42" t="str">
        <f t="shared" si="1"/>
        <v/>
      </c>
    </row>
    <row r="359" ht="15.75" customHeight="1">
      <c r="A359" s="8"/>
      <c r="B359" s="8" t="str">
        <f>IF(LEN(A359)&gt;0,COUNTIFS('ข้อมูลการติดตามผล'!$G:$G,$B$4&amp;"-"&amp;$B$3,'ข้อมูลการติดตามผล'!$C:$C,A359),)</f>
        <v/>
      </c>
      <c r="C359" s="42" t="str">
        <f t="shared" si="1"/>
        <v/>
      </c>
    </row>
    <row r="360" ht="15.75" customHeight="1">
      <c r="A360" s="8"/>
      <c r="B360" s="8" t="str">
        <f>IF(LEN(A360)&gt;0,COUNTIFS('ข้อมูลการติดตามผล'!$G:$G,$B$4&amp;"-"&amp;$B$3,'ข้อมูลการติดตามผล'!$C:$C,A360),)</f>
        <v/>
      </c>
      <c r="C360" s="42" t="str">
        <f t="shared" si="1"/>
        <v/>
      </c>
    </row>
    <row r="361" ht="15.75" customHeight="1">
      <c r="A361" s="8"/>
      <c r="B361" s="8" t="str">
        <f>IF(LEN(A361)&gt;0,COUNTIFS('ข้อมูลการติดตามผล'!$G:$G,$B$4&amp;"-"&amp;$B$3,'ข้อมูลการติดตามผล'!$C:$C,A361),)</f>
        <v/>
      </c>
      <c r="C361" s="42" t="str">
        <f t="shared" si="1"/>
        <v/>
      </c>
    </row>
    <row r="362" ht="15.75" customHeight="1">
      <c r="A362" s="8"/>
      <c r="B362" s="8" t="str">
        <f>IF(LEN(A362)&gt;0,COUNTIFS('ข้อมูลการติดตามผล'!$G:$G,$B$4&amp;"-"&amp;$B$3,'ข้อมูลการติดตามผล'!$C:$C,A362),)</f>
        <v/>
      </c>
      <c r="C362" s="42" t="str">
        <f t="shared" si="1"/>
        <v/>
      </c>
    </row>
    <row r="363" ht="15.75" customHeight="1">
      <c r="A363" s="8"/>
      <c r="B363" s="8" t="str">
        <f>IF(LEN(A363)&gt;0,COUNTIFS('ข้อมูลการติดตามผล'!$G:$G,$B$4&amp;"-"&amp;$B$3,'ข้อมูลการติดตามผล'!$C:$C,A363),)</f>
        <v/>
      </c>
      <c r="C363" s="42" t="str">
        <f t="shared" si="1"/>
        <v/>
      </c>
    </row>
    <row r="364" ht="15.75" customHeight="1">
      <c r="A364" s="8"/>
      <c r="B364" s="8" t="str">
        <f>IF(LEN(A364)&gt;0,COUNTIFS('ข้อมูลการติดตามผล'!$G:$G,$B$4&amp;"-"&amp;$B$3,'ข้อมูลการติดตามผล'!$C:$C,A364),)</f>
        <v/>
      </c>
      <c r="C364" s="42" t="str">
        <f t="shared" si="1"/>
        <v/>
      </c>
    </row>
    <row r="365" ht="15.75" customHeight="1">
      <c r="A365" s="8"/>
      <c r="B365" s="8" t="str">
        <f>IF(LEN(A365)&gt;0,COUNTIFS('ข้อมูลการติดตามผล'!$G:$G,$B$4&amp;"-"&amp;$B$3,'ข้อมูลการติดตามผล'!$C:$C,A365),)</f>
        <v/>
      </c>
      <c r="C365" s="42" t="str">
        <f t="shared" si="1"/>
        <v/>
      </c>
    </row>
    <row r="366" ht="15.75" customHeight="1">
      <c r="A366" s="8"/>
      <c r="B366" s="8" t="str">
        <f>IF(LEN(A366)&gt;0,COUNTIFS('ข้อมูลการติดตามผล'!$G:$G,$B$4&amp;"-"&amp;$B$3,'ข้อมูลการติดตามผล'!$C:$C,A366),)</f>
        <v/>
      </c>
      <c r="C366" s="42" t="str">
        <f t="shared" si="1"/>
        <v/>
      </c>
    </row>
    <row r="367" ht="15.75" customHeight="1">
      <c r="A367" s="8"/>
      <c r="B367" s="8" t="str">
        <f>IF(LEN(A367)&gt;0,COUNTIFS('ข้อมูลการติดตามผล'!$G:$G,$B$4&amp;"-"&amp;$B$3,'ข้อมูลการติดตามผล'!$C:$C,A367),)</f>
        <v/>
      </c>
      <c r="C367" s="42" t="str">
        <f t="shared" si="1"/>
        <v/>
      </c>
    </row>
    <row r="368" ht="15.75" customHeight="1">
      <c r="A368" s="8"/>
      <c r="B368" s="8" t="str">
        <f>IF(LEN(A368)&gt;0,COUNTIFS('ข้อมูลการติดตามผล'!$G:$G,$B$4&amp;"-"&amp;$B$3,'ข้อมูลการติดตามผล'!$C:$C,A368),)</f>
        <v/>
      </c>
      <c r="C368" s="42" t="str">
        <f t="shared" si="1"/>
        <v/>
      </c>
    </row>
    <row r="369" ht="15.75" customHeight="1">
      <c r="A369" s="8"/>
      <c r="B369" s="8" t="str">
        <f>IF(LEN(A369)&gt;0,COUNTIFS('ข้อมูลการติดตามผล'!$G:$G,$B$4&amp;"-"&amp;$B$3,'ข้อมูลการติดตามผล'!$C:$C,A369),)</f>
        <v/>
      </c>
      <c r="C369" s="42" t="str">
        <f t="shared" si="1"/>
        <v/>
      </c>
    </row>
    <row r="370" ht="15.75" customHeight="1">
      <c r="A370" s="8"/>
      <c r="B370" s="8" t="str">
        <f>IF(LEN(A370)&gt;0,COUNTIFS('ข้อมูลการติดตามผล'!$G:$G,$B$4&amp;"-"&amp;$B$3,'ข้อมูลการติดตามผล'!$C:$C,A370),)</f>
        <v/>
      </c>
      <c r="C370" s="42" t="str">
        <f t="shared" si="1"/>
        <v/>
      </c>
    </row>
    <row r="371" ht="15.75" customHeight="1">
      <c r="A371" s="8"/>
      <c r="B371" s="8" t="str">
        <f>IF(LEN(A371)&gt;0,COUNTIFS('ข้อมูลการติดตามผล'!$G:$G,$B$4&amp;"-"&amp;$B$3,'ข้อมูลการติดตามผล'!$C:$C,A371),)</f>
        <v/>
      </c>
      <c r="C371" s="42" t="str">
        <f t="shared" si="1"/>
        <v/>
      </c>
    </row>
    <row r="372" ht="15.75" customHeight="1">
      <c r="A372" s="8"/>
      <c r="B372" s="8" t="str">
        <f>IF(LEN(A372)&gt;0,COUNTIFS('ข้อมูลการติดตามผล'!$G:$G,$B$4&amp;"-"&amp;$B$3,'ข้อมูลการติดตามผล'!$C:$C,A372),)</f>
        <v/>
      </c>
      <c r="C372" s="42" t="str">
        <f t="shared" si="1"/>
        <v/>
      </c>
    </row>
    <row r="373" ht="15.75" customHeight="1">
      <c r="A373" s="8"/>
      <c r="B373" s="8" t="str">
        <f>IF(LEN(A373)&gt;0,COUNTIFS('ข้อมูลการติดตามผล'!$G:$G,$B$4&amp;"-"&amp;$B$3,'ข้อมูลการติดตามผล'!$C:$C,A373),)</f>
        <v/>
      </c>
      <c r="C373" s="42" t="str">
        <f t="shared" si="1"/>
        <v/>
      </c>
    </row>
    <row r="374" ht="15.75" customHeight="1">
      <c r="A374" s="8"/>
      <c r="B374" s="8" t="str">
        <f>IF(LEN(A374)&gt;0,COUNTIFS('ข้อมูลการติดตามผล'!$G:$G,$B$4&amp;"-"&amp;$B$3,'ข้อมูลการติดตามผล'!$C:$C,A374),)</f>
        <v/>
      </c>
      <c r="C374" s="42" t="str">
        <f t="shared" si="1"/>
        <v/>
      </c>
    </row>
    <row r="375" ht="15.75" customHeight="1">
      <c r="A375" s="8"/>
      <c r="B375" s="8" t="str">
        <f>IF(LEN(A375)&gt;0,COUNTIFS('ข้อมูลการติดตามผล'!$G:$G,$B$4&amp;"-"&amp;$B$3,'ข้อมูลการติดตามผล'!$C:$C,A375),)</f>
        <v/>
      </c>
      <c r="C375" s="42" t="str">
        <f t="shared" si="1"/>
        <v/>
      </c>
    </row>
    <row r="376" ht="15.75" customHeight="1">
      <c r="A376" s="8"/>
      <c r="B376" s="8" t="str">
        <f>IF(LEN(A376)&gt;0,COUNTIFS('ข้อมูลการติดตามผล'!$G:$G,$B$4&amp;"-"&amp;$B$3,'ข้อมูลการติดตามผล'!$C:$C,A376),)</f>
        <v/>
      </c>
      <c r="C376" s="42" t="str">
        <f t="shared" si="1"/>
        <v/>
      </c>
    </row>
    <row r="377" ht="15.75" customHeight="1">
      <c r="A377" s="8"/>
      <c r="B377" s="8" t="str">
        <f>IF(LEN(A377)&gt;0,COUNTIFS('ข้อมูลการติดตามผล'!$G:$G,$B$4&amp;"-"&amp;$B$3,'ข้อมูลการติดตามผล'!$C:$C,A377),)</f>
        <v/>
      </c>
      <c r="C377" s="42" t="str">
        <f t="shared" si="1"/>
        <v/>
      </c>
    </row>
    <row r="378" ht="15.75" customHeight="1">
      <c r="A378" s="8"/>
      <c r="B378" s="8" t="str">
        <f>IF(LEN(A378)&gt;0,COUNTIFS('ข้อมูลการติดตามผล'!$G:$G,$B$4&amp;"-"&amp;$B$3,'ข้อมูลการติดตามผล'!$C:$C,A378),)</f>
        <v/>
      </c>
      <c r="C378" s="42" t="str">
        <f t="shared" si="1"/>
        <v/>
      </c>
    </row>
    <row r="379" ht="15.75" customHeight="1">
      <c r="A379" s="8"/>
      <c r="B379" s="8" t="str">
        <f>IF(LEN(A379)&gt;0,COUNTIFS('ข้อมูลการติดตามผล'!$G:$G,$B$4&amp;"-"&amp;$B$3,'ข้อมูลการติดตามผล'!$C:$C,A379),)</f>
        <v/>
      </c>
      <c r="C379" s="42" t="str">
        <f t="shared" si="1"/>
        <v/>
      </c>
    </row>
    <row r="380" ht="15.75" customHeight="1">
      <c r="A380" s="8"/>
      <c r="B380" s="8" t="str">
        <f>IF(LEN(A380)&gt;0,COUNTIFS('ข้อมูลการติดตามผล'!$G:$G,$B$4&amp;"-"&amp;$B$3,'ข้อมูลการติดตามผล'!$C:$C,A380),)</f>
        <v/>
      </c>
      <c r="C380" s="42" t="str">
        <f t="shared" si="1"/>
        <v/>
      </c>
    </row>
    <row r="381" ht="15.75" customHeight="1">
      <c r="A381" s="8"/>
      <c r="B381" s="8" t="str">
        <f>IF(LEN(A381)&gt;0,COUNTIFS('ข้อมูลการติดตามผล'!$G:$G,$B$4&amp;"-"&amp;$B$3,'ข้อมูลการติดตามผล'!$C:$C,A381),)</f>
        <v/>
      </c>
      <c r="C381" s="42" t="str">
        <f t="shared" si="1"/>
        <v/>
      </c>
    </row>
    <row r="382" ht="15.75" customHeight="1">
      <c r="A382" s="8"/>
      <c r="B382" s="8" t="str">
        <f>IF(LEN(A382)&gt;0,COUNTIFS('ข้อมูลการติดตามผล'!$G:$G,$B$4&amp;"-"&amp;$B$3,'ข้อมูลการติดตามผล'!$C:$C,A382),)</f>
        <v/>
      </c>
      <c r="C382" s="42" t="str">
        <f t="shared" si="1"/>
        <v/>
      </c>
    </row>
    <row r="383" ht="15.75" customHeight="1">
      <c r="A383" s="8"/>
      <c r="B383" s="8" t="str">
        <f>IF(LEN(A383)&gt;0,COUNTIFS('ข้อมูลการติดตามผล'!$G:$G,$B$4&amp;"-"&amp;$B$3,'ข้อมูลการติดตามผล'!$C:$C,A383),)</f>
        <v/>
      </c>
      <c r="C383" s="42" t="str">
        <f t="shared" si="1"/>
        <v/>
      </c>
    </row>
    <row r="384" ht="15.75" customHeight="1">
      <c r="A384" s="8"/>
      <c r="B384" s="8" t="str">
        <f>IF(LEN(A384)&gt;0,COUNTIFS('ข้อมูลการติดตามผล'!$G:$G,$B$4&amp;"-"&amp;$B$3,'ข้อมูลการติดตามผล'!$C:$C,A384),)</f>
        <v/>
      </c>
      <c r="C384" s="42" t="str">
        <f t="shared" si="1"/>
        <v/>
      </c>
    </row>
    <row r="385" ht="15.75" customHeight="1">
      <c r="A385" s="8"/>
      <c r="B385" s="8" t="str">
        <f>IF(LEN(A385)&gt;0,COUNTIFS('ข้อมูลการติดตามผล'!$G:$G,$B$4&amp;"-"&amp;$B$3,'ข้อมูลการติดตามผล'!$C:$C,A385),)</f>
        <v/>
      </c>
      <c r="C385" s="42" t="str">
        <f t="shared" si="1"/>
        <v/>
      </c>
    </row>
    <row r="386" ht="15.75" customHeight="1">
      <c r="A386" s="8"/>
      <c r="B386" s="8" t="str">
        <f>IF(LEN(A386)&gt;0,COUNTIFS('ข้อมูลการติดตามผล'!$G:$G,$B$4&amp;"-"&amp;$B$3,'ข้อมูลการติดตามผล'!$C:$C,A386),)</f>
        <v/>
      </c>
      <c r="C386" s="42" t="str">
        <f t="shared" si="1"/>
        <v/>
      </c>
    </row>
    <row r="387" ht="15.75" customHeight="1">
      <c r="A387" s="8"/>
      <c r="B387" s="8" t="str">
        <f>IF(LEN(A387)&gt;0,COUNTIFS('ข้อมูลการติดตามผล'!$G:$G,$B$4&amp;"-"&amp;$B$3,'ข้อมูลการติดตามผล'!$C:$C,A387),)</f>
        <v/>
      </c>
      <c r="C387" s="42" t="str">
        <f t="shared" si="1"/>
        <v/>
      </c>
    </row>
    <row r="388" ht="15.75" customHeight="1">
      <c r="A388" s="8"/>
      <c r="B388" s="8" t="str">
        <f>IF(LEN(A388)&gt;0,COUNTIFS('ข้อมูลการติดตามผล'!$G:$G,$B$4&amp;"-"&amp;$B$3,'ข้อมูลการติดตามผล'!$C:$C,A388),)</f>
        <v/>
      </c>
      <c r="C388" s="42" t="str">
        <f t="shared" si="1"/>
        <v/>
      </c>
    </row>
    <row r="389" ht="15.75" customHeight="1">
      <c r="A389" s="8"/>
      <c r="B389" s="8" t="str">
        <f>IF(LEN(A389)&gt;0,COUNTIFS('ข้อมูลการติดตามผล'!$G:$G,$B$4&amp;"-"&amp;$B$3,'ข้อมูลการติดตามผล'!$C:$C,A389),)</f>
        <v/>
      </c>
      <c r="C389" s="42" t="str">
        <f t="shared" si="1"/>
        <v/>
      </c>
    </row>
    <row r="390" ht="15.75" customHeight="1">
      <c r="A390" s="8"/>
      <c r="B390" s="8" t="str">
        <f>IF(LEN(A390)&gt;0,COUNTIFS('ข้อมูลการติดตามผล'!$G:$G,$B$4&amp;"-"&amp;$B$3,'ข้อมูลการติดตามผล'!$C:$C,A390),)</f>
        <v/>
      </c>
      <c r="C390" s="42" t="str">
        <f t="shared" si="1"/>
        <v/>
      </c>
    </row>
    <row r="391" ht="15.75" customHeight="1">
      <c r="A391" s="8"/>
      <c r="B391" s="8" t="str">
        <f>IF(LEN(A391)&gt;0,COUNTIFS('ข้อมูลการติดตามผล'!$G:$G,$B$4&amp;"-"&amp;$B$3,'ข้อมูลการติดตามผล'!$C:$C,A391),)</f>
        <v/>
      </c>
      <c r="C391" s="42" t="str">
        <f t="shared" si="1"/>
        <v/>
      </c>
    </row>
    <row r="392" ht="15.75" customHeight="1">
      <c r="A392" s="8"/>
      <c r="B392" s="8" t="str">
        <f>IF(LEN(A392)&gt;0,COUNTIFS('ข้อมูลการติดตามผล'!$G:$G,$B$4&amp;"-"&amp;$B$3,'ข้อมูลการติดตามผล'!$C:$C,A392),)</f>
        <v/>
      </c>
      <c r="C392" s="42" t="str">
        <f t="shared" si="1"/>
        <v/>
      </c>
    </row>
    <row r="393" ht="15.75" customHeight="1">
      <c r="A393" s="8"/>
      <c r="B393" s="8" t="str">
        <f>IF(LEN(A393)&gt;0,COUNTIFS('ข้อมูลการติดตามผล'!$G:$G,$B$4&amp;"-"&amp;$B$3,'ข้อมูลการติดตามผล'!$C:$C,A393),)</f>
        <v/>
      </c>
      <c r="C393" s="42" t="str">
        <f t="shared" si="1"/>
        <v/>
      </c>
    </row>
    <row r="394" ht="15.75" customHeight="1">
      <c r="A394" s="8"/>
      <c r="B394" s="8" t="str">
        <f>IF(LEN(A394)&gt;0,COUNTIFS('ข้อมูลการติดตามผล'!$G:$G,$B$4&amp;"-"&amp;$B$3,'ข้อมูลการติดตามผล'!$C:$C,A394),)</f>
        <v/>
      </c>
      <c r="C394" s="42" t="str">
        <f t="shared" si="1"/>
        <v/>
      </c>
    </row>
    <row r="395" ht="15.75" customHeight="1">
      <c r="A395" s="8"/>
      <c r="B395" s="8" t="str">
        <f>IF(LEN(A395)&gt;0,COUNTIFS('ข้อมูลการติดตามผล'!$G:$G,$B$4&amp;"-"&amp;$B$3,'ข้อมูลการติดตามผล'!$C:$C,A395),)</f>
        <v/>
      </c>
      <c r="C395" s="42" t="str">
        <f t="shared" si="1"/>
        <v/>
      </c>
    </row>
    <row r="396" ht="15.75" customHeight="1">
      <c r="A396" s="8"/>
      <c r="B396" s="8" t="str">
        <f>IF(LEN(A396)&gt;0,COUNTIFS('ข้อมูลการติดตามผล'!$G:$G,$B$4&amp;"-"&amp;$B$3,'ข้อมูลการติดตามผล'!$C:$C,A396),)</f>
        <v/>
      </c>
      <c r="C396" s="42" t="str">
        <f t="shared" si="1"/>
        <v/>
      </c>
    </row>
    <row r="397" ht="15.75" customHeight="1">
      <c r="A397" s="8"/>
      <c r="B397" s="8" t="str">
        <f>IF(LEN(A397)&gt;0,COUNTIFS('ข้อมูลการติดตามผล'!$G:$G,$B$4&amp;"-"&amp;$B$3,'ข้อมูลการติดตามผล'!$C:$C,A397),)</f>
        <v/>
      </c>
      <c r="C397" s="42" t="str">
        <f t="shared" si="1"/>
        <v/>
      </c>
    </row>
    <row r="398" ht="15.75" customHeight="1">
      <c r="A398" s="8"/>
      <c r="B398" s="8" t="str">
        <f>IF(LEN(A398)&gt;0,COUNTIFS('ข้อมูลการติดตามผล'!$G:$G,$B$4&amp;"-"&amp;$B$3,'ข้อมูลการติดตามผล'!$C:$C,A398),)</f>
        <v/>
      </c>
      <c r="C398" s="42" t="str">
        <f t="shared" si="1"/>
        <v/>
      </c>
    </row>
    <row r="399" ht="15.75" customHeight="1">
      <c r="A399" s="8"/>
      <c r="B399" s="8" t="str">
        <f>IF(LEN(A399)&gt;0,COUNTIFS('ข้อมูลการติดตามผล'!$G:$G,$B$4&amp;"-"&amp;$B$3,'ข้อมูลการติดตามผล'!$C:$C,A399),)</f>
        <v/>
      </c>
      <c r="C399" s="42" t="str">
        <f t="shared" si="1"/>
        <v/>
      </c>
    </row>
    <row r="400" ht="15.75" customHeight="1">
      <c r="A400" s="8"/>
      <c r="B400" s="8" t="str">
        <f>IF(LEN(A400)&gt;0,COUNTIFS('ข้อมูลการติดตามผล'!$G:$G,$B$4&amp;"-"&amp;$B$3,'ข้อมูลการติดตามผล'!$C:$C,A400),)</f>
        <v/>
      </c>
      <c r="C400" s="42" t="str">
        <f t="shared" si="1"/>
        <v/>
      </c>
    </row>
    <row r="401" ht="15.75" customHeight="1">
      <c r="A401" s="8"/>
      <c r="B401" s="8" t="str">
        <f>IF(LEN(A401)&gt;0,COUNTIFS('ข้อมูลการติดตามผล'!$G:$G,$B$4&amp;"-"&amp;$B$3,'ข้อมูลการติดตามผล'!$C:$C,A401),)</f>
        <v/>
      </c>
      <c r="C401" s="42" t="str">
        <f t="shared" si="1"/>
        <v/>
      </c>
    </row>
    <row r="402" ht="15.75" customHeight="1">
      <c r="A402" s="8"/>
      <c r="B402" s="8" t="str">
        <f>IF(LEN(A402)&gt;0,COUNTIFS('ข้อมูลการติดตามผล'!$G:$G,$B$4&amp;"-"&amp;$B$3,'ข้อมูลการติดตามผล'!$C:$C,A402),)</f>
        <v/>
      </c>
      <c r="C402" s="42" t="str">
        <f t="shared" si="1"/>
        <v/>
      </c>
    </row>
    <row r="403" ht="15.75" customHeight="1">
      <c r="A403" s="8"/>
      <c r="B403" s="8" t="str">
        <f>IF(LEN(A403)&gt;0,COUNTIFS('ข้อมูลการติดตามผล'!$G:$G,$B$4&amp;"-"&amp;$B$3,'ข้อมูลการติดตามผล'!$C:$C,A403),)</f>
        <v/>
      </c>
      <c r="C403" s="42" t="str">
        <f t="shared" si="1"/>
        <v/>
      </c>
    </row>
    <row r="404" ht="15.75" customHeight="1">
      <c r="A404" s="8"/>
      <c r="B404" s="8" t="str">
        <f>IF(LEN(A404)&gt;0,COUNTIFS('ข้อมูลการติดตามผล'!$G:$G,$B$4&amp;"-"&amp;$B$3,'ข้อมูลการติดตามผล'!$C:$C,A404),)</f>
        <v/>
      </c>
      <c r="C404" s="42" t="str">
        <f t="shared" si="1"/>
        <v/>
      </c>
    </row>
    <row r="405" ht="15.75" customHeight="1">
      <c r="A405" s="8"/>
      <c r="B405" s="8" t="str">
        <f>IF(LEN(A405)&gt;0,COUNTIFS('ข้อมูลการติดตามผล'!$G:$G,$B$4&amp;"-"&amp;$B$3,'ข้อมูลการติดตามผล'!$C:$C,A405),)</f>
        <v/>
      </c>
      <c r="C405" s="42" t="str">
        <f t="shared" si="1"/>
        <v/>
      </c>
    </row>
    <row r="406" ht="15.75" customHeight="1">
      <c r="A406" s="8"/>
      <c r="B406" s="8" t="str">
        <f>IF(LEN(A406)&gt;0,COUNTIFS('ข้อมูลการติดตามผล'!$G:$G,$B$4&amp;"-"&amp;$B$3,'ข้อมูลการติดตามผล'!$C:$C,A406),)</f>
        <v/>
      </c>
      <c r="C406" s="42" t="str">
        <f t="shared" si="1"/>
        <v/>
      </c>
    </row>
    <row r="407" ht="15.75" customHeight="1">
      <c r="A407" s="8"/>
      <c r="B407" s="8" t="str">
        <f>IF(LEN(A407)&gt;0,COUNTIFS('ข้อมูลการติดตามผล'!$G:$G,$B$4&amp;"-"&amp;$B$3,'ข้อมูลการติดตามผล'!$C:$C,A407),)</f>
        <v/>
      </c>
      <c r="C407" s="42" t="str">
        <f t="shared" si="1"/>
        <v/>
      </c>
    </row>
    <row r="408" ht="15.75" customHeight="1">
      <c r="A408" s="8"/>
      <c r="B408" s="8" t="str">
        <f>IF(LEN(A408)&gt;0,COUNTIFS('ข้อมูลการติดตามผล'!$G:$G,$B$4&amp;"-"&amp;$B$3,'ข้อมูลการติดตามผล'!$C:$C,A408),)</f>
        <v/>
      </c>
      <c r="C408" s="42" t="str">
        <f t="shared" si="1"/>
        <v/>
      </c>
    </row>
    <row r="409" ht="15.75" customHeight="1">
      <c r="A409" s="8"/>
      <c r="B409" s="8" t="str">
        <f>IF(LEN(A409)&gt;0,COUNTIFS('ข้อมูลการติดตามผล'!$G:$G,$B$4&amp;"-"&amp;$B$3,'ข้อมูลการติดตามผล'!$C:$C,A409),)</f>
        <v/>
      </c>
      <c r="C409" s="42" t="str">
        <f t="shared" si="1"/>
        <v/>
      </c>
    </row>
    <row r="410" ht="15.75" customHeight="1">
      <c r="A410" s="8"/>
      <c r="B410" s="8" t="str">
        <f>IF(LEN(A410)&gt;0,COUNTIFS('ข้อมูลการติดตามผล'!$G:$G,$B$4&amp;"-"&amp;$B$3,'ข้อมูลการติดตามผล'!$C:$C,A410),)</f>
        <v/>
      </c>
      <c r="C410" s="42" t="str">
        <f t="shared" si="1"/>
        <v/>
      </c>
    </row>
    <row r="411" ht="15.75" customHeight="1">
      <c r="A411" s="8"/>
      <c r="B411" s="8" t="str">
        <f>IF(LEN(A411)&gt;0,COUNTIFS('ข้อมูลการติดตามผล'!$G:$G,$B$4&amp;"-"&amp;$B$3,'ข้อมูลการติดตามผล'!$C:$C,A411),)</f>
        <v/>
      </c>
      <c r="C411" s="42" t="str">
        <f t="shared" si="1"/>
        <v/>
      </c>
    </row>
    <row r="412" ht="15.75" customHeight="1">
      <c r="A412" s="8"/>
      <c r="B412" s="8" t="str">
        <f>IF(LEN(A412)&gt;0,COUNTIFS('ข้อมูลการติดตามผล'!$G:$G,$B$4&amp;"-"&amp;$B$3,'ข้อมูลการติดตามผล'!$C:$C,A412),)</f>
        <v/>
      </c>
      <c r="C412" s="42" t="str">
        <f t="shared" si="1"/>
        <v/>
      </c>
    </row>
    <row r="413" ht="15.75" customHeight="1">
      <c r="A413" s="8"/>
      <c r="B413" s="8" t="str">
        <f>IF(LEN(A413)&gt;0,COUNTIFS('ข้อมูลการติดตามผล'!$G:$G,$B$4&amp;"-"&amp;$B$3,'ข้อมูลการติดตามผล'!$C:$C,A413),)</f>
        <v/>
      </c>
      <c r="C413" s="42" t="str">
        <f t="shared" si="1"/>
        <v/>
      </c>
    </row>
    <row r="414" ht="15.75" customHeight="1">
      <c r="A414" s="8"/>
      <c r="B414" s="8" t="str">
        <f>IF(LEN(A414)&gt;0,COUNTIFS('ข้อมูลการติดตามผล'!$G:$G,$B$4&amp;"-"&amp;$B$3,'ข้อมูลการติดตามผล'!$C:$C,A414),)</f>
        <v/>
      </c>
      <c r="C414" s="42" t="str">
        <f t="shared" si="1"/>
        <v/>
      </c>
    </row>
    <row r="415" ht="15.75" customHeight="1">
      <c r="A415" s="8"/>
      <c r="B415" s="8" t="str">
        <f>IF(LEN(A415)&gt;0,COUNTIFS('ข้อมูลการติดตามผล'!$G:$G,$B$4&amp;"-"&amp;$B$3,'ข้อมูลการติดตามผล'!$C:$C,A415),)</f>
        <v/>
      </c>
      <c r="C415" s="42" t="str">
        <f t="shared" si="1"/>
        <v/>
      </c>
    </row>
    <row r="416" ht="15.75" customHeight="1">
      <c r="A416" s="8"/>
      <c r="B416" s="8" t="str">
        <f>IF(LEN(A416)&gt;0,COUNTIFS('ข้อมูลการติดตามผล'!$G:$G,$B$4&amp;"-"&amp;$B$3,'ข้อมูลการติดตามผล'!$C:$C,A416),)</f>
        <v/>
      </c>
      <c r="C416" s="42" t="str">
        <f t="shared" si="1"/>
        <v/>
      </c>
    </row>
    <row r="417" ht="15.75" customHeight="1">
      <c r="A417" s="8"/>
      <c r="B417" s="8" t="str">
        <f>IF(LEN(A417)&gt;0,COUNTIFS('ข้อมูลการติดตามผล'!$G:$G,$B$4&amp;"-"&amp;$B$3,'ข้อมูลการติดตามผล'!$C:$C,A417),)</f>
        <v/>
      </c>
      <c r="C417" s="42" t="str">
        <f t="shared" si="1"/>
        <v/>
      </c>
    </row>
    <row r="418" ht="15.75" customHeight="1">
      <c r="A418" s="8"/>
      <c r="B418" s="8" t="str">
        <f>IF(LEN(A418)&gt;0,COUNTIFS('ข้อมูลการติดตามผล'!$G:$G,$B$4&amp;"-"&amp;$B$3,'ข้อมูลการติดตามผล'!$C:$C,A418),)</f>
        <v/>
      </c>
      <c r="C418" s="42" t="str">
        <f t="shared" si="1"/>
        <v/>
      </c>
    </row>
    <row r="419" ht="15.75" customHeight="1">
      <c r="A419" s="8"/>
      <c r="B419" s="8" t="str">
        <f>IF(LEN(A419)&gt;0,COUNTIFS('ข้อมูลการติดตามผล'!$G:$G,$B$4&amp;"-"&amp;$B$3,'ข้อมูลการติดตามผล'!$C:$C,A419),)</f>
        <v/>
      </c>
      <c r="C419" s="42" t="str">
        <f t="shared" si="1"/>
        <v/>
      </c>
    </row>
    <row r="420" ht="15.75" customHeight="1">
      <c r="A420" s="8"/>
      <c r="B420" s="8" t="str">
        <f>IF(LEN(A420)&gt;0,COUNTIFS('ข้อมูลการติดตามผล'!$G:$G,$B$4&amp;"-"&amp;$B$3,'ข้อมูลการติดตามผล'!$C:$C,A420),)</f>
        <v/>
      </c>
      <c r="C420" s="42" t="str">
        <f t="shared" si="1"/>
        <v/>
      </c>
    </row>
    <row r="421" ht="15.75" customHeight="1">
      <c r="A421" s="8"/>
      <c r="B421" s="8" t="str">
        <f>IF(LEN(A421)&gt;0,COUNTIFS('ข้อมูลการติดตามผล'!$G:$G,$B$4&amp;"-"&amp;$B$3,'ข้อมูลการติดตามผล'!$C:$C,A421),)</f>
        <v/>
      </c>
      <c r="C421" s="42" t="str">
        <f t="shared" si="1"/>
        <v/>
      </c>
    </row>
    <row r="422" ht="15.75" customHeight="1">
      <c r="A422" s="8"/>
      <c r="B422" s="8" t="str">
        <f>IF(LEN(A422)&gt;0,COUNTIFS('ข้อมูลการติดตามผล'!$G:$G,$B$4&amp;"-"&amp;$B$3,'ข้อมูลการติดตามผล'!$C:$C,A422),)</f>
        <v/>
      </c>
      <c r="C422" s="42" t="str">
        <f t="shared" si="1"/>
        <v/>
      </c>
    </row>
    <row r="423" ht="15.75" customHeight="1">
      <c r="A423" s="8"/>
      <c r="B423" s="8" t="str">
        <f>IF(LEN(A423)&gt;0,COUNTIFS('ข้อมูลการติดตามผล'!$G:$G,$B$4&amp;"-"&amp;$B$3,'ข้อมูลการติดตามผล'!$C:$C,A423),)</f>
        <v/>
      </c>
      <c r="C423" s="42" t="str">
        <f t="shared" si="1"/>
        <v/>
      </c>
    </row>
    <row r="424" ht="15.75" customHeight="1">
      <c r="A424" s="8"/>
      <c r="B424" s="8" t="str">
        <f>IF(LEN(A424)&gt;0,COUNTIFS('ข้อมูลการติดตามผล'!$G:$G,$B$4&amp;"-"&amp;$B$3,'ข้อมูลการติดตามผล'!$C:$C,A424),)</f>
        <v/>
      </c>
      <c r="C424" s="42" t="str">
        <f t="shared" si="1"/>
        <v/>
      </c>
    </row>
    <row r="425" ht="15.75" customHeight="1">
      <c r="A425" s="8"/>
      <c r="B425" s="8" t="str">
        <f>IF(LEN(A425)&gt;0,COUNTIFS('ข้อมูลการติดตามผล'!$G:$G,$B$4&amp;"-"&amp;$B$3,'ข้อมูลการติดตามผล'!$C:$C,A425),)</f>
        <v/>
      </c>
      <c r="C425" s="42" t="str">
        <f t="shared" si="1"/>
        <v/>
      </c>
    </row>
    <row r="426" ht="15.75" customHeight="1">
      <c r="A426" s="8"/>
      <c r="B426" s="8" t="str">
        <f>IF(LEN(A426)&gt;0,COUNTIFS('ข้อมูลการติดตามผล'!$G:$G,$B$4&amp;"-"&amp;$B$3,'ข้อมูลการติดตามผล'!$C:$C,A426),)</f>
        <v/>
      </c>
      <c r="C426" s="42" t="str">
        <f t="shared" si="1"/>
        <v/>
      </c>
    </row>
    <row r="427" ht="15.75" customHeight="1">
      <c r="A427" s="8"/>
      <c r="B427" s="8" t="str">
        <f>IF(LEN(A427)&gt;0,COUNTIFS('ข้อมูลการติดตามผล'!$G:$G,$B$4&amp;"-"&amp;$B$3,'ข้อมูลการติดตามผล'!$C:$C,A427),)</f>
        <v/>
      </c>
      <c r="C427" s="42" t="str">
        <f t="shared" si="1"/>
        <v/>
      </c>
    </row>
    <row r="428" ht="15.75" customHeight="1">
      <c r="A428" s="8"/>
      <c r="B428" s="8" t="str">
        <f>IF(LEN(A428)&gt;0,COUNTIFS('ข้อมูลการติดตามผล'!$G:$G,$B$4&amp;"-"&amp;$B$3,'ข้อมูลการติดตามผล'!$C:$C,A428),)</f>
        <v/>
      </c>
      <c r="C428" s="42" t="str">
        <f t="shared" si="1"/>
        <v/>
      </c>
    </row>
    <row r="429" ht="15.75" customHeight="1">
      <c r="A429" s="8"/>
      <c r="B429" s="8" t="str">
        <f>IF(LEN(A429)&gt;0,COUNTIFS('ข้อมูลการติดตามผล'!$G:$G,$B$4&amp;"-"&amp;$B$3,'ข้อมูลการติดตามผล'!$C:$C,A429),)</f>
        <v/>
      </c>
      <c r="C429" s="42" t="str">
        <f t="shared" si="1"/>
        <v/>
      </c>
    </row>
    <row r="430" ht="15.75" customHeight="1">
      <c r="A430" s="8"/>
      <c r="B430" s="8" t="str">
        <f>IF(LEN(A430)&gt;0,COUNTIFS('ข้อมูลการติดตามผล'!$G:$G,$B$4&amp;"-"&amp;$B$3,'ข้อมูลการติดตามผล'!$C:$C,A430),)</f>
        <v/>
      </c>
      <c r="C430" s="42" t="str">
        <f t="shared" si="1"/>
        <v/>
      </c>
    </row>
    <row r="431" ht="15.75" customHeight="1">
      <c r="A431" s="8"/>
      <c r="B431" s="8" t="str">
        <f>IF(LEN(A431)&gt;0,COUNTIFS('ข้อมูลการติดตามผล'!$G:$G,$B$4&amp;"-"&amp;$B$3,'ข้อมูลการติดตามผล'!$C:$C,A431),)</f>
        <v/>
      </c>
      <c r="C431" s="42" t="str">
        <f t="shared" si="1"/>
        <v/>
      </c>
    </row>
    <row r="432" ht="15.75" customHeight="1">
      <c r="A432" s="8"/>
      <c r="B432" s="8" t="str">
        <f>IF(LEN(A432)&gt;0,COUNTIFS('ข้อมูลการติดตามผล'!$G:$G,$B$4&amp;"-"&amp;$B$3,'ข้อมูลการติดตามผล'!$C:$C,A432),)</f>
        <v/>
      </c>
      <c r="C432" s="42" t="str">
        <f t="shared" si="1"/>
        <v/>
      </c>
    </row>
    <row r="433" ht="15.75" customHeight="1">
      <c r="A433" s="8"/>
      <c r="B433" s="8" t="str">
        <f>IF(LEN(A433)&gt;0,COUNTIFS('ข้อมูลการติดตามผล'!$G:$G,$B$4&amp;"-"&amp;$B$3,'ข้อมูลการติดตามผล'!$C:$C,A433),)</f>
        <v/>
      </c>
      <c r="C433" s="42" t="str">
        <f t="shared" si="1"/>
        <v/>
      </c>
    </row>
    <row r="434" ht="15.75" customHeight="1">
      <c r="A434" s="8"/>
      <c r="B434" s="8" t="str">
        <f>IF(LEN(A434)&gt;0,COUNTIFS('ข้อมูลการติดตามผล'!$G:$G,$B$4&amp;"-"&amp;$B$3,'ข้อมูลการติดตามผล'!$C:$C,A434),)</f>
        <v/>
      </c>
      <c r="C434" s="42" t="str">
        <f t="shared" si="1"/>
        <v/>
      </c>
    </row>
    <row r="435" ht="15.75" customHeight="1">
      <c r="A435" s="8"/>
      <c r="B435" s="8" t="str">
        <f>IF(LEN(A435)&gt;0,COUNTIFS('ข้อมูลการติดตามผล'!$G:$G,$B$4&amp;"-"&amp;$B$3,'ข้อมูลการติดตามผล'!$C:$C,A435),)</f>
        <v/>
      </c>
      <c r="C435" s="42" t="str">
        <f t="shared" si="1"/>
        <v/>
      </c>
    </row>
    <row r="436" ht="15.75" customHeight="1">
      <c r="A436" s="8"/>
      <c r="B436" s="8" t="str">
        <f>IF(LEN(A436)&gt;0,COUNTIFS('ข้อมูลการติดตามผล'!$G:$G,$B$4&amp;"-"&amp;$B$3,'ข้อมูลการติดตามผล'!$C:$C,A436),)</f>
        <v/>
      </c>
      <c r="C436" s="42" t="str">
        <f t="shared" si="1"/>
        <v/>
      </c>
    </row>
    <row r="437" ht="15.75" customHeight="1">
      <c r="A437" s="8"/>
      <c r="B437" s="8" t="str">
        <f>IF(LEN(A437)&gt;0,COUNTIFS('ข้อมูลการติดตามผล'!$G:$G,$B$4&amp;"-"&amp;$B$3,'ข้อมูลการติดตามผล'!$C:$C,A437),)</f>
        <v/>
      </c>
      <c r="C437" s="42" t="str">
        <f t="shared" si="1"/>
        <v/>
      </c>
    </row>
    <row r="438" ht="15.75" customHeight="1">
      <c r="A438" s="8"/>
      <c r="B438" s="8" t="str">
        <f>IF(LEN(A438)&gt;0,COUNTIFS('ข้อมูลการติดตามผล'!$G:$G,$B$4&amp;"-"&amp;$B$3,'ข้อมูลการติดตามผล'!$C:$C,A438),)</f>
        <v/>
      </c>
      <c r="C438" s="42" t="str">
        <f t="shared" si="1"/>
        <v/>
      </c>
    </row>
    <row r="439" ht="15.75" customHeight="1">
      <c r="A439" s="8"/>
      <c r="B439" s="8" t="str">
        <f>IF(LEN(A439)&gt;0,COUNTIFS('ข้อมูลการติดตามผล'!$G:$G,$B$4&amp;"-"&amp;$B$3,'ข้อมูลการติดตามผล'!$C:$C,A439),)</f>
        <v/>
      </c>
      <c r="C439" s="42" t="str">
        <f t="shared" si="1"/>
        <v/>
      </c>
    </row>
    <row r="440" ht="15.75" customHeight="1">
      <c r="A440" s="8"/>
      <c r="B440" s="8" t="str">
        <f>IF(LEN(A440)&gt;0,COUNTIFS('ข้อมูลการติดตามผล'!$G:$G,$B$4&amp;"-"&amp;$B$3,'ข้อมูลการติดตามผล'!$C:$C,A440),)</f>
        <v/>
      </c>
      <c r="C440" s="42" t="str">
        <f t="shared" si="1"/>
        <v/>
      </c>
    </row>
    <row r="441" ht="15.75" customHeight="1">
      <c r="A441" s="8"/>
      <c r="B441" s="8" t="str">
        <f>IF(LEN(A441)&gt;0,COUNTIFS('ข้อมูลการติดตามผล'!$G:$G,$B$4&amp;"-"&amp;$B$3,'ข้อมูลการติดตามผล'!$C:$C,A441),)</f>
        <v/>
      </c>
      <c r="C441" s="42" t="str">
        <f t="shared" si="1"/>
        <v/>
      </c>
    </row>
    <row r="442" ht="15.75" customHeight="1">
      <c r="A442" s="8"/>
      <c r="B442" s="8" t="str">
        <f>IF(LEN(A442)&gt;0,COUNTIFS('ข้อมูลการติดตามผล'!$G:$G,$B$4&amp;"-"&amp;$B$3,'ข้อมูลการติดตามผล'!$C:$C,A442),)</f>
        <v/>
      </c>
      <c r="C442" s="42" t="str">
        <f t="shared" si="1"/>
        <v/>
      </c>
    </row>
    <row r="443" ht="15.75" customHeight="1">
      <c r="A443" s="8"/>
      <c r="B443" s="8" t="str">
        <f>IF(LEN(A443)&gt;0,COUNTIFS('ข้อมูลการติดตามผล'!$G:$G,$B$4&amp;"-"&amp;$B$3,'ข้อมูลการติดตามผล'!$C:$C,A443),)</f>
        <v/>
      </c>
      <c r="C443" s="42" t="str">
        <f t="shared" si="1"/>
        <v/>
      </c>
    </row>
    <row r="444" ht="15.75" customHeight="1">
      <c r="A444" s="8"/>
      <c r="B444" s="8" t="str">
        <f>IF(LEN(A444)&gt;0,COUNTIFS('ข้อมูลการติดตามผล'!$G:$G,$B$4&amp;"-"&amp;$B$3,'ข้อมูลการติดตามผล'!$C:$C,A444),)</f>
        <v/>
      </c>
      <c r="C444" s="42" t="str">
        <f t="shared" si="1"/>
        <v/>
      </c>
    </row>
    <row r="445" ht="15.75" customHeight="1">
      <c r="A445" s="8"/>
      <c r="B445" s="8" t="str">
        <f>IF(LEN(A445)&gt;0,COUNTIFS('ข้อมูลการติดตามผล'!$G:$G,$B$4&amp;"-"&amp;$B$3,'ข้อมูลการติดตามผล'!$C:$C,A445),)</f>
        <v/>
      </c>
      <c r="C445" s="42" t="str">
        <f t="shared" si="1"/>
        <v/>
      </c>
    </row>
    <row r="446" ht="15.75" customHeight="1">
      <c r="A446" s="8"/>
      <c r="B446" s="8" t="str">
        <f>IF(LEN(A446)&gt;0,COUNTIFS('ข้อมูลการติดตามผล'!$G:$G,$B$4&amp;"-"&amp;$B$3,'ข้อมูลการติดตามผล'!$C:$C,A446),)</f>
        <v/>
      </c>
      <c r="C446" s="42" t="str">
        <f t="shared" si="1"/>
        <v/>
      </c>
    </row>
    <row r="447" ht="15.75" customHeight="1">
      <c r="A447" s="8"/>
      <c r="B447" s="8" t="str">
        <f>IF(LEN(A447)&gt;0,COUNTIFS('ข้อมูลการติดตามผล'!$G:$G,$B$4&amp;"-"&amp;$B$3,'ข้อมูลการติดตามผล'!$C:$C,A447),)</f>
        <v/>
      </c>
      <c r="C447" s="42" t="str">
        <f t="shared" si="1"/>
        <v/>
      </c>
    </row>
    <row r="448" ht="15.75" customHeight="1">
      <c r="A448" s="8"/>
      <c r="B448" s="8" t="str">
        <f>IF(LEN(A448)&gt;0,COUNTIFS('ข้อมูลการติดตามผล'!$G:$G,$B$4&amp;"-"&amp;$B$3,'ข้อมูลการติดตามผล'!$C:$C,A448),)</f>
        <v/>
      </c>
      <c r="C448" s="42" t="str">
        <f t="shared" si="1"/>
        <v/>
      </c>
    </row>
    <row r="449" ht="15.75" customHeight="1">
      <c r="A449" s="8"/>
      <c r="B449" s="8" t="str">
        <f>IF(LEN(A449)&gt;0,COUNTIFS('ข้อมูลการติดตามผล'!$G:$G,$B$4&amp;"-"&amp;$B$3,'ข้อมูลการติดตามผล'!$C:$C,A449),)</f>
        <v/>
      </c>
      <c r="C449" s="42" t="str">
        <f t="shared" si="1"/>
        <v/>
      </c>
    </row>
    <row r="450" ht="15.75" customHeight="1">
      <c r="A450" s="8"/>
      <c r="B450" s="8" t="str">
        <f>IF(LEN(A450)&gt;0,COUNTIFS('ข้อมูลการติดตามผล'!$G:$G,$B$4&amp;"-"&amp;$B$3,'ข้อมูลการติดตามผล'!$C:$C,A450),)</f>
        <v/>
      </c>
      <c r="C450" s="42" t="str">
        <f t="shared" si="1"/>
        <v/>
      </c>
    </row>
    <row r="451" ht="15.75" customHeight="1">
      <c r="A451" s="8"/>
      <c r="B451" s="8" t="str">
        <f>IF(LEN(A451)&gt;0,COUNTIFS('ข้อมูลการติดตามผล'!$G:$G,$B$4&amp;"-"&amp;$B$3,'ข้อมูลการติดตามผล'!$C:$C,A451),)</f>
        <v/>
      </c>
      <c r="C451" s="42" t="str">
        <f t="shared" si="1"/>
        <v/>
      </c>
    </row>
    <row r="452" ht="15.75" customHeight="1">
      <c r="A452" s="8"/>
      <c r="B452" s="8" t="str">
        <f>IF(LEN(A452)&gt;0,COUNTIFS('ข้อมูลการติดตามผล'!$G:$G,$B$4&amp;"-"&amp;$B$3,'ข้อมูลการติดตามผล'!$C:$C,A452),)</f>
        <v/>
      </c>
      <c r="C452" s="42" t="str">
        <f t="shared" si="1"/>
        <v/>
      </c>
    </row>
    <row r="453" ht="15.75" customHeight="1">
      <c r="A453" s="8"/>
      <c r="B453" s="8" t="str">
        <f>IF(LEN(A453)&gt;0,COUNTIFS('ข้อมูลการติดตามผล'!$G:$G,$B$4&amp;"-"&amp;$B$3,'ข้อมูลการติดตามผล'!$C:$C,A453),)</f>
        <v/>
      </c>
      <c r="C453" s="42" t="str">
        <f t="shared" si="1"/>
        <v/>
      </c>
    </row>
    <row r="454" ht="15.75" customHeight="1">
      <c r="A454" s="8"/>
      <c r="B454" s="8" t="str">
        <f>IF(LEN(A454)&gt;0,COUNTIFS('ข้อมูลการติดตามผล'!$G:$G,$B$4&amp;"-"&amp;$B$3,'ข้อมูลการติดตามผล'!$C:$C,A454),)</f>
        <v/>
      </c>
      <c r="C454" s="42" t="str">
        <f t="shared" si="1"/>
        <v/>
      </c>
    </row>
    <row r="455" ht="15.75" customHeight="1">
      <c r="A455" s="8"/>
      <c r="B455" s="8" t="str">
        <f>IF(LEN(A455)&gt;0,COUNTIFS('ข้อมูลการติดตามผล'!$G:$G,$B$4&amp;"-"&amp;$B$3,'ข้อมูลการติดตามผล'!$C:$C,A455),)</f>
        <v/>
      </c>
      <c r="C455" s="42" t="str">
        <f t="shared" si="1"/>
        <v/>
      </c>
    </row>
    <row r="456" ht="15.75" customHeight="1">
      <c r="A456" s="8"/>
      <c r="B456" s="8" t="str">
        <f>IF(LEN(A456)&gt;0,COUNTIFS('ข้อมูลการติดตามผล'!$G:$G,$B$4&amp;"-"&amp;$B$3,'ข้อมูลการติดตามผล'!$C:$C,A456),)</f>
        <v/>
      </c>
      <c r="C456" s="42" t="str">
        <f t="shared" si="1"/>
        <v/>
      </c>
    </row>
    <row r="457" ht="15.75" customHeight="1">
      <c r="A457" s="8"/>
      <c r="B457" s="8" t="str">
        <f>IF(LEN(A457)&gt;0,COUNTIFS('ข้อมูลการติดตามผล'!$G:$G,$B$4&amp;"-"&amp;$B$3,'ข้อมูลการติดตามผล'!$C:$C,A457),)</f>
        <v/>
      </c>
      <c r="C457" s="42" t="str">
        <f t="shared" si="1"/>
        <v/>
      </c>
    </row>
    <row r="458" ht="15.75" customHeight="1">
      <c r="A458" s="8"/>
      <c r="B458" s="8" t="str">
        <f>IF(LEN(A458)&gt;0,COUNTIFS('ข้อมูลการติดตามผล'!$G:$G,$B$4&amp;"-"&amp;$B$3,'ข้อมูลการติดตามผล'!$C:$C,A458),)</f>
        <v/>
      </c>
      <c r="C458" s="42" t="str">
        <f t="shared" si="1"/>
        <v/>
      </c>
    </row>
    <row r="459" ht="15.75" customHeight="1">
      <c r="A459" s="8"/>
      <c r="B459" s="8" t="str">
        <f>IF(LEN(A459)&gt;0,COUNTIFS('ข้อมูลการติดตามผล'!$G:$G,$B$4&amp;"-"&amp;$B$3,'ข้อมูลการติดตามผล'!$C:$C,A459),)</f>
        <v/>
      </c>
      <c r="C459" s="42" t="str">
        <f t="shared" si="1"/>
        <v/>
      </c>
    </row>
    <row r="460" ht="15.75" customHeight="1">
      <c r="A460" s="8"/>
      <c r="B460" s="8" t="str">
        <f>IF(LEN(A460)&gt;0,COUNTIFS('ข้อมูลการติดตามผล'!$G:$G,$B$4&amp;"-"&amp;$B$3,'ข้อมูลการติดตามผล'!$C:$C,A460),)</f>
        <v/>
      </c>
      <c r="C460" s="42" t="str">
        <f t="shared" si="1"/>
        <v/>
      </c>
    </row>
    <row r="461" ht="15.75" customHeight="1">
      <c r="A461" s="8"/>
      <c r="B461" s="8" t="str">
        <f>IF(LEN(A461)&gt;0,COUNTIFS('ข้อมูลการติดตามผล'!$G:$G,$B$4&amp;"-"&amp;$B$3,'ข้อมูลการติดตามผล'!$C:$C,A461),)</f>
        <v/>
      </c>
      <c r="C461" s="42" t="str">
        <f t="shared" si="1"/>
        <v/>
      </c>
    </row>
    <row r="462" ht="15.75" customHeight="1">
      <c r="A462" s="8"/>
      <c r="B462" s="8" t="str">
        <f>IF(LEN(A462)&gt;0,COUNTIFS('ข้อมูลการติดตามผล'!$G:$G,$B$4&amp;"-"&amp;$B$3,'ข้อมูลการติดตามผล'!$C:$C,A462),)</f>
        <v/>
      </c>
      <c r="C462" s="42" t="str">
        <f t="shared" si="1"/>
        <v/>
      </c>
    </row>
    <row r="463" ht="15.75" customHeight="1">
      <c r="A463" s="8"/>
      <c r="B463" s="8" t="str">
        <f>IF(LEN(A463)&gt;0,COUNTIFS('ข้อมูลการติดตามผล'!$G:$G,$B$4&amp;"-"&amp;$B$3,'ข้อมูลการติดตามผล'!$C:$C,A463),)</f>
        <v/>
      </c>
      <c r="C463" s="42" t="str">
        <f t="shared" si="1"/>
        <v/>
      </c>
    </row>
    <row r="464" ht="15.75" customHeight="1">
      <c r="A464" s="8"/>
      <c r="B464" s="8" t="str">
        <f>IF(LEN(A464)&gt;0,COUNTIFS('ข้อมูลการติดตามผล'!$G:$G,$B$4&amp;"-"&amp;$B$3,'ข้อมูลการติดตามผล'!$C:$C,A464),)</f>
        <v/>
      </c>
      <c r="C464" s="42" t="str">
        <f t="shared" si="1"/>
        <v/>
      </c>
    </row>
    <row r="465" ht="15.75" customHeight="1">
      <c r="A465" s="8"/>
      <c r="B465" s="8" t="str">
        <f>IF(LEN(A465)&gt;0,COUNTIFS('ข้อมูลการติดตามผล'!$G:$G,$B$4&amp;"-"&amp;$B$3,'ข้อมูลการติดตามผล'!$C:$C,A465),)</f>
        <v/>
      </c>
      <c r="C465" s="42" t="str">
        <f t="shared" si="1"/>
        <v/>
      </c>
    </row>
    <row r="466" ht="15.75" customHeight="1">
      <c r="A466" s="8"/>
      <c r="B466" s="8" t="str">
        <f>IF(LEN(A466)&gt;0,COUNTIFS('ข้อมูลการติดตามผล'!$G:$G,$B$4&amp;"-"&amp;$B$3,'ข้อมูลการติดตามผล'!$C:$C,A466),)</f>
        <v/>
      </c>
      <c r="C466" s="42" t="str">
        <f t="shared" si="1"/>
        <v/>
      </c>
    </row>
    <row r="467" ht="15.75" customHeight="1">
      <c r="A467" s="8"/>
      <c r="B467" s="8" t="str">
        <f>IF(LEN(A467)&gt;0,COUNTIFS('ข้อมูลการติดตามผล'!$G:$G,$B$4&amp;"-"&amp;$B$3,'ข้อมูลการติดตามผล'!$C:$C,A467),)</f>
        <v/>
      </c>
      <c r="C467" s="42" t="str">
        <f t="shared" si="1"/>
        <v/>
      </c>
    </row>
    <row r="468" ht="15.75" customHeight="1">
      <c r="A468" s="8"/>
      <c r="B468" s="8" t="str">
        <f>IF(LEN(A468)&gt;0,COUNTIFS('ข้อมูลการติดตามผล'!$G:$G,$B$4&amp;"-"&amp;$B$3,'ข้อมูลการติดตามผล'!$C:$C,A468),)</f>
        <v/>
      </c>
      <c r="C468" s="42" t="str">
        <f t="shared" si="1"/>
        <v/>
      </c>
    </row>
    <row r="469" ht="15.75" customHeight="1">
      <c r="A469" s="8"/>
      <c r="B469" s="8" t="str">
        <f>IF(LEN(A469)&gt;0,COUNTIFS('ข้อมูลการติดตามผล'!$G:$G,$B$4&amp;"-"&amp;$B$3,'ข้อมูลการติดตามผล'!$C:$C,A469),)</f>
        <v/>
      </c>
      <c r="C469" s="42" t="str">
        <f t="shared" si="1"/>
        <v/>
      </c>
    </row>
    <row r="470" ht="15.75" customHeight="1">
      <c r="A470" s="8"/>
      <c r="B470" s="8" t="str">
        <f>IF(LEN(A470)&gt;0,COUNTIFS('ข้อมูลการติดตามผล'!$G:$G,$B$4&amp;"-"&amp;$B$3,'ข้อมูลการติดตามผล'!$C:$C,A470),)</f>
        <v/>
      </c>
      <c r="C470" s="42" t="str">
        <f t="shared" si="1"/>
        <v/>
      </c>
    </row>
    <row r="471" ht="15.75" customHeight="1">
      <c r="A471" s="8"/>
      <c r="B471" s="8" t="str">
        <f>IF(LEN(A471)&gt;0,COUNTIFS('ข้อมูลการติดตามผล'!$G:$G,$B$4&amp;"-"&amp;$B$3,'ข้อมูลการติดตามผล'!$C:$C,A471),)</f>
        <v/>
      </c>
      <c r="C471" s="42" t="str">
        <f t="shared" si="1"/>
        <v/>
      </c>
    </row>
    <row r="472" ht="15.75" customHeight="1">
      <c r="A472" s="8"/>
      <c r="B472" s="8" t="str">
        <f>IF(LEN(A472)&gt;0,COUNTIFS('ข้อมูลการติดตามผล'!$G:$G,$B$4&amp;"-"&amp;$B$3,'ข้อมูลการติดตามผล'!$C:$C,A472),)</f>
        <v/>
      </c>
      <c r="C472" s="42" t="str">
        <f t="shared" si="1"/>
        <v/>
      </c>
    </row>
    <row r="473" ht="15.75" customHeight="1">
      <c r="A473" s="8"/>
      <c r="B473" s="8" t="str">
        <f>IF(LEN(A473)&gt;0,COUNTIFS('ข้อมูลการติดตามผล'!$G:$G,$B$4&amp;"-"&amp;$B$3,'ข้อมูลการติดตามผล'!$C:$C,A473),)</f>
        <v/>
      </c>
      <c r="C473" s="42" t="str">
        <f t="shared" si="1"/>
        <v/>
      </c>
    </row>
    <row r="474" ht="15.75" customHeight="1">
      <c r="A474" s="8"/>
      <c r="B474" s="8" t="str">
        <f>IF(LEN(A474)&gt;0,COUNTIFS('ข้อมูลการติดตามผล'!$G:$G,$B$4&amp;"-"&amp;$B$3,'ข้อมูลการติดตามผล'!$C:$C,A474),)</f>
        <v/>
      </c>
      <c r="C474" s="42" t="str">
        <f t="shared" si="1"/>
        <v/>
      </c>
    </row>
    <row r="475" ht="15.75" customHeight="1">
      <c r="A475" s="8"/>
      <c r="B475" s="8" t="str">
        <f>IF(LEN(A475)&gt;0,COUNTIFS('ข้อมูลการติดตามผล'!$G:$G,$B$4&amp;"-"&amp;$B$3,'ข้อมูลการติดตามผล'!$C:$C,A475),)</f>
        <v/>
      </c>
      <c r="C475" s="42" t="str">
        <f t="shared" si="1"/>
        <v/>
      </c>
    </row>
    <row r="476" ht="15.75" customHeight="1">
      <c r="A476" s="8"/>
      <c r="B476" s="8" t="str">
        <f>IF(LEN(A476)&gt;0,COUNTIFS('ข้อมูลการติดตามผล'!$G:$G,$B$4&amp;"-"&amp;$B$3,'ข้อมูลการติดตามผล'!$C:$C,A476),)</f>
        <v/>
      </c>
      <c r="C476" s="42" t="str">
        <f t="shared" si="1"/>
        <v/>
      </c>
    </row>
    <row r="477" ht="15.75" customHeight="1">
      <c r="A477" s="8"/>
      <c r="B477" s="8" t="str">
        <f>IF(LEN(A477)&gt;0,COUNTIFS('ข้อมูลการติดตามผล'!$G:$G,$B$4&amp;"-"&amp;$B$3,'ข้อมูลการติดตามผล'!$C:$C,A477),)</f>
        <v/>
      </c>
      <c r="C477" s="42" t="str">
        <f t="shared" si="1"/>
        <v/>
      </c>
    </row>
    <row r="478" ht="15.75" customHeight="1">
      <c r="A478" s="8"/>
      <c r="B478" s="8" t="str">
        <f>IF(LEN(A478)&gt;0,COUNTIFS('ข้อมูลการติดตามผล'!$G:$G,$B$4&amp;"-"&amp;$B$3,'ข้อมูลการติดตามผล'!$C:$C,A478),)</f>
        <v/>
      </c>
      <c r="C478" s="42" t="str">
        <f t="shared" si="1"/>
        <v/>
      </c>
    </row>
    <row r="479" ht="15.75" customHeight="1">
      <c r="A479" s="8"/>
      <c r="B479" s="8" t="str">
        <f>IF(LEN(A479)&gt;0,COUNTIFS('ข้อมูลการติดตามผล'!$G:$G,$B$4&amp;"-"&amp;$B$3,'ข้อมูลการติดตามผล'!$C:$C,A479),)</f>
        <v/>
      </c>
      <c r="C479" s="42" t="str">
        <f t="shared" si="1"/>
        <v/>
      </c>
    </row>
    <row r="480" ht="15.75" customHeight="1">
      <c r="A480" s="8"/>
      <c r="B480" s="8" t="str">
        <f>IF(LEN(A480)&gt;0,COUNTIFS('ข้อมูลการติดตามผล'!$G:$G,$B$4&amp;"-"&amp;$B$3,'ข้อมูลการติดตามผล'!$C:$C,A480),)</f>
        <v/>
      </c>
      <c r="C480" s="42" t="str">
        <f t="shared" si="1"/>
        <v/>
      </c>
    </row>
    <row r="481" ht="15.75" customHeight="1">
      <c r="A481" s="8"/>
      <c r="B481" s="8" t="str">
        <f>IF(LEN(A481)&gt;0,COUNTIFS('ข้อมูลการติดตามผล'!$G:$G,$B$4&amp;"-"&amp;$B$3,'ข้อมูลการติดตามผล'!$C:$C,A481),)</f>
        <v/>
      </c>
      <c r="C481" s="42" t="str">
        <f t="shared" si="1"/>
        <v/>
      </c>
    </row>
    <row r="482" ht="15.75" customHeight="1">
      <c r="A482" s="8"/>
      <c r="B482" s="8" t="str">
        <f>IF(LEN(A482)&gt;0,COUNTIFS('ข้อมูลการติดตามผล'!$G:$G,$B$4&amp;"-"&amp;$B$3,'ข้อมูลการติดตามผล'!$C:$C,A482),)</f>
        <v/>
      </c>
      <c r="C482" s="42" t="str">
        <f t="shared" si="1"/>
        <v/>
      </c>
    </row>
    <row r="483" ht="15.75" customHeight="1">
      <c r="A483" s="8"/>
      <c r="B483" s="8" t="str">
        <f>IF(LEN(A483)&gt;0,COUNTIFS('ข้อมูลการติดตามผล'!$G:$G,$B$4&amp;"-"&amp;$B$3,'ข้อมูลการติดตามผล'!$C:$C,A483),)</f>
        <v/>
      </c>
      <c r="C483" s="42" t="str">
        <f t="shared" si="1"/>
        <v/>
      </c>
    </row>
    <row r="484" ht="15.75" customHeight="1">
      <c r="A484" s="8"/>
      <c r="B484" s="8" t="str">
        <f>IF(LEN(A484)&gt;0,COUNTIFS('ข้อมูลการติดตามผล'!$G:$G,$B$4&amp;"-"&amp;$B$3,'ข้อมูลการติดตามผล'!$C:$C,A484),)</f>
        <v/>
      </c>
      <c r="C484" s="42" t="str">
        <f t="shared" si="1"/>
        <v/>
      </c>
    </row>
    <row r="485" ht="15.75" customHeight="1">
      <c r="A485" s="8"/>
      <c r="B485" s="8" t="str">
        <f>IF(LEN(A485)&gt;0,COUNTIFS('ข้อมูลการติดตามผล'!$G:$G,$B$4&amp;"-"&amp;$B$3,'ข้อมูลการติดตามผล'!$C:$C,A485),)</f>
        <v/>
      </c>
      <c r="C485" s="42" t="str">
        <f t="shared" si="1"/>
        <v/>
      </c>
    </row>
    <row r="486" ht="15.75" customHeight="1">
      <c r="A486" s="8"/>
      <c r="B486" s="8" t="str">
        <f>IF(LEN(A486)&gt;0,COUNTIFS('ข้อมูลการติดตามผล'!$G:$G,$B$4&amp;"-"&amp;$B$3,'ข้อมูลการติดตามผล'!$C:$C,A486),)</f>
        <v/>
      </c>
      <c r="C486" s="42" t="str">
        <f t="shared" si="1"/>
        <v/>
      </c>
    </row>
    <row r="487" ht="15.75" customHeight="1">
      <c r="A487" s="8"/>
      <c r="B487" s="8" t="str">
        <f>IF(LEN(A487)&gt;0,COUNTIFS('ข้อมูลการติดตามผล'!$G:$G,$B$4&amp;"-"&amp;$B$3,'ข้อมูลการติดตามผล'!$C:$C,A487),)</f>
        <v/>
      </c>
      <c r="C487" s="42" t="str">
        <f t="shared" si="1"/>
        <v/>
      </c>
    </row>
    <row r="488" ht="15.75" customHeight="1">
      <c r="A488" s="8"/>
      <c r="B488" s="8" t="str">
        <f>IF(LEN(A488)&gt;0,COUNTIFS('ข้อมูลการติดตามผล'!$G:$G,$B$4&amp;"-"&amp;$B$3,'ข้อมูลการติดตามผล'!$C:$C,A488),)</f>
        <v/>
      </c>
      <c r="C488" s="42" t="str">
        <f t="shared" si="1"/>
        <v/>
      </c>
    </row>
    <row r="489" ht="15.75" customHeight="1">
      <c r="A489" s="8"/>
      <c r="B489" s="8" t="str">
        <f>IF(LEN(A489)&gt;0,COUNTIFS('ข้อมูลการติดตามผล'!$G:$G,$B$4&amp;"-"&amp;$B$3,'ข้อมูลการติดตามผล'!$C:$C,A489),)</f>
        <v/>
      </c>
      <c r="C489" s="42" t="str">
        <f t="shared" si="1"/>
        <v/>
      </c>
    </row>
    <row r="490" ht="15.75" customHeight="1">
      <c r="A490" s="8"/>
      <c r="B490" s="8" t="str">
        <f>IF(LEN(A490)&gt;0,COUNTIFS('ข้อมูลการติดตามผล'!$G:$G,$B$4&amp;"-"&amp;$B$3,'ข้อมูลการติดตามผล'!$C:$C,A490),)</f>
        <v/>
      </c>
      <c r="C490" s="42" t="str">
        <f t="shared" si="1"/>
        <v/>
      </c>
    </row>
    <row r="491" ht="15.75" customHeight="1">
      <c r="A491" s="8"/>
      <c r="B491" s="8" t="str">
        <f>IF(LEN(A491)&gt;0,COUNTIFS('ข้อมูลการติดตามผล'!$G:$G,$B$4&amp;"-"&amp;$B$3,'ข้อมูลการติดตามผล'!$C:$C,A491),)</f>
        <v/>
      </c>
      <c r="C491" s="42" t="str">
        <f t="shared" si="1"/>
        <v/>
      </c>
    </row>
    <row r="492" ht="15.75" customHeight="1">
      <c r="A492" s="8"/>
      <c r="B492" s="8" t="str">
        <f>IF(LEN(A492)&gt;0,COUNTIFS('ข้อมูลการติดตามผล'!$G:$G,$B$4&amp;"-"&amp;$B$3,'ข้อมูลการติดตามผล'!$C:$C,A492),)</f>
        <v/>
      </c>
      <c r="C492" s="42" t="str">
        <f t="shared" si="1"/>
        <v/>
      </c>
    </row>
    <row r="493" ht="15.75" customHeight="1">
      <c r="A493" s="8"/>
      <c r="B493" s="8" t="str">
        <f>IF(LEN(A493)&gt;0,COUNTIFS('ข้อมูลการติดตามผล'!$G:$G,$B$4&amp;"-"&amp;$B$3,'ข้อมูลการติดตามผล'!$C:$C,A493),)</f>
        <v/>
      </c>
      <c r="C493" s="42" t="str">
        <f t="shared" si="1"/>
        <v/>
      </c>
    </row>
    <row r="494" ht="15.75" customHeight="1">
      <c r="A494" s="8"/>
      <c r="B494" s="8" t="str">
        <f>IF(LEN(A494)&gt;0,COUNTIFS('ข้อมูลการติดตามผล'!$G:$G,$B$4&amp;"-"&amp;$B$3,'ข้อมูลการติดตามผล'!$C:$C,A494),)</f>
        <v/>
      </c>
      <c r="C494" s="42" t="str">
        <f t="shared" si="1"/>
        <v/>
      </c>
    </row>
    <row r="495" ht="15.75" customHeight="1">
      <c r="A495" s="8"/>
      <c r="B495" s="8" t="str">
        <f>IF(LEN(A495)&gt;0,COUNTIFS('ข้อมูลการติดตามผล'!$G:$G,$B$4&amp;"-"&amp;$B$3,'ข้อมูลการติดตามผล'!$C:$C,A495),)</f>
        <v/>
      </c>
      <c r="C495" s="42" t="str">
        <f t="shared" si="1"/>
        <v/>
      </c>
    </row>
    <row r="496" ht="15.75" customHeight="1">
      <c r="A496" s="8"/>
      <c r="B496" s="8" t="str">
        <f>IF(LEN(A496)&gt;0,COUNTIFS('ข้อมูลการติดตามผล'!$G:$G,$B$4&amp;"-"&amp;$B$3,'ข้อมูลการติดตามผล'!$C:$C,A496),)</f>
        <v/>
      </c>
      <c r="C496" s="42" t="str">
        <f t="shared" si="1"/>
        <v/>
      </c>
    </row>
    <row r="497" ht="15.75" customHeight="1">
      <c r="A497" s="8"/>
      <c r="B497" s="8" t="str">
        <f>IF(LEN(A497)&gt;0,COUNTIFS('ข้อมูลการติดตามผล'!$G:$G,$B$4&amp;"-"&amp;$B$3,'ข้อมูลการติดตามผล'!$C:$C,A497),)</f>
        <v/>
      </c>
      <c r="C497" s="42" t="str">
        <f t="shared" si="1"/>
        <v/>
      </c>
    </row>
    <row r="498" ht="15.75" customHeight="1">
      <c r="A498" s="8"/>
      <c r="B498" s="8" t="str">
        <f>IF(LEN(A498)&gt;0,COUNTIFS('ข้อมูลการติดตามผล'!$G:$G,$B$4&amp;"-"&amp;$B$3,'ข้อมูลการติดตามผล'!$C:$C,A498),)</f>
        <v/>
      </c>
      <c r="C498" s="42" t="str">
        <f t="shared" si="1"/>
        <v/>
      </c>
    </row>
    <row r="499" ht="15.75" customHeight="1">
      <c r="A499" s="8"/>
      <c r="B499" s="8" t="str">
        <f>IF(LEN(A499)&gt;0,COUNTIFS('ข้อมูลการติดตามผล'!$G:$G,$B$4&amp;"-"&amp;$B$3,'ข้อมูลการติดตามผล'!$C:$C,A499),)</f>
        <v/>
      </c>
      <c r="C499" s="42" t="str">
        <f t="shared" si="1"/>
        <v/>
      </c>
    </row>
    <row r="500" ht="15.75" customHeight="1">
      <c r="A500" s="8"/>
      <c r="B500" s="8" t="str">
        <f>IF(LEN(A500)&gt;0,COUNTIFS('ข้อมูลการติดตามผล'!$G:$G,$B$4&amp;"-"&amp;$B$3,'ข้อมูลการติดตามผล'!$C:$C,A500),)</f>
        <v/>
      </c>
      <c r="C500" s="42" t="str">
        <f t="shared" si="1"/>
        <v/>
      </c>
    </row>
    <row r="501" ht="15.75" customHeight="1">
      <c r="A501" s="8"/>
      <c r="B501" s="8" t="str">
        <f>IF(LEN(A501)&gt;0,COUNTIFS('ข้อมูลการติดตามผล'!$G:$G,$B$4&amp;"-"&amp;$B$3,'ข้อมูลการติดตามผล'!$C:$C,A501),)</f>
        <v/>
      </c>
      <c r="C501" s="42" t="str">
        <f t="shared" si="1"/>
        <v/>
      </c>
    </row>
    <row r="502" ht="15.75" customHeight="1">
      <c r="A502" s="8"/>
      <c r="B502" s="8" t="str">
        <f>IF(LEN(A502)&gt;0,COUNTIFS('ข้อมูลการติดตามผล'!$G:$G,$B$4&amp;"-"&amp;$B$3,'ข้อมูลการติดตามผล'!$C:$C,A502),)</f>
        <v/>
      </c>
      <c r="C502" s="42" t="str">
        <f t="shared" si="1"/>
        <v/>
      </c>
    </row>
    <row r="503" ht="15.75" customHeight="1">
      <c r="A503" s="8"/>
      <c r="B503" s="8" t="str">
        <f>IF(LEN(A503)&gt;0,COUNTIFS('ข้อมูลการติดตามผล'!$G:$G,$B$4&amp;"-"&amp;$B$3,'ข้อมูลการติดตามผล'!$C:$C,A503),)</f>
        <v/>
      </c>
      <c r="C503" s="42" t="str">
        <f t="shared" si="1"/>
        <v/>
      </c>
    </row>
    <row r="504" ht="15.75" customHeight="1">
      <c r="A504" s="8"/>
      <c r="B504" s="8" t="str">
        <f>IF(LEN(A504)&gt;0,COUNTIFS('ข้อมูลการติดตามผล'!$G:$G,$B$4&amp;"-"&amp;$B$3,'ข้อมูลการติดตามผล'!$C:$C,A504),)</f>
        <v/>
      </c>
      <c r="C504" s="42" t="str">
        <f t="shared" si="1"/>
        <v/>
      </c>
    </row>
    <row r="505" ht="15.75" customHeight="1">
      <c r="A505" s="8"/>
      <c r="B505" s="8" t="str">
        <f>IF(LEN(A505)&gt;0,COUNTIFS('ข้อมูลการติดตามผล'!$G:$G,$B$4&amp;"-"&amp;$B$3,'ข้อมูลการติดตามผล'!$C:$C,A505),)</f>
        <v/>
      </c>
      <c r="C505" s="42" t="str">
        <f t="shared" si="1"/>
        <v/>
      </c>
    </row>
    <row r="506" ht="15.75" customHeight="1">
      <c r="A506" s="8"/>
      <c r="B506" s="8" t="str">
        <f>IF(LEN(A506)&gt;0,COUNTIFS('ข้อมูลการติดตามผล'!$G:$G,$B$4&amp;"-"&amp;$B$3,'ข้อมูลการติดตามผล'!$C:$C,A506),)</f>
        <v/>
      </c>
      <c r="C506" s="42" t="str">
        <f t="shared" si="1"/>
        <v/>
      </c>
    </row>
    <row r="507" ht="15.75" customHeight="1">
      <c r="A507" s="8"/>
      <c r="B507" s="8" t="str">
        <f>IF(LEN(A507)&gt;0,COUNTIFS('ข้อมูลการติดตามผล'!$G:$G,$B$4&amp;"-"&amp;$B$3,'ข้อมูลการติดตามผล'!$C:$C,A507),)</f>
        <v/>
      </c>
      <c r="C507" s="42" t="str">
        <f t="shared" si="1"/>
        <v/>
      </c>
    </row>
    <row r="508" ht="15.75" customHeight="1">
      <c r="A508" s="8"/>
      <c r="B508" s="8" t="str">
        <f>IF(LEN(A508)&gt;0,COUNTIFS('ข้อมูลการติดตามผล'!$G:$G,$B$4&amp;"-"&amp;$B$3,'ข้อมูลการติดตามผล'!$C:$C,A508),)</f>
        <v/>
      </c>
      <c r="C508" s="42" t="str">
        <f t="shared" si="1"/>
        <v/>
      </c>
    </row>
    <row r="509" ht="15.75" customHeight="1">
      <c r="A509" s="8"/>
      <c r="B509" s="8" t="str">
        <f>IF(LEN(A509)&gt;0,COUNTIFS('ข้อมูลการติดตามผล'!$G:$G,$B$4&amp;"-"&amp;$B$3,'ข้อมูลการติดตามผล'!$C:$C,A509),)</f>
        <v/>
      </c>
      <c r="C509" s="42" t="str">
        <f t="shared" si="1"/>
        <v/>
      </c>
    </row>
    <row r="510" ht="15.75" customHeight="1">
      <c r="A510" s="8"/>
      <c r="B510" s="8" t="str">
        <f>IF(LEN(A510)&gt;0,COUNTIFS('ข้อมูลการติดตามผล'!$G:$G,$B$4&amp;"-"&amp;$B$3,'ข้อมูลการติดตามผล'!$C:$C,A510),)</f>
        <v/>
      </c>
      <c r="C510" s="42" t="str">
        <f t="shared" si="1"/>
        <v/>
      </c>
    </row>
    <row r="511" ht="15.75" customHeight="1">
      <c r="A511" s="8"/>
      <c r="B511" s="8" t="str">
        <f>IF(LEN(A511)&gt;0,COUNTIFS('ข้อมูลการติดตามผล'!$G:$G,$B$4&amp;"-"&amp;$B$3,'ข้อมูลการติดตามผล'!$C:$C,A511),)</f>
        <v/>
      </c>
      <c r="C511" s="42" t="str">
        <f t="shared" si="1"/>
        <v/>
      </c>
    </row>
    <row r="512" ht="15.75" customHeight="1">
      <c r="A512" s="8"/>
      <c r="B512" s="8" t="str">
        <f>IF(LEN(A512)&gt;0,COUNTIFS('ข้อมูลการติดตามผล'!$G:$G,$B$4&amp;"-"&amp;$B$3,'ข้อมูลการติดตามผล'!$C:$C,A512),)</f>
        <v/>
      </c>
      <c r="C512" s="42" t="str">
        <f t="shared" si="1"/>
        <v/>
      </c>
    </row>
    <row r="513" ht="15.75" customHeight="1">
      <c r="A513" s="8"/>
      <c r="B513" s="8" t="str">
        <f>IF(LEN(A513)&gt;0,COUNTIFS('ข้อมูลการติดตามผล'!$G:$G,$B$4&amp;"-"&amp;$B$3,'ข้อมูลการติดตามผล'!$C:$C,A513),)</f>
        <v/>
      </c>
      <c r="C513" s="42" t="str">
        <f t="shared" si="1"/>
        <v/>
      </c>
    </row>
    <row r="514" ht="15.75" customHeight="1">
      <c r="A514" s="8"/>
      <c r="B514" s="8" t="str">
        <f>IF(LEN(A514)&gt;0,COUNTIFS('ข้อมูลการติดตามผล'!$G:$G,$B$4&amp;"-"&amp;$B$3,'ข้อมูลการติดตามผล'!$C:$C,A514),)</f>
        <v/>
      </c>
      <c r="C514" s="42" t="str">
        <f t="shared" si="1"/>
        <v/>
      </c>
    </row>
    <row r="515" ht="15.75" customHeight="1">
      <c r="A515" s="8"/>
      <c r="B515" s="8" t="str">
        <f>IF(LEN(A515)&gt;0,COUNTIFS('ข้อมูลการติดตามผล'!$G:$G,$B$4&amp;"-"&amp;$B$3,'ข้อมูลการติดตามผล'!$C:$C,A515),)</f>
        <v/>
      </c>
      <c r="C515" s="42" t="str">
        <f t="shared" si="1"/>
        <v/>
      </c>
    </row>
    <row r="516" ht="15.75" customHeight="1">
      <c r="A516" s="8"/>
      <c r="B516" s="8" t="str">
        <f>IF(LEN(A516)&gt;0,COUNTIFS('ข้อมูลการติดตามผล'!$G:$G,$B$4&amp;"-"&amp;$B$3,'ข้อมูลการติดตามผล'!$C:$C,A516),)</f>
        <v/>
      </c>
      <c r="C516" s="42" t="str">
        <f t="shared" si="1"/>
        <v/>
      </c>
    </row>
    <row r="517" ht="15.75" customHeight="1">
      <c r="A517" s="8"/>
      <c r="B517" s="8" t="str">
        <f>IF(LEN(A517)&gt;0,COUNTIFS('ข้อมูลการติดตามผล'!$G:$G,$B$4&amp;"-"&amp;$B$3,'ข้อมูลการติดตามผล'!$C:$C,A517),)</f>
        <v/>
      </c>
      <c r="C517" s="42" t="str">
        <f t="shared" si="1"/>
        <v/>
      </c>
    </row>
    <row r="518" ht="15.75" customHeight="1">
      <c r="A518" s="8"/>
      <c r="B518" s="8" t="str">
        <f>IF(LEN(A518)&gt;0,COUNTIFS('ข้อมูลการติดตามผล'!$G:$G,$B$4&amp;"-"&amp;$B$3,'ข้อมูลการติดตามผล'!$C:$C,A518),)</f>
        <v/>
      </c>
      <c r="C518" s="42" t="str">
        <f t="shared" si="1"/>
        <v/>
      </c>
    </row>
    <row r="519" ht="15.75" customHeight="1">
      <c r="A519" s="8"/>
      <c r="B519" s="8" t="str">
        <f>IF(LEN(A519)&gt;0,COUNTIFS('ข้อมูลการติดตามผล'!$G:$G,$B$4&amp;"-"&amp;$B$3,'ข้อมูลการติดตามผล'!$C:$C,A519),)</f>
        <v/>
      </c>
      <c r="C519" s="42" t="str">
        <f t="shared" si="1"/>
        <v/>
      </c>
    </row>
    <row r="520" ht="15.75" customHeight="1">
      <c r="A520" s="8"/>
      <c r="B520" s="8" t="str">
        <f>IF(LEN(A520)&gt;0,COUNTIFS('ข้อมูลการติดตามผล'!$G:$G,$B$4&amp;"-"&amp;$B$3,'ข้อมูลการติดตามผล'!$C:$C,A520),)</f>
        <v/>
      </c>
      <c r="C520" s="42" t="str">
        <f t="shared" si="1"/>
        <v/>
      </c>
    </row>
    <row r="521" ht="15.75" customHeight="1">
      <c r="A521" s="8"/>
      <c r="B521" s="8" t="str">
        <f>IF(LEN(A521)&gt;0,COUNTIFS('ข้อมูลการติดตามผล'!$G:$G,$B$4&amp;"-"&amp;$B$3,'ข้อมูลการติดตามผล'!$C:$C,A521),)</f>
        <v/>
      </c>
      <c r="C521" s="42" t="str">
        <f t="shared" si="1"/>
        <v/>
      </c>
    </row>
    <row r="522" ht="15.75" customHeight="1">
      <c r="A522" s="8"/>
      <c r="B522" s="8" t="str">
        <f>IF(LEN(A522)&gt;0,COUNTIFS('ข้อมูลการติดตามผล'!$G:$G,$B$4&amp;"-"&amp;$B$3,'ข้อมูลการติดตามผล'!$C:$C,A522),)</f>
        <v/>
      </c>
      <c r="C522" s="42" t="str">
        <f t="shared" si="1"/>
        <v/>
      </c>
    </row>
    <row r="523" ht="15.75" customHeight="1">
      <c r="A523" s="8"/>
      <c r="B523" s="8" t="str">
        <f>IF(LEN(A523)&gt;0,COUNTIFS('ข้อมูลการติดตามผล'!$G:$G,$B$4&amp;"-"&amp;$B$3,'ข้อมูลการติดตามผล'!$C:$C,A523),)</f>
        <v/>
      </c>
      <c r="C523" s="42" t="str">
        <f t="shared" si="1"/>
        <v/>
      </c>
    </row>
    <row r="524" ht="15.75" customHeight="1">
      <c r="A524" s="8"/>
      <c r="B524" s="8" t="str">
        <f>IF(LEN(A524)&gt;0,COUNTIFS('ข้อมูลการติดตามผล'!$G:$G,$B$4&amp;"-"&amp;$B$3,'ข้อมูลการติดตามผล'!$C:$C,A524),)</f>
        <v/>
      </c>
      <c r="C524" s="42" t="str">
        <f t="shared" si="1"/>
        <v/>
      </c>
    </row>
    <row r="525" ht="15.75" customHeight="1">
      <c r="A525" s="8"/>
      <c r="B525" s="8" t="str">
        <f>IF(LEN(A525)&gt;0,COUNTIFS('ข้อมูลการติดตามผล'!$G:$G,$B$4&amp;"-"&amp;$B$3,'ข้อมูลการติดตามผล'!$C:$C,A525),)</f>
        <v/>
      </c>
      <c r="C525" s="42" t="str">
        <f t="shared" si="1"/>
        <v/>
      </c>
    </row>
    <row r="526" ht="15.75" customHeight="1">
      <c r="A526" s="8"/>
      <c r="B526" s="8" t="str">
        <f>IF(LEN(A526)&gt;0,COUNTIFS('ข้อมูลการติดตามผล'!$G:$G,$B$4&amp;"-"&amp;$B$3,'ข้อมูลการติดตามผล'!$C:$C,A526),)</f>
        <v/>
      </c>
      <c r="C526" s="42" t="str">
        <f t="shared" si="1"/>
        <v/>
      </c>
    </row>
    <row r="527" ht="15.75" customHeight="1">
      <c r="A527" s="8"/>
      <c r="B527" s="8" t="str">
        <f>IF(LEN(A527)&gt;0,COUNTIFS('ข้อมูลการติดตามผล'!$G:$G,$B$4&amp;"-"&amp;$B$3,'ข้อมูลการติดตามผล'!$C:$C,A527),)</f>
        <v/>
      </c>
      <c r="C527" s="42" t="str">
        <f t="shared" si="1"/>
        <v/>
      </c>
    </row>
    <row r="528" ht="15.75" customHeight="1">
      <c r="A528" s="8"/>
      <c r="B528" s="8" t="str">
        <f>IF(LEN(A528)&gt;0,COUNTIFS('ข้อมูลการติดตามผล'!$G:$G,$B$4&amp;"-"&amp;$B$3,'ข้อมูลการติดตามผล'!$C:$C,A528),)</f>
        <v/>
      </c>
      <c r="C528" s="42" t="str">
        <f t="shared" si="1"/>
        <v/>
      </c>
    </row>
    <row r="529" ht="15.75" customHeight="1">
      <c r="A529" s="8"/>
      <c r="B529" s="8" t="str">
        <f>IF(LEN(A529)&gt;0,COUNTIFS('ข้อมูลการติดตามผล'!$G:$G,$B$4&amp;"-"&amp;$B$3,'ข้อมูลการติดตามผล'!$C:$C,A529),)</f>
        <v/>
      </c>
      <c r="C529" s="42" t="str">
        <f t="shared" si="1"/>
        <v/>
      </c>
    </row>
    <row r="530" ht="15.75" customHeight="1">
      <c r="A530" s="8"/>
      <c r="B530" s="8" t="str">
        <f>IF(LEN(A530)&gt;0,COUNTIFS('ข้อมูลการติดตามผล'!$G:$G,$B$4&amp;"-"&amp;$B$3,'ข้อมูลการติดตามผล'!$C:$C,A530),)</f>
        <v/>
      </c>
      <c r="C530" s="42" t="str">
        <f t="shared" si="1"/>
        <v/>
      </c>
    </row>
    <row r="531" ht="15.75" customHeight="1">
      <c r="A531" s="8"/>
      <c r="B531" s="8" t="str">
        <f>IF(LEN(A531)&gt;0,COUNTIFS('ข้อมูลการติดตามผล'!$G:$G,$B$4&amp;"-"&amp;$B$3,'ข้อมูลการติดตามผล'!$C:$C,A531),)</f>
        <v/>
      </c>
      <c r="C531" s="42" t="str">
        <f t="shared" si="1"/>
        <v/>
      </c>
    </row>
    <row r="532" ht="15.75" customHeight="1">
      <c r="A532" s="8"/>
      <c r="B532" s="8" t="str">
        <f>IF(LEN(A532)&gt;0,COUNTIFS('ข้อมูลการติดตามผล'!$G:$G,$B$4&amp;"-"&amp;$B$3,'ข้อมูลการติดตามผล'!$C:$C,A532),)</f>
        <v/>
      </c>
      <c r="C532" s="42" t="str">
        <f t="shared" si="1"/>
        <v/>
      </c>
    </row>
    <row r="533" ht="15.75" customHeight="1">
      <c r="A533" s="8"/>
      <c r="B533" s="8" t="str">
        <f>IF(LEN(A533)&gt;0,COUNTIFS('ข้อมูลการติดตามผล'!$G:$G,$B$4&amp;"-"&amp;$B$3,'ข้อมูลการติดตามผล'!$C:$C,A533),)</f>
        <v/>
      </c>
      <c r="C533" s="42" t="str">
        <f t="shared" si="1"/>
        <v/>
      </c>
    </row>
    <row r="534" ht="15.75" customHeight="1">
      <c r="A534" s="8"/>
      <c r="B534" s="8" t="str">
        <f>IF(LEN(A534)&gt;0,COUNTIFS('ข้อมูลการติดตามผล'!$G:$G,$B$4&amp;"-"&amp;$B$3,'ข้อมูลการติดตามผล'!$C:$C,A534),)</f>
        <v/>
      </c>
      <c r="C534" s="42" t="str">
        <f t="shared" si="1"/>
        <v/>
      </c>
    </row>
    <row r="535" ht="15.75" customHeight="1">
      <c r="A535" s="8"/>
      <c r="B535" s="8" t="str">
        <f>IF(LEN(A535)&gt;0,COUNTIFS('ข้อมูลการติดตามผล'!$G:$G,$B$4&amp;"-"&amp;$B$3,'ข้อมูลการติดตามผล'!$C:$C,A535),)</f>
        <v/>
      </c>
      <c r="C535" s="42" t="str">
        <f t="shared" si="1"/>
        <v/>
      </c>
    </row>
    <row r="536" ht="15.75" customHeight="1">
      <c r="A536" s="8"/>
      <c r="B536" s="8" t="str">
        <f>IF(LEN(A536)&gt;0,COUNTIFS('ข้อมูลการติดตามผล'!$G:$G,$B$4&amp;"-"&amp;$B$3,'ข้อมูลการติดตามผล'!$C:$C,A536),)</f>
        <v/>
      </c>
      <c r="C536" s="42" t="str">
        <f t="shared" si="1"/>
        <v/>
      </c>
    </row>
    <row r="537" ht="15.75" customHeight="1">
      <c r="A537" s="8"/>
      <c r="B537" s="8" t="str">
        <f>IF(LEN(A537)&gt;0,COUNTIFS('ข้อมูลการติดตามผล'!$G:$G,$B$4&amp;"-"&amp;$B$3,'ข้อมูลการติดตามผล'!$C:$C,A537),)</f>
        <v/>
      </c>
      <c r="C537" s="42" t="str">
        <f t="shared" si="1"/>
        <v/>
      </c>
    </row>
    <row r="538" ht="15.75" customHeight="1">
      <c r="A538" s="8"/>
      <c r="B538" s="8" t="str">
        <f>IF(LEN(A538)&gt;0,COUNTIFS('ข้อมูลการติดตามผล'!$G:$G,$B$4&amp;"-"&amp;$B$3,'ข้อมูลการติดตามผล'!$C:$C,A538),)</f>
        <v/>
      </c>
      <c r="C538" s="42" t="str">
        <f t="shared" si="1"/>
        <v/>
      </c>
    </row>
    <row r="539" ht="15.75" customHeight="1">
      <c r="A539" s="8"/>
      <c r="B539" s="8" t="str">
        <f>IF(LEN(A539)&gt;0,COUNTIFS('ข้อมูลการติดตามผล'!$G:$G,$B$4&amp;"-"&amp;$B$3,'ข้อมูลการติดตามผล'!$C:$C,A539),)</f>
        <v/>
      </c>
      <c r="C539" s="42" t="str">
        <f t="shared" si="1"/>
        <v/>
      </c>
    </row>
    <row r="540" ht="15.75" customHeight="1">
      <c r="A540" s="8"/>
      <c r="B540" s="8" t="str">
        <f>IF(LEN(A540)&gt;0,COUNTIFS('ข้อมูลการติดตามผล'!$G:$G,$B$4&amp;"-"&amp;$B$3,'ข้อมูลการติดตามผล'!$C:$C,A540),)</f>
        <v/>
      </c>
      <c r="C540" s="42" t="str">
        <f t="shared" si="1"/>
        <v/>
      </c>
    </row>
    <row r="541" ht="15.75" customHeight="1">
      <c r="A541" s="8"/>
      <c r="B541" s="8" t="str">
        <f>IF(LEN(A541)&gt;0,COUNTIFS('ข้อมูลการติดตามผล'!$G:$G,$B$4&amp;"-"&amp;$B$3,'ข้อมูลการติดตามผล'!$C:$C,A541),)</f>
        <v/>
      </c>
      <c r="C541" s="42" t="str">
        <f t="shared" si="1"/>
        <v/>
      </c>
    </row>
    <row r="542" ht="15.75" customHeight="1">
      <c r="A542" s="8"/>
      <c r="B542" s="8" t="str">
        <f>IF(LEN(A542)&gt;0,COUNTIFS('ข้อมูลการติดตามผล'!$G:$G,$B$4&amp;"-"&amp;$B$3,'ข้อมูลการติดตามผล'!$C:$C,A542),)</f>
        <v/>
      </c>
      <c r="C542" s="42" t="str">
        <f t="shared" si="1"/>
        <v/>
      </c>
    </row>
    <row r="543" ht="15.75" customHeight="1">
      <c r="A543" s="8"/>
      <c r="B543" s="8" t="str">
        <f>IF(LEN(A543)&gt;0,COUNTIFS('ข้อมูลการติดตามผล'!$G:$G,$B$4&amp;"-"&amp;$B$3,'ข้อมูลการติดตามผล'!$C:$C,A543),)</f>
        <v/>
      </c>
      <c r="C543" s="42" t="str">
        <f t="shared" si="1"/>
        <v/>
      </c>
    </row>
    <row r="544" ht="15.75" customHeight="1">
      <c r="A544" s="8"/>
      <c r="B544" s="8" t="str">
        <f>IF(LEN(A544)&gt;0,COUNTIFS('ข้อมูลการติดตามผล'!$G:$G,$B$4&amp;"-"&amp;$B$3,'ข้อมูลการติดตามผล'!$C:$C,A544),)</f>
        <v/>
      </c>
      <c r="C544" s="42" t="str">
        <f t="shared" si="1"/>
        <v/>
      </c>
    </row>
    <row r="545" ht="15.75" customHeight="1">
      <c r="A545" s="8"/>
      <c r="B545" s="8" t="str">
        <f>IF(LEN(A545)&gt;0,COUNTIFS('ข้อมูลการติดตามผล'!$G:$G,$B$4&amp;"-"&amp;$B$3,'ข้อมูลการติดตามผล'!$C:$C,A545),)</f>
        <v/>
      </c>
      <c r="C545" s="42" t="str">
        <f t="shared" si="1"/>
        <v/>
      </c>
    </row>
    <row r="546" ht="15.75" customHeight="1">
      <c r="A546" s="8"/>
      <c r="B546" s="8" t="str">
        <f>IF(LEN(A546)&gt;0,COUNTIFS('ข้อมูลการติดตามผล'!$G:$G,$B$4&amp;"-"&amp;$B$3,'ข้อมูลการติดตามผล'!$C:$C,A546),)</f>
        <v/>
      </c>
      <c r="C546" s="42" t="str">
        <f t="shared" si="1"/>
        <v/>
      </c>
    </row>
    <row r="547" ht="15.75" customHeight="1">
      <c r="A547" s="8"/>
      <c r="B547" s="8" t="str">
        <f>IF(LEN(A547)&gt;0,COUNTIFS('ข้อมูลการติดตามผล'!$G:$G,$B$4&amp;"-"&amp;$B$3,'ข้อมูลการติดตามผล'!$C:$C,A547),)</f>
        <v/>
      </c>
      <c r="C547" s="42" t="str">
        <f t="shared" si="1"/>
        <v/>
      </c>
    </row>
    <row r="548" ht="15.75" customHeight="1">
      <c r="A548" s="8"/>
      <c r="B548" s="8" t="str">
        <f>IF(LEN(A548)&gt;0,COUNTIFS('ข้อมูลการติดตามผล'!$G:$G,$B$4&amp;"-"&amp;$B$3,'ข้อมูลการติดตามผล'!$C:$C,A548),)</f>
        <v/>
      </c>
      <c r="C548" s="42" t="str">
        <f t="shared" si="1"/>
        <v/>
      </c>
    </row>
    <row r="549" ht="15.75" customHeight="1">
      <c r="A549" s="8"/>
      <c r="B549" s="8" t="str">
        <f>IF(LEN(A549)&gt;0,COUNTIFS('ข้อมูลการติดตามผล'!$G:$G,$B$4&amp;"-"&amp;$B$3,'ข้อมูลการติดตามผล'!$C:$C,A549),)</f>
        <v/>
      </c>
      <c r="C549" s="42" t="str">
        <f t="shared" si="1"/>
        <v/>
      </c>
    </row>
    <row r="550" ht="15.75" customHeight="1">
      <c r="A550" s="8"/>
      <c r="B550" s="8" t="str">
        <f>IF(LEN(A550)&gt;0,COUNTIFS('ข้อมูลการติดตามผล'!$G:$G,$B$4&amp;"-"&amp;$B$3,'ข้อมูลการติดตามผล'!$C:$C,A550),)</f>
        <v/>
      </c>
      <c r="C550" s="42" t="str">
        <f t="shared" si="1"/>
        <v/>
      </c>
    </row>
    <row r="551" ht="15.75" customHeight="1">
      <c r="A551" s="8"/>
      <c r="B551" s="8" t="str">
        <f>IF(LEN(A551)&gt;0,COUNTIFS('ข้อมูลการติดตามผล'!$G:$G,$B$4&amp;"-"&amp;$B$3,'ข้อมูลการติดตามผล'!$C:$C,A551),)</f>
        <v/>
      </c>
      <c r="C551" s="42" t="str">
        <f t="shared" si="1"/>
        <v/>
      </c>
    </row>
    <row r="552" ht="15.75" customHeight="1">
      <c r="A552" s="8"/>
      <c r="B552" s="8" t="str">
        <f>IF(LEN(A552)&gt;0,COUNTIFS('ข้อมูลการติดตามผล'!$G:$G,$B$4&amp;"-"&amp;$B$3,'ข้อมูลการติดตามผล'!$C:$C,A552),)</f>
        <v/>
      </c>
      <c r="C552" s="42" t="str">
        <f t="shared" si="1"/>
        <v/>
      </c>
    </row>
    <row r="553" ht="15.75" customHeight="1">
      <c r="A553" s="8"/>
      <c r="B553" s="8" t="str">
        <f>IF(LEN(A553)&gt;0,COUNTIFS('ข้อมูลการติดตามผล'!$G:$G,$B$4&amp;"-"&amp;$B$3,'ข้อมูลการติดตามผล'!$C:$C,A553),)</f>
        <v/>
      </c>
      <c r="C553" s="42" t="str">
        <f t="shared" si="1"/>
        <v/>
      </c>
    </row>
    <row r="554" ht="15.75" customHeight="1">
      <c r="A554" s="8"/>
      <c r="B554" s="8" t="str">
        <f>IF(LEN(A554)&gt;0,COUNTIFS('ข้อมูลการติดตามผล'!$G:$G,$B$4&amp;"-"&amp;$B$3,'ข้อมูลการติดตามผล'!$C:$C,A554),)</f>
        <v/>
      </c>
      <c r="C554" s="42" t="str">
        <f t="shared" si="1"/>
        <v/>
      </c>
    </row>
    <row r="555" ht="15.75" customHeight="1">
      <c r="A555" s="8"/>
      <c r="B555" s="8" t="str">
        <f>IF(LEN(A555)&gt;0,COUNTIFS('ข้อมูลการติดตามผล'!$G:$G,$B$4&amp;"-"&amp;$B$3,'ข้อมูลการติดตามผล'!$C:$C,A555),)</f>
        <v/>
      </c>
      <c r="C555" s="42" t="str">
        <f t="shared" si="1"/>
        <v/>
      </c>
    </row>
    <row r="556" ht="15.75" customHeight="1">
      <c r="A556" s="8"/>
      <c r="B556" s="8" t="str">
        <f>IF(LEN(A556)&gt;0,COUNTIFS('ข้อมูลการติดตามผล'!$G:$G,$B$4&amp;"-"&amp;$B$3,'ข้อมูลการติดตามผล'!$C:$C,A556),)</f>
        <v/>
      </c>
      <c r="C556" s="42" t="str">
        <f t="shared" si="1"/>
        <v/>
      </c>
    </row>
    <row r="557" ht="15.75" customHeight="1">
      <c r="A557" s="8"/>
      <c r="B557" s="8" t="str">
        <f>IF(LEN(A557)&gt;0,COUNTIFS('ข้อมูลการติดตามผล'!$G:$G,$B$4&amp;"-"&amp;$B$3,'ข้อมูลการติดตามผล'!$C:$C,A557),)</f>
        <v/>
      </c>
      <c r="C557" s="42" t="str">
        <f t="shared" si="1"/>
        <v/>
      </c>
    </row>
    <row r="558" ht="15.75" customHeight="1">
      <c r="A558" s="8"/>
      <c r="B558" s="8" t="str">
        <f>IF(LEN(A558)&gt;0,COUNTIFS('ข้อมูลการติดตามผล'!$G:$G,$B$4&amp;"-"&amp;$B$3,'ข้อมูลการติดตามผล'!$C:$C,A558),)</f>
        <v/>
      </c>
      <c r="C558" s="42" t="str">
        <f t="shared" si="1"/>
        <v/>
      </c>
    </row>
    <row r="559" ht="15.75" customHeight="1">
      <c r="A559" s="8"/>
      <c r="B559" s="8" t="str">
        <f>IF(LEN(A559)&gt;0,COUNTIFS('ข้อมูลการติดตามผล'!$G:$G,$B$4&amp;"-"&amp;$B$3,'ข้อมูลการติดตามผล'!$C:$C,A559),)</f>
        <v/>
      </c>
      <c r="C559" s="42" t="str">
        <f t="shared" si="1"/>
        <v/>
      </c>
    </row>
    <row r="560" ht="15.75" customHeight="1">
      <c r="A560" s="8"/>
      <c r="B560" s="8" t="str">
        <f>IF(LEN(A560)&gt;0,COUNTIFS('ข้อมูลการติดตามผล'!$G:$G,$B$4&amp;"-"&amp;$B$3,'ข้อมูลการติดตามผล'!$C:$C,A560),)</f>
        <v/>
      </c>
      <c r="C560" s="42" t="str">
        <f t="shared" si="1"/>
        <v/>
      </c>
    </row>
    <row r="561" ht="15.75" customHeight="1">
      <c r="A561" s="8"/>
      <c r="B561" s="8" t="str">
        <f>IF(LEN(A561)&gt;0,COUNTIFS('ข้อมูลการติดตามผล'!$G:$G,$B$4&amp;"-"&amp;$B$3,'ข้อมูลการติดตามผล'!$C:$C,A561),)</f>
        <v/>
      </c>
      <c r="C561" s="42" t="str">
        <f t="shared" si="1"/>
        <v/>
      </c>
    </row>
    <row r="562" ht="15.75" customHeight="1">
      <c r="A562" s="8"/>
      <c r="B562" s="8" t="str">
        <f>IF(LEN(A562)&gt;0,COUNTIFS('ข้อมูลการติดตามผล'!$G:$G,$B$4&amp;"-"&amp;$B$3,'ข้อมูลการติดตามผล'!$C:$C,A562),)</f>
        <v/>
      </c>
      <c r="C562" s="42" t="str">
        <f t="shared" si="1"/>
        <v/>
      </c>
    </row>
    <row r="563" ht="15.75" customHeight="1">
      <c r="A563" s="8"/>
      <c r="B563" s="8" t="str">
        <f>IF(LEN(A563)&gt;0,COUNTIFS('ข้อมูลการติดตามผล'!$G:$G,$B$4&amp;"-"&amp;$B$3,'ข้อมูลการติดตามผล'!$C:$C,A563),)</f>
        <v/>
      </c>
      <c r="C563" s="42" t="str">
        <f t="shared" si="1"/>
        <v/>
      </c>
    </row>
    <row r="564" ht="15.75" customHeight="1">
      <c r="A564" s="8"/>
      <c r="B564" s="8" t="str">
        <f>IF(LEN(A564)&gt;0,COUNTIFS('ข้อมูลการติดตามผล'!$G:$G,$B$4&amp;"-"&amp;$B$3,'ข้อมูลการติดตามผล'!$C:$C,A564),)</f>
        <v/>
      </c>
      <c r="C564" s="42" t="str">
        <f t="shared" si="1"/>
        <v/>
      </c>
    </row>
    <row r="565" ht="15.75" customHeight="1">
      <c r="A565" s="8"/>
      <c r="B565" s="8" t="str">
        <f>IF(LEN(A565)&gt;0,COUNTIFS('ข้อมูลการติดตามผล'!$G:$G,$B$4&amp;"-"&amp;$B$3,'ข้อมูลการติดตามผล'!$C:$C,A565),)</f>
        <v/>
      </c>
      <c r="C565" s="42" t="str">
        <f t="shared" si="1"/>
        <v/>
      </c>
    </row>
    <row r="566" ht="15.75" customHeight="1">
      <c r="A566" s="8"/>
      <c r="B566" s="8" t="str">
        <f>IF(LEN(A566)&gt;0,COUNTIFS('ข้อมูลการติดตามผล'!$G:$G,$B$4&amp;"-"&amp;$B$3,'ข้อมูลการติดตามผล'!$C:$C,A566),)</f>
        <v/>
      </c>
      <c r="C566" s="42" t="str">
        <f t="shared" si="1"/>
        <v/>
      </c>
    </row>
    <row r="567" ht="15.75" customHeight="1">
      <c r="A567" s="8"/>
      <c r="B567" s="8" t="str">
        <f>IF(LEN(A567)&gt;0,COUNTIFS('ข้อมูลการติดตามผล'!$G:$G,$B$4&amp;"-"&amp;$B$3,'ข้อมูลการติดตามผล'!$C:$C,A567),)</f>
        <v/>
      </c>
      <c r="C567" s="42" t="str">
        <f t="shared" si="1"/>
        <v/>
      </c>
    </row>
    <row r="568" ht="15.75" customHeight="1">
      <c r="A568" s="8"/>
      <c r="B568" s="8" t="str">
        <f>IF(LEN(A568)&gt;0,COUNTIFS('ข้อมูลการติดตามผล'!$G:$G,$B$4&amp;"-"&amp;$B$3,'ข้อมูลการติดตามผล'!$C:$C,A568),)</f>
        <v/>
      </c>
      <c r="C568" s="42" t="str">
        <f t="shared" si="1"/>
        <v/>
      </c>
    </row>
    <row r="569" ht="15.75" customHeight="1">
      <c r="A569" s="8"/>
      <c r="B569" s="8" t="str">
        <f>IF(LEN(A569)&gt;0,COUNTIFS('ข้อมูลการติดตามผล'!$G:$G,$B$4&amp;"-"&amp;$B$3,'ข้อมูลการติดตามผล'!$C:$C,A569),)</f>
        <v/>
      </c>
      <c r="C569" s="42" t="str">
        <f t="shared" si="1"/>
        <v/>
      </c>
    </row>
    <row r="570" ht="15.75" customHeight="1">
      <c r="A570" s="8"/>
      <c r="B570" s="8" t="str">
        <f>IF(LEN(A570)&gt;0,COUNTIFS('ข้อมูลการติดตามผล'!$G:$G,$B$4&amp;"-"&amp;$B$3,'ข้อมูลการติดตามผล'!$C:$C,A570),)</f>
        <v/>
      </c>
      <c r="C570" s="42" t="str">
        <f t="shared" si="1"/>
        <v/>
      </c>
    </row>
    <row r="571" ht="15.75" customHeight="1">
      <c r="A571" s="8"/>
      <c r="B571" s="8" t="str">
        <f>IF(LEN(A571)&gt;0,COUNTIFS('ข้อมูลการติดตามผล'!$G:$G,$B$4&amp;"-"&amp;$B$3,'ข้อมูลการติดตามผล'!$C:$C,A571),)</f>
        <v/>
      </c>
      <c r="C571" s="42" t="str">
        <f t="shared" si="1"/>
        <v/>
      </c>
    </row>
    <row r="572" ht="15.75" customHeight="1">
      <c r="A572" s="8"/>
      <c r="B572" s="8" t="str">
        <f>IF(LEN(A572)&gt;0,COUNTIFS('ข้อมูลการติดตามผล'!$G:$G,$B$4&amp;"-"&amp;$B$3,'ข้อมูลการติดตามผล'!$C:$C,A572),)</f>
        <v/>
      </c>
      <c r="C572" s="42" t="str">
        <f t="shared" si="1"/>
        <v/>
      </c>
    </row>
    <row r="573" ht="15.75" customHeight="1">
      <c r="A573" s="8"/>
      <c r="B573" s="8" t="str">
        <f>IF(LEN(A573)&gt;0,COUNTIFS('ข้อมูลการติดตามผล'!$G:$G,$B$4&amp;"-"&amp;$B$3,'ข้อมูลการติดตามผล'!$C:$C,A573),)</f>
        <v/>
      </c>
      <c r="C573" s="42" t="str">
        <f t="shared" si="1"/>
        <v/>
      </c>
    </row>
    <row r="574" ht="15.75" customHeight="1">
      <c r="A574" s="8"/>
      <c r="B574" s="8" t="str">
        <f>IF(LEN(A574)&gt;0,COUNTIFS('ข้อมูลการติดตามผล'!$G:$G,$B$4&amp;"-"&amp;$B$3,'ข้อมูลการติดตามผล'!$C:$C,A574),)</f>
        <v/>
      </c>
      <c r="C574" s="42" t="str">
        <f t="shared" si="1"/>
        <v/>
      </c>
    </row>
    <row r="575" ht="15.75" customHeight="1">
      <c r="A575" s="8"/>
      <c r="B575" s="8" t="str">
        <f>IF(LEN(A575)&gt;0,COUNTIFS('ข้อมูลการติดตามผล'!$G:$G,$B$4&amp;"-"&amp;$B$3,'ข้อมูลการติดตามผล'!$C:$C,A575),)</f>
        <v/>
      </c>
      <c r="C575" s="42" t="str">
        <f t="shared" si="1"/>
        <v/>
      </c>
    </row>
    <row r="576" ht="15.75" customHeight="1">
      <c r="A576" s="8"/>
      <c r="B576" s="8" t="str">
        <f>IF(LEN(A576)&gt;0,COUNTIFS('ข้อมูลการติดตามผล'!$G:$G,$B$4&amp;"-"&amp;$B$3,'ข้อมูลการติดตามผล'!$C:$C,A576),)</f>
        <v/>
      </c>
      <c r="C576" s="42" t="str">
        <f t="shared" si="1"/>
        <v/>
      </c>
    </row>
    <row r="577" ht="15.75" customHeight="1">
      <c r="A577" s="8"/>
      <c r="B577" s="8" t="str">
        <f>IF(LEN(A577)&gt;0,COUNTIFS('ข้อมูลการติดตามผล'!$G:$G,$B$4&amp;"-"&amp;$B$3,'ข้อมูลการติดตามผล'!$C:$C,A577),)</f>
        <v/>
      </c>
      <c r="C577" s="42" t="str">
        <f t="shared" si="1"/>
        <v/>
      </c>
    </row>
    <row r="578" ht="15.75" customHeight="1">
      <c r="A578" s="8"/>
      <c r="B578" s="8" t="str">
        <f>IF(LEN(A578)&gt;0,COUNTIFS('ข้อมูลการติดตามผล'!$G:$G,$B$4&amp;"-"&amp;$B$3,'ข้อมูลการติดตามผล'!$C:$C,A578),)</f>
        <v/>
      </c>
      <c r="C578" s="42" t="str">
        <f t="shared" si="1"/>
        <v/>
      </c>
    </row>
    <row r="579" ht="15.75" customHeight="1">
      <c r="A579" s="8"/>
      <c r="B579" s="8" t="str">
        <f>IF(LEN(A579)&gt;0,COUNTIFS('ข้อมูลการติดตามผล'!$G:$G,$B$4&amp;"-"&amp;$B$3,'ข้อมูลการติดตามผล'!$C:$C,A579),)</f>
        <v/>
      </c>
      <c r="C579" s="42" t="str">
        <f t="shared" si="1"/>
        <v/>
      </c>
    </row>
    <row r="580" ht="15.75" customHeight="1">
      <c r="A580" s="8"/>
      <c r="B580" s="8" t="str">
        <f>IF(LEN(A580)&gt;0,COUNTIFS('ข้อมูลการติดตามผล'!$G:$G,$B$4&amp;"-"&amp;$B$3,'ข้อมูลการติดตามผล'!$C:$C,A580),)</f>
        <v/>
      </c>
      <c r="C580" s="42" t="str">
        <f t="shared" si="1"/>
        <v/>
      </c>
    </row>
    <row r="581" ht="15.75" customHeight="1">
      <c r="A581" s="8"/>
      <c r="B581" s="8" t="str">
        <f>IF(LEN(A581)&gt;0,COUNTIFS('ข้อมูลการติดตามผล'!$G:$G,$B$4&amp;"-"&amp;$B$3,'ข้อมูลการติดตามผล'!$C:$C,A581),)</f>
        <v/>
      </c>
      <c r="C581" s="42" t="str">
        <f t="shared" si="1"/>
        <v/>
      </c>
    </row>
    <row r="582" ht="15.75" customHeight="1">
      <c r="A582" s="8"/>
      <c r="B582" s="8" t="str">
        <f>IF(LEN(A582)&gt;0,COUNTIFS('ข้อมูลการติดตามผล'!$G:$G,$B$4&amp;"-"&amp;$B$3,'ข้อมูลการติดตามผล'!$C:$C,A582),)</f>
        <v/>
      </c>
      <c r="C582" s="42" t="str">
        <f t="shared" si="1"/>
        <v/>
      </c>
    </row>
    <row r="583" ht="15.75" customHeight="1">
      <c r="A583" s="8"/>
      <c r="B583" s="8" t="str">
        <f>IF(LEN(A583)&gt;0,COUNTIFS('ข้อมูลการติดตามผล'!$G:$G,$B$4&amp;"-"&amp;$B$3,'ข้อมูลการติดตามผล'!$C:$C,A583),)</f>
        <v/>
      </c>
      <c r="C583" s="42" t="str">
        <f t="shared" si="1"/>
        <v/>
      </c>
    </row>
    <row r="584" ht="15.75" customHeight="1">
      <c r="A584" s="8"/>
      <c r="B584" s="8" t="str">
        <f>IF(LEN(A584)&gt;0,COUNTIFS('ข้อมูลการติดตามผล'!$G:$G,$B$4&amp;"-"&amp;$B$3,'ข้อมูลการติดตามผล'!$C:$C,A584),)</f>
        <v/>
      </c>
      <c r="C584" s="42" t="str">
        <f t="shared" si="1"/>
        <v/>
      </c>
    </row>
    <row r="585" ht="15.75" customHeight="1">
      <c r="A585" s="8"/>
      <c r="B585" s="8" t="str">
        <f>IF(LEN(A585)&gt;0,COUNTIFS('ข้อมูลการติดตามผล'!$G:$G,$B$4&amp;"-"&amp;$B$3,'ข้อมูลการติดตามผล'!$C:$C,A585),)</f>
        <v/>
      </c>
      <c r="C585" s="42" t="str">
        <f t="shared" si="1"/>
        <v/>
      </c>
    </row>
    <row r="586" ht="15.75" customHeight="1">
      <c r="A586" s="8"/>
      <c r="B586" s="8" t="str">
        <f>IF(LEN(A586)&gt;0,COUNTIFS('ข้อมูลการติดตามผล'!$G:$G,$B$4&amp;"-"&amp;$B$3,'ข้อมูลการติดตามผล'!$C:$C,A586),)</f>
        <v/>
      </c>
      <c r="C586" s="42" t="str">
        <f t="shared" si="1"/>
        <v/>
      </c>
    </row>
    <row r="587" ht="15.75" customHeight="1">
      <c r="A587" s="8"/>
      <c r="B587" s="8" t="str">
        <f>IF(LEN(A587)&gt;0,COUNTIFS('ข้อมูลการติดตามผล'!$G:$G,$B$4&amp;"-"&amp;$B$3,'ข้อมูลการติดตามผล'!$C:$C,A587),)</f>
        <v/>
      </c>
      <c r="C587" s="42" t="str">
        <f t="shared" si="1"/>
        <v/>
      </c>
    </row>
    <row r="588" ht="15.75" customHeight="1">
      <c r="A588" s="8"/>
      <c r="B588" s="8" t="str">
        <f>IF(LEN(A588)&gt;0,COUNTIFS('ข้อมูลการติดตามผล'!$G:$G,$B$4&amp;"-"&amp;$B$3,'ข้อมูลการติดตามผล'!$C:$C,A588),)</f>
        <v/>
      </c>
      <c r="C588" s="42" t="str">
        <f t="shared" si="1"/>
        <v/>
      </c>
    </row>
    <row r="589" ht="15.75" customHeight="1">
      <c r="A589" s="8"/>
      <c r="B589" s="8" t="str">
        <f>IF(LEN(A589)&gt;0,COUNTIFS('ข้อมูลการติดตามผล'!$G:$G,$B$4&amp;"-"&amp;$B$3,'ข้อมูลการติดตามผล'!$C:$C,A589),)</f>
        <v/>
      </c>
      <c r="C589" s="42" t="str">
        <f t="shared" si="1"/>
        <v/>
      </c>
    </row>
    <row r="590" ht="15.75" customHeight="1">
      <c r="A590" s="8"/>
      <c r="B590" s="8" t="str">
        <f>IF(LEN(A590)&gt;0,COUNTIFS('ข้อมูลการติดตามผล'!$G:$G,$B$4&amp;"-"&amp;$B$3,'ข้อมูลการติดตามผล'!$C:$C,A590),)</f>
        <v/>
      </c>
      <c r="C590" s="42" t="str">
        <f t="shared" si="1"/>
        <v/>
      </c>
    </row>
    <row r="591" ht="15.75" customHeight="1">
      <c r="A591" s="8"/>
      <c r="B591" s="8" t="str">
        <f>IF(LEN(A591)&gt;0,COUNTIFS('ข้อมูลการติดตามผล'!$G:$G,$B$4&amp;"-"&amp;$B$3,'ข้อมูลการติดตามผล'!$C:$C,A591),)</f>
        <v/>
      </c>
      <c r="C591" s="42" t="str">
        <f t="shared" si="1"/>
        <v/>
      </c>
    </row>
    <row r="592" ht="15.75" customHeight="1">
      <c r="A592" s="8"/>
      <c r="B592" s="8" t="str">
        <f>IF(LEN(A592)&gt;0,COUNTIFS('ข้อมูลการติดตามผล'!$G:$G,$B$4&amp;"-"&amp;$B$3,'ข้อมูลการติดตามผล'!$C:$C,A592),)</f>
        <v/>
      </c>
      <c r="C592" s="42" t="str">
        <f t="shared" si="1"/>
        <v/>
      </c>
    </row>
    <row r="593" ht="15.75" customHeight="1">
      <c r="A593" s="8"/>
      <c r="B593" s="8" t="str">
        <f>IF(LEN(A593)&gt;0,COUNTIFS('ข้อมูลการติดตามผล'!$G:$G,$B$4&amp;"-"&amp;$B$3,'ข้อมูลการติดตามผล'!$C:$C,A593),)</f>
        <v/>
      </c>
      <c r="C593" s="42" t="str">
        <f t="shared" si="1"/>
        <v/>
      </c>
    </row>
    <row r="594" ht="15.75" customHeight="1">
      <c r="A594" s="8"/>
      <c r="B594" s="8" t="str">
        <f>IF(LEN(A594)&gt;0,COUNTIFS('ข้อมูลการติดตามผล'!$G:$G,$B$4&amp;"-"&amp;$B$3,'ข้อมูลการติดตามผล'!$C:$C,A594),)</f>
        <v/>
      </c>
      <c r="C594" s="42" t="str">
        <f t="shared" si="1"/>
        <v/>
      </c>
    </row>
    <row r="595" ht="15.75" customHeight="1">
      <c r="A595" s="8"/>
      <c r="B595" s="8" t="str">
        <f>IF(LEN(A595)&gt;0,COUNTIFS('ข้อมูลการติดตามผล'!$G:$G,$B$4&amp;"-"&amp;$B$3,'ข้อมูลการติดตามผล'!$C:$C,A595),)</f>
        <v/>
      </c>
      <c r="C595" s="42" t="str">
        <f t="shared" si="1"/>
        <v/>
      </c>
    </row>
    <row r="596" ht="15.75" customHeight="1">
      <c r="A596" s="8"/>
      <c r="B596" s="8" t="str">
        <f>IF(LEN(A596)&gt;0,COUNTIFS('ข้อมูลการติดตามผล'!$G:$G,$B$4&amp;"-"&amp;$B$3,'ข้อมูลการติดตามผล'!$C:$C,A596),)</f>
        <v/>
      </c>
      <c r="C596" s="42" t="str">
        <f t="shared" si="1"/>
        <v/>
      </c>
    </row>
    <row r="597" ht="15.75" customHeight="1">
      <c r="A597" s="8"/>
      <c r="B597" s="8" t="str">
        <f>IF(LEN(A597)&gt;0,COUNTIFS('ข้อมูลการติดตามผล'!$G:$G,$B$4&amp;"-"&amp;$B$3,'ข้อมูลการติดตามผล'!$C:$C,A597),)</f>
        <v/>
      </c>
      <c r="C597" s="42" t="str">
        <f t="shared" si="1"/>
        <v/>
      </c>
    </row>
    <row r="598" ht="15.75" customHeight="1">
      <c r="A598" s="8"/>
      <c r="B598" s="8" t="str">
        <f>IF(LEN(A598)&gt;0,COUNTIFS('ข้อมูลการติดตามผล'!$G:$G,$B$4&amp;"-"&amp;$B$3,'ข้อมูลการติดตามผล'!$C:$C,A598),)</f>
        <v/>
      </c>
      <c r="C598" s="42" t="str">
        <f t="shared" si="1"/>
        <v/>
      </c>
    </row>
    <row r="599" ht="15.75" customHeight="1">
      <c r="A599" s="8"/>
      <c r="B599" s="8" t="str">
        <f>IF(LEN(A599)&gt;0,COUNTIFS('ข้อมูลการติดตามผล'!$G:$G,$B$4&amp;"-"&amp;$B$3,'ข้อมูลการติดตามผล'!$C:$C,A599),)</f>
        <v/>
      </c>
      <c r="C599" s="42" t="str">
        <f t="shared" si="1"/>
        <v/>
      </c>
    </row>
    <row r="600" ht="15.75" customHeight="1">
      <c r="A600" s="8"/>
      <c r="B600" s="8" t="str">
        <f>IF(LEN(A600)&gt;0,COUNTIFS('ข้อมูลการติดตามผล'!$G:$G,$B$4&amp;"-"&amp;$B$3,'ข้อมูลการติดตามผล'!$C:$C,A600),)</f>
        <v/>
      </c>
      <c r="C600" s="42" t="str">
        <f t="shared" si="1"/>
        <v/>
      </c>
    </row>
    <row r="601" ht="15.75" customHeight="1">
      <c r="A601" s="8"/>
      <c r="B601" s="8" t="str">
        <f>IF(LEN(A601)&gt;0,COUNTIFS('ข้อมูลการติดตามผล'!$G:$G,$B$4&amp;"-"&amp;$B$3,'ข้อมูลการติดตามผล'!$C:$C,A601),)</f>
        <v/>
      </c>
      <c r="C601" s="42" t="str">
        <f t="shared" si="1"/>
        <v/>
      </c>
    </row>
    <row r="602" ht="15.75" customHeight="1">
      <c r="A602" s="8"/>
      <c r="B602" s="8" t="str">
        <f>IF(LEN(A602)&gt;0,COUNTIFS('ข้อมูลการติดตามผล'!$G:$G,$B$4&amp;"-"&amp;$B$3,'ข้อมูลการติดตามผล'!$C:$C,A602),)</f>
        <v/>
      </c>
      <c r="C602" s="42" t="str">
        <f t="shared" si="1"/>
        <v/>
      </c>
    </row>
    <row r="603" ht="15.75" customHeight="1">
      <c r="A603" s="8"/>
      <c r="B603" s="8" t="str">
        <f>IF(LEN(A603)&gt;0,COUNTIFS('ข้อมูลการติดตามผล'!$G:$G,$B$4&amp;"-"&amp;$B$3,'ข้อมูลการติดตามผล'!$C:$C,A603),)</f>
        <v/>
      </c>
      <c r="C603" s="42" t="str">
        <f t="shared" si="1"/>
        <v/>
      </c>
    </row>
    <row r="604" ht="15.75" customHeight="1">
      <c r="A604" s="8"/>
      <c r="B604" s="8" t="str">
        <f>IF(LEN(A604)&gt;0,COUNTIFS('ข้อมูลการติดตามผล'!$G:$G,$B$4&amp;"-"&amp;$B$3,'ข้อมูลการติดตามผล'!$C:$C,A604),)</f>
        <v/>
      </c>
      <c r="C604" s="42" t="str">
        <f t="shared" si="1"/>
        <v/>
      </c>
    </row>
    <row r="605" ht="15.75" customHeight="1">
      <c r="A605" s="8"/>
      <c r="B605" s="8" t="str">
        <f>IF(LEN(A605)&gt;0,COUNTIFS('ข้อมูลการติดตามผล'!$G:$G,$B$4&amp;"-"&amp;$B$3,'ข้อมูลการติดตามผล'!$C:$C,A605),)</f>
        <v/>
      </c>
      <c r="C605" s="42" t="str">
        <f t="shared" si="1"/>
        <v/>
      </c>
    </row>
    <row r="606" ht="15.75" customHeight="1">
      <c r="A606" s="8"/>
      <c r="B606" s="8" t="str">
        <f>IF(LEN(A606)&gt;0,COUNTIFS('ข้อมูลการติดตามผล'!$G:$G,$B$4&amp;"-"&amp;$B$3,'ข้อมูลการติดตามผล'!$C:$C,A606),)</f>
        <v/>
      </c>
      <c r="C606" s="42" t="str">
        <f t="shared" si="1"/>
        <v/>
      </c>
    </row>
    <row r="607" ht="15.75" customHeight="1">
      <c r="A607" s="8"/>
      <c r="B607" s="8" t="str">
        <f>IF(LEN(A607)&gt;0,COUNTIFS('ข้อมูลการติดตามผล'!$G:$G,$B$4&amp;"-"&amp;$B$3,'ข้อมูลการติดตามผล'!$C:$C,A607),)</f>
        <v/>
      </c>
      <c r="C607" s="42" t="str">
        <f t="shared" si="1"/>
        <v/>
      </c>
    </row>
    <row r="608" ht="15.75" customHeight="1">
      <c r="A608" s="8"/>
      <c r="B608" s="8" t="str">
        <f>IF(LEN(A608)&gt;0,COUNTIFS('ข้อมูลการติดตามผล'!$G:$G,$B$4&amp;"-"&amp;$B$3,'ข้อมูลการติดตามผล'!$C:$C,A608),)</f>
        <v/>
      </c>
      <c r="C608" s="42" t="str">
        <f t="shared" si="1"/>
        <v/>
      </c>
    </row>
    <row r="609" ht="15.75" customHeight="1">
      <c r="A609" s="8"/>
      <c r="B609" s="8" t="str">
        <f>IF(LEN(A609)&gt;0,COUNTIFS('ข้อมูลการติดตามผล'!$G:$G,$B$4&amp;"-"&amp;$B$3,'ข้อมูลการติดตามผล'!$C:$C,A609),)</f>
        <v/>
      </c>
      <c r="C609" s="42" t="str">
        <f t="shared" si="1"/>
        <v/>
      </c>
    </row>
    <row r="610" ht="15.75" customHeight="1">
      <c r="A610" s="8"/>
      <c r="B610" s="8" t="str">
        <f>IF(LEN(A610)&gt;0,COUNTIFS('ข้อมูลการติดตามผล'!$G:$G,$B$4&amp;"-"&amp;$B$3,'ข้อมูลการติดตามผล'!$C:$C,A610),)</f>
        <v/>
      </c>
      <c r="C610" s="42" t="str">
        <f t="shared" si="1"/>
        <v/>
      </c>
    </row>
    <row r="611" ht="15.75" customHeight="1">
      <c r="A611" s="8"/>
      <c r="B611" s="8" t="str">
        <f>IF(LEN(A611)&gt;0,COUNTIFS('ข้อมูลการติดตามผล'!$G:$G,$B$4&amp;"-"&amp;$B$3,'ข้อมูลการติดตามผล'!$C:$C,A611),)</f>
        <v/>
      </c>
      <c r="C611" s="42" t="str">
        <f t="shared" si="1"/>
        <v/>
      </c>
    </row>
    <row r="612" ht="15.75" customHeight="1">
      <c r="A612" s="8"/>
      <c r="B612" s="8" t="str">
        <f>IF(LEN(A612)&gt;0,COUNTIFS('ข้อมูลการติดตามผล'!$G:$G,$B$4&amp;"-"&amp;$B$3,'ข้อมูลการติดตามผล'!$C:$C,A612),)</f>
        <v/>
      </c>
      <c r="C612" s="42" t="str">
        <f t="shared" si="1"/>
        <v/>
      </c>
    </row>
    <row r="613" ht="15.75" customHeight="1">
      <c r="A613" s="8"/>
      <c r="B613" s="8" t="str">
        <f>IF(LEN(A613)&gt;0,COUNTIFS('ข้อมูลการติดตามผล'!$G:$G,$B$4&amp;"-"&amp;$B$3,'ข้อมูลการติดตามผล'!$C:$C,A613),)</f>
        <v/>
      </c>
      <c r="C613" s="42" t="str">
        <f t="shared" si="1"/>
        <v/>
      </c>
    </row>
    <row r="614" ht="15.75" customHeight="1">
      <c r="A614" s="8"/>
      <c r="B614" s="8" t="str">
        <f>IF(LEN(A614)&gt;0,COUNTIFS('ข้อมูลการติดตามผล'!$G:$G,$B$4&amp;"-"&amp;$B$3,'ข้อมูลการติดตามผล'!$C:$C,A614),)</f>
        <v/>
      </c>
      <c r="C614" s="42" t="str">
        <f t="shared" si="1"/>
        <v/>
      </c>
    </row>
    <row r="615" ht="15.75" customHeight="1">
      <c r="A615" s="8"/>
      <c r="B615" s="8" t="str">
        <f>IF(LEN(A615)&gt;0,COUNTIFS('ข้อมูลการติดตามผล'!$G:$G,$B$4&amp;"-"&amp;$B$3,'ข้อมูลการติดตามผล'!$C:$C,A615),)</f>
        <v/>
      </c>
      <c r="C615" s="42" t="str">
        <f t="shared" si="1"/>
        <v/>
      </c>
    </row>
    <row r="616" ht="15.75" customHeight="1">
      <c r="A616" s="8"/>
      <c r="B616" s="8" t="str">
        <f>IF(LEN(A616)&gt;0,COUNTIFS('ข้อมูลการติดตามผล'!$G:$G,$B$4&amp;"-"&amp;$B$3,'ข้อมูลการติดตามผล'!$C:$C,A616),)</f>
        <v/>
      </c>
      <c r="C616" s="42" t="str">
        <f t="shared" si="1"/>
        <v/>
      </c>
    </row>
    <row r="617" ht="15.75" customHeight="1">
      <c r="A617" s="8"/>
      <c r="B617" s="8" t="str">
        <f>IF(LEN(A617)&gt;0,COUNTIFS('ข้อมูลการติดตามผล'!$G:$G,$B$4&amp;"-"&amp;$B$3,'ข้อมูลการติดตามผล'!$C:$C,A617),)</f>
        <v/>
      </c>
      <c r="C617" s="42" t="str">
        <f t="shared" si="1"/>
        <v/>
      </c>
    </row>
    <row r="618" ht="15.75" customHeight="1">
      <c r="A618" s="8"/>
      <c r="B618" s="8" t="str">
        <f>IF(LEN(A618)&gt;0,COUNTIFS('ข้อมูลการติดตามผล'!$G:$G,$B$4&amp;"-"&amp;$B$3,'ข้อมูลการติดตามผล'!$C:$C,A618),)</f>
        <v/>
      </c>
      <c r="C618" s="42" t="str">
        <f t="shared" si="1"/>
        <v/>
      </c>
    </row>
    <row r="619" ht="15.75" customHeight="1">
      <c r="A619" s="8"/>
      <c r="B619" s="8" t="str">
        <f>IF(LEN(A619)&gt;0,COUNTIFS('ข้อมูลการติดตามผล'!$G:$G,$B$4&amp;"-"&amp;$B$3,'ข้อมูลการติดตามผล'!$C:$C,A619),)</f>
        <v/>
      </c>
      <c r="C619" s="42" t="str">
        <f t="shared" si="1"/>
        <v/>
      </c>
    </row>
    <row r="620" ht="15.75" customHeight="1">
      <c r="A620" s="8"/>
      <c r="B620" s="8" t="str">
        <f>IF(LEN(A620)&gt;0,COUNTIFS('ข้อมูลการติดตามผล'!$G:$G,$B$4&amp;"-"&amp;$B$3,'ข้อมูลการติดตามผล'!$C:$C,A620),)</f>
        <v/>
      </c>
      <c r="C620" s="42" t="str">
        <f t="shared" si="1"/>
        <v/>
      </c>
    </row>
    <row r="621" ht="15.75" customHeight="1">
      <c r="A621" s="8"/>
      <c r="B621" s="8" t="str">
        <f>IF(LEN(A621)&gt;0,COUNTIFS('ข้อมูลการติดตามผล'!$G:$G,$B$4&amp;"-"&amp;$B$3,'ข้อมูลการติดตามผล'!$C:$C,A621),)</f>
        <v/>
      </c>
      <c r="C621" s="42" t="str">
        <f t="shared" si="1"/>
        <v/>
      </c>
    </row>
    <row r="622" ht="15.75" customHeight="1">
      <c r="A622" s="8"/>
      <c r="B622" s="8" t="str">
        <f>IF(LEN(A622)&gt;0,COUNTIFS('ข้อมูลการติดตามผล'!$G:$G,$B$4&amp;"-"&amp;$B$3,'ข้อมูลการติดตามผล'!$C:$C,A622),)</f>
        <v/>
      </c>
      <c r="C622" s="42" t="str">
        <f t="shared" si="1"/>
        <v/>
      </c>
    </row>
    <row r="623" ht="15.75" customHeight="1">
      <c r="A623" s="8"/>
      <c r="B623" s="8" t="str">
        <f>IF(LEN(A623)&gt;0,COUNTIFS('ข้อมูลการติดตามผล'!$G:$G,$B$4&amp;"-"&amp;$B$3,'ข้อมูลการติดตามผล'!$C:$C,A623),)</f>
        <v/>
      </c>
      <c r="C623" s="42" t="str">
        <f t="shared" si="1"/>
        <v/>
      </c>
    </row>
    <row r="624" ht="15.75" customHeight="1">
      <c r="A624" s="8"/>
      <c r="B624" s="8" t="str">
        <f>IF(LEN(A624)&gt;0,COUNTIFS('ข้อมูลการติดตามผล'!$G:$G,$B$4&amp;"-"&amp;$B$3,'ข้อมูลการติดตามผล'!$C:$C,A624),)</f>
        <v/>
      </c>
      <c r="C624" s="42" t="str">
        <f t="shared" si="1"/>
        <v/>
      </c>
    </row>
    <row r="625" ht="15.75" customHeight="1">
      <c r="A625" s="8"/>
      <c r="B625" s="8" t="str">
        <f>IF(LEN(A625)&gt;0,COUNTIFS('ข้อมูลการติดตามผล'!$G:$G,$B$4&amp;"-"&amp;$B$3,'ข้อมูลการติดตามผล'!$C:$C,A625),)</f>
        <v/>
      </c>
      <c r="C625" s="42" t="str">
        <f t="shared" si="1"/>
        <v/>
      </c>
    </row>
    <row r="626" ht="15.75" customHeight="1">
      <c r="A626" s="8"/>
      <c r="B626" s="8" t="str">
        <f>IF(LEN(A626)&gt;0,COUNTIFS('ข้อมูลการติดตามผล'!$G:$G,$B$4&amp;"-"&amp;$B$3,'ข้อมูลการติดตามผล'!$C:$C,A626),)</f>
        <v/>
      </c>
      <c r="C626" s="42" t="str">
        <f t="shared" si="1"/>
        <v/>
      </c>
    </row>
    <row r="627" ht="15.75" customHeight="1">
      <c r="A627" s="8"/>
      <c r="B627" s="8" t="str">
        <f>IF(LEN(A627)&gt;0,COUNTIFS('ข้อมูลการติดตามผล'!$G:$G,$B$4&amp;"-"&amp;$B$3,'ข้อมูลการติดตามผล'!$C:$C,A627),)</f>
        <v/>
      </c>
      <c r="C627" s="42" t="str">
        <f t="shared" si="1"/>
        <v/>
      </c>
    </row>
    <row r="628" ht="15.75" customHeight="1">
      <c r="A628" s="8"/>
      <c r="B628" s="8" t="str">
        <f>IF(LEN(A628)&gt;0,COUNTIFS('ข้อมูลการติดตามผล'!$G:$G,$B$4&amp;"-"&amp;$B$3,'ข้อมูลการติดตามผล'!$C:$C,A628),)</f>
        <v/>
      </c>
      <c r="C628" s="42" t="str">
        <f t="shared" si="1"/>
        <v/>
      </c>
    </row>
    <row r="629" ht="15.75" customHeight="1">
      <c r="A629" s="8"/>
      <c r="B629" s="8" t="str">
        <f>IF(LEN(A629)&gt;0,COUNTIFS('ข้อมูลการติดตามผล'!$G:$G,$B$4&amp;"-"&amp;$B$3,'ข้อมูลการติดตามผล'!$C:$C,A629),)</f>
        <v/>
      </c>
      <c r="C629" s="42" t="str">
        <f t="shared" si="1"/>
        <v/>
      </c>
    </row>
    <row r="630" ht="15.75" customHeight="1">
      <c r="A630" s="8"/>
      <c r="B630" s="8" t="str">
        <f>IF(LEN(A630)&gt;0,COUNTIFS('ข้อมูลการติดตามผล'!$G:$G,$B$4&amp;"-"&amp;$B$3,'ข้อมูลการติดตามผล'!$C:$C,A630),)</f>
        <v/>
      </c>
      <c r="C630" s="42" t="str">
        <f t="shared" si="1"/>
        <v/>
      </c>
    </row>
    <row r="631" ht="15.75" customHeight="1">
      <c r="A631" s="8"/>
      <c r="B631" s="8" t="str">
        <f>IF(LEN(A631)&gt;0,COUNTIFS('ข้อมูลการติดตามผล'!$G:$G,$B$4&amp;"-"&amp;$B$3,'ข้อมูลการติดตามผล'!$C:$C,A631),)</f>
        <v/>
      </c>
      <c r="C631" s="42" t="str">
        <f t="shared" si="1"/>
        <v/>
      </c>
    </row>
    <row r="632" ht="15.75" customHeight="1">
      <c r="A632" s="8"/>
      <c r="B632" s="8" t="str">
        <f>IF(LEN(A632)&gt;0,COUNTIFS('ข้อมูลการติดตามผล'!$G:$G,$B$4&amp;"-"&amp;$B$3,'ข้อมูลการติดตามผล'!$C:$C,A632),)</f>
        <v/>
      </c>
      <c r="C632" s="42" t="str">
        <f t="shared" si="1"/>
        <v/>
      </c>
    </row>
    <row r="633" ht="15.75" customHeight="1">
      <c r="A633" s="8"/>
      <c r="B633" s="8" t="str">
        <f>IF(LEN(A633)&gt;0,COUNTIFS('ข้อมูลการติดตามผล'!$G:$G,$B$4&amp;"-"&amp;$B$3,'ข้อมูลการติดตามผล'!$C:$C,A633),)</f>
        <v/>
      </c>
      <c r="C633" s="42" t="str">
        <f t="shared" si="1"/>
        <v/>
      </c>
    </row>
    <row r="634" ht="15.75" customHeight="1">
      <c r="A634" s="8"/>
      <c r="B634" s="8" t="str">
        <f>IF(LEN(A634)&gt;0,COUNTIFS('ข้อมูลการติดตามผล'!$G:$G,$B$4&amp;"-"&amp;$B$3,'ข้อมูลการติดตามผล'!$C:$C,A634),)</f>
        <v/>
      </c>
      <c r="C634" s="42" t="str">
        <f t="shared" si="1"/>
        <v/>
      </c>
    </row>
    <row r="635" ht="15.75" customHeight="1">
      <c r="A635" s="8"/>
      <c r="B635" s="8" t="str">
        <f>IF(LEN(A635)&gt;0,COUNTIFS('ข้อมูลการติดตามผล'!$G:$G,$B$4&amp;"-"&amp;$B$3,'ข้อมูลการติดตามผล'!$C:$C,A635),)</f>
        <v/>
      </c>
      <c r="C635" s="42" t="str">
        <f t="shared" si="1"/>
        <v/>
      </c>
    </row>
    <row r="636" ht="15.75" customHeight="1">
      <c r="A636" s="8"/>
      <c r="B636" s="8" t="str">
        <f>IF(LEN(A636)&gt;0,COUNTIFS('ข้อมูลการติดตามผล'!$G:$G,$B$4&amp;"-"&amp;$B$3,'ข้อมูลการติดตามผล'!$C:$C,A636),)</f>
        <v/>
      </c>
      <c r="C636" s="42" t="str">
        <f t="shared" si="1"/>
        <v/>
      </c>
    </row>
    <row r="637" ht="15.75" customHeight="1">
      <c r="A637" s="8"/>
      <c r="B637" s="8" t="str">
        <f>IF(LEN(A637)&gt;0,COUNTIFS('ข้อมูลการติดตามผล'!$G:$G,$B$4&amp;"-"&amp;$B$3,'ข้อมูลการติดตามผล'!$C:$C,A637),)</f>
        <v/>
      </c>
      <c r="C637" s="42" t="str">
        <f t="shared" si="1"/>
        <v/>
      </c>
    </row>
    <row r="638" ht="15.75" customHeight="1">
      <c r="A638" s="8"/>
      <c r="B638" s="8" t="str">
        <f>IF(LEN(A638)&gt;0,COUNTIFS('ข้อมูลการติดตามผล'!$G:$G,$B$4&amp;"-"&amp;$B$3,'ข้อมูลการติดตามผล'!$C:$C,A638),)</f>
        <v/>
      </c>
      <c r="C638" s="42" t="str">
        <f t="shared" si="1"/>
        <v/>
      </c>
    </row>
    <row r="639" ht="15.75" customHeight="1">
      <c r="A639" s="8"/>
      <c r="B639" s="8" t="str">
        <f>IF(LEN(A639)&gt;0,COUNTIFS('ข้อมูลการติดตามผล'!$G:$G,$B$4&amp;"-"&amp;$B$3,'ข้อมูลการติดตามผล'!$C:$C,A639),)</f>
        <v/>
      </c>
      <c r="C639" s="42" t="str">
        <f t="shared" si="1"/>
        <v/>
      </c>
    </row>
    <row r="640" ht="15.75" customHeight="1">
      <c r="A640" s="8"/>
      <c r="B640" s="8" t="str">
        <f>IF(LEN(A640)&gt;0,COUNTIFS('ข้อมูลการติดตามผล'!$G:$G,$B$4&amp;"-"&amp;$B$3,'ข้อมูลการติดตามผล'!$C:$C,A640),)</f>
        <v/>
      </c>
      <c r="C640" s="42" t="str">
        <f t="shared" si="1"/>
        <v/>
      </c>
    </row>
    <row r="641" ht="15.75" customHeight="1">
      <c r="A641" s="8"/>
      <c r="B641" s="8" t="str">
        <f>IF(LEN(A641)&gt;0,COUNTIFS('ข้อมูลการติดตามผล'!$G:$G,$B$4&amp;"-"&amp;$B$3,'ข้อมูลการติดตามผล'!$C:$C,A641),)</f>
        <v/>
      </c>
      <c r="C641" s="42" t="str">
        <f t="shared" si="1"/>
        <v/>
      </c>
    </row>
    <row r="642" ht="15.75" customHeight="1">
      <c r="A642" s="8"/>
      <c r="B642" s="8" t="str">
        <f>IF(LEN(A642)&gt;0,COUNTIFS('ข้อมูลการติดตามผล'!$G:$G,$B$4&amp;"-"&amp;$B$3,'ข้อมูลการติดตามผล'!$C:$C,A642),)</f>
        <v/>
      </c>
      <c r="C642" s="42" t="str">
        <f t="shared" si="1"/>
        <v/>
      </c>
    </row>
    <row r="643" ht="15.75" customHeight="1">
      <c r="A643" s="8"/>
      <c r="B643" s="8" t="str">
        <f>IF(LEN(A643)&gt;0,COUNTIFS('ข้อมูลการติดตามผล'!$G:$G,$B$4&amp;"-"&amp;$B$3,'ข้อมูลการติดตามผล'!$C:$C,A643),)</f>
        <v/>
      </c>
      <c r="C643" s="42" t="str">
        <f t="shared" si="1"/>
        <v/>
      </c>
    </row>
    <row r="644" ht="15.75" customHeight="1">
      <c r="A644" s="8"/>
      <c r="B644" s="8" t="str">
        <f>IF(LEN(A644)&gt;0,COUNTIFS('ข้อมูลการติดตามผล'!$G:$G,$B$4&amp;"-"&amp;$B$3,'ข้อมูลการติดตามผล'!$C:$C,A644),)</f>
        <v/>
      </c>
      <c r="C644" s="42" t="str">
        <f t="shared" si="1"/>
        <v/>
      </c>
    </row>
    <row r="645" ht="15.75" customHeight="1">
      <c r="A645" s="8"/>
      <c r="B645" s="8" t="str">
        <f>IF(LEN(A645)&gt;0,COUNTIFS('ข้อมูลการติดตามผล'!$G:$G,$B$4&amp;"-"&amp;$B$3,'ข้อมูลการติดตามผล'!$C:$C,A645),)</f>
        <v/>
      </c>
      <c r="C645" s="42" t="str">
        <f t="shared" si="1"/>
        <v/>
      </c>
    </row>
    <row r="646" ht="15.75" customHeight="1">
      <c r="A646" s="8"/>
      <c r="B646" s="8" t="str">
        <f>IF(LEN(A646)&gt;0,COUNTIFS('ข้อมูลการติดตามผล'!$G:$G,$B$4&amp;"-"&amp;$B$3,'ข้อมูลการติดตามผล'!$C:$C,A646),)</f>
        <v/>
      </c>
      <c r="C646" s="42" t="str">
        <f t="shared" si="1"/>
        <v/>
      </c>
    </row>
    <row r="647" ht="15.75" customHeight="1">
      <c r="A647" s="8"/>
      <c r="B647" s="8" t="str">
        <f>IF(LEN(A647)&gt;0,COUNTIFS('ข้อมูลการติดตามผล'!$G:$G,$B$4&amp;"-"&amp;$B$3,'ข้อมูลการติดตามผล'!$C:$C,A647),)</f>
        <v/>
      </c>
      <c r="C647" s="42" t="str">
        <f t="shared" si="1"/>
        <v/>
      </c>
    </row>
    <row r="648" ht="15.75" customHeight="1">
      <c r="A648" s="8"/>
      <c r="B648" s="8" t="str">
        <f>IF(LEN(A648)&gt;0,COUNTIFS('ข้อมูลการติดตามผล'!$G:$G,$B$4&amp;"-"&amp;$B$3,'ข้อมูลการติดตามผล'!$C:$C,A648),)</f>
        <v/>
      </c>
      <c r="C648" s="42" t="str">
        <f t="shared" si="1"/>
        <v/>
      </c>
    </row>
    <row r="649" ht="15.75" customHeight="1">
      <c r="A649" s="8"/>
      <c r="B649" s="8" t="str">
        <f>IF(LEN(A649)&gt;0,COUNTIFS('ข้อมูลการติดตามผล'!$G:$G,$B$4&amp;"-"&amp;$B$3,'ข้อมูลการติดตามผล'!$C:$C,A649),)</f>
        <v/>
      </c>
      <c r="C649" s="42" t="str">
        <f t="shared" si="1"/>
        <v/>
      </c>
    </row>
    <row r="650" ht="15.75" customHeight="1">
      <c r="A650" s="8"/>
      <c r="B650" s="8" t="str">
        <f>IF(LEN(A650)&gt;0,COUNTIFS('ข้อมูลการติดตามผล'!$G:$G,$B$4&amp;"-"&amp;$B$3,'ข้อมูลการติดตามผล'!$C:$C,A650),)</f>
        <v/>
      </c>
      <c r="C650" s="42" t="str">
        <f t="shared" si="1"/>
        <v/>
      </c>
    </row>
    <row r="651" ht="15.75" customHeight="1">
      <c r="A651" s="8"/>
      <c r="B651" s="8" t="str">
        <f>IF(LEN(A651)&gt;0,COUNTIFS('ข้อมูลการติดตามผล'!$G:$G,$B$4&amp;"-"&amp;$B$3,'ข้อมูลการติดตามผล'!$C:$C,A651),)</f>
        <v/>
      </c>
      <c r="C651" s="42" t="str">
        <f t="shared" si="1"/>
        <v/>
      </c>
    </row>
    <row r="652" ht="15.75" customHeight="1">
      <c r="A652" s="8"/>
      <c r="B652" s="8" t="str">
        <f>IF(LEN(A652)&gt;0,COUNTIFS('ข้อมูลการติดตามผล'!$G:$G,$B$4&amp;"-"&amp;$B$3,'ข้อมูลการติดตามผล'!$C:$C,A652),)</f>
        <v/>
      </c>
      <c r="C652" s="42" t="str">
        <f t="shared" si="1"/>
        <v/>
      </c>
    </row>
    <row r="653" ht="15.75" customHeight="1">
      <c r="A653" s="8"/>
      <c r="B653" s="8" t="str">
        <f>IF(LEN(A653)&gt;0,COUNTIFS('ข้อมูลการติดตามผล'!$G:$G,$B$4&amp;"-"&amp;$B$3,'ข้อมูลการติดตามผล'!$C:$C,A653),)</f>
        <v/>
      </c>
      <c r="C653" s="42" t="str">
        <f t="shared" si="1"/>
        <v/>
      </c>
    </row>
    <row r="654" ht="15.75" customHeight="1">
      <c r="A654" s="8"/>
      <c r="B654" s="8" t="str">
        <f>IF(LEN(A654)&gt;0,COUNTIFS('ข้อมูลการติดตามผล'!$G:$G,$B$4&amp;"-"&amp;$B$3,'ข้อมูลการติดตามผล'!$C:$C,A654),)</f>
        <v/>
      </c>
      <c r="C654" s="42" t="str">
        <f t="shared" si="1"/>
        <v/>
      </c>
    </row>
    <row r="655" ht="15.75" customHeight="1">
      <c r="A655" s="8"/>
      <c r="B655" s="8" t="str">
        <f>IF(LEN(A655)&gt;0,COUNTIFS('ข้อมูลการติดตามผล'!$G:$G,$B$4&amp;"-"&amp;$B$3,'ข้อมูลการติดตามผล'!$C:$C,A655),)</f>
        <v/>
      </c>
      <c r="C655" s="42" t="str">
        <f t="shared" si="1"/>
        <v/>
      </c>
    </row>
    <row r="656" ht="15.75" customHeight="1">
      <c r="A656" s="8"/>
      <c r="B656" s="8" t="str">
        <f>IF(LEN(A656)&gt;0,COUNTIFS('ข้อมูลการติดตามผล'!$G:$G,$B$4&amp;"-"&amp;$B$3,'ข้อมูลการติดตามผล'!$C:$C,A656),)</f>
        <v/>
      </c>
      <c r="C656" s="42" t="str">
        <f t="shared" si="1"/>
        <v/>
      </c>
    </row>
    <row r="657" ht="15.75" customHeight="1">
      <c r="A657" s="8"/>
      <c r="B657" s="8" t="str">
        <f>IF(LEN(A657)&gt;0,COUNTIFS('ข้อมูลการติดตามผล'!$G:$G,$B$4&amp;"-"&amp;$B$3,'ข้อมูลการติดตามผล'!$C:$C,A657),)</f>
        <v/>
      </c>
      <c r="C657" s="42" t="str">
        <f t="shared" si="1"/>
        <v/>
      </c>
    </row>
    <row r="658" ht="15.75" customHeight="1">
      <c r="A658" s="8"/>
      <c r="B658" s="8" t="str">
        <f>IF(LEN(A658)&gt;0,COUNTIFS('ข้อมูลการติดตามผล'!$G:$G,$B$4&amp;"-"&amp;$B$3,'ข้อมูลการติดตามผล'!$C:$C,A658),)</f>
        <v/>
      </c>
      <c r="C658" s="42" t="str">
        <f t="shared" si="1"/>
        <v/>
      </c>
    </row>
    <row r="659" ht="15.75" customHeight="1">
      <c r="A659" s="8"/>
      <c r="B659" s="8" t="str">
        <f>IF(LEN(A659)&gt;0,COUNTIFS('ข้อมูลการติดตามผล'!$G:$G,$B$4&amp;"-"&amp;$B$3,'ข้อมูลการติดตามผล'!$C:$C,A659),)</f>
        <v/>
      </c>
      <c r="C659" s="42" t="str">
        <f t="shared" si="1"/>
        <v/>
      </c>
    </row>
    <row r="660" ht="15.75" customHeight="1">
      <c r="A660" s="8"/>
      <c r="B660" s="8" t="str">
        <f>IF(LEN(A660)&gt;0,COUNTIFS('ข้อมูลการติดตามผล'!$G:$G,$B$4&amp;"-"&amp;$B$3,'ข้อมูลการติดตามผล'!$C:$C,A660),)</f>
        <v/>
      </c>
      <c r="C660" s="42" t="str">
        <f t="shared" si="1"/>
        <v/>
      </c>
    </row>
    <row r="661" ht="15.75" customHeight="1">
      <c r="A661" s="8"/>
      <c r="B661" s="8" t="str">
        <f>IF(LEN(A661)&gt;0,COUNTIFS('ข้อมูลการติดตามผล'!$G:$G,$B$4&amp;"-"&amp;$B$3,'ข้อมูลการติดตามผล'!$C:$C,A661),)</f>
        <v/>
      </c>
      <c r="C661" s="42" t="str">
        <f t="shared" si="1"/>
        <v/>
      </c>
    </row>
    <row r="662" ht="15.75" customHeight="1">
      <c r="A662" s="8"/>
      <c r="B662" s="8" t="str">
        <f>IF(LEN(A662)&gt;0,COUNTIFS('ข้อมูลการติดตามผล'!$G:$G,$B$4&amp;"-"&amp;$B$3,'ข้อมูลการติดตามผล'!$C:$C,A662),)</f>
        <v/>
      </c>
      <c r="C662" s="42" t="str">
        <f t="shared" si="1"/>
        <v/>
      </c>
    </row>
    <row r="663" ht="15.75" customHeight="1">
      <c r="A663" s="8"/>
      <c r="B663" s="8" t="str">
        <f>IF(LEN(A663)&gt;0,COUNTIFS('ข้อมูลการติดตามผล'!$G:$G,$B$4&amp;"-"&amp;$B$3,'ข้อมูลการติดตามผล'!$C:$C,A663),)</f>
        <v/>
      </c>
      <c r="C663" s="42" t="str">
        <f t="shared" si="1"/>
        <v/>
      </c>
    </row>
    <row r="664" ht="15.75" customHeight="1">
      <c r="A664" s="8"/>
      <c r="B664" s="8" t="str">
        <f>IF(LEN(A664)&gt;0,COUNTIFS('ข้อมูลการติดตามผล'!$G:$G,$B$4&amp;"-"&amp;$B$3,'ข้อมูลการติดตามผล'!$C:$C,A664),)</f>
        <v/>
      </c>
      <c r="C664" s="42" t="str">
        <f t="shared" si="1"/>
        <v/>
      </c>
    </row>
    <row r="665" ht="15.75" customHeight="1">
      <c r="A665" s="8"/>
      <c r="B665" s="8" t="str">
        <f>IF(LEN(A665)&gt;0,COUNTIFS('ข้อมูลการติดตามผล'!$G:$G,$B$4&amp;"-"&amp;$B$3,'ข้อมูลการติดตามผล'!$C:$C,A665),)</f>
        <v/>
      </c>
      <c r="C665" s="42" t="str">
        <f t="shared" si="1"/>
        <v/>
      </c>
    </row>
    <row r="666" ht="15.75" customHeight="1">
      <c r="A666" s="8"/>
      <c r="B666" s="8" t="str">
        <f>IF(LEN(A666)&gt;0,COUNTIFS('ข้อมูลการติดตามผล'!$G:$G,$B$4&amp;"-"&amp;$B$3,'ข้อมูลการติดตามผล'!$C:$C,A666),)</f>
        <v/>
      </c>
      <c r="C666" s="42" t="str">
        <f t="shared" si="1"/>
        <v/>
      </c>
    </row>
    <row r="667" ht="15.75" customHeight="1">
      <c r="A667" s="8"/>
      <c r="B667" s="8" t="str">
        <f>IF(LEN(A667)&gt;0,COUNTIFS('ข้อมูลการติดตามผล'!$G:$G,$B$4&amp;"-"&amp;$B$3,'ข้อมูลการติดตามผล'!$C:$C,A667),)</f>
        <v/>
      </c>
      <c r="C667" s="42" t="str">
        <f t="shared" si="1"/>
        <v/>
      </c>
    </row>
    <row r="668" ht="15.75" customHeight="1">
      <c r="A668" s="8"/>
      <c r="B668" s="8" t="str">
        <f>IF(LEN(A668)&gt;0,COUNTIFS('ข้อมูลการติดตามผล'!$G:$G,$B$4&amp;"-"&amp;$B$3,'ข้อมูลการติดตามผล'!$C:$C,A668),)</f>
        <v/>
      </c>
      <c r="C668" s="42" t="str">
        <f t="shared" si="1"/>
        <v/>
      </c>
    </row>
    <row r="669" ht="15.75" customHeight="1">
      <c r="A669" s="8"/>
      <c r="B669" s="8" t="str">
        <f>IF(LEN(A669)&gt;0,COUNTIFS('ข้อมูลการติดตามผล'!$G:$G,$B$4&amp;"-"&amp;$B$3,'ข้อมูลการติดตามผล'!$C:$C,A669),)</f>
        <v/>
      </c>
      <c r="C669" s="42" t="str">
        <f t="shared" si="1"/>
        <v/>
      </c>
    </row>
    <row r="670" ht="15.75" customHeight="1">
      <c r="A670" s="8"/>
      <c r="B670" s="8" t="str">
        <f>IF(LEN(A670)&gt;0,COUNTIFS('ข้อมูลการติดตามผล'!$G:$G,$B$4&amp;"-"&amp;$B$3,'ข้อมูลการติดตามผล'!$C:$C,A670),)</f>
        <v/>
      </c>
      <c r="C670" s="42" t="str">
        <f t="shared" si="1"/>
        <v/>
      </c>
    </row>
    <row r="671" ht="15.75" customHeight="1">
      <c r="A671" s="8"/>
      <c r="B671" s="8" t="str">
        <f>IF(LEN(A671)&gt;0,COUNTIFS('ข้อมูลการติดตามผล'!$G:$G,$B$4&amp;"-"&amp;$B$3,'ข้อมูลการติดตามผล'!$C:$C,A671),)</f>
        <v/>
      </c>
      <c r="C671" s="42" t="str">
        <f t="shared" si="1"/>
        <v/>
      </c>
    </row>
    <row r="672" ht="15.75" customHeight="1">
      <c r="A672" s="8"/>
      <c r="B672" s="8" t="str">
        <f>IF(LEN(A672)&gt;0,COUNTIFS('ข้อมูลการติดตามผล'!$G:$G,$B$4&amp;"-"&amp;$B$3,'ข้อมูลการติดตามผล'!$C:$C,A672),)</f>
        <v/>
      </c>
      <c r="C672" s="42" t="str">
        <f t="shared" si="1"/>
        <v/>
      </c>
    </row>
    <row r="673" ht="15.75" customHeight="1">
      <c r="A673" s="8"/>
      <c r="B673" s="8" t="str">
        <f>IF(LEN(A673)&gt;0,COUNTIFS('ข้อมูลการติดตามผล'!$G:$G,$B$4&amp;"-"&amp;$B$3,'ข้อมูลการติดตามผล'!$C:$C,A673),)</f>
        <v/>
      </c>
      <c r="C673" s="42" t="str">
        <f t="shared" si="1"/>
        <v/>
      </c>
    </row>
    <row r="674" ht="15.75" customHeight="1">
      <c r="A674" s="8"/>
      <c r="B674" s="8" t="str">
        <f>IF(LEN(A674)&gt;0,COUNTIFS('ข้อมูลการติดตามผล'!$G:$G,$B$4&amp;"-"&amp;$B$3,'ข้อมูลการติดตามผล'!$C:$C,A674),)</f>
        <v/>
      </c>
      <c r="C674" s="42" t="str">
        <f t="shared" si="1"/>
        <v/>
      </c>
    </row>
    <row r="675" ht="15.75" customHeight="1">
      <c r="A675" s="8"/>
      <c r="B675" s="8" t="str">
        <f>IF(LEN(A675)&gt;0,COUNTIFS('ข้อมูลการติดตามผล'!$G:$G,$B$4&amp;"-"&amp;$B$3,'ข้อมูลการติดตามผล'!$C:$C,A675),)</f>
        <v/>
      </c>
      <c r="C675" s="42" t="str">
        <f t="shared" si="1"/>
        <v/>
      </c>
    </row>
    <row r="676" ht="15.75" customHeight="1">
      <c r="A676" s="8"/>
      <c r="B676" s="8" t="str">
        <f>IF(LEN(A676)&gt;0,COUNTIFS('ข้อมูลการติดตามผล'!$G:$G,$B$4&amp;"-"&amp;$B$3,'ข้อมูลการติดตามผล'!$C:$C,A676),)</f>
        <v/>
      </c>
      <c r="C676" s="42" t="str">
        <f t="shared" si="1"/>
        <v/>
      </c>
    </row>
    <row r="677" ht="15.75" customHeight="1">
      <c r="A677" s="8"/>
      <c r="B677" s="8" t="str">
        <f>IF(LEN(A677)&gt;0,COUNTIFS('ข้อมูลการติดตามผล'!$G:$G,$B$4&amp;"-"&amp;$B$3,'ข้อมูลการติดตามผล'!$C:$C,A677),)</f>
        <v/>
      </c>
      <c r="C677" s="42" t="str">
        <f t="shared" si="1"/>
        <v/>
      </c>
    </row>
    <row r="678" ht="15.75" customHeight="1">
      <c r="A678" s="8"/>
      <c r="B678" s="8" t="str">
        <f>IF(LEN(A678)&gt;0,COUNTIFS('ข้อมูลการติดตามผล'!$G:$G,$B$4&amp;"-"&amp;$B$3,'ข้อมูลการติดตามผล'!$C:$C,A678),)</f>
        <v/>
      </c>
      <c r="C678" s="42" t="str">
        <f t="shared" si="1"/>
        <v/>
      </c>
    </row>
    <row r="679" ht="15.75" customHeight="1">
      <c r="A679" s="8"/>
      <c r="B679" s="8" t="str">
        <f>IF(LEN(A679)&gt;0,COUNTIFS('ข้อมูลการติดตามผล'!$G:$G,$B$4&amp;"-"&amp;$B$3,'ข้อมูลการติดตามผล'!$C:$C,A679),)</f>
        <v/>
      </c>
      <c r="C679" s="42" t="str">
        <f t="shared" si="1"/>
        <v/>
      </c>
    </row>
    <row r="680" ht="15.75" customHeight="1">
      <c r="A680" s="8"/>
      <c r="B680" s="8" t="str">
        <f>IF(LEN(A680)&gt;0,COUNTIFS('ข้อมูลการติดตามผล'!$G:$G,$B$4&amp;"-"&amp;$B$3,'ข้อมูลการติดตามผล'!$C:$C,A680),)</f>
        <v/>
      </c>
      <c r="C680" s="42" t="str">
        <f t="shared" si="1"/>
        <v/>
      </c>
    </row>
    <row r="681" ht="15.75" customHeight="1">
      <c r="A681" s="8"/>
      <c r="B681" s="8" t="str">
        <f>IF(LEN(A681)&gt;0,COUNTIFS('ข้อมูลการติดตามผล'!$G:$G,$B$4&amp;"-"&amp;$B$3,'ข้อมูลการติดตามผล'!$C:$C,A681),)</f>
        <v/>
      </c>
      <c r="C681" s="42" t="str">
        <f t="shared" si="1"/>
        <v/>
      </c>
    </row>
    <row r="682" ht="15.75" customHeight="1">
      <c r="A682" s="8"/>
      <c r="B682" s="8" t="str">
        <f>IF(LEN(A682)&gt;0,COUNTIFS('ข้อมูลการติดตามผล'!$G:$G,$B$4&amp;"-"&amp;$B$3,'ข้อมูลการติดตามผล'!$C:$C,A682),)</f>
        <v/>
      </c>
      <c r="C682" s="42" t="str">
        <f t="shared" si="1"/>
        <v/>
      </c>
    </row>
    <row r="683" ht="15.75" customHeight="1">
      <c r="A683" s="8"/>
      <c r="B683" s="8" t="str">
        <f>IF(LEN(A683)&gt;0,COUNTIFS('ข้อมูลการติดตามผล'!$G:$G,$B$4&amp;"-"&amp;$B$3,'ข้อมูลการติดตามผล'!$C:$C,A683),)</f>
        <v/>
      </c>
      <c r="C683" s="42" t="str">
        <f t="shared" si="1"/>
        <v/>
      </c>
    </row>
    <row r="684" ht="15.75" customHeight="1">
      <c r="A684" s="8"/>
      <c r="B684" s="8" t="str">
        <f>IF(LEN(A684)&gt;0,COUNTIFS('ข้อมูลการติดตามผล'!$G:$G,$B$4&amp;"-"&amp;$B$3,'ข้อมูลการติดตามผล'!$C:$C,A684),)</f>
        <v/>
      </c>
      <c r="C684" s="42" t="str">
        <f t="shared" si="1"/>
        <v/>
      </c>
    </row>
    <row r="685" ht="15.75" customHeight="1">
      <c r="A685" s="8"/>
      <c r="B685" s="8" t="str">
        <f>IF(LEN(A685)&gt;0,COUNTIFS('ข้อมูลการติดตามผล'!$G:$G,$B$4&amp;"-"&amp;$B$3,'ข้อมูลการติดตามผล'!$C:$C,A685),)</f>
        <v/>
      </c>
      <c r="C685" s="42" t="str">
        <f t="shared" si="1"/>
        <v/>
      </c>
    </row>
    <row r="686" ht="15.75" customHeight="1">
      <c r="A686" s="8"/>
      <c r="B686" s="8" t="str">
        <f>IF(LEN(A686)&gt;0,COUNTIFS('ข้อมูลการติดตามผล'!$G:$G,$B$4&amp;"-"&amp;$B$3,'ข้อมูลการติดตามผล'!$C:$C,A686),)</f>
        <v/>
      </c>
      <c r="C686" s="42" t="str">
        <f t="shared" si="1"/>
        <v/>
      </c>
    </row>
    <row r="687" ht="15.75" customHeight="1">
      <c r="A687" s="8"/>
      <c r="B687" s="8" t="str">
        <f>IF(LEN(A687)&gt;0,COUNTIFS('ข้อมูลการติดตามผล'!$G:$G,$B$4&amp;"-"&amp;$B$3,'ข้อมูลการติดตามผล'!$C:$C,A687),)</f>
        <v/>
      </c>
      <c r="C687" s="42" t="str">
        <f t="shared" si="1"/>
        <v/>
      </c>
    </row>
    <row r="688" ht="15.75" customHeight="1">
      <c r="A688" s="8"/>
      <c r="B688" s="8" t="str">
        <f>IF(LEN(A688)&gt;0,COUNTIFS('ข้อมูลการติดตามผล'!$G:$G,$B$4&amp;"-"&amp;$B$3,'ข้อมูลการติดตามผล'!$C:$C,A688),)</f>
        <v/>
      </c>
      <c r="C688" s="42" t="str">
        <f t="shared" si="1"/>
        <v/>
      </c>
    </row>
    <row r="689" ht="15.75" customHeight="1">
      <c r="A689" s="8"/>
      <c r="B689" s="8" t="str">
        <f>IF(LEN(A689)&gt;0,COUNTIFS('ข้อมูลการติดตามผล'!$G:$G,$B$4&amp;"-"&amp;$B$3,'ข้อมูลการติดตามผล'!$C:$C,A689),)</f>
        <v/>
      </c>
      <c r="C689" s="42" t="str">
        <f t="shared" si="1"/>
        <v/>
      </c>
    </row>
    <row r="690" ht="15.75" customHeight="1">
      <c r="A690" s="8"/>
      <c r="B690" s="8" t="str">
        <f>IF(LEN(A690)&gt;0,COUNTIFS('ข้อมูลการติดตามผล'!$G:$G,$B$4&amp;"-"&amp;$B$3,'ข้อมูลการติดตามผล'!$C:$C,A690),)</f>
        <v/>
      </c>
      <c r="C690" s="42" t="str">
        <f t="shared" si="1"/>
        <v/>
      </c>
    </row>
    <row r="691" ht="15.75" customHeight="1">
      <c r="A691" s="8"/>
      <c r="B691" s="8" t="str">
        <f>IF(LEN(A691)&gt;0,COUNTIFS('ข้อมูลการติดตามผล'!$G:$G,$B$4&amp;"-"&amp;$B$3,'ข้อมูลการติดตามผล'!$C:$C,A691),)</f>
        <v/>
      </c>
      <c r="C691" s="42" t="str">
        <f t="shared" si="1"/>
        <v/>
      </c>
    </row>
    <row r="692" ht="15.75" customHeight="1">
      <c r="A692" s="8"/>
      <c r="B692" s="8" t="str">
        <f>IF(LEN(A692)&gt;0,COUNTIFS('ข้อมูลการติดตามผล'!$G:$G,$B$4&amp;"-"&amp;$B$3,'ข้อมูลการติดตามผล'!$C:$C,A692),)</f>
        <v/>
      </c>
      <c r="C692" s="42" t="str">
        <f t="shared" si="1"/>
        <v/>
      </c>
    </row>
    <row r="693" ht="15.75" customHeight="1">
      <c r="A693" s="8"/>
      <c r="B693" s="8" t="str">
        <f>IF(LEN(A693)&gt;0,COUNTIFS('ข้อมูลการติดตามผล'!$G:$G,$B$4&amp;"-"&amp;$B$3,'ข้อมูลการติดตามผล'!$C:$C,A693),)</f>
        <v/>
      </c>
      <c r="C693" s="42" t="str">
        <f t="shared" si="1"/>
        <v/>
      </c>
    </row>
    <row r="694" ht="15.75" customHeight="1">
      <c r="A694" s="8"/>
      <c r="B694" s="8" t="str">
        <f>IF(LEN(A694)&gt;0,COUNTIFS('ข้อมูลการติดตามผล'!$G:$G,$B$4&amp;"-"&amp;$B$3,'ข้อมูลการติดตามผล'!$C:$C,A694),)</f>
        <v/>
      </c>
      <c r="C694" s="42" t="str">
        <f t="shared" si="1"/>
        <v/>
      </c>
    </row>
    <row r="695" ht="15.75" customHeight="1">
      <c r="A695" s="8"/>
      <c r="B695" s="8" t="str">
        <f>IF(LEN(A695)&gt;0,COUNTIFS('ข้อมูลการติดตามผล'!$G:$G,$B$4&amp;"-"&amp;$B$3,'ข้อมูลการติดตามผล'!$C:$C,A695),)</f>
        <v/>
      </c>
      <c r="C695" s="42" t="str">
        <f t="shared" si="1"/>
        <v/>
      </c>
    </row>
    <row r="696" ht="15.75" customHeight="1">
      <c r="A696" s="8"/>
      <c r="B696" s="8" t="str">
        <f>IF(LEN(A696)&gt;0,COUNTIFS('ข้อมูลการติดตามผล'!$G:$G,$B$4&amp;"-"&amp;$B$3,'ข้อมูลการติดตามผล'!$C:$C,A696),)</f>
        <v/>
      </c>
      <c r="C696" s="42" t="str">
        <f t="shared" si="1"/>
        <v/>
      </c>
    </row>
    <row r="697" ht="15.75" customHeight="1">
      <c r="A697" s="8"/>
      <c r="B697" s="8" t="str">
        <f>IF(LEN(A697)&gt;0,COUNTIFS('ข้อมูลการติดตามผล'!$G:$G,$B$4&amp;"-"&amp;$B$3,'ข้อมูลการติดตามผล'!$C:$C,A697),)</f>
        <v/>
      </c>
      <c r="C697" s="42" t="str">
        <f t="shared" si="1"/>
        <v/>
      </c>
    </row>
    <row r="698" ht="15.75" customHeight="1">
      <c r="A698" s="8"/>
      <c r="B698" s="8" t="str">
        <f>IF(LEN(A698)&gt;0,COUNTIFS('ข้อมูลการติดตามผล'!$G:$G,$B$4&amp;"-"&amp;$B$3,'ข้อมูลการติดตามผล'!$C:$C,A698),)</f>
        <v/>
      </c>
      <c r="C698" s="42" t="str">
        <f t="shared" si="1"/>
        <v/>
      </c>
    </row>
    <row r="699" ht="15.75" customHeight="1">
      <c r="A699" s="8"/>
      <c r="B699" s="8" t="str">
        <f>IF(LEN(A699)&gt;0,COUNTIFS('ข้อมูลการติดตามผล'!$G:$G,$B$4&amp;"-"&amp;$B$3,'ข้อมูลการติดตามผล'!$C:$C,A699),)</f>
        <v/>
      </c>
      <c r="C699" s="42" t="str">
        <f t="shared" si="1"/>
        <v/>
      </c>
    </row>
    <row r="700" ht="15.75" customHeight="1">
      <c r="A700" s="8"/>
      <c r="B700" s="8" t="str">
        <f>IF(LEN(A700)&gt;0,COUNTIFS('ข้อมูลการติดตามผล'!$G:$G,$B$4&amp;"-"&amp;$B$3,'ข้อมูลการติดตามผล'!$C:$C,A700),)</f>
        <v/>
      </c>
      <c r="C700" s="42" t="str">
        <f t="shared" si="1"/>
        <v/>
      </c>
    </row>
    <row r="701" ht="15.75" customHeight="1">
      <c r="A701" s="8"/>
      <c r="B701" s="8" t="str">
        <f>IF(LEN(A701)&gt;0,COUNTIFS('ข้อมูลการติดตามผล'!$G:$G,$B$4&amp;"-"&amp;$B$3,'ข้อมูลการติดตามผล'!$C:$C,A701),)</f>
        <v/>
      </c>
      <c r="C701" s="42" t="str">
        <f t="shared" si="1"/>
        <v/>
      </c>
    </row>
    <row r="702" ht="15.75" customHeight="1">
      <c r="A702" s="8"/>
      <c r="B702" s="8" t="str">
        <f>IF(LEN(A702)&gt;0,COUNTIFS('ข้อมูลการติดตามผล'!$G:$G,$B$4&amp;"-"&amp;$B$3,'ข้อมูลการติดตามผล'!$C:$C,A702),)</f>
        <v/>
      </c>
      <c r="C702" s="42" t="str">
        <f t="shared" si="1"/>
        <v/>
      </c>
    </row>
    <row r="703" ht="15.75" customHeight="1">
      <c r="A703" s="8"/>
      <c r="B703" s="8" t="str">
        <f>IF(LEN(A703)&gt;0,COUNTIFS('ข้อมูลการติดตามผล'!$G:$G,$B$4&amp;"-"&amp;$B$3,'ข้อมูลการติดตามผล'!$C:$C,A703),)</f>
        <v/>
      </c>
      <c r="C703" s="42" t="str">
        <f t="shared" si="1"/>
        <v/>
      </c>
    </row>
    <row r="704" ht="15.75" customHeight="1">
      <c r="A704" s="8"/>
      <c r="B704" s="8" t="str">
        <f>IF(LEN(A704)&gt;0,COUNTIFS('ข้อมูลการติดตามผล'!$G:$G,$B$4&amp;"-"&amp;$B$3,'ข้อมูลการติดตามผล'!$C:$C,A704),)</f>
        <v/>
      </c>
      <c r="C704" s="42" t="str">
        <f t="shared" si="1"/>
        <v/>
      </c>
    </row>
    <row r="705" ht="15.75" customHeight="1">
      <c r="A705" s="8"/>
      <c r="B705" s="8" t="str">
        <f>IF(LEN(A705)&gt;0,COUNTIFS('ข้อมูลการติดตามผล'!$G:$G,$B$4&amp;"-"&amp;$B$3,'ข้อมูลการติดตามผล'!$C:$C,A705),)</f>
        <v/>
      </c>
      <c r="C705" s="42" t="str">
        <f t="shared" si="1"/>
        <v/>
      </c>
    </row>
    <row r="706" ht="15.75" customHeight="1">
      <c r="A706" s="8"/>
      <c r="B706" s="8" t="str">
        <f>IF(LEN(A706)&gt;0,COUNTIFS('ข้อมูลการติดตามผล'!$G:$G,$B$4&amp;"-"&amp;$B$3,'ข้อมูลการติดตามผล'!$C:$C,A706),)</f>
        <v/>
      </c>
      <c r="C706" s="42" t="str">
        <f t="shared" si="1"/>
        <v/>
      </c>
    </row>
    <row r="707" ht="15.75" customHeight="1">
      <c r="A707" s="8"/>
      <c r="B707" s="8" t="str">
        <f>IF(LEN(A707)&gt;0,COUNTIFS('ข้อมูลการติดตามผล'!$G:$G,$B$4&amp;"-"&amp;$B$3,'ข้อมูลการติดตามผล'!$C:$C,A707),)</f>
        <v/>
      </c>
      <c r="C707" s="42" t="str">
        <f t="shared" si="1"/>
        <v/>
      </c>
    </row>
    <row r="708" ht="15.75" customHeight="1">
      <c r="A708" s="8"/>
      <c r="B708" s="8" t="str">
        <f>IF(LEN(A708)&gt;0,COUNTIFS('ข้อมูลการติดตามผล'!$G:$G,$B$4&amp;"-"&amp;$B$3,'ข้อมูลการติดตามผล'!$C:$C,A708),)</f>
        <v/>
      </c>
      <c r="C708" s="42" t="str">
        <f t="shared" si="1"/>
        <v/>
      </c>
    </row>
    <row r="709" ht="15.75" customHeight="1">
      <c r="A709" s="8"/>
      <c r="B709" s="8" t="str">
        <f>IF(LEN(A709)&gt;0,COUNTIFS('ข้อมูลการติดตามผล'!$G:$G,$B$4&amp;"-"&amp;$B$3,'ข้อมูลการติดตามผล'!$C:$C,A709),)</f>
        <v/>
      </c>
      <c r="C709" s="42" t="str">
        <f t="shared" si="1"/>
        <v/>
      </c>
    </row>
    <row r="710" ht="15.75" customHeight="1">
      <c r="A710" s="8"/>
      <c r="B710" s="8" t="str">
        <f>IF(LEN(A710)&gt;0,COUNTIFS('ข้อมูลการติดตามผล'!$G:$G,$B$4&amp;"-"&amp;$B$3,'ข้อมูลการติดตามผล'!$C:$C,A710),)</f>
        <v/>
      </c>
      <c r="C710" s="42" t="str">
        <f t="shared" si="1"/>
        <v/>
      </c>
    </row>
    <row r="711" ht="15.75" customHeight="1">
      <c r="A711" s="8"/>
      <c r="B711" s="8" t="str">
        <f>IF(LEN(A711)&gt;0,COUNTIFS('ข้อมูลการติดตามผล'!$G:$G,$B$4&amp;"-"&amp;$B$3,'ข้อมูลการติดตามผล'!$C:$C,A711),)</f>
        <v/>
      </c>
      <c r="C711" s="42" t="str">
        <f t="shared" si="1"/>
        <v/>
      </c>
    </row>
    <row r="712" ht="15.75" customHeight="1">
      <c r="A712" s="8"/>
      <c r="B712" s="8" t="str">
        <f>IF(LEN(A712)&gt;0,COUNTIFS('ข้อมูลการติดตามผล'!$G:$G,$B$4&amp;"-"&amp;$B$3,'ข้อมูลการติดตามผล'!$C:$C,A712),)</f>
        <v/>
      </c>
      <c r="C712" s="42" t="str">
        <f t="shared" si="1"/>
        <v/>
      </c>
    </row>
    <row r="713" ht="15.75" customHeight="1">
      <c r="A713" s="8"/>
      <c r="B713" s="8" t="str">
        <f>IF(LEN(A713)&gt;0,COUNTIFS('ข้อมูลการติดตามผล'!$G:$G,$B$4&amp;"-"&amp;$B$3,'ข้อมูลการติดตามผล'!$C:$C,A713),)</f>
        <v/>
      </c>
      <c r="C713" s="42" t="str">
        <f t="shared" si="1"/>
        <v/>
      </c>
    </row>
    <row r="714" ht="15.75" customHeight="1">
      <c r="A714" s="8"/>
      <c r="B714" s="8" t="str">
        <f>IF(LEN(A714)&gt;0,COUNTIFS('ข้อมูลการติดตามผล'!$G:$G,$B$4&amp;"-"&amp;$B$3,'ข้อมูลการติดตามผล'!$C:$C,A714),)</f>
        <v/>
      </c>
      <c r="C714" s="42" t="str">
        <f t="shared" si="1"/>
        <v/>
      </c>
    </row>
    <row r="715" ht="15.75" customHeight="1">
      <c r="A715" s="8"/>
      <c r="B715" s="8" t="str">
        <f>IF(LEN(A715)&gt;0,COUNTIFS('ข้อมูลการติดตามผล'!$G:$G,$B$4&amp;"-"&amp;$B$3,'ข้อมูลการติดตามผล'!$C:$C,A715),)</f>
        <v/>
      </c>
      <c r="C715" s="42" t="str">
        <f t="shared" si="1"/>
        <v/>
      </c>
    </row>
    <row r="716" ht="15.75" customHeight="1">
      <c r="A716" s="8"/>
      <c r="B716" s="8" t="str">
        <f>IF(LEN(A716)&gt;0,COUNTIFS('ข้อมูลการติดตามผล'!$G:$G,$B$4&amp;"-"&amp;$B$3,'ข้อมูลการติดตามผล'!$C:$C,A716),)</f>
        <v/>
      </c>
      <c r="C716" s="42" t="str">
        <f t="shared" si="1"/>
        <v/>
      </c>
    </row>
    <row r="717" ht="15.75" customHeight="1">
      <c r="A717" s="8"/>
      <c r="B717" s="8" t="str">
        <f>IF(LEN(A717)&gt;0,COUNTIFS('ข้อมูลการติดตามผล'!$G:$G,$B$4&amp;"-"&amp;$B$3,'ข้อมูลการติดตามผล'!$C:$C,A717),)</f>
        <v/>
      </c>
      <c r="C717" s="42" t="str">
        <f t="shared" si="1"/>
        <v/>
      </c>
    </row>
    <row r="718" ht="15.75" customHeight="1">
      <c r="A718" s="8"/>
      <c r="B718" s="8" t="str">
        <f>IF(LEN(A718)&gt;0,COUNTIFS('ข้อมูลการติดตามผล'!$G:$G,$B$4&amp;"-"&amp;$B$3,'ข้อมูลการติดตามผล'!$C:$C,A718),)</f>
        <v/>
      </c>
      <c r="C718" s="42" t="str">
        <f t="shared" si="1"/>
        <v/>
      </c>
    </row>
    <row r="719" ht="15.75" customHeight="1">
      <c r="A719" s="8"/>
      <c r="B719" s="8" t="str">
        <f>IF(LEN(A719)&gt;0,COUNTIFS('ข้อมูลการติดตามผล'!$G:$G,$B$4&amp;"-"&amp;$B$3,'ข้อมูลการติดตามผล'!$C:$C,A719),)</f>
        <v/>
      </c>
      <c r="C719" s="42" t="str">
        <f t="shared" si="1"/>
        <v/>
      </c>
    </row>
    <row r="720" ht="15.75" customHeight="1">
      <c r="A720" s="8"/>
      <c r="B720" s="8" t="str">
        <f>IF(LEN(A720)&gt;0,COUNTIFS('ข้อมูลการติดตามผล'!$G:$G,$B$4&amp;"-"&amp;$B$3,'ข้อมูลการติดตามผล'!$C:$C,A720),)</f>
        <v/>
      </c>
      <c r="C720" s="42" t="str">
        <f t="shared" si="1"/>
        <v/>
      </c>
    </row>
    <row r="721" ht="15.75" customHeight="1">
      <c r="A721" s="8"/>
      <c r="B721" s="8" t="str">
        <f>IF(LEN(A721)&gt;0,COUNTIFS('ข้อมูลการติดตามผล'!$G:$G,$B$4&amp;"-"&amp;$B$3,'ข้อมูลการติดตามผล'!$C:$C,A721),)</f>
        <v/>
      </c>
      <c r="C721" s="42" t="str">
        <f t="shared" si="1"/>
        <v/>
      </c>
    </row>
    <row r="722" ht="15.75" customHeight="1">
      <c r="A722" s="8"/>
      <c r="B722" s="8" t="str">
        <f>IF(LEN(A722)&gt;0,COUNTIFS('ข้อมูลการติดตามผล'!$G:$G,$B$4&amp;"-"&amp;$B$3,'ข้อมูลการติดตามผล'!$C:$C,A722),)</f>
        <v/>
      </c>
      <c r="C722" s="42" t="str">
        <f t="shared" si="1"/>
        <v/>
      </c>
    </row>
    <row r="723" ht="15.75" customHeight="1">
      <c r="A723" s="8"/>
      <c r="B723" s="8" t="str">
        <f>IF(LEN(A723)&gt;0,COUNTIFS('ข้อมูลการติดตามผล'!$G:$G,$B$4&amp;"-"&amp;$B$3,'ข้อมูลการติดตามผล'!$C:$C,A723),)</f>
        <v/>
      </c>
      <c r="C723" s="42" t="str">
        <f t="shared" si="1"/>
        <v/>
      </c>
    </row>
    <row r="724" ht="15.75" customHeight="1">
      <c r="A724" s="8"/>
      <c r="B724" s="8" t="str">
        <f>IF(LEN(A724)&gt;0,COUNTIFS('ข้อมูลการติดตามผล'!$G:$G,$B$4&amp;"-"&amp;$B$3,'ข้อมูลการติดตามผล'!$C:$C,A724),)</f>
        <v/>
      </c>
      <c r="C724" s="42" t="str">
        <f t="shared" si="1"/>
        <v/>
      </c>
    </row>
    <row r="725" ht="15.75" customHeight="1">
      <c r="A725" s="8"/>
      <c r="B725" s="8" t="str">
        <f>IF(LEN(A725)&gt;0,COUNTIFS('ข้อมูลการติดตามผล'!$G:$G,$B$4&amp;"-"&amp;$B$3,'ข้อมูลการติดตามผล'!$C:$C,A725),)</f>
        <v/>
      </c>
      <c r="C725" s="42" t="str">
        <f t="shared" si="1"/>
        <v/>
      </c>
    </row>
    <row r="726" ht="15.75" customHeight="1">
      <c r="A726" s="8"/>
      <c r="B726" s="8" t="str">
        <f>IF(LEN(A726)&gt;0,COUNTIFS('ข้อมูลการติดตามผล'!$G:$G,$B$4&amp;"-"&amp;$B$3,'ข้อมูลการติดตามผล'!$C:$C,A726),)</f>
        <v/>
      </c>
      <c r="C726" s="42" t="str">
        <f t="shared" si="1"/>
        <v/>
      </c>
    </row>
    <row r="727" ht="15.75" customHeight="1">
      <c r="A727" s="8"/>
      <c r="B727" s="8" t="str">
        <f>IF(LEN(A727)&gt;0,COUNTIFS('ข้อมูลการติดตามผล'!$G:$G,$B$4&amp;"-"&amp;$B$3,'ข้อมูลการติดตามผล'!$C:$C,A727),)</f>
        <v/>
      </c>
      <c r="C727" s="42" t="str">
        <f t="shared" si="1"/>
        <v/>
      </c>
    </row>
    <row r="728" ht="15.75" customHeight="1">
      <c r="A728" s="8"/>
      <c r="B728" s="8" t="str">
        <f>IF(LEN(A728)&gt;0,COUNTIFS('ข้อมูลการติดตามผล'!$G:$G,$B$4&amp;"-"&amp;$B$3,'ข้อมูลการติดตามผล'!$C:$C,A728),)</f>
        <v/>
      </c>
      <c r="C728" s="42" t="str">
        <f t="shared" si="1"/>
        <v/>
      </c>
    </row>
    <row r="729" ht="15.75" customHeight="1">
      <c r="A729" s="8"/>
      <c r="B729" s="8" t="str">
        <f>IF(LEN(A729)&gt;0,COUNTIFS('ข้อมูลการติดตามผล'!$G:$G,$B$4&amp;"-"&amp;$B$3,'ข้อมูลการติดตามผล'!$C:$C,A729),)</f>
        <v/>
      </c>
      <c r="C729" s="42" t="str">
        <f t="shared" si="1"/>
        <v/>
      </c>
    </row>
    <row r="730" ht="15.75" customHeight="1">
      <c r="A730" s="8"/>
      <c r="B730" s="8" t="str">
        <f>IF(LEN(A730)&gt;0,COUNTIFS('ข้อมูลการติดตามผล'!$G:$G,$B$4&amp;"-"&amp;$B$3,'ข้อมูลการติดตามผล'!$C:$C,A730),)</f>
        <v/>
      </c>
      <c r="C730" s="42" t="str">
        <f t="shared" si="1"/>
        <v/>
      </c>
    </row>
    <row r="731" ht="15.75" customHeight="1">
      <c r="A731" s="8"/>
      <c r="B731" s="8" t="str">
        <f>IF(LEN(A731)&gt;0,COUNTIFS('ข้อมูลการติดตามผล'!$G:$G,$B$4&amp;"-"&amp;$B$3,'ข้อมูลการติดตามผล'!$C:$C,A731),)</f>
        <v/>
      </c>
      <c r="C731" s="42" t="str">
        <f t="shared" si="1"/>
        <v/>
      </c>
    </row>
    <row r="732" ht="15.75" customHeight="1">
      <c r="A732" s="8"/>
      <c r="B732" s="8" t="str">
        <f>IF(LEN(A732)&gt;0,COUNTIFS('ข้อมูลการติดตามผล'!$G:$G,$B$4&amp;"-"&amp;$B$3,'ข้อมูลการติดตามผล'!$C:$C,A732),)</f>
        <v/>
      </c>
      <c r="C732" s="42" t="str">
        <f t="shared" si="1"/>
        <v/>
      </c>
    </row>
    <row r="733" ht="15.75" customHeight="1">
      <c r="A733" s="8"/>
      <c r="B733" s="8" t="str">
        <f>IF(LEN(A733)&gt;0,COUNTIFS('ข้อมูลการติดตามผล'!$G:$G,$B$4&amp;"-"&amp;$B$3,'ข้อมูลการติดตามผล'!$C:$C,A733),)</f>
        <v/>
      </c>
      <c r="C733" s="42" t="str">
        <f t="shared" si="1"/>
        <v/>
      </c>
    </row>
    <row r="734" ht="15.75" customHeight="1">
      <c r="A734" s="8"/>
      <c r="B734" s="8" t="str">
        <f>IF(LEN(A734)&gt;0,COUNTIFS('ข้อมูลการติดตามผล'!$G:$G,$B$4&amp;"-"&amp;$B$3,'ข้อมูลการติดตามผล'!$C:$C,A734),)</f>
        <v/>
      </c>
      <c r="C734" s="42" t="str">
        <f t="shared" si="1"/>
        <v/>
      </c>
    </row>
    <row r="735" ht="15.75" customHeight="1">
      <c r="A735" s="8"/>
      <c r="B735" s="8" t="str">
        <f>IF(LEN(A735)&gt;0,COUNTIFS('ข้อมูลการติดตามผล'!$G:$G,$B$4&amp;"-"&amp;$B$3,'ข้อมูลการติดตามผล'!$C:$C,A735),)</f>
        <v/>
      </c>
      <c r="C735" s="42" t="str">
        <f t="shared" si="1"/>
        <v/>
      </c>
    </row>
    <row r="736" ht="15.75" customHeight="1">
      <c r="A736" s="8"/>
      <c r="B736" s="8" t="str">
        <f>IF(LEN(A736)&gt;0,COUNTIFS('ข้อมูลการติดตามผล'!$G:$G,$B$4&amp;"-"&amp;$B$3,'ข้อมูลการติดตามผล'!$C:$C,A736),)</f>
        <v/>
      </c>
      <c r="C736" s="42" t="str">
        <f t="shared" si="1"/>
        <v/>
      </c>
    </row>
    <row r="737" ht="15.75" customHeight="1">
      <c r="A737" s="8"/>
      <c r="B737" s="8" t="str">
        <f>IF(LEN(A737)&gt;0,COUNTIFS('ข้อมูลการติดตามผล'!$G:$G,$B$4&amp;"-"&amp;$B$3,'ข้อมูลการติดตามผล'!$C:$C,A737),)</f>
        <v/>
      </c>
      <c r="C737" s="42" t="str">
        <f t="shared" si="1"/>
        <v/>
      </c>
    </row>
    <row r="738" ht="15.75" customHeight="1">
      <c r="A738" s="8"/>
      <c r="B738" s="8" t="str">
        <f>IF(LEN(A738)&gt;0,COUNTIFS('ข้อมูลการติดตามผล'!$G:$G,$B$4&amp;"-"&amp;$B$3,'ข้อมูลการติดตามผล'!$C:$C,A738),)</f>
        <v/>
      </c>
      <c r="C738" s="42" t="str">
        <f t="shared" si="1"/>
        <v/>
      </c>
    </row>
    <row r="739" ht="15.75" customHeight="1">
      <c r="A739" s="8"/>
      <c r="B739" s="8" t="str">
        <f>IF(LEN(A739)&gt;0,COUNTIFS('ข้อมูลการติดตามผล'!$G:$G,$B$4&amp;"-"&amp;$B$3,'ข้อมูลการติดตามผล'!$C:$C,A739),)</f>
        <v/>
      </c>
      <c r="C739" s="42" t="str">
        <f t="shared" si="1"/>
        <v/>
      </c>
    </row>
    <row r="740" ht="15.75" customHeight="1">
      <c r="A740" s="8"/>
      <c r="B740" s="8" t="str">
        <f>IF(LEN(A740)&gt;0,COUNTIFS('ข้อมูลการติดตามผล'!$G:$G,$B$4&amp;"-"&amp;$B$3,'ข้อมูลการติดตามผล'!$C:$C,A740),)</f>
        <v/>
      </c>
      <c r="C740" s="42" t="str">
        <f t="shared" si="1"/>
        <v/>
      </c>
    </row>
    <row r="741" ht="15.75" customHeight="1">
      <c r="A741" s="8"/>
      <c r="B741" s="8" t="str">
        <f>IF(LEN(A741)&gt;0,COUNTIFS('ข้อมูลการติดตามผล'!$G:$G,$B$4&amp;"-"&amp;$B$3,'ข้อมูลการติดตามผล'!$C:$C,A741),)</f>
        <v/>
      </c>
      <c r="C741" s="42" t="str">
        <f t="shared" si="1"/>
        <v/>
      </c>
    </row>
    <row r="742" ht="15.75" customHeight="1">
      <c r="A742" s="8"/>
      <c r="B742" s="8" t="str">
        <f>IF(LEN(A742)&gt;0,COUNTIFS('ข้อมูลการติดตามผล'!$G:$G,$B$4&amp;"-"&amp;$B$3,'ข้อมูลการติดตามผล'!$C:$C,A742),)</f>
        <v/>
      </c>
      <c r="C742" s="42" t="str">
        <f t="shared" si="1"/>
        <v/>
      </c>
    </row>
    <row r="743" ht="15.75" customHeight="1">
      <c r="A743" s="8"/>
      <c r="B743" s="8" t="str">
        <f>IF(LEN(A743)&gt;0,COUNTIFS('ข้อมูลการติดตามผล'!$G:$G,$B$4&amp;"-"&amp;$B$3,'ข้อมูลการติดตามผล'!$C:$C,A743),)</f>
        <v/>
      </c>
      <c r="C743" s="42" t="str">
        <f t="shared" si="1"/>
        <v/>
      </c>
    </row>
    <row r="744" ht="15.75" customHeight="1">
      <c r="A744" s="8"/>
      <c r="B744" s="8" t="str">
        <f>IF(LEN(A744)&gt;0,COUNTIFS('ข้อมูลการติดตามผล'!$G:$G,$B$4&amp;"-"&amp;$B$3,'ข้อมูลการติดตามผล'!$C:$C,A744),)</f>
        <v/>
      </c>
      <c r="C744" s="42" t="str">
        <f t="shared" si="1"/>
        <v/>
      </c>
    </row>
    <row r="745" ht="15.75" customHeight="1">
      <c r="A745" s="8"/>
      <c r="B745" s="8" t="str">
        <f>IF(LEN(A745)&gt;0,COUNTIFS('ข้อมูลการติดตามผล'!$G:$G,$B$4&amp;"-"&amp;$B$3,'ข้อมูลการติดตามผล'!$C:$C,A745),)</f>
        <v/>
      </c>
      <c r="C745" s="42" t="str">
        <f t="shared" si="1"/>
        <v/>
      </c>
    </row>
    <row r="746" ht="15.75" customHeight="1">
      <c r="A746" s="8"/>
      <c r="B746" s="8" t="str">
        <f>IF(LEN(A746)&gt;0,COUNTIFS('ข้อมูลการติดตามผล'!$G:$G,$B$4&amp;"-"&amp;$B$3,'ข้อมูลการติดตามผล'!$C:$C,A746),)</f>
        <v/>
      </c>
      <c r="C746" s="42" t="str">
        <f t="shared" si="1"/>
        <v/>
      </c>
    </row>
    <row r="747" ht="15.75" customHeight="1">
      <c r="A747" s="8"/>
      <c r="B747" s="8" t="str">
        <f>IF(LEN(A747)&gt;0,COUNTIFS('ข้อมูลการติดตามผล'!$G:$G,$B$4&amp;"-"&amp;$B$3,'ข้อมูลการติดตามผล'!$C:$C,A747),)</f>
        <v/>
      </c>
      <c r="C747" s="42" t="str">
        <f t="shared" si="1"/>
        <v/>
      </c>
    </row>
    <row r="748" ht="15.75" customHeight="1">
      <c r="A748" s="8"/>
      <c r="B748" s="8" t="str">
        <f>IF(LEN(A748)&gt;0,COUNTIFS('ข้อมูลการติดตามผล'!$G:$G,$B$4&amp;"-"&amp;$B$3,'ข้อมูลการติดตามผล'!$C:$C,A748),)</f>
        <v/>
      </c>
      <c r="C748" s="42" t="str">
        <f t="shared" si="1"/>
        <v/>
      </c>
    </row>
    <row r="749" ht="15.75" customHeight="1">
      <c r="A749" s="8"/>
      <c r="B749" s="8" t="str">
        <f>IF(LEN(A749)&gt;0,COUNTIFS('ข้อมูลการติดตามผล'!$G:$G,$B$4&amp;"-"&amp;$B$3,'ข้อมูลการติดตามผล'!$C:$C,A749),)</f>
        <v/>
      </c>
      <c r="C749" s="42" t="str">
        <f t="shared" si="1"/>
        <v/>
      </c>
    </row>
    <row r="750" ht="15.75" customHeight="1">
      <c r="A750" s="8"/>
      <c r="B750" s="8" t="str">
        <f>IF(LEN(A750)&gt;0,COUNTIFS('ข้อมูลการติดตามผล'!$G:$G,$B$4&amp;"-"&amp;$B$3,'ข้อมูลการติดตามผล'!$C:$C,A750),)</f>
        <v/>
      </c>
      <c r="C750" s="42" t="str">
        <f t="shared" si="1"/>
        <v/>
      </c>
    </row>
    <row r="751" ht="15.75" customHeight="1">
      <c r="A751" s="8"/>
      <c r="B751" s="8" t="str">
        <f>IF(LEN(A751)&gt;0,COUNTIFS('ข้อมูลการติดตามผล'!$G:$G,$B$4&amp;"-"&amp;$B$3,'ข้อมูลการติดตามผล'!$C:$C,A751),)</f>
        <v/>
      </c>
      <c r="C751" s="42" t="str">
        <f t="shared" si="1"/>
        <v/>
      </c>
    </row>
    <row r="752" ht="15.75" customHeight="1">
      <c r="A752" s="8"/>
      <c r="B752" s="8" t="str">
        <f>IF(LEN(A752)&gt;0,COUNTIFS('ข้อมูลการติดตามผล'!$G:$G,$B$4&amp;"-"&amp;$B$3,'ข้อมูลการติดตามผล'!$C:$C,A752),)</f>
        <v/>
      </c>
      <c r="C752" s="42" t="str">
        <f t="shared" si="1"/>
        <v/>
      </c>
    </row>
    <row r="753" ht="15.75" customHeight="1">
      <c r="A753" s="8"/>
      <c r="B753" s="8" t="str">
        <f>IF(LEN(A753)&gt;0,COUNTIFS('ข้อมูลการติดตามผล'!$G:$G,$B$4&amp;"-"&amp;$B$3,'ข้อมูลการติดตามผล'!$C:$C,A753),)</f>
        <v/>
      </c>
      <c r="C753" s="42" t="str">
        <f t="shared" si="1"/>
        <v/>
      </c>
    </row>
    <row r="754" ht="15.75" customHeight="1">
      <c r="A754" s="8"/>
      <c r="B754" s="8" t="str">
        <f>IF(LEN(A754)&gt;0,COUNTIFS('ข้อมูลการติดตามผล'!$G:$G,$B$4&amp;"-"&amp;$B$3,'ข้อมูลการติดตามผล'!$C:$C,A754),)</f>
        <v/>
      </c>
      <c r="C754" s="42" t="str">
        <f t="shared" si="1"/>
        <v/>
      </c>
    </row>
    <row r="755" ht="15.75" customHeight="1">
      <c r="A755" s="8"/>
      <c r="B755" s="8" t="str">
        <f>IF(LEN(A755)&gt;0,COUNTIFS('ข้อมูลการติดตามผล'!$G:$G,$B$4&amp;"-"&amp;$B$3,'ข้อมูลการติดตามผล'!$C:$C,A755),)</f>
        <v/>
      </c>
      <c r="C755" s="42" t="str">
        <f t="shared" si="1"/>
        <v/>
      </c>
    </row>
    <row r="756" ht="15.75" customHeight="1">
      <c r="A756" s="8"/>
      <c r="B756" s="8" t="str">
        <f>IF(LEN(A756)&gt;0,COUNTIFS('ข้อมูลการติดตามผล'!$G:$G,$B$4&amp;"-"&amp;$B$3,'ข้อมูลการติดตามผล'!$C:$C,A756),)</f>
        <v/>
      </c>
      <c r="C756" s="42" t="str">
        <f t="shared" si="1"/>
        <v/>
      </c>
    </row>
    <row r="757" ht="15.75" customHeight="1">
      <c r="A757" s="8"/>
      <c r="B757" s="8" t="str">
        <f>IF(LEN(A757)&gt;0,COUNTIFS('ข้อมูลการติดตามผล'!$G:$G,$B$4&amp;"-"&amp;$B$3,'ข้อมูลการติดตามผล'!$C:$C,A757),)</f>
        <v/>
      </c>
      <c r="C757" s="42" t="str">
        <f t="shared" si="1"/>
        <v/>
      </c>
    </row>
    <row r="758" ht="15.75" customHeight="1">
      <c r="A758" s="8"/>
      <c r="B758" s="8" t="str">
        <f>IF(LEN(A758)&gt;0,COUNTIFS('ข้อมูลการติดตามผล'!$G:$G,$B$4&amp;"-"&amp;$B$3,'ข้อมูลการติดตามผล'!$C:$C,A758),)</f>
        <v/>
      </c>
      <c r="C758" s="42" t="str">
        <f t="shared" si="1"/>
        <v/>
      </c>
    </row>
    <row r="759" ht="15.75" customHeight="1">
      <c r="A759" s="8"/>
      <c r="B759" s="8" t="str">
        <f>IF(LEN(A759)&gt;0,COUNTIFS('ข้อมูลการติดตามผล'!$G:$G,$B$4&amp;"-"&amp;$B$3,'ข้อมูลการติดตามผล'!$C:$C,A759),)</f>
        <v/>
      </c>
      <c r="C759" s="42" t="str">
        <f t="shared" si="1"/>
        <v/>
      </c>
    </row>
    <row r="760" ht="15.75" customHeight="1">
      <c r="A760" s="8"/>
      <c r="B760" s="8" t="str">
        <f>IF(LEN(A760)&gt;0,COUNTIFS('ข้อมูลการติดตามผล'!$G:$G,$B$4&amp;"-"&amp;$B$3,'ข้อมูลการติดตามผล'!$C:$C,A760),)</f>
        <v/>
      </c>
      <c r="C760" s="42" t="str">
        <f t="shared" si="1"/>
        <v/>
      </c>
    </row>
    <row r="761" ht="15.75" customHeight="1">
      <c r="A761" s="8"/>
      <c r="B761" s="8" t="str">
        <f>IF(LEN(A761)&gt;0,COUNTIFS('ข้อมูลการติดตามผล'!$G:$G,$B$4&amp;"-"&amp;$B$3,'ข้อมูลการติดตามผล'!$C:$C,A761),)</f>
        <v/>
      </c>
      <c r="C761" s="42" t="str">
        <f t="shared" si="1"/>
        <v/>
      </c>
    </row>
    <row r="762" ht="15.75" customHeight="1">
      <c r="A762" s="8"/>
      <c r="B762" s="8" t="str">
        <f>IF(LEN(A762)&gt;0,COUNTIFS('ข้อมูลการติดตามผล'!$G:$G,$B$4&amp;"-"&amp;$B$3,'ข้อมูลการติดตามผล'!$C:$C,A762),)</f>
        <v/>
      </c>
      <c r="C762" s="42" t="str">
        <f t="shared" si="1"/>
        <v/>
      </c>
    </row>
    <row r="763" ht="15.75" customHeight="1">
      <c r="A763" s="8"/>
      <c r="B763" s="8" t="str">
        <f>IF(LEN(A763)&gt;0,COUNTIFS('ข้อมูลการติดตามผล'!$G:$G,$B$4&amp;"-"&amp;$B$3,'ข้อมูลการติดตามผล'!$C:$C,A763),)</f>
        <v/>
      </c>
      <c r="C763" s="42" t="str">
        <f t="shared" si="1"/>
        <v/>
      </c>
    </row>
    <row r="764" ht="15.75" customHeight="1">
      <c r="A764" s="8"/>
      <c r="B764" s="8" t="str">
        <f>IF(LEN(A764)&gt;0,COUNTIFS('ข้อมูลการติดตามผล'!$G:$G,$B$4&amp;"-"&amp;$B$3,'ข้อมูลการติดตามผล'!$C:$C,A764),)</f>
        <v/>
      </c>
      <c r="C764" s="42" t="str">
        <f t="shared" si="1"/>
        <v/>
      </c>
    </row>
    <row r="765" ht="15.75" customHeight="1">
      <c r="A765" s="8"/>
      <c r="B765" s="8" t="str">
        <f>IF(LEN(A765)&gt;0,COUNTIFS('ข้อมูลการติดตามผล'!$G:$G,$B$4&amp;"-"&amp;$B$3,'ข้อมูลการติดตามผล'!$C:$C,A765),)</f>
        <v/>
      </c>
      <c r="C765" s="42" t="str">
        <f t="shared" si="1"/>
        <v/>
      </c>
    </row>
    <row r="766" ht="15.75" customHeight="1">
      <c r="A766" s="8"/>
      <c r="B766" s="8" t="str">
        <f>IF(LEN(A766)&gt;0,COUNTIFS('ข้อมูลการติดตามผล'!$G:$G,$B$4&amp;"-"&amp;$B$3,'ข้อมูลการติดตามผล'!$C:$C,A766),)</f>
        <v/>
      </c>
      <c r="C766" s="42" t="str">
        <f t="shared" si="1"/>
        <v/>
      </c>
    </row>
    <row r="767" ht="15.75" customHeight="1">
      <c r="A767" s="8"/>
      <c r="B767" s="8" t="str">
        <f>IF(LEN(A767)&gt;0,COUNTIFS('ข้อมูลการติดตามผล'!$G:$G,$B$4&amp;"-"&amp;$B$3,'ข้อมูลการติดตามผล'!$C:$C,A767),)</f>
        <v/>
      </c>
      <c r="C767" s="42" t="str">
        <f t="shared" si="1"/>
        <v/>
      </c>
    </row>
    <row r="768" ht="15.75" customHeight="1">
      <c r="A768" s="8"/>
      <c r="B768" s="8" t="str">
        <f>IF(LEN(A768)&gt;0,COUNTIFS('ข้อมูลการติดตามผล'!$G:$G,$B$4&amp;"-"&amp;$B$3,'ข้อมูลการติดตามผล'!$C:$C,A768),)</f>
        <v/>
      </c>
      <c r="C768" s="42" t="str">
        <f t="shared" si="1"/>
        <v/>
      </c>
    </row>
    <row r="769" ht="15.75" customHeight="1">
      <c r="A769" s="8"/>
      <c r="B769" s="8" t="str">
        <f>IF(LEN(A769)&gt;0,COUNTIFS('ข้อมูลการติดตามผล'!$G:$G,$B$4&amp;"-"&amp;$B$3,'ข้อมูลการติดตามผล'!$C:$C,A769),)</f>
        <v/>
      </c>
      <c r="C769" s="42" t="str">
        <f t="shared" si="1"/>
        <v/>
      </c>
    </row>
    <row r="770" ht="15.75" customHeight="1">
      <c r="A770" s="8"/>
      <c r="B770" s="8" t="str">
        <f>IF(LEN(A770)&gt;0,COUNTIFS('ข้อมูลการติดตามผล'!$G:$G,$B$4&amp;"-"&amp;$B$3,'ข้อมูลการติดตามผล'!$C:$C,A770),)</f>
        <v/>
      </c>
      <c r="C770" s="42" t="str">
        <f t="shared" si="1"/>
        <v/>
      </c>
    </row>
    <row r="771" ht="15.75" customHeight="1">
      <c r="A771" s="8"/>
      <c r="B771" s="8" t="str">
        <f>IF(LEN(A771)&gt;0,COUNTIFS('ข้อมูลการติดตามผล'!$G:$G,$B$4&amp;"-"&amp;$B$3,'ข้อมูลการติดตามผล'!$C:$C,A771),)</f>
        <v/>
      </c>
      <c r="C771" s="42" t="str">
        <f t="shared" si="1"/>
        <v/>
      </c>
    </row>
    <row r="772" ht="15.75" customHeight="1">
      <c r="A772" s="8"/>
      <c r="B772" s="8" t="str">
        <f>IF(LEN(A772)&gt;0,COUNTIFS('ข้อมูลการติดตามผล'!$G:$G,$B$4&amp;"-"&amp;$B$3,'ข้อมูลการติดตามผล'!$C:$C,A772),)</f>
        <v/>
      </c>
      <c r="C772" s="42" t="str">
        <f t="shared" si="1"/>
        <v/>
      </c>
    </row>
    <row r="773" ht="15.75" customHeight="1">
      <c r="A773" s="8"/>
      <c r="B773" s="8" t="str">
        <f>IF(LEN(A773)&gt;0,COUNTIFS('ข้อมูลการติดตามผล'!$G:$G,$B$4&amp;"-"&amp;$B$3,'ข้อมูลการติดตามผล'!$C:$C,A773),)</f>
        <v/>
      </c>
      <c r="C773" s="42" t="str">
        <f t="shared" si="1"/>
        <v/>
      </c>
    </row>
    <row r="774" ht="15.75" customHeight="1">
      <c r="A774" s="8"/>
      <c r="B774" s="8" t="str">
        <f>IF(LEN(A774)&gt;0,COUNTIFS('ข้อมูลการติดตามผล'!$G:$G,$B$4&amp;"-"&amp;$B$3,'ข้อมูลการติดตามผล'!$C:$C,A774),)</f>
        <v/>
      </c>
      <c r="C774" s="42" t="str">
        <f t="shared" si="1"/>
        <v/>
      </c>
    </row>
    <row r="775" ht="15.75" customHeight="1">
      <c r="A775" s="8"/>
      <c r="B775" s="8" t="str">
        <f>IF(LEN(A775)&gt;0,COUNTIFS('ข้อมูลการติดตามผล'!$G:$G,$B$4&amp;"-"&amp;$B$3,'ข้อมูลการติดตามผล'!$C:$C,A775),)</f>
        <v/>
      </c>
      <c r="C775" s="42" t="str">
        <f t="shared" si="1"/>
        <v/>
      </c>
    </row>
    <row r="776" ht="15.75" customHeight="1">
      <c r="A776" s="8"/>
      <c r="B776" s="8" t="str">
        <f>IF(LEN(A776)&gt;0,COUNTIFS('ข้อมูลการติดตามผล'!$G:$G,$B$4&amp;"-"&amp;$B$3,'ข้อมูลการติดตามผล'!$C:$C,A776),)</f>
        <v/>
      </c>
      <c r="C776" s="42" t="str">
        <f t="shared" si="1"/>
        <v/>
      </c>
    </row>
    <row r="777" ht="15.75" customHeight="1">
      <c r="A777" s="8"/>
      <c r="B777" s="8" t="str">
        <f>IF(LEN(A777)&gt;0,COUNTIFS('ข้อมูลการติดตามผล'!$G:$G,$B$4&amp;"-"&amp;$B$3,'ข้อมูลการติดตามผล'!$C:$C,A777),)</f>
        <v/>
      </c>
      <c r="C777" s="42" t="str">
        <f t="shared" si="1"/>
        <v/>
      </c>
    </row>
    <row r="778" ht="15.75" customHeight="1">
      <c r="A778" s="8"/>
      <c r="B778" s="8" t="str">
        <f>IF(LEN(A778)&gt;0,COUNTIFS('ข้อมูลการติดตามผล'!$G:$G,$B$4&amp;"-"&amp;$B$3,'ข้อมูลการติดตามผล'!$C:$C,A778),)</f>
        <v/>
      </c>
      <c r="C778" s="42" t="str">
        <f t="shared" si="1"/>
        <v/>
      </c>
    </row>
    <row r="779" ht="15.75" customHeight="1">
      <c r="A779" s="8"/>
      <c r="B779" s="8" t="str">
        <f>IF(LEN(A779)&gt;0,COUNTIFS('ข้อมูลการติดตามผล'!$G:$G,$B$4&amp;"-"&amp;$B$3,'ข้อมูลการติดตามผล'!$C:$C,A779),)</f>
        <v/>
      </c>
      <c r="C779" s="42" t="str">
        <f t="shared" si="1"/>
        <v/>
      </c>
    </row>
    <row r="780" ht="15.75" customHeight="1">
      <c r="A780" s="8"/>
      <c r="B780" s="8" t="str">
        <f>IF(LEN(A780)&gt;0,COUNTIFS('ข้อมูลการติดตามผล'!$G:$G,$B$4&amp;"-"&amp;$B$3,'ข้อมูลการติดตามผล'!$C:$C,A780),)</f>
        <v/>
      </c>
      <c r="C780" s="42" t="str">
        <f t="shared" si="1"/>
        <v/>
      </c>
    </row>
    <row r="781" ht="15.75" customHeight="1">
      <c r="A781" s="8"/>
      <c r="B781" s="8" t="str">
        <f>IF(LEN(A781)&gt;0,COUNTIFS('ข้อมูลการติดตามผล'!$G:$G,$B$4&amp;"-"&amp;$B$3,'ข้อมูลการติดตามผล'!$C:$C,A781),)</f>
        <v/>
      </c>
      <c r="C781" s="42" t="str">
        <f t="shared" si="1"/>
        <v/>
      </c>
    </row>
    <row r="782" ht="15.75" customHeight="1">
      <c r="A782" s="8"/>
      <c r="B782" s="8" t="str">
        <f>IF(LEN(A782)&gt;0,COUNTIFS('ข้อมูลการติดตามผล'!$G:$G,$B$4&amp;"-"&amp;$B$3,'ข้อมูลการติดตามผล'!$C:$C,A782),)</f>
        <v/>
      </c>
      <c r="C782" s="42" t="str">
        <f t="shared" si="1"/>
        <v/>
      </c>
    </row>
    <row r="783" ht="15.75" customHeight="1">
      <c r="A783" s="8"/>
      <c r="B783" s="8" t="str">
        <f>IF(LEN(A783)&gt;0,COUNTIFS('ข้อมูลการติดตามผล'!$G:$G,$B$4&amp;"-"&amp;$B$3,'ข้อมูลการติดตามผล'!$C:$C,A783),)</f>
        <v/>
      </c>
      <c r="C783" s="42" t="str">
        <f t="shared" si="1"/>
        <v/>
      </c>
    </row>
    <row r="784" ht="15.75" customHeight="1">
      <c r="A784" s="8"/>
      <c r="B784" s="8" t="str">
        <f>IF(LEN(A784)&gt;0,COUNTIFS('ข้อมูลการติดตามผล'!$G:$G,$B$4&amp;"-"&amp;$B$3,'ข้อมูลการติดตามผล'!$C:$C,A784),)</f>
        <v/>
      </c>
      <c r="C784" s="42" t="str">
        <f t="shared" si="1"/>
        <v/>
      </c>
    </row>
    <row r="785" ht="15.75" customHeight="1">
      <c r="A785" s="8"/>
      <c r="B785" s="8" t="str">
        <f>IF(LEN(A785)&gt;0,COUNTIFS('ข้อมูลการติดตามผล'!$G:$G,$B$4&amp;"-"&amp;$B$3,'ข้อมูลการติดตามผล'!$C:$C,A785),)</f>
        <v/>
      </c>
      <c r="C785" s="42" t="str">
        <f t="shared" si="1"/>
        <v/>
      </c>
    </row>
    <row r="786" ht="15.75" customHeight="1">
      <c r="A786" s="8"/>
      <c r="B786" s="8" t="str">
        <f>IF(LEN(A786)&gt;0,COUNTIFS('ข้อมูลการติดตามผล'!$G:$G,$B$4&amp;"-"&amp;$B$3,'ข้อมูลการติดตามผล'!$C:$C,A786),)</f>
        <v/>
      </c>
      <c r="C786" s="42" t="str">
        <f t="shared" si="1"/>
        <v/>
      </c>
    </row>
    <row r="787" ht="15.75" customHeight="1">
      <c r="A787" s="8"/>
      <c r="B787" s="8" t="str">
        <f>IF(LEN(A787)&gt;0,COUNTIFS('ข้อมูลการติดตามผล'!$G:$G,$B$4&amp;"-"&amp;$B$3,'ข้อมูลการติดตามผล'!$C:$C,A787),)</f>
        <v/>
      </c>
      <c r="C787" s="42" t="str">
        <f t="shared" si="1"/>
        <v/>
      </c>
    </row>
    <row r="788" ht="15.75" customHeight="1">
      <c r="A788" s="8"/>
      <c r="B788" s="8" t="str">
        <f>IF(LEN(A788)&gt;0,COUNTIFS('ข้อมูลการติดตามผล'!$G:$G,$B$4&amp;"-"&amp;$B$3,'ข้อมูลการติดตามผล'!$C:$C,A788),)</f>
        <v/>
      </c>
      <c r="C788" s="42" t="str">
        <f t="shared" si="1"/>
        <v/>
      </c>
    </row>
    <row r="789" ht="15.75" customHeight="1">
      <c r="A789" s="8"/>
      <c r="B789" s="8" t="str">
        <f>IF(LEN(A789)&gt;0,COUNTIFS('ข้อมูลการติดตามผล'!$G:$G,$B$4&amp;"-"&amp;$B$3,'ข้อมูลการติดตามผล'!$C:$C,A789),)</f>
        <v/>
      </c>
      <c r="C789" s="42" t="str">
        <f t="shared" si="1"/>
        <v/>
      </c>
    </row>
    <row r="790" ht="15.75" customHeight="1">
      <c r="A790" s="8"/>
      <c r="B790" s="8" t="str">
        <f>IF(LEN(A790)&gt;0,COUNTIFS('ข้อมูลการติดตามผล'!$G:$G,$B$4&amp;"-"&amp;$B$3,'ข้อมูลการติดตามผล'!$C:$C,A790),)</f>
        <v/>
      </c>
      <c r="C790" s="42" t="str">
        <f t="shared" si="1"/>
        <v/>
      </c>
    </row>
    <row r="791" ht="15.75" customHeight="1">
      <c r="A791" s="8"/>
      <c r="B791" s="8" t="str">
        <f>IF(LEN(A791)&gt;0,COUNTIFS('ข้อมูลการติดตามผล'!$G:$G,$B$4&amp;"-"&amp;$B$3,'ข้อมูลการติดตามผล'!$C:$C,A791),)</f>
        <v/>
      </c>
      <c r="C791" s="42" t="str">
        <f t="shared" si="1"/>
        <v/>
      </c>
    </row>
    <row r="792" ht="15.75" customHeight="1">
      <c r="A792" s="8"/>
      <c r="B792" s="8" t="str">
        <f>IF(LEN(A792)&gt;0,COUNTIFS('ข้อมูลการติดตามผล'!$G:$G,$B$4&amp;"-"&amp;$B$3,'ข้อมูลการติดตามผล'!$C:$C,A792),)</f>
        <v/>
      </c>
      <c r="C792" s="42" t="str">
        <f t="shared" si="1"/>
        <v/>
      </c>
    </row>
    <row r="793" ht="15.75" customHeight="1">
      <c r="A793" s="8"/>
      <c r="B793" s="8" t="str">
        <f>IF(LEN(A793)&gt;0,COUNTIFS('ข้อมูลการติดตามผล'!$G:$G,$B$4&amp;"-"&amp;$B$3,'ข้อมูลการติดตามผล'!$C:$C,A793),)</f>
        <v/>
      </c>
      <c r="C793" s="42" t="str">
        <f t="shared" si="1"/>
        <v/>
      </c>
    </row>
    <row r="794" ht="15.75" customHeight="1">
      <c r="A794" s="8"/>
      <c r="B794" s="8" t="str">
        <f>IF(LEN(A794)&gt;0,COUNTIFS('ข้อมูลการติดตามผล'!$G:$G,$B$4&amp;"-"&amp;$B$3,'ข้อมูลการติดตามผล'!$C:$C,A794),)</f>
        <v/>
      </c>
      <c r="C794" s="42" t="str">
        <f t="shared" si="1"/>
        <v/>
      </c>
    </row>
    <row r="795" ht="15.75" customHeight="1">
      <c r="A795" s="8"/>
      <c r="B795" s="8" t="str">
        <f>IF(LEN(A795)&gt;0,COUNTIFS('ข้อมูลการติดตามผล'!$G:$G,$B$4&amp;"-"&amp;$B$3,'ข้อมูลการติดตามผล'!$C:$C,A795),)</f>
        <v/>
      </c>
      <c r="C795" s="42" t="str">
        <f t="shared" si="1"/>
        <v/>
      </c>
    </row>
    <row r="796" ht="15.75" customHeight="1">
      <c r="A796" s="8"/>
      <c r="B796" s="8" t="str">
        <f>IF(LEN(A796)&gt;0,COUNTIFS('ข้อมูลการติดตามผล'!$G:$G,$B$4&amp;"-"&amp;$B$3,'ข้อมูลการติดตามผล'!$C:$C,A796),)</f>
        <v/>
      </c>
      <c r="C796" s="42" t="str">
        <f t="shared" si="1"/>
        <v/>
      </c>
    </row>
    <row r="797" ht="15.75" customHeight="1">
      <c r="A797" s="8"/>
      <c r="B797" s="8" t="str">
        <f>IF(LEN(A797)&gt;0,COUNTIFS('ข้อมูลการติดตามผล'!$G:$G,$B$4&amp;"-"&amp;$B$3,'ข้อมูลการติดตามผล'!$C:$C,A797),)</f>
        <v/>
      </c>
      <c r="C797" s="42" t="str">
        <f t="shared" si="1"/>
        <v/>
      </c>
    </row>
    <row r="798" ht="15.75" customHeight="1">
      <c r="A798" s="8"/>
      <c r="B798" s="8" t="str">
        <f>IF(LEN(A798)&gt;0,COUNTIFS('ข้อมูลการติดตามผล'!$G:$G,$B$4&amp;"-"&amp;$B$3,'ข้อมูลการติดตามผล'!$C:$C,A798),)</f>
        <v/>
      </c>
      <c r="C798" s="42" t="str">
        <f t="shared" si="1"/>
        <v/>
      </c>
    </row>
    <row r="799" ht="15.75" customHeight="1">
      <c r="A799" s="8"/>
      <c r="B799" s="8" t="str">
        <f>IF(LEN(A799)&gt;0,COUNTIFS('ข้อมูลการติดตามผล'!$G:$G,$B$4&amp;"-"&amp;$B$3,'ข้อมูลการติดตามผล'!$C:$C,A799),)</f>
        <v/>
      </c>
      <c r="C799" s="42" t="str">
        <f t="shared" si="1"/>
        <v/>
      </c>
    </row>
    <row r="800" ht="15.75" customHeight="1">
      <c r="A800" s="8"/>
      <c r="B800" s="8" t="str">
        <f>IF(LEN(A800)&gt;0,COUNTIFS('ข้อมูลการติดตามผล'!$G:$G,$B$4&amp;"-"&amp;$B$3,'ข้อมูลการติดตามผล'!$C:$C,A800),)</f>
        <v/>
      </c>
      <c r="C800" s="42" t="str">
        <f t="shared" si="1"/>
        <v/>
      </c>
    </row>
    <row r="801" ht="15.75" customHeight="1">
      <c r="A801" s="8"/>
      <c r="B801" s="8" t="str">
        <f>IF(LEN(A801)&gt;0,COUNTIFS('ข้อมูลการติดตามผล'!$G:$G,$B$4&amp;"-"&amp;$B$3,'ข้อมูลการติดตามผล'!$C:$C,A801),)</f>
        <v/>
      </c>
      <c r="C801" s="42" t="str">
        <f t="shared" si="1"/>
        <v/>
      </c>
    </row>
    <row r="802" ht="15.75" customHeight="1">
      <c r="A802" s="8"/>
      <c r="B802" s="8" t="str">
        <f>IF(LEN(A802)&gt;0,COUNTIFS('ข้อมูลการติดตามผล'!$G:$G,$B$4&amp;"-"&amp;$B$3,'ข้อมูลการติดตามผล'!$C:$C,A802),)</f>
        <v/>
      </c>
      <c r="C802" s="42" t="str">
        <f t="shared" si="1"/>
        <v/>
      </c>
    </row>
    <row r="803" ht="15.75" customHeight="1">
      <c r="A803" s="8"/>
      <c r="B803" s="8" t="str">
        <f>IF(LEN(A803)&gt;0,COUNTIFS('ข้อมูลการติดตามผล'!$G:$G,$B$4&amp;"-"&amp;$B$3,'ข้อมูลการติดตามผล'!$C:$C,A803),)</f>
        <v/>
      </c>
      <c r="C803" s="42" t="str">
        <f t="shared" si="1"/>
        <v/>
      </c>
    </row>
    <row r="804" ht="15.75" customHeight="1">
      <c r="A804" s="8"/>
      <c r="B804" s="8" t="str">
        <f>IF(LEN(A804)&gt;0,COUNTIFS('ข้อมูลการติดตามผล'!$G:$G,$B$4&amp;"-"&amp;$B$3,'ข้อมูลการติดตามผล'!$C:$C,A804),)</f>
        <v/>
      </c>
      <c r="C804" s="42" t="str">
        <f t="shared" si="1"/>
        <v/>
      </c>
    </row>
    <row r="805" ht="15.75" customHeight="1">
      <c r="A805" s="8"/>
      <c r="B805" s="8" t="str">
        <f>IF(LEN(A805)&gt;0,COUNTIFS('ข้อมูลการติดตามผล'!$G:$G,$B$4&amp;"-"&amp;$B$3,'ข้อมูลการติดตามผล'!$C:$C,A805),)</f>
        <v/>
      </c>
      <c r="C805" s="42" t="str">
        <f t="shared" si="1"/>
        <v/>
      </c>
    </row>
    <row r="806" ht="15.75" customHeight="1">
      <c r="A806" s="8"/>
      <c r="B806" s="8" t="str">
        <f>IF(LEN(A806)&gt;0,COUNTIFS('ข้อมูลการติดตามผล'!$G:$G,$B$4&amp;"-"&amp;$B$3,'ข้อมูลการติดตามผล'!$C:$C,A806),)</f>
        <v/>
      </c>
      <c r="C806" s="42" t="str">
        <f t="shared" si="1"/>
        <v/>
      </c>
    </row>
    <row r="807" ht="15.75" customHeight="1">
      <c r="A807" s="8"/>
      <c r="B807" s="8" t="str">
        <f>IF(LEN(A807)&gt;0,COUNTIFS('ข้อมูลการติดตามผล'!$G:$G,$B$4&amp;"-"&amp;$B$3,'ข้อมูลการติดตามผล'!$C:$C,A807),)</f>
        <v/>
      </c>
      <c r="C807" s="42" t="str">
        <f t="shared" si="1"/>
        <v/>
      </c>
    </row>
    <row r="808" ht="15.75" customHeight="1">
      <c r="A808" s="8"/>
      <c r="B808" s="8" t="str">
        <f>IF(LEN(A808)&gt;0,COUNTIFS('ข้อมูลการติดตามผล'!$G:$G,$B$4&amp;"-"&amp;$B$3,'ข้อมูลการติดตามผล'!$C:$C,A808),)</f>
        <v/>
      </c>
      <c r="C808" s="42" t="str">
        <f t="shared" si="1"/>
        <v/>
      </c>
    </row>
    <row r="809" ht="15.75" customHeight="1">
      <c r="A809" s="8"/>
      <c r="B809" s="8" t="str">
        <f>IF(LEN(A809)&gt;0,COUNTIFS('ข้อมูลการติดตามผล'!$G:$G,$B$4&amp;"-"&amp;$B$3,'ข้อมูลการติดตามผล'!$C:$C,A809),)</f>
        <v/>
      </c>
      <c r="C809" s="42" t="str">
        <f t="shared" si="1"/>
        <v/>
      </c>
    </row>
    <row r="810" ht="15.75" customHeight="1">
      <c r="A810" s="8"/>
      <c r="B810" s="8" t="str">
        <f>IF(LEN(A810)&gt;0,COUNTIFS('ข้อมูลการติดตามผล'!$G:$G,$B$4&amp;"-"&amp;$B$3,'ข้อมูลการติดตามผล'!$C:$C,A810),)</f>
        <v/>
      </c>
      <c r="C810" s="42" t="str">
        <f t="shared" si="1"/>
        <v/>
      </c>
    </row>
    <row r="811" ht="15.75" customHeight="1">
      <c r="A811" s="8"/>
      <c r="B811" s="8" t="str">
        <f>IF(LEN(A811)&gt;0,COUNTIFS('ข้อมูลการติดตามผล'!$G:$G,$B$4&amp;"-"&amp;$B$3,'ข้อมูลการติดตามผล'!$C:$C,A811),)</f>
        <v/>
      </c>
      <c r="C811" s="42" t="str">
        <f t="shared" si="1"/>
        <v/>
      </c>
    </row>
    <row r="812" ht="15.75" customHeight="1">
      <c r="A812" s="8"/>
      <c r="B812" s="8" t="str">
        <f>IF(LEN(A812)&gt;0,COUNTIFS('ข้อมูลการติดตามผล'!$G:$G,$B$4&amp;"-"&amp;$B$3,'ข้อมูลการติดตามผล'!$C:$C,A812),)</f>
        <v/>
      </c>
      <c r="C812" s="42" t="str">
        <f t="shared" si="1"/>
        <v/>
      </c>
    </row>
    <row r="813" ht="15.75" customHeight="1">
      <c r="A813" s="8"/>
      <c r="B813" s="8" t="str">
        <f>IF(LEN(A813)&gt;0,COUNTIFS('ข้อมูลการติดตามผล'!$G:$G,$B$4&amp;"-"&amp;$B$3,'ข้อมูลการติดตามผล'!$C:$C,A813),)</f>
        <v/>
      </c>
      <c r="C813" s="42" t="str">
        <f t="shared" si="1"/>
        <v/>
      </c>
    </row>
    <row r="814" ht="15.75" customHeight="1">
      <c r="A814" s="8"/>
      <c r="B814" s="8" t="str">
        <f>IF(LEN(A814)&gt;0,COUNTIFS('ข้อมูลการติดตามผล'!$G:$G,$B$4&amp;"-"&amp;$B$3,'ข้อมูลการติดตามผล'!$C:$C,A814),)</f>
        <v/>
      </c>
      <c r="C814" s="42" t="str">
        <f t="shared" si="1"/>
        <v/>
      </c>
    </row>
    <row r="815" ht="15.75" customHeight="1">
      <c r="A815" s="8"/>
      <c r="B815" s="8" t="str">
        <f>IF(LEN(A815)&gt;0,COUNTIFS('ข้อมูลการติดตามผล'!$G:$G,$B$4&amp;"-"&amp;$B$3,'ข้อมูลการติดตามผล'!$C:$C,A815),)</f>
        <v/>
      </c>
      <c r="C815" s="42" t="str">
        <f t="shared" si="1"/>
        <v/>
      </c>
    </row>
    <row r="816" ht="15.75" customHeight="1">
      <c r="A816" s="8"/>
      <c r="B816" s="8" t="str">
        <f>IF(LEN(A816)&gt;0,COUNTIFS('ข้อมูลการติดตามผล'!$G:$G,$B$4&amp;"-"&amp;$B$3,'ข้อมูลการติดตามผล'!$C:$C,A816),)</f>
        <v/>
      </c>
      <c r="C816" s="42" t="str">
        <f t="shared" si="1"/>
        <v/>
      </c>
    </row>
    <row r="817" ht="15.75" customHeight="1">
      <c r="A817" s="8"/>
      <c r="B817" s="8" t="str">
        <f>IF(LEN(A817)&gt;0,COUNTIFS('ข้อมูลการติดตามผล'!$G:$G,$B$4&amp;"-"&amp;$B$3,'ข้อมูลการติดตามผล'!$C:$C,A817),)</f>
        <v/>
      </c>
      <c r="C817" s="42" t="str">
        <f t="shared" si="1"/>
        <v/>
      </c>
    </row>
    <row r="818" ht="15.75" customHeight="1">
      <c r="A818" s="8"/>
      <c r="B818" s="8" t="str">
        <f>IF(LEN(A818)&gt;0,COUNTIFS('ข้อมูลการติดตามผล'!$G:$G,$B$4&amp;"-"&amp;$B$3,'ข้อมูลการติดตามผล'!$C:$C,A818),)</f>
        <v/>
      </c>
      <c r="C818" s="42" t="str">
        <f t="shared" si="1"/>
        <v/>
      </c>
    </row>
    <row r="819" ht="15.75" customHeight="1">
      <c r="A819" s="8"/>
      <c r="B819" s="8" t="str">
        <f>IF(LEN(A819)&gt;0,COUNTIFS('ข้อมูลการติดตามผล'!$G:$G,$B$4&amp;"-"&amp;$B$3,'ข้อมูลการติดตามผล'!$C:$C,A819),)</f>
        <v/>
      </c>
      <c r="C819" s="42" t="str">
        <f t="shared" si="1"/>
        <v/>
      </c>
    </row>
    <row r="820" ht="15.75" customHeight="1">
      <c r="A820" s="8"/>
      <c r="B820" s="8" t="str">
        <f>IF(LEN(A820)&gt;0,COUNTIFS('ข้อมูลการติดตามผล'!$G:$G,$B$4&amp;"-"&amp;$B$3,'ข้อมูลการติดตามผล'!$C:$C,A820),)</f>
        <v/>
      </c>
      <c r="C820" s="42" t="str">
        <f t="shared" si="1"/>
        <v/>
      </c>
    </row>
    <row r="821" ht="15.75" customHeight="1">
      <c r="A821" s="8"/>
      <c r="B821" s="8" t="str">
        <f>IF(LEN(A821)&gt;0,COUNTIFS('ข้อมูลการติดตามผล'!$G:$G,$B$4&amp;"-"&amp;$B$3,'ข้อมูลการติดตามผล'!$C:$C,A821),)</f>
        <v/>
      </c>
      <c r="C821" s="42" t="str">
        <f t="shared" si="1"/>
        <v/>
      </c>
    </row>
    <row r="822" ht="15.75" customHeight="1">
      <c r="A822" s="8"/>
      <c r="B822" s="8" t="str">
        <f>IF(LEN(A822)&gt;0,COUNTIFS('ข้อมูลการติดตามผล'!$G:$G,$B$4&amp;"-"&amp;$B$3,'ข้อมูลการติดตามผล'!$C:$C,A822),)</f>
        <v/>
      </c>
      <c r="C822" s="42" t="str">
        <f t="shared" si="1"/>
        <v/>
      </c>
    </row>
    <row r="823" ht="15.75" customHeight="1">
      <c r="A823" s="8"/>
      <c r="B823" s="8" t="str">
        <f>IF(LEN(A823)&gt;0,COUNTIFS('ข้อมูลการติดตามผล'!$G:$G,$B$4&amp;"-"&amp;$B$3,'ข้อมูลการติดตามผล'!$C:$C,A823),)</f>
        <v/>
      </c>
      <c r="C823" s="42" t="str">
        <f t="shared" si="1"/>
        <v/>
      </c>
    </row>
    <row r="824" ht="15.75" customHeight="1">
      <c r="A824" s="8"/>
      <c r="B824" s="8" t="str">
        <f>IF(LEN(A824)&gt;0,COUNTIFS('ข้อมูลการติดตามผล'!$G:$G,$B$4&amp;"-"&amp;$B$3,'ข้อมูลการติดตามผล'!$C:$C,A824),)</f>
        <v/>
      </c>
      <c r="C824" s="42" t="str">
        <f t="shared" si="1"/>
        <v/>
      </c>
    </row>
    <row r="825" ht="15.75" customHeight="1">
      <c r="A825" s="8"/>
      <c r="B825" s="8" t="str">
        <f>IF(LEN(A825)&gt;0,COUNTIFS('ข้อมูลการติดตามผล'!$G:$G,$B$4&amp;"-"&amp;$B$3,'ข้อมูลการติดตามผล'!$C:$C,A825),)</f>
        <v/>
      </c>
      <c r="C825" s="42" t="str">
        <f t="shared" si="1"/>
        <v/>
      </c>
    </row>
    <row r="826" ht="15.75" customHeight="1">
      <c r="A826" s="8"/>
      <c r="B826" s="8" t="str">
        <f>IF(LEN(A826)&gt;0,COUNTIFS('ข้อมูลการติดตามผล'!$G:$G,$B$4&amp;"-"&amp;$B$3,'ข้อมูลการติดตามผล'!$C:$C,A826),)</f>
        <v/>
      </c>
      <c r="C826" s="42" t="str">
        <f t="shared" si="1"/>
        <v/>
      </c>
    </row>
    <row r="827" ht="15.75" customHeight="1">
      <c r="A827" s="8"/>
      <c r="B827" s="8" t="str">
        <f>IF(LEN(A827)&gt;0,COUNTIFS('ข้อมูลการติดตามผล'!$G:$G,$B$4&amp;"-"&amp;$B$3,'ข้อมูลการติดตามผล'!$C:$C,A827),)</f>
        <v/>
      </c>
      <c r="C827" s="42" t="str">
        <f t="shared" si="1"/>
        <v/>
      </c>
    </row>
    <row r="828" ht="15.75" customHeight="1">
      <c r="A828" s="8"/>
      <c r="B828" s="8" t="str">
        <f>IF(LEN(A828)&gt;0,COUNTIFS('ข้อมูลการติดตามผล'!$G:$G,$B$4&amp;"-"&amp;$B$3,'ข้อมูลการติดตามผล'!$C:$C,A828),)</f>
        <v/>
      </c>
      <c r="C828" s="42" t="str">
        <f t="shared" si="1"/>
        <v/>
      </c>
    </row>
    <row r="829" ht="15.75" customHeight="1">
      <c r="A829" s="8"/>
      <c r="B829" s="8" t="str">
        <f>IF(LEN(A829)&gt;0,COUNTIFS('ข้อมูลการติดตามผล'!$G:$G,$B$4&amp;"-"&amp;$B$3,'ข้อมูลการติดตามผล'!$C:$C,A829),)</f>
        <v/>
      </c>
      <c r="C829" s="42" t="str">
        <f t="shared" si="1"/>
        <v/>
      </c>
    </row>
    <row r="830" ht="15.75" customHeight="1">
      <c r="A830" s="8"/>
      <c r="B830" s="8" t="str">
        <f>IF(LEN(A830)&gt;0,COUNTIFS('ข้อมูลการติดตามผล'!$G:$G,$B$4&amp;"-"&amp;$B$3,'ข้อมูลการติดตามผล'!$C:$C,A830),)</f>
        <v/>
      </c>
      <c r="C830" s="42" t="str">
        <f t="shared" si="1"/>
        <v/>
      </c>
    </row>
    <row r="831" ht="15.75" customHeight="1">
      <c r="A831" s="8"/>
      <c r="B831" s="8" t="str">
        <f>IF(LEN(A831)&gt;0,COUNTIFS('ข้อมูลการติดตามผล'!$G:$G,$B$4&amp;"-"&amp;$B$3,'ข้อมูลการติดตามผล'!$C:$C,A831),)</f>
        <v/>
      </c>
      <c r="C831" s="42" t="str">
        <f t="shared" si="1"/>
        <v/>
      </c>
    </row>
    <row r="832" ht="15.75" customHeight="1">
      <c r="A832" s="8"/>
      <c r="B832" s="8" t="str">
        <f>IF(LEN(A832)&gt;0,COUNTIFS('ข้อมูลการติดตามผล'!$G:$G,$B$4&amp;"-"&amp;$B$3,'ข้อมูลการติดตามผล'!$C:$C,A832),)</f>
        <v/>
      </c>
      <c r="C832" s="42" t="str">
        <f t="shared" si="1"/>
        <v/>
      </c>
    </row>
    <row r="833" ht="15.75" customHeight="1">
      <c r="A833" s="8"/>
      <c r="B833" s="8" t="str">
        <f>IF(LEN(A833)&gt;0,COUNTIFS('ข้อมูลการติดตามผล'!$G:$G,$B$4&amp;"-"&amp;$B$3,'ข้อมูลการติดตามผล'!$C:$C,A833),)</f>
        <v/>
      </c>
      <c r="C833" s="42" t="str">
        <f t="shared" si="1"/>
        <v/>
      </c>
    </row>
    <row r="834" ht="15.75" customHeight="1">
      <c r="A834" s="8"/>
      <c r="B834" s="8" t="str">
        <f>IF(LEN(A834)&gt;0,COUNTIFS('ข้อมูลการติดตามผล'!$G:$G,$B$4&amp;"-"&amp;$B$3,'ข้อมูลการติดตามผล'!$C:$C,A834),)</f>
        <v/>
      </c>
      <c r="C834" s="42" t="str">
        <f t="shared" si="1"/>
        <v/>
      </c>
    </row>
    <row r="835" ht="15.75" customHeight="1">
      <c r="A835" s="8"/>
      <c r="B835" s="8" t="str">
        <f>IF(LEN(A835)&gt;0,COUNTIFS('ข้อมูลการติดตามผล'!$G:$G,$B$4&amp;"-"&amp;$B$3,'ข้อมูลการติดตามผล'!$C:$C,A835),)</f>
        <v/>
      </c>
      <c r="C835" s="42" t="str">
        <f t="shared" si="1"/>
        <v/>
      </c>
    </row>
    <row r="836" ht="15.75" customHeight="1">
      <c r="A836" s="8"/>
      <c r="B836" s="8" t="str">
        <f>IF(LEN(A836)&gt;0,COUNTIFS('ข้อมูลการติดตามผล'!$G:$G,$B$4&amp;"-"&amp;$B$3,'ข้อมูลการติดตามผล'!$C:$C,A836),)</f>
        <v/>
      </c>
      <c r="C836" s="42" t="str">
        <f t="shared" si="1"/>
        <v/>
      </c>
    </row>
    <row r="837" ht="15.75" customHeight="1">
      <c r="A837" s="8"/>
      <c r="B837" s="8" t="str">
        <f>IF(LEN(A837)&gt;0,COUNTIFS('ข้อมูลการติดตามผล'!$G:$G,$B$4&amp;"-"&amp;$B$3,'ข้อมูลการติดตามผล'!$C:$C,A837),)</f>
        <v/>
      </c>
      <c r="C837" s="42" t="str">
        <f t="shared" si="1"/>
        <v/>
      </c>
    </row>
    <row r="838" ht="15.75" customHeight="1">
      <c r="A838" s="8"/>
      <c r="B838" s="8" t="str">
        <f>IF(LEN(A838)&gt;0,COUNTIFS('ข้อมูลการติดตามผล'!$G:$G,$B$4&amp;"-"&amp;$B$3,'ข้อมูลการติดตามผล'!$C:$C,A838),)</f>
        <v/>
      </c>
      <c r="C838" s="42" t="str">
        <f t="shared" si="1"/>
        <v/>
      </c>
    </row>
    <row r="839" ht="15.75" customHeight="1">
      <c r="A839" s="8"/>
      <c r="B839" s="8" t="str">
        <f>IF(LEN(A839)&gt;0,COUNTIFS('ข้อมูลการติดตามผล'!$G:$G,$B$4&amp;"-"&amp;$B$3,'ข้อมูลการติดตามผล'!$C:$C,A839),)</f>
        <v/>
      </c>
      <c r="C839" s="42" t="str">
        <f t="shared" si="1"/>
        <v/>
      </c>
    </row>
    <row r="840" ht="15.75" customHeight="1">
      <c r="A840" s="8"/>
      <c r="B840" s="8" t="str">
        <f>IF(LEN(A840)&gt;0,COUNTIFS('ข้อมูลการติดตามผล'!$G:$G,$B$4&amp;"-"&amp;$B$3,'ข้อมูลการติดตามผล'!$C:$C,A840),)</f>
        <v/>
      </c>
      <c r="C840" s="42" t="str">
        <f t="shared" si="1"/>
        <v/>
      </c>
    </row>
    <row r="841" ht="15.75" customHeight="1">
      <c r="A841" s="8"/>
      <c r="B841" s="8" t="str">
        <f>IF(LEN(A841)&gt;0,COUNTIFS('ข้อมูลการติดตามผล'!$G:$G,$B$4&amp;"-"&amp;$B$3,'ข้อมูลการติดตามผล'!$C:$C,A841),)</f>
        <v/>
      </c>
      <c r="C841" s="42" t="str">
        <f t="shared" si="1"/>
        <v/>
      </c>
    </row>
    <row r="842" ht="15.75" customHeight="1">
      <c r="A842" s="8"/>
      <c r="B842" s="8" t="str">
        <f>IF(LEN(A842)&gt;0,COUNTIFS('ข้อมูลการติดตามผล'!$G:$G,$B$4&amp;"-"&amp;$B$3,'ข้อมูลการติดตามผล'!$C:$C,A842),)</f>
        <v/>
      </c>
      <c r="C842" s="42" t="str">
        <f t="shared" si="1"/>
        <v/>
      </c>
    </row>
    <row r="843" ht="15.75" customHeight="1">
      <c r="A843" s="8"/>
      <c r="B843" s="8" t="str">
        <f>IF(LEN(A843)&gt;0,COUNTIFS('ข้อมูลการติดตามผล'!$G:$G,$B$4&amp;"-"&amp;$B$3,'ข้อมูลการติดตามผล'!$C:$C,A843),)</f>
        <v/>
      </c>
      <c r="C843" s="42" t="str">
        <f t="shared" si="1"/>
        <v/>
      </c>
    </row>
    <row r="844" ht="15.75" customHeight="1">
      <c r="A844" s="8"/>
      <c r="B844" s="8" t="str">
        <f>IF(LEN(A844)&gt;0,COUNTIFS('ข้อมูลการติดตามผล'!$G:$G,$B$4&amp;"-"&amp;$B$3,'ข้อมูลการติดตามผล'!$C:$C,A844),)</f>
        <v/>
      </c>
      <c r="C844" s="42" t="str">
        <f t="shared" si="1"/>
        <v/>
      </c>
    </row>
    <row r="845" ht="15.75" customHeight="1">
      <c r="A845" s="8"/>
      <c r="B845" s="8" t="str">
        <f>IF(LEN(A845)&gt;0,COUNTIFS('ข้อมูลการติดตามผล'!$G:$G,$B$4&amp;"-"&amp;$B$3,'ข้อมูลการติดตามผล'!$C:$C,A845),)</f>
        <v/>
      </c>
      <c r="C845" s="42" t="str">
        <f t="shared" si="1"/>
        <v/>
      </c>
    </row>
    <row r="846" ht="15.75" customHeight="1">
      <c r="A846" s="8"/>
      <c r="B846" s="8" t="str">
        <f>IF(LEN(A846)&gt;0,COUNTIFS('ข้อมูลการติดตามผล'!$G:$G,$B$4&amp;"-"&amp;$B$3,'ข้อมูลการติดตามผล'!$C:$C,A846),)</f>
        <v/>
      </c>
      <c r="C846" s="42" t="str">
        <f t="shared" si="1"/>
        <v/>
      </c>
    </row>
    <row r="847" ht="15.75" customHeight="1">
      <c r="A847" s="8"/>
      <c r="B847" s="8" t="str">
        <f>IF(LEN(A847)&gt;0,COUNTIFS('ข้อมูลการติดตามผล'!$G:$G,$B$4&amp;"-"&amp;$B$3,'ข้อมูลการติดตามผล'!$C:$C,A847),)</f>
        <v/>
      </c>
      <c r="C847" s="42" t="str">
        <f t="shared" si="1"/>
        <v/>
      </c>
    </row>
    <row r="848" ht="15.75" customHeight="1">
      <c r="A848" s="8"/>
      <c r="B848" s="8" t="str">
        <f>IF(LEN(A848)&gt;0,COUNTIFS('ข้อมูลการติดตามผล'!$G:$G,$B$4&amp;"-"&amp;$B$3,'ข้อมูลการติดตามผล'!$C:$C,A848),)</f>
        <v/>
      </c>
      <c r="C848" s="42" t="str">
        <f t="shared" si="1"/>
        <v/>
      </c>
    </row>
    <row r="849" ht="15.75" customHeight="1">
      <c r="A849" s="8"/>
      <c r="B849" s="8" t="str">
        <f>IF(LEN(A849)&gt;0,COUNTIFS('ข้อมูลการติดตามผล'!$G:$G,$B$4&amp;"-"&amp;$B$3,'ข้อมูลการติดตามผล'!$C:$C,A849),)</f>
        <v/>
      </c>
      <c r="C849" s="42" t="str">
        <f t="shared" si="1"/>
        <v/>
      </c>
    </row>
    <row r="850" ht="15.75" customHeight="1">
      <c r="A850" s="8"/>
      <c r="B850" s="8" t="str">
        <f>IF(LEN(A850)&gt;0,COUNTIFS('ข้อมูลการติดตามผล'!$G:$G,$B$4&amp;"-"&amp;$B$3,'ข้อมูลการติดตามผล'!$C:$C,A850),)</f>
        <v/>
      </c>
      <c r="C850" s="42" t="str">
        <f t="shared" si="1"/>
        <v/>
      </c>
    </row>
    <row r="851" ht="15.75" customHeight="1">
      <c r="A851" s="8"/>
      <c r="B851" s="8" t="str">
        <f>IF(LEN(A851)&gt;0,COUNTIFS('ข้อมูลการติดตามผล'!$G:$G,$B$4&amp;"-"&amp;$B$3,'ข้อมูลการติดตามผล'!$C:$C,A851),)</f>
        <v/>
      </c>
      <c r="C851" s="42" t="str">
        <f t="shared" si="1"/>
        <v/>
      </c>
    </row>
    <row r="852" ht="15.75" customHeight="1">
      <c r="A852" s="8"/>
      <c r="B852" s="8" t="str">
        <f>IF(LEN(A852)&gt;0,COUNTIFS('ข้อมูลการติดตามผล'!$G:$G,$B$4&amp;"-"&amp;$B$3,'ข้อมูลการติดตามผล'!$C:$C,A852),)</f>
        <v/>
      </c>
      <c r="C852" s="42" t="str">
        <f t="shared" si="1"/>
        <v/>
      </c>
    </row>
    <row r="853" ht="15.75" customHeight="1">
      <c r="A853" s="8"/>
      <c r="B853" s="8" t="str">
        <f>IF(LEN(A853)&gt;0,COUNTIFS('ข้อมูลการติดตามผล'!$G:$G,$B$4&amp;"-"&amp;$B$3,'ข้อมูลการติดตามผล'!$C:$C,A853),)</f>
        <v/>
      </c>
      <c r="C853" s="42" t="str">
        <f t="shared" si="1"/>
        <v/>
      </c>
    </row>
    <row r="854" ht="15.75" customHeight="1">
      <c r="A854" s="8"/>
      <c r="B854" s="8" t="str">
        <f>IF(LEN(A854)&gt;0,COUNTIFS('ข้อมูลการติดตามผล'!$G:$G,$B$4&amp;"-"&amp;$B$3,'ข้อมูลการติดตามผล'!$C:$C,A854),)</f>
        <v/>
      </c>
      <c r="C854" s="42" t="str">
        <f t="shared" si="1"/>
        <v/>
      </c>
    </row>
    <row r="855" ht="15.75" customHeight="1">
      <c r="A855" s="8"/>
      <c r="B855" s="8" t="str">
        <f>IF(LEN(A855)&gt;0,COUNTIFS('ข้อมูลการติดตามผล'!$G:$G,$B$4&amp;"-"&amp;$B$3,'ข้อมูลการติดตามผล'!$C:$C,A855),)</f>
        <v/>
      </c>
      <c r="C855" s="42" t="str">
        <f t="shared" si="1"/>
        <v/>
      </c>
    </row>
    <row r="856" ht="15.75" customHeight="1">
      <c r="A856" s="8"/>
      <c r="B856" s="8" t="str">
        <f>IF(LEN(A856)&gt;0,COUNTIFS('ข้อมูลการติดตามผล'!$G:$G,$B$4&amp;"-"&amp;$B$3,'ข้อมูลการติดตามผล'!$C:$C,A856),)</f>
        <v/>
      </c>
      <c r="C856" s="42" t="str">
        <f t="shared" si="1"/>
        <v/>
      </c>
    </row>
    <row r="857" ht="15.75" customHeight="1">
      <c r="A857" s="8"/>
      <c r="B857" s="8" t="str">
        <f>IF(LEN(A857)&gt;0,COUNTIFS('ข้อมูลการติดตามผล'!$G:$G,$B$4&amp;"-"&amp;$B$3,'ข้อมูลการติดตามผล'!$C:$C,A857),)</f>
        <v/>
      </c>
      <c r="C857" s="42" t="str">
        <f t="shared" si="1"/>
        <v/>
      </c>
    </row>
    <row r="858" ht="15.75" customHeight="1">
      <c r="A858" s="8"/>
      <c r="B858" s="8" t="str">
        <f>IF(LEN(A858)&gt;0,COUNTIFS('ข้อมูลการติดตามผล'!$G:$G,$B$4&amp;"-"&amp;$B$3,'ข้อมูลการติดตามผล'!$C:$C,A858),)</f>
        <v/>
      </c>
      <c r="C858" s="42" t="str">
        <f t="shared" si="1"/>
        <v/>
      </c>
    </row>
    <row r="859" ht="15.75" customHeight="1">
      <c r="A859" s="8"/>
      <c r="B859" s="8" t="str">
        <f>IF(LEN(A859)&gt;0,COUNTIFS('ข้อมูลการติดตามผล'!$G:$G,$B$4&amp;"-"&amp;$B$3,'ข้อมูลการติดตามผล'!$C:$C,A859),)</f>
        <v/>
      </c>
      <c r="C859" s="42" t="str">
        <f t="shared" si="1"/>
        <v/>
      </c>
    </row>
    <row r="860" ht="15.75" customHeight="1">
      <c r="A860" s="8"/>
      <c r="B860" s="8" t="str">
        <f>IF(LEN(A860)&gt;0,COUNTIFS('ข้อมูลการติดตามผล'!$G:$G,$B$4&amp;"-"&amp;$B$3,'ข้อมูลการติดตามผล'!$C:$C,A860),)</f>
        <v/>
      </c>
      <c r="C860" s="42" t="str">
        <f t="shared" si="1"/>
        <v/>
      </c>
    </row>
    <row r="861" ht="15.75" customHeight="1">
      <c r="A861" s="8"/>
      <c r="B861" s="8" t="str">
        <f>IF(LEN(A861)&gt;0,COUNTIFS('ข้อมูลการติดตามผล'!$G:$G,$B$4&amp;"-"&amp;$B$3,'ข้อมูลการติดตามผล'!$C:$C,A861),)</f>
        <v/>
      </c>
      <c r="C861" s="42" t="str">
        <f t="shared" si="1"/>
        <v/>
      </c>
    </row>
    <row r="862" ht="15.75" customHeight="1">
      <c r="A862" s="8"/>
      <c r="B862" s="8" t="str">
        <f>IF(LEN(A862)&gt;0,COUNTIFS('ข้อมูลการติดตามผล'!$G:$G,$B$4&amp;"-"&amp;$B$3,'ข้อมูลการติดตามผล'!$C:$C,A862),)</f>
        <v/>
      </c>
      <c r="C862" s="42" t="str">
        <f t="shared" si="1"/>
        <v/>
      </c>
    </row>
    <row r="863" ht="15.75" customHeight="1">
      <c r="A863" s="8"/>
      <c r="B863" s="8" t="str">
        <f>IF(LEN(A863)&gt;0,COUNTIFS('ข้อมูลการติดตามผล'!$G:$G,$B$4&amp;"-"&amp;$B$3,'ข้อมูลการติดตามผล'!$C:$C,A863),)</f>
        <v/>
      </c>
      <c r="C863" s="42" t="str">
        <f t="shared" si="1"/>
        <v/>
      </c>
    </row>
    <row r="864" ht="15.75" customHeight="1">
      <c r="A864" s="8"/>
      <c r="B864" s="8" t="str">
        <f>IF(LEN(A864)&gt;0,COUNTIFS('ข้อมูลการติดตามผล'!$G:$G,$B$4&amp;"-"&amp;$B$3,'ข้อมูลการติดตามผล'!$C:$C,A864),)</f>
        <v/>
      </c>
      <c r="C864" s="42" t="str">
        <f t="shared" si="1"/>
        <v/>
      </c>
    </row>
    <row r="865" ht="15.75" customHeight="1">
      <c r="A865" s="8"/>
      <c r="B865" s="8" t="str">
        <f>IF(LEN(A865)&gt;0,COUNTIFS('ข้อมูลการติดตามผล'!$G:$G,$B$4&amp;"-"&amp;$B$3,'ข้อมูลการติดตามผล'!$C:$C,A865),)</f>
        <v/>
      </c>
      <c r="C865" s="42" t="str">
        <f t="shared" si="1"/>
        <v/>
      </c>
    </row>
    <row r="866" ht="15.75" customHeight="1">
      <c r="A866" s="8"/>
      <c r="B866" s="8" t="str">
        <f>IF(LEN(A866)&gt;0,COUNTIFS('ข้อมูลการติดตามผล'!$G:$G,$B$4&amp;"-"&amp;$B$3,'ข้อมูลการติดตามผล'!$C:$C,A866),)</f>
        <v/>
      </c>
      <c r="C866" s="42" t="str">
        <f t="shared" si="1"/>
        <v/>
      </c>
    </row>
    <row r="867" ht="15.75" customHeight="1">
      <c r="A867" s="8"/>
      <c r="B867" s="8" t="str">
        <f>IF(LEN(A867)&gt;0,COUNTIFS('ข้อมูลการติดตามผล'!$G:$G,$B$4&amp;"-"&amp;$B$3,'ข้อมูลการติดตามผล'!$C:$C,A867),)</f>
        <v/>
      </c>
      <c r="C867" s="42" t="str">
        <f t="shared" si="1"/>
        <v/>
      </c>
    </row>
    <row r="868" ht="15.75" customHeight="1">
      <c r="A868" s="8"/>
      <c r="B868" s="8" t="str">
        <f>IF(LEN(A868)&gt;0,COUNTIFS('ข้อมูลการติดตามผล'!$G:$G,$B$4&amp;"-"&amp;$B$3,'ข้อมูลการติดตามผล'!$C:$C,A868),)</f>
        <v/>
      </c>
      <c r="C868" s="42" t="str">
        <f t="shared" si="1"/>
        <v/>
      </c>
    </row>
    <row r="869" ht="15.75" customHeight="1">
      <c r="A869" s="8"/>
      <c r="B869" s="8" t="str">
        <f>IF(LEN(A869)&gt;0,COUNTIFS('ข้อมูลการติดตามผล'!$G:$G,$B$4&amp;"-"&amp;$B$3,'ข้อมูลการติดตามผล'!$C:$C,A869),)</f>
        <v/>
      </c>
      <c r="C869" s="42" t="str">
        <f t="shared" si="1"/>
        <v/>
      </c>
    </row>
    <row r="870" ht="15.75" customHeight="1">
      <c r="A870" s="8"/>
      <c r="B870" s="8" t="str">
        <f>IF(LEN(A870)&gt;0,COUNTIFS('ข้อมูลการติดตามผล'!$G:$G,$B$4&amp;"-"&amp;$B$3,'ข้อมูลการติดตามผล'!$C:$C,A870),)</f>
        <v/>
      </c>
      <c r="C870" s="42" t="str">
        <f t="shared" si="1"/>
        <v/>
      </c>
    </row>
    <row r="871" ht="15.75" customHeight="1">
      <c r="A871" s="8"/>
      <c r="B871" s="8" t="str">
        <f>IF(LEN(A871)&gt;0,COUNTIFS('ข้อมูลการติดตามผล'!$G:$G,$B$4&amp;"-"&amp;$B$3,'ข้อมูลการติดตามผล'!$C:$C,A871),)</f>
        <v/>
      </c>
      <c r="C871" s="42" t="str">
        <f t="shared" si="1"/>
        <v/>
      </c>
    </row>
    <row r="872" ht="15.75" customHeight="1">
      <c r="A872" s="8"/>
      <c r="B872" s="8" t="str">
        <f>IF(LEN(A872)&gt;0,COUNTIFS('ข้อมูลการติดตามผล'!$G:$G,$B$4&amp;"-"&amp;$B$3,'ข้อมูลการติดตามผล'!$C:$C,A872),)</f>
        <v/>
      </c>
      <c r="C872" s="42" t="str">
        <f t="shared" si="1"/>
        <v/>
      </c>
    </row>
    <row r="873" ht="15.75" customHeight="1">
      <c r="A873" s="8"/>
      <c r="B873" s="8" t="str">
        <f>IF(LEN(A873)&gt;0,COUNTIFS('ข้อมูลการติดตามผล'!$G:$G,$B$4&amp;"-"&amp;$B$3,'ข้อมูลการติดตามผล'!$C:$C,A873),)</f>
        <v/>
      </c>
      <c r="C873" s="42" t="str">
        <f t="shared" si="1"/>
        <v/>
      </c>
    </row>
    <row r="874" ht="15.75" customHeight="1">
      <c r="A874" s="8"/>
      <c r="B874" s="8" t="str">
        <f>IF(LEN(A874)&gt;0,COUNTIFS('ข้อมูลการติดตามผล'!$G:$G,$B$4&amp;"-"&amp;$B$3,'ข้อมูลการติดตามผล'!$C:$C,A874),)</f>
        <v/>
      </c>
      <c r="C874" s="42" t="str">
        <f t="shared" si="1"/>
        <v/>
      </c>
    </row>
    <row r="875" ht="15.75" customHeight="1">
      <c r="A875" s="8"/>
      <c r="B875" s="8" t="str">
        <f>IF(LEN(A875)&gt;0,COUNTIFS('ข้อมูลการติดตามผล'!$G:$G,$B$4&amp;"-"&amp;$B$3,'ข้อมูลการติดตามผล'!$C:$C,A875),)</f>
        <v/>
      </c>
      <c r="C875" s="42" t="str">
        <f t="shared" si="1"/>
        <v/>
      </c>
    </row>
    <row r="876" ht="15.75" customHeight="1">
      <c r="A876" s="8"/>
      <c r="B876" s="8" t="str">
        <f>IF(LEN(A876)&gt;0,COUNTIFS('ข้อมูลการติดตามผล'!$G:$G,$B$4&amp;"-"&amp;$B$3,'ข้อมูลการติดตามผล'!$C:$C,A876),)</f>
        <v/>
      </c>
      <c r="C876" s="42" t="str">
        <f t="shared" si="1"/>
        <v/>
      </c>
    </row>
    <row r="877" ht="15.75" customHeight="1">
      <c r="A877" s="8"/>
      <c r="B877" s="8" t="str">
        <f>IF(LEN(A877)&gt;0,COUNTIFS('ข้อมูลการติดตามผล'!$G:$G,$B$4&amp;"-"&amp;$B$3,'ข้อมูลการติดตามผล'!$C:$C,A877),)</f>
        <v/>
      </c>
      <c r="C877" s="42" t="str">
        <f t="shared" si="1"/>
        <v/>
      </c>
    </row>
    <row r="878" ht="15.75" customHeight="1">
      <c r="A878" s="8"/>
      <c r="B878" s="8" t="str">
        <f>IF(LEN(A878)&gt;0,COUNTIFS('ข้อมูลการติดตามผล'!$G:$G,$B$4&amp;"-"&amp;$B$3,'ข้อมูลการติดตามผล'!$C:$C,A878),)</f>
        <v/>
      </c>
      <c r="C878" s="42" t="str">
        <f t="shared" si="1"/>
        <v/>
      </c>
    </row>
    <row r="879" ht="15.75" customHeight="1">
      <c r="A879" s="8"/>
      <c r="B879" s="8" t="str">
        <f>IF(LEN(A879)&gt;0,COUNTIFS('ข้อมูลการติดตามผล'!$G:$G,$B$4&amp;"-"&amp;$B$3,'ข้อมูลการติดตามผล'!$C:$C,A879),)</f>
        <v/>
      </c>
      <c r="C879" s="42" t="str">
        <f t="shared" si="1"/>
        <v/>
      </c>
    </row>
    <row r="880" ht="15.75" customHeight="1">
      <c r="A880" s="8"/>
      <c r="B880" s="8" t="str">
        <f>IF(LEN(A880)&gt;0,COUNTIFS('ข้อมูลการติดตามผล'!$G:$G,$B$4&amp;"-"&amp;$B$3,'ข้อมูลการติดตามผล'!$C:$C,A880),)</f>
        <v/>
      </c>
      <c r="C880" s="42" t="str">
        <f t="shared" si="1"/>
        <v/>
      </c>
    </row>
    <row r="881" ht="15.75" customHeight="1">
      <c r="A881" s="8"/>
      <c r="B881" s="8" t="str">
        <f>IF(LEN(A881)&gt;0,COUNTIFS('ข้อมูลการติดตามผล'!$G:$G,$B$4&amp;"-"&amp;$B$3,'ข้อมูลการติดตามผล'!$C:$C,A881),)</f>
        <v/>
      </c>
      <c r="C881" s="42" t="str">
        <f t="shared" si="1"/>
        <v/>
      </c>
    </row>
    <row r="882" ht="15.75" customHeight="1">
      <c r="A882" s="8"/>
      <c r="B882" s="8" t="str">
        <f>IF(LEN(A882)&gt;0,COUNTIFS('ข้อมูลการติดตามผล'!$G:$G,$B$4&amp;"-"&amp;$B$3,'ข้อมูลการติดตามผล'!$C:$C,A882),)</f>
        <v/>
      </c>
      <c r="C882" s="42" t="str">
        <f t="shared" si="1"/>
        <v/>
      </c>
    </row>
    <row r="883" ht="15.75" customHeight="1">
      <c r="A883" s="8"/>
      <c r="B883" s="8" t="str">
        <f>IF(LEN(A883)&gt;0,COUNTIFS('ข้อมูลการติดตามผล'!$G:$G,$B$4&amp;"-"&amp;$B$3,'ข้อมูลการติดตามผล'!$C:$C,A883),)</f>
        <v/>
      </c>
      <c r="C883" s="42" t="str">
        <f t="shared" si="1"/>
        <v/>
      </c>
    </row>
    <row r="884" ht="15.75" customHeight="1">
      <c r="A884" s="8"/>
      <c r="B884" s="8" t="str">
        <f>IF(LEN(A884)&gt;0,COUNTIFS('ข้อมูลการติดตามผล'!$G:$G,$B$4&amp;"-"&amp;$B$3,'ข้อมูลการติดตามผล'!$C:$C,A884),)</f>
        <v/>
      </c>
      <c r="C884" s="42" t="str">
        <f t="shared" si="1"/>
        <v/>
      </c>
    </row>
    <row r="885" ht="15.75" customHeight="1">
      <c r="A885" s="8"/>
      <c r="B885" s="8" t="str">
        <f>IF(LEN(A885)&gt;0,COUNTIFS('ข้อมูลการติดตามผล'!$G:$G,$B$4&amp;"-"&amp;$B$3,'ข้อมูลการติดตามผล'!$C:$C,A885),)</f>
        <v/>
      </c>
      <c r="C885" s="42" t="str">
        <f t="shared" si="1"/>
        <v/>
      </c>
    </row>
    <row r="886" ht="15.75" customHeight="1">
      <c r="A886" s="8"/>
      <c r="B886" s="8" t="str">
        <f>IF(LEN(A886)&gt;0,COUNTIFS('ข้อมูลการติดตามผล'!$G:$G,$B$4&amp;"-"&amp;$B$3,'ข้อมูลการติดตามผล'!$C:$C,A886),)</f>
        <v/>
      </c>
      <c r="C886" s="42" t="str">
        <f t="shared" si="1"/>
        <v/>
      </c>
    </row>
    <row r="887" ht="15.75" customHeight="1">
      <c r="A887" s="8"/>
      <c r="B887" s="8" t="str">
        <f>IF(LEN(A887)&gt;0,COUNTIFS('ข้อมูลการติดตามผล'!$G:$G,$B$4&amp;"-"&amp;$B$3,'ข้อมูลการติดตามผล'!$C:$C,A887),)</f>
        <v/>
      </c>
      <c r="C887" s="42" t="str">
        <f t="shared" si="1"/>
        <v/>
      </c>
    </row>
    <row r="888" ht="15.75" customHeight="1">
      <c r="A888" s="8"/>
      <c r="B888" s="8" t="str">
        <f>IF(LEN(A888)&gt;0,COUNTIFS('ข้อมูลการติดตามผล'!$G:$G,$B$4&amp;"-"&amp;$B$3,'ข้อมูลการติดตามผล'!$C:$C,A888),)</f>
        <v/>
      </c>
      <c r="C888" s="42" t="str">
        <f t="shared" si="1"/>
        <v/>
      </c>
    </row>
    <row r="889" ht="15.75" customHeight="1">
      <c r="A889" s="8"/>
      <c r="B889" s="8" t="str">
        <f>IF(LEN(A889)&gt;0,COUNTIFS('ข้อมูลการติดตามผล'!$G:$G,$B$4&amp;"-"&amp;$B$3,'ข้อมูลการติดตามผล'!$C:$C,A889),)</f>
        <v/>
      </c>
      <c r="C889" s="42" t="str">
        <f t="shared" si="1"/>
        <v/>
      </c>
    </row>
    <row r="890" ht="15.75" customHeight="1">
      <c r="A890" s="8"/>
      <c r="B890" s="8" t="str">
        <f>IF(LEN(A890)&gt;0,COUNTIFS('ข้อมูลการติดตามผล'!$G:$G,$B$4&amp;"-"&amp;$B$3,'ข้อมูลการติดตามผล'!$C:$C,A890),)</f>
        <v/>
      </c>
      <c r="C890" s="42" t="str">
        <f t="shared" si="1"/>
        <v/>
      </c>
    </row>
    <row r="891" ht="15.75" customHeight="1">
      <c r="A891" s="8"/>
      <c r="B891" s="8" t="str">
        <f>IF(LEN(A891)&gt;0,COUNTIFS('ข้อมูลการติดตามผล'!$G:$G,$B$4&amp;"-"&amp;$B$3,'ข้อมูลการติดตามผล'!$C:$C,A891),)</f>
        <v/>
      </c>
      <c r="C891" s="42" t="str">
        <f t="shared" si="1"/>
        <v/>
      </c>
    </row>
    <row r="892" ht="15.75" customHeight="1">
      <c r="A892" s="8"/>
      <c r="B892" s="8" t="str">
        <f>IF(LEN(A892)&gt;0,COUNTIFS('ข้อมูลการติดตามผล'!$G:$G,$B$4&amp;"-"&amp;$B$3,'ข้อมูลการติดตามผล'!$C:$C,A892),)</f>
        <v/>
      </c>
      <c r="C892" s="42" t="str">
        <f t="shared" si="1"/>
        <v/>
      </c>
    </row>
    <row r="893" ht="15.75" customHeight="1">
      <c r="A893" s="8"/>
      <c r="B893" s="8" t="str">
        <f>IF(LEN(A893)&gt;0,COUNTIFS('ข้อมูลการติดตามผล'!$G:$G,$B$4&amp;"-"&amp;$B$3,'ข้อมูลการติดตามผล'!$C:$C,A893),)</f>
        <v/>
      </c>
      <c r="C893" s="42" t="str">
        <f t="shared" si="1"/>
        <v/>
      </c>
    </row>
    <row r="894" ht="15.75" customHeight="1">
      <c r="A894" s="8"/>
      <c r="B894" s="8" t="str">
        <f>IF(LEN(A894)&gt;0,COUNTIFS('ข้อมูลการติดตามผล'!$G:$G,$B$4&amp;"-"&amp;$B$3,'ข้อมูลการติดตามผล'!$C:$C,A894),)</f>
        <v/>
      </c>
      <c r="C894" s="42" t="str">
        <f t="shared" si="1"/>
        <v/>
      </c>
    </row>
    <row r="895" ht="15.75" customHeight="1">
      <c r="A895" s="8"/>
      <c r="B895" s="8" t="str">
        <f>IF(LEN(A895)&gt;0,COUNTIFS('ข้อมูลการติดตามผล'!$G:$G,$B$4&amp;"-"&amp;$B$3,'ข้อมูลการติดตามผล'!$C:$C,A895),)</f>
        <v/>
      </c>
      <c r="C895" s="42" t="str">
        <f t="shared" si="1"/>
        <v/>
      </c>
    </row>
    <row r="896" ht="15.75" customHeight="1">
      <c r="A896" s="8"/>
      <c r="B896" s="8" t="str">
        <f>IF(LEN(A896)&gt;0,COUNTIFS('ข้อมูลการติดตามผล'!$G:$G,$B$4&amp;"-"&amp;$B$3,'ข้อมูลการติดตามผล'!$C:$C,A896),)</f>
        <v/>
      </c>
      <c r="C896" s="42" t="str">
        <f t="shared" si="1"/>
        <v/>
      </c>
    </row>
    <row r="897" ht="15.75" customHeight="1">
      <c r="A897" s="8"/>
      <c r="B897" s="8" t="str">
        <f>IF(LEN(A897)&gt;0,COUNTIFS('ข้อมูลการติดตามผล'!$G:$G,$B$4&amp;"-"&amp;$B$3,'ข้อมูลการติดตามผล'!$C:$C,A897),)</f>
        <v/>
      </c>
      <c r="C897" s="42" t="str">
        <f t="shared" si="1"/>
        <v/>
      </c>
    </row>
    <row r="898" ht="15.75" customHeight="1">
      <c r="A898" s="8"/>
      <c r="B898" s="8" t="str">
        <f>IF(LEN(A898)&gt;0,COUNTIFS('ข้อมูลการติดตามผล'!$G:$G,$B$4&amp;"-"&amp;$B$3,'ข้อมูลการติดตามผล'!$C:$C,A898),)</f>
        <v/>
      </c>
      <c r="C898" s="42" t="str">
        <f t="shared" si="1"/>
        <v/>
      </c>
    </row>
    <row r="899" ht="15.75" customHeight="1">
      <c r="A899" s="8"/>
      <c r="B899" s="8" t="str">
        <f>IF(LEN(A899)&gt;0,COUNTIFS('ข้อมูลการติดตามผล'!$G:$G,$B$4&amp;"-"&amp;$B$3,'ข้อมูลการติดตามผล'!$C:$C,A899),)</f>
        <v/>
      </c>
      <c r="C899" s="42" t="str">
        <f t="shared" si="1"/>
        <v/>
      </c>
    </row>
    <row r="900" ht="15.75" customHeight="1">
      <c r="A900" s="8"/>
      <c r="B900" s="8" t="str">
        <f>IF(LEN(A900)&gt;0,COUNTIFS('ข้อมูลการติดตามผล'!$G:$G,$B$4&amp;"-"&amp;$B$3,'ข้อมูลการติดตามผล'!$C:$C,A900),)</f>
        <v/>
      </c>
      <c r="C900" s="42" t="str">
        <f t="shared" si="1"/>
        <v/>
      </c>
    </row>
    <row r="901" ht="15.75" customHeight="1">
      <c r="A901" s="8"/>
      <c r="B901" s="8" t="str">
        <f>IF(LEN(A901)&gt;0,COUNTIFS('ข้อมูลการติดตามผล'!$G:$G,$B$4&amp;"-"&amp;$B$3,'ข้อมูลการติดตามผล'!$C:$C,A901),)</f>
        <v/>
      </c>
      <c r="C901" s="42" t="str">
        <f t="shared" si="1"/>
        <v/>
      </c>
    </row>
    <row r="902" ht="15.75" customHeight="1">
      <c r="A902" s="8"/>
      <c r="B902" s="8" t="str">
        <f>IF(LEN(A902)&gt;0,COUNTIFS('ข้อมูลการติดตามผล'!$G:$G,$B$4&amp;"-"&amp;$B$3,'ข้อมูลการติดตามผล'!$C:$C,A902),)</f>
        <v/>
      </c>
      <c r="C902" s="42" t="str">
        <f t="shared" si="1"/>
        <v/>
      </c>
    </row>
    <row r="903" ht="15.75" customHeight="1">
      <c r="A903" s="8"/>
      <c r="B903" s="8" t="str">
        <f>IF(LEN(A903)&gt;0,COUNTIFS('ข้อมูลการติดตามผล'!$G:$G,$B$4&amp;"-"&amp;$B$3,'ข้อมูลการติดตามผล'!$C:$C,A903),)</f>
        <v/>
      </c>
      <c r="C903" s="42" t="str">
        <f t="shared" si="1"/>
        <v/>
      </c>
    </row>
    <row r="904" ht="15.75" customHeight="1">
      <c r="A904" s="8"/>
      <c r="B904" s="8" t="str">
        <f>IF(LEN(A904)&gt;0,COUNTIFS('ข้อมูลการติดตามผล'!$G:$G,$B$4&amp;"-"&amp;$B$3,'ข้อมูลการติดตามผล'!$C:$C,A904),)</f>
        <v/>
      </c>
      <c r="C904" s="42" t="str">
        <f t="shared" si="1"/>
        <v/>
      </c>
    </row>
    <row r="905" ht="15.75" customHeight="1">
      <c r="A905" s="8"/>
      <c r="B905" s="8" t="str">
        <f>IF(LEN(A905)&gt;0,COUNTIFS('ข้อมูลการติดตามผล'!$G:$G,$B$4&amp;"-"&amp;$B$3,'ข้อมูลการติดตามผล'!$C:$C,A905),)</f>
        <v/>
      </c>
      <c r="C905" s="42" t="str">
        <f t="shared" si="1"/>
        <v/>
      </c>
    </row>
    <row r="906" ht="15.75" customHeight="1">
      <c r="A906" s="8"/>
      <c r="B906" s="8" t="str">
        <f>IF(LEN(A906)&gt;0,COUNTIFS('ข้อมูลการติดตามผล'!$G:$G,$B$4&amp;"-"&amp;$B$3,'ข้อมูลการติดตามผล'!$C:$C,A906),)</f>
        <v/>
      </c>
      <c r="C906" s="42" t="str">
        <f t="shared" si="1"/>
        <v/>
      </c>
    </row>
    <row r="907" ht="15.75" customHeight="1">
      <c r="A907" s="8"/>
      <c r="B907" s="8" t="str">
        <f>IF(LEN(A907)&gt;0,COUNTIFS('ข้อมูลการติดตามผล'!$G:$G,$B$4&amp;"-"&amp;$B$3,'ข้อมูลการติดตามผล'!$C:$C,A907),)</f>
        <v/>
      </c>
      <c r="C907" s="42" t="str">
        <f t="shared" si="1"/>
        <v/>
      </c>
    </row>
    <row r="908" ht="15.75" customHeight="1">
      <c r="A908" s="8"/>
      <c r="B908" s="8" t="str">
        <f>IF(LEN(A908)&gt;0,COUNTIFS('ข้อมูลการติดตามผล'!$G:$G,$B$4&amp;"-"&amp;$B$3,'ข้อมูลการติดตามผล'!$C:$C,A908),)</f>
        <v/>
      </c>
      <c r="C908" s="42" t="str">
        <f t="shared" si="1"/>
        <v/>
      </c>
    </row>
    <row r="909" ht="15.75" customHeight="1">
      <c r="A909" s="8"/>
      <c r="B909" s="8" t="str">
        <f>IF(LEN(A909)&gt;0,COUNTIFS('ข้อมูลการติดตามผล'!$G:$G,$B$4&amp;"-"&amp;$B$3,'ข้อมูลการติดตามผล'!$C:$C,A909),)</f>
        <v/>
      </c>
      <c r="C909" s="42" t="str">
        <f t="shared" si="1"/>
        <v/>
      </c>
    </row>
    <row r="910" ht="15.75" customHeight="1">
      <c r="A910" s="8"/>
      <c r="B910" s="8" t="str">
        <f>IF(LEN(A910)&gt;0,COUNTIFS('ข้อมูลการติดตามผล'!$G:$G,$B$4&amp;"-"&amp;$B$3,'ข้อมูลการติดตามผล'!$C:$C,A910),)</f>
        <v/>
      </c>
      <c r="C910" s="42" t="str">
        <f t="shared" si="1"/>
        <v/>
      </c>
    </row>
    <row r="911" ht="15.75" customHeight="1">
      <c r="A911" s="8"/>
      <c r="B911" s="8" t="str">
        <f>IF(LEN(A911)&gt;0,COUNTIFS('ข้อมูลการติดตามผล'!$G:$G,$B$4&amp;"-"&amp;$B$3,'ข้อมูลการติดตามผล'!$C:$C,A911),)</f>
        <v/>
      </c>
      <c r="C911" s="42" t="str">
        <f t="shared" si="1"/>
        <v/>
      </c>
    </row>
    <row r="912" ht="15.75" customHeight="1">
      <c r="A912" s="8"/>
      <c r="B912" s="8" t="str">
        <f>IF(LEN(A912)&gt;0,COUNTIFS('ข้อมูลการติดตามผล'!$G:$G,$B$4&amp;"-"&amp;$B$3,'ข้อมูลการติดตามผล'!$C:$C,A912),)</f>
        <v/>
      </c>
      <c r="C912" s="42" t="str">
        <f t="shared" si="1"/>
        <v/>
      </c>
    </row>
    <row r="913" ht="15.75" customHeight="1">
      <c r="A913" s="8"/>
      <c r="B913" s="8" t="str">
        <f>IF(LEN(A913)&gt;0,COUNTIFS('ข้อมูลการติดตามผล'!$G:$G,$B$4&amp;"-"&amp;$B$3,'ข้อมูลการติดตามผล'!$C:$C,A913),)</f>
        <v/>
      </c>
      <c r="C913" s="42" t="str">
        <f t="shared" si="1"/>
        <v/>
      </c>
    </row>
    <row r="914" ht="15.75" customHeight="1">
      <c r="A914" s="8"/>
      <c r="B914" s="8" t="str">
        <f>IF(LEN(A914)&gt;0,COUNTIFS('ข้อมูลการติดตามผล'!$G:$G,$B$4&amp;"-"&amp;$B$3,'ข้อมูลการติดตามผล'!$C:$C,A914),)</f>
        <v/>
      </c>
      <c r="C914" s="42" t="str">
        <f t="shared" si="1"/>
        <v/>
      </c>
    </row>
    <row r="915" ht="15.75" customHeight="1">
      <c r="A915" s="8"/>
      <c r="B915" s="8" t="str">
        <f>IF(LEN(A915)&gt;0,COUNTIFS('ข้อมูลการติดตามผล'!$G:$G,$B$4&amp;"-"&amp;$B$3,'ข้อมูลการติดตามผล'!$C:$C,A915),)</f>
        <v/>
      </c>
      <c r="C915" s="42" t="str">
        <f t="shared" si="1"/>
        <v/>
      </c>
    </row>
    <row r="916" ht="15.75" customHeight="1">
      <c r="A916" s="8"/>
      <c r="B916" s="8" t="str">
        <f>IF(LEN(A916)&gt;0,COUNTIFS('ข้อมูลการติดตามผล'!$G:$G,$B$4&amp;"-"&amp;$B$3,'ข้อมูลการติดตามผล'!$C:$C,A916),)</f>
        <v/>
      </c>
      <c r="C916" s="42" t="str">
        <f t="shared" si="1"/>
        <v/>
      </c>
    </row>
    <row r="917" ht="15.75" customHeight="1">
      <c r="A917" s="8"/>
      <c r="B917" s="8" t="str">
        <f>IF(LEN(A917)&gt;0,COUNTIFS('ข้อมูลการติดตามผล'!$G:$G,$B$4&amp;"-"&amp;$B$3,'ข้อมูลการติดตามผล'!$C:$C,A917),)</f>
        <v/>
      </c>
      <c r="C917" s="42" t="str">
        <f t="shared" si="1"/>
        <v/>
      </c>
    </row>
    <row r="918" ht="15.75" customHeight="1">
      <c r="A918" s="8"/>
      <c r="B918" s="8" t="str">
        <f>IF(LEN(A918)&gt;0,COUNTIFS('ข้อมูลการติดตามผล'!$G:$G,$B$4&amp;"-"&amp;$B$3,'ข้อมูลการติดตามผล'!$C:$C,A918),)</f>
        <v/>
      </c>
      <c r="C918" s="42" t="str">
        <f t="shared" si="1"/>
        <v/>
      </c>
    </row>
    <row r="919" ht="15.75" customHeight="1">
      <c r="A919" s="8"/>
      <c r="B919" s="8" t="str">
        <f>IF(LEN(A919)&gt;0,COUNTIFS('ข้อมูลการติดตามผล'!$G:$G,$B$4&amp;"-"&amp;$B$3,'ข้อมูลการติดตามผล'!$C:$C,A919),)</f>
        <v/>
      </c>
      <c r="C919" s="42" t="str">
        <f t="shared" si="1"/>
        <v/>
      </c>
    </row>
    <row r="920" ht="15.75" customHeight="1">
      <c r="A920" s="8"/>
      <c r="B920" s="8" t="str">
        <f>IF(LEN(A920)&gt;0,COUNTIFS('ข้อมูลการติดตามผล'!$G:$G,$B$4&amp;"-"&amp;$B$3,'ข้อมูลการติดตามผล'!$C:$C,A920),)</f>
        <v/>
      </c>
      <c r="C920" s="42" t="str">
        <f t="shared" si="1"/>
        <v/>
      </c>
    </row>
    <row r="921" ht="15.75" customHeight="1">
      <c r="A921" s="8"/>
      <c r="B921" s="8" t="str">
        <f>IF(LEN(A921)&gt;0,COUNTIFS('ข้อมูลการติดตามผล'!$G:$G,$B$4&amp;"-"&amp;$B$3,'ข้อมูลการติดตามผล'!$C:$C,A921),)</f>
        <v/>
      </c>
      <c r="C921" s="42" t="str">
        <f t="shared" si="1"/>
        <v/>
      </c>
    </row>
    <row r="922" ht="15.75" customHeight="1">
      <c r="A922" s="8"/>
      <c r="B922" s="8" t="str">
        <f>IF(LEN(A922)&gt;0,COUNTIFS('ข้อมูลการติดตามผล'!$G:$G,$B$4&amp;"-"&amp;$B$3,'ข้อมูลการติดตามผล'!$C:$C,A922),)</f>
        <v/>
      </c>
      <c r="C922" s="42" t="str">
        <f t="shared" si="1"/>
        <v/>
      </c>
    </row>
    <row r="923" ht="15.75" customHeight="1">
      <c r="A923" s="8"/>
      <c r="B923" s="8" t="str">
        <f>IF(LEN(A923)&gt;0,COUNTIFS('ข้อมูลการติดตามผล'!$G:$G,$B$4&amp;"-"&amp;$B$3,'ข้อมูลการติดตามผล'!$C:$C,A923),)</f>
        <v/>
      </c>
      <c r="C923" s="42" t="str">
        <f t="shared" si="1"/>
        <v/>
      </c>
    </row>
    <row r="924" ht="15.75" customHeight="1">
      <c r="A924" s="8"/>
      <c r="B924" s="8" t="str">
        <f>IF(LEN(A924)&gt;0,COUNTIFS('ข้อมูลการติดตามผล'!$G:$G,$B$4&amp;"-"&amp;$B$3,'ข้อมูลการติดตามผล'!$C:$C,A924),)</f>
        <v/>
      </c>
      <c r="C924" s="42" t="str">
        <f t="shared" si="1"/>
        <v/>
      </c>
    </row>
    <row r="925" ht="15.75" customHeight="1">
      <c r="A925" s="8"/>
      <c r="B925" s="8" t="str">
        <f>IF(LEN(A925)&gt;0,COUNTIFS('ข้อมูลการติดตามผล'!$G:$G,$B$4&amp;"-"&amp;$B$3,'ข้อมูลการติดตามผล'!$C:$C,A925),)</f>
        <v/>
      </c>
      <c r="C925" s="42" t="str">
        <f t="shared" si="1"/>
        <v/>
      </c>
    </row>
    <row r="926" ht="15.75" customHeight="1">
      <c r="A926" s="8"/>
      <c r="B926" s="8" t="str">
        <f>IF(LEN(A926)&gt;0,COUNTIFS('ข้อมูลการติดตามผล'!$G:$G,$B$4&amp;"-"&amp;$B$3,'ข้อมูลการติดตามผล'!$C:$C,A926),)</f>
        <v/>
      </c>
      <c r="C926" s="42" t="str">
        <f t="shared" si="1"/>
        <v/>
      </c>
    </row>
    <row r="927" ht="15.75" customHeight="1">
      <c r="A927" s="8"/>
      <c r="B927" s="8" t="str">
        <f>IF(LEN(A927)&gt;0,COUNTIFS('ข้อมูลการติดตามผล'!$G:$G,$B$4&amp;"-"&amp;$B$3,'ข้อมูลการติดตามผล'!$C:$C,A927),)</f>
        <v/>
      </c>
      <c r="C927" s="42" t="str">
        <f t="shared" si="1"/>
        <v/>
      </c>
    </row>
    <row r="928" ht="15.75" customHeight="1">
      <c r="A928" s="8"/>
      <c r="B928" s="8" t="str">
        <f>IF(LEN(A928)&gt;0,COUNTIFS('ข้อมูลการติดตามผล'!$G:$G,$B$4&amp;"-"&amp;$B$3,'ข้อมูลการติดตามผล'!$C:$C,A928),)</f>
        <v/>
      </c>
      <c r="C928" s="42" t="str">
        <f t="shared" si="1"/>
        <v/>
      </c>
    </row>
    <row r="929" ht="15.75" customHeight="1">
      <c r="A929" s="8"/>
      <c r="B929" s="8" t="str">
        <f>IF(LEN(A929)&gt;0,COUNTIFS('ข้อมูลการติดตามผล'!$G:$G,$B$4&amp;"-"&amp;$B$3,'ข้อมูลการติดตามผล'!$C:$C,A929),)</f>
        <v/>
      </c>
      <c r="C929" s="42" t="str">
        <f t="shared" si="1"/>
        <v/>
      </c>
    </row>
    <row r="930" ht="15.75" customHeight="1">
      <c r="A930" s="8"/>
      <c r="B930" s="8" t="str">
        <f>IF(LEN(A930)&gt;0,COUNTIFS('ข้อมูลการติดตามผล'!$G:$G,$B$4&amp;"-"&amp;$B$3,'ข้อมูลการติดตามผล'!$C:$C,A930),)</f>
        <v/>
      </c>
      <c r="C930" s="42" t="str">
        <f t="shared" si="1"/>
        <v/>
      </c>
    </row>
    <row r="931" ht="15.75" customHeight="1">
      <c r="A931" s="8"/>
      <c r="B931" s="8" t="str">
        <f>IF(LEN(A931)&gt;0,COUNTIFS('ข้อมูลการติดตามผล'!$G:$G,$B$4&amp;"-"&amp;$B$3,'ข้อมูลการติดตามผล'!$C:$C,A931),)</f>
        <v/>
      </c>
      <c r="C931" s="42" t="str">
        <f t="shared" si="1"/>
        <v/>
      </c>
    </row>
    <row r="932" ht="15.75" customHeight="1">
      <c r="A932" s="8"/>
      <c r="B932" s="8" t="str">
        <f>IF(LEN(A932)&gt;0,COUNTIFS('ข้อมูลการติดตามผล'!$G:$G,$B$4&amp;"-"&amp;$B$3,'ข้อมูลการติดตามผล'!$C:$C,A932),)</f>
        <v/>
      </c>
      <c r="C932" s="42" t="str">
        <f t="shared" si="1"/>
        <v/>
      </c>
    </row>
    <row r="933" ht="15.75" customHeight="1">
      <c r="A933" s="8"/>
      <c r="B933" s="8" t="str">
        <f>IF(LEN(A933)&gt;0,COUNTIFS('ข้อมูลการติดตามผล'!$G:$G,$B$4&amp;"-"&amp;$B$3,'ข้อมูลการติดตามผล'!$C:$C,A933),)</f>
        <v/>
      </c>
      <c r="C933" s="42" t="str">
        <f t="shared" si="1"/>
        <v/>
      </c>
    </row>
    <row r="934" ht="15.75" customHeight="1">
      <c r="A934" s="8"/>
      <c r="B934" s="8" t="str">
        <f>IF(LEN(A934)&gt;0,COUNTIFS('ข้อมูลการติดตามผล'!$G:$G,$B$4&amp;"-"&amp;$B$3,'ข้อมูลการติดตามผล'!$C:$C,A934),)</f>
        <v/>
      </c>
      <c r="C934" s="42" t="str">
        <f t="shared" si="1"/>
        <v/>
      </c>
    </row>
    <row r="935" ht="15.75" customHeight="1">
      <c r="A935" s="8"/>
      <c r="B935" s="8" t="str">
        <f>IF(LEN(A935)&gt;0,COUNTIFS('ข้อมูลการติดตามผล'!$G:$G,$B$4&amp;"-"&amp;$B$3,'ข้อมูลการติดตามผล'!$C:$C,A935),)</f>
        <v/>
      </c>
      <c r="C935" s="42" t="str">
        <f t="shared" si="1"/>
        <v/>
      </c>
    </row>
    <row r="936" ht="15.75" customHeight="1">
      <c r="A936" s="8"/>
      <c r="B936" s="8" t="str">
        <f>IF(LEN(A936)&gt;0,COUNTIFS('ข้อมูลการติดตามผล'!$G:$G,$B$4&amp;"-"&amp;$B$3,'ข้อมูลการติดตามผล'!$C:$C,A936),)</f>
        <v/>
      </c>
      <c r="C936" s="42" t="str">
        <f t="shared" si="1"/>
        <v/>
      </c>
    </row>
    <row r="937" ht="15.75" customHeight="1">
      <c r="A937" s="8"/>
      <c r="B937" s="8" t="str">
        <f>IF(LEN(A937)&gt;0,COUNTIFS('ข้อมูลการติดตามผล'!$G:$G,$B$4&amp;"-"&amp;$B$3,'ข้อมูลการติดตามผล'!$C:$C,A937),)</f>
        <v/>
      </c>
      <c r="C937" s="42" t="str">
        <f t="shared" si="1"/>
        <v/>
      </c>
    </row>
    <row r="938" ht="15.75" customHeight="1">
      <c r="A938" s="8"/>
      <c r="B938" s="8" t="str">
        <f>IF(LEN(A938)&gt;0,COUNTIFS('ข้อมูลการติดตามผล'!$G:$G,$B$4&amp;"-"&amp;$B$3,'ข้อมูลการติดตามผล'!$C:$C,A938),)</f>
        <v/>
      </c>
      <c r="C938" s="42" t="str">
        <f t="shared" si="1"/>
        <v/>
      </c>
    </row>
    <row r="939" ht="15.75" customHeight="1">
      <c r="A939" s="8"/>
      <c r="B939" s="8" t="str">
        <f>IF(LEN(A939)&gt;0,COUNTIFS('ข้อมูลการติดตามผล'!$G:$G,$B$4&amp;"-"&amp;$B$3,'ข้อมูลการติดตามผล'!$C:$C,A939),)</f>
        <v/>
      </c>
      <c r="C939" s="42" t="str">
        <f t="shared" si="1"/>
        <v/>
      </c>
    </row>
    <row r="940" ht="15.75" customHeight="1">
      <c r="A940" s="8"/>
      <c r="B940" s="8" t="str">
        <f>IF(LEN(A940)&gt;0,COUNTIFS('ข้อมูลการติดตามผล'!$G:$G,$B$4&amp;"-"&amp;$B$3,'ข้อมูลการติดตามผล'!$C:$C,A940),)</f>
        <v/>
      </c>
      <c r="C940" s="42" t="str">
        <f t="shared" si="1"/>
        <v/>
      </c>
    </row>
    <row r="941" ht="15.75" customHeight="1">
      <c r="A941" s="8"/>
      <c r="B941" s="8" t="str">
        <f>IF(LEN(A941)&gt;0,COUNTIFS('ข้อมูลการติดตามผล'!$G:$G,$B$4&amp;"-"&amp;$B$3,'ข้อมูลการติดตามผล'!$C:$C,A941),)</f>
        <v/>
      </c>
      <c r="C941" s="42" t="str">
        <f t="shared" si="1"/>
        <v/>
      </c>
    </row>
    <row r="942" ht="15.75" customHeight="1">
      <c r="A942" s="8"/>
      <c r="B942" s="8" t="str">
        <f>IF(LEN(A942)&gt;0,COUNTIFS('ข้อมูลการติดตามผล'!$G:$G,$B$4&amp;"-"&amp;$B$3,'ข้อมูลการติดตามผล'!$C:$C,A942),)</f>
        <v/>
      </c>
      <c r="C942" s="42" t="str">
        <f t="shared" si="1"/>
        <v/>
      </c>
    </row>
    <row r="943" ht="15.75" customHeight="1">
      <c r="A943" s="8"/>
      <c r="B943" s="8" t="str">
        <f>IF(LEN(A943)&gt;0,COUNTIFS('ข้อมูลการติดตามผล'!$G:$G,$B$4&amp;"-"&amp;$B$3,'ข้อมูลการติดตามผล'!$C:$C,A943),)</f>
        <v/>
      </c>
      <c r="C943" s="42" t="str">
        <f t="shared" si="1"/>
        <v/>
      </c>
    </row>
    <row r="944" ht="15.75" customHeight="1">
      <c r="A944" s="8"/>
      <c r="B944" s="8" t="str">
        <f>IF(LEN(A944)&gt;0,COUNTIFS('ข้อมูลการติดตามผล'!$G:$G,$B$4&amp;"-"&amp;$B$3,'ข้อมูลการติดตามผล'!$C:$C,A944),)</f>
        <v/>
      </c>
      <c r="C944" s="42" t="str">
        <f t="shared" si="1"/>
        <v/>
      </c>
    </row>
    <row r="945" ht="15.75" customHeight="1">
      <c r="A945" s="8"/>
      <c r="B945" s="8" t="str">
        <f>IF(LEN(A945)&gt;0,COUNTIFS('ข้อมูลการติดตามผล'!$G:$G,$B$4&amp;"-"&amp;$B$3,'ข้อมูลการติดตามผล'!$C:$C,A945),)</f>
        <v/>
      </c>
      <c r="C945" s="42" t="str">
        <f t="shared" si="1"/>
        <v/>
      </c>
    </row>
    <row r="946" ht="15.75" customHeight="1">
      <c r="A946" s="8"/>
      <c r="B946" s="8" t="str">
        <f>IF(LEN(A946)&gt;0,COUNTIFS('ข้อมูลการติดตามผล'!$G:$G,$B$4&amp;"-"&amp;$B$3,'ข้อมูลการติดตามผล'!$C:$C,A946),)</f>
        <v/>
      </c>
      <c r="C946" s="42" t="str">
        <f t="shared" si="1"/>
        <v/>
      </c>
    </row>
    <row r="947" ht="15.75" customHeight="1">
      <c r="A947" s="8"/>
      <c r="B947" s="8" t="str">
        <f>IF(LEN(A947)&gt;0,COUNTIFS('ข้อมูลการติดตามผล'!$G:$G,$B$4&amp;"-"&amp;$B$3,'ข้อมูลการติดตามผล'!$C:$C,A947),)</f>
        <v/>
      </c>
      <c r="C947" s="42" t="str">
        <f t="shared" si="1"/>
        <v/>
      </c>
    </row>
    <row r="948" ht="15.75" customHeight="1">
      <c r="A948" s="8"/>
      <c r="B948" s="8" t="str">
        <f>IF(LEN(A948)&gt;0,COUNTIFS('ข้อมูลการติดตามผล'!$G:$G,$B$4&amp;"-"&amp;$B$3,'ข้อมูลการติดตามผล'!$C:$C,A948),)</f>
        <v/>
      </c>
      <c r="C948" s="42" t="str">
        <f t="shared" si="1"/>
        <v/>
      </c>
    </row>
    <row r="949" ht="15.75" customHeight="1">
      <c r="A949" s="8"/>
      <c r="B949" s="8" t="str">
        <f>IF(LEN(A949)&gt;0,COUNTIFS('ข้อมูลการติดตามผล'!$G:$G,$B$4&amp;"-"&amp;$B$3,'ข้อมูลการติดตามผล'!$C:$C,A949),)</f>
        <v/>
      </c>
      <c r="C949" s="42" t="str">
        <f t="shared" si="1"/>
        <v/>
      </c>
    </row>
    <row r="950" ht="15.75" customHeight="1">
      <c r="A950" s="8"/>
      <c r="B950" s="8" t="str">
        <f>IF(LEN(A950)&gt;0,COUNTIFS('ข้อมูลการติดตามผล'!$G:$G,$B$4&amp;"-"&amp;$B$3,'ข้อมูลการติดตามผล'!$C:$C,A950),)</f>
        <v/>
      </c>
      <c r="C950" s="42" t="str">
        <f t="shared" si="1"/>
        <v/>
      </c>
    </row>
    <row r="951" ht="15.75" customHeight="1">
      <c r="A951" s="8"/>
      <c r="B951" s="8" t="str">
        <f>IF(LEN(A951)&gt;0,COUNTIFS('ข้อมูลการติดตามผล'!$G:$G,$B$4&amp;"-"&amp;$B$3,'ข้อมูลการติดตามผล'!$C:$C,A951),)</f>
        <v/>
      </c>
      <c r="C951" s="42" t="str">
        <f t="shared" si="1"/>
        <v/>
      </c>
    </row>
    <row r="952" ht="15.75" customHeight="1">
      <c r="A952" s="8"/>
      <c r="B952" s="8" t="str">
        <f>IF(LEN(A952)&gt;0,COUNTIFS('ข้อมูลการติดตามผล'!$G:$G,$B$4&amp;"-"&amp;$B$3,'ข้อมูลการติดตามผล'!$C:$C,A952),)</f>
        <v/>
      </c>
      <c r="C952" s="42" t="str">
        <f t="shared" si="1"/>
        <v/>
      </c>
    </row>
    <row r="953" ht="15.75" customHeight="1">
      <c r="A953" s="8"/>
      <c r="B953" s="8" t="str">
        <f>IF(LEN(A953)&gt;0,COUNTIFS('ข้อมูลการติดตามผล'!$G:$G,$B$4&amp;"-"&amp;$B$3,'ข้อมูลการติดตามผล'!$C:$C,A953),)</f>
        <v/>
      </c>
      <c r="C953" s="42" t="str">
        <f t="shared" si="1"/>
        <v/>
      </c>
    </row>
    <row r="954" ht="15.75" customHeight="1">
      <c r="A954" s="8"/>
      <c r="B954" s="8" t="str">
        <f>IF(LEN(A954)&gt;0,COUNTIFS('ข้อมูลการติดตามผล'!$G:$G,$B$4&amp;"-"&amp;$B$3,'ข้อมูลการติดตามผล'!$C:$C,A954),)</f>
        <v/>
      </c>
      <c r="C954" s="42" t="str">
        <f t="shared" si="1"/>
        <v/>
      </c>
    </row>
    <row r="955" ht="15.75" customHeight="1">
      <c r="A955" s="8"/>
      <c r="B955" s="8" t="str">
        <f>IF(LEN(A955)&gt;0,COUNTIFS('ข้อมูลการติดตามผล'!$G:$G,$B$4&amp;"-"&amp;$B$3,'ข้อมูลการติดตามผล'!$C:$C,A955),)</f>
        <v/>
      </c>
      <c r="C955" s="42" t="str">
        <f t="shared" si="1"/>
        <v/>
      </c>
    </row>
    <row r="956" ht="15.75" customHeight="1">
      <c r="A956" s="8"/>
      <c r="B956" s="8" t="str">
        <f>IF(LEN(A956)&gt;0,COUNTIFS('ข้อมูลการติดตามผล'!$G:$G,$B$4&amp;"-"&amp;$B$3,'ข้อมูลการติดตามผล'!$C:$C,A956),)</f>
        <v/>
      </c>
      <c r="C956" s="42" t="str">
        <f t="shared" si="1"/>
        <v/>
      </c>
    </row>
    <row r="957" ht="15.75" customHeight="1">
      <c r="A957" s="8"/>
      <c r="B957" s="8" t="str">
        <f>IF(LEN(A957)&gt;0,COUNTIFS('ข้อมูลการติดตามผล'!$G:$G,$B$4&amp;"-"&amp;$B$3,'ข้อมูลการติดตามผล'!$C:$C,A957),)</f>
        <v/>
      </c>
      <c r="C957" s="42" t="str">
        <f t="shared" si="1"/>
        <v/>
      </c>
    </row>
    <row r="958" ht="15.75" customHeight="1">
      <c r="A958" s="8"/>
      <c r="B958" s="8" t="str">
        <f>IF(LEN(A958)&gt;0,COUNTIFS('ข้อมูลการติดตามผล'!$G:$G,$B$4&amp;"-"&amp;$B$3,'ข้อมูลการติดตามผล'!$C:$C,A958),)</f>
        <v/>
      </c>
      <c r="C958" s="42" t="str">
        <f t="shared" si="1"/>
        <v/>
      </c>
    </row>
    <row r="959" ht="15.75" customHeight="1">
      <c r="A959" s="8"/>
      <c r="B959" s="8" t="str">
        <f>IF(LEN(A959)&gt;0,COUNTIFS('ข้อมูลการติดตามผล'!$G:$G,$B$4&amp;"-"&amp;$B$3,'ข้อมูลการติดตามผล'!$C:$C,A959),)</f>
        <v/>
      </c>
      <c r="C959" s="42" t="str">
        <f t="shared" si="1"/>
        <v/>
      </c>
    </row>
    <row r="960" ht="15.75" customHeight="1">
      <c r="A960" s="8"/>
      <c r="B960" s="8" t="str">
        <f>IF(LEN(A960)&gt;0,COUNTIFS('ข้อมูลการติดตามผล'!$G:$G,$B$4&amp;"-"&amp;$B$3,'ข้อมูลการติดตามผล'!$C:$C,A960),)</f>
        <v/>
      </c>
      <c r="C960" s="42" t="str">
        <f t="shared" si="1"/>
        <v/>
      </c>
    </row>
    <row r="961" ht="15.75" customHeight="1">
      <c r="A961" s="8"/>
      <c r="B961" s="8" t="str">
        <f>IF(LEN(A961)&gt;0,COUNTIFS('ข้อมูลการติดตามผล'!$G:$G,$B$4&amp;"-"&amp;$B$3,'ข้อมูลการติดตามผล'!$C:$C,A961),)</f>
        <v/>
      </c>
      <c r="C961" s="42" t="str">
        <f t="shared" si="1"/>
        <v/>
      </c>
    </row>
    <row r="962" ht="15.75" customHeight="1">
      <c r="A962" s="8"/>
      <c r="B962" s="8" t="str">
        <f>IF(LEN(A962)&gt;0,COUNTIFS('ข้อมูลการติดตามผล'!$G:$G,$B$4&amp;"-"&amp;$B$3,'ข้อมูลการติดตามผล'!$C:$C,A962),)</f>
        <v/>
      </c>
      <c r="C962" s="42" t="str">
        <f t="shared" si="1"/>
        <v/>
      </c>
    </row>
    <row r="963" ht="15.75" customHeight="1">
      <c r="A963" s="8"/>
      <c r="B963" s="8" t="str">
        <f>IF(LEN(A963)&gt;0,COUNTIFS('ข้อมูลการติดตามผล'!$G:$G,$B$4&amp;"-"&amp;$B$3,'ข้อมูลการติดตามผล'!$C:$C,A963),)</f>
        <v/>
      </c>
      <c r="C963" s="42" t="str">
        <f t="shared" si="1"/>
        <v/>
      </c>
    </row>
    <row r="964" ht="15.75" customHeight="1">
      <c r="A964" s="8"/>
      <c r="B964" s="8" t="str">
        <f>IF(LEN(A964)&gt;0,COUNTIFS('ข้อมูลการติดตามผล'!$G:$G,$B$4&amp;"-"&amp;$B$3,'ข้อมูลการติดตามผล'!$C:$C,A964),)</f>
        <v/>
      </c>
      <c r="C964" s="42" t="str">
        <f t="shared" si="1"/>
        <v/>
      </c>
    </row>
    <row r="965" ht="15.75" customHeight="1">
      <c r="A965" s="8"/>
      <c r="B965" s="8" t="str">
        <f>IF(LEN(A965)&gt;0,COUNTIFS('ข้อมูลการติดตามผล'!$G:$G,$B$4&amp;"-"&amp;$B$3,'ข้อมูลการติดตามผล'!$C:$C,A965),)</f>
        <v/>
      </c>
      <c r="C965" s="42" t="str">
        <f t="shared" si="1"/>
        <v/>
      </c>
    </row>
    <row r="966" ht="15.75" customHeight="1">
      <c r="A966" s="8"/>
      <c r="B966" s="8" t="str">
        <f>IF(LEN(A966)&gt;0,COUNTIFS('ข้อมูลการติดตามผล'!$G:$G,$B$4&amp;"-"&amp;$B$3,'ข้อมูลการติดตามผล'!$C:$C,A966),)</f>
        <v/>
      </c>
      <c r="C966" s="42" t="str">
        <f t="shared" si="1"/>
        <v/>
      </c>
    </row>
    <row r="967" ht="15.75" customHeight="1">
      <c r="A967" s="8"/>
      <c r="B967" s="8" t="str">
        <f>IF(LEN(A967)&gt;0,COUNTIFS('ข้อมูลการติดตามผล'!$G:$G,$B$4&amp;"-"&amp;$B$3,'ข้อมูลการติดตามผล'!$C:$C,A967),)</f>
        <v/>
      </c>
      <c r="C967" s="42" t="str">
        <f t="shared" si="1"/>
        <v/>
      </c>
    </row>
    <row r="968" ht="15.75" customHeight="1">
      <c r="A968" s="8"/>
      <c r="B968" s="8" t="str">
        <f>IF(LEN(A968)&gt;0,COUNTIFS('ข้อมูลการติดตามผล'!$G:$G,$B$4&amp;"-"&amp;$B$3,'ข้อมูลการติดตามผล'!$C:$C,A968),)</f>
        <v/>
      </c>
      <c r="C968" s="42" t="str">
        <f t="shared" si="1"/>
        <v/>
      </c>
    </row>
    <row r="969" ht="15.75" customHeight="1">
      <c r="A969" s="8"/>
      <c r="B969" s="8" t="str">
        <f>IF(LEN(A969)&gt;0,COUNTIFS('ข้อมูลการติดตามผล'!$G:$G,$B$4&amp;"-"&amp;$B$3,'ข้อมูลการติดตามผล'!$C:$C,A969),)</f>
        <v/>
      </c>
      <c r="C969" s="42" t="str">
        <f t="shared" si="1"/>
        <v/>
      </c>
    </row>
    <row r="970" ht="15.75" customHeight="1">
      <c r="A970" s="8"/>
      <c r="B970" s="8" t="str">
        <f>IF(LEN(A970)&gt;0,COUNTIFS('ข้อมูลการติดตามผล'!$G:$G,$B$4&amp;"-"&amp;$B$3,'ข้อมูลการติดตามผล'!$C:$C,A970),)</f>
        <v/>
      </c>
      <c r="C970" s="42" t="str">
        <f t="shared" si="1"/>
        <v/>
      </c>
    </row>
    <row r="971" ht="15.75" customHeight="1">
      <c r="A971" s="8"/>
      <c r="B971" s="8" t="str">
        <f>IF(LEN(A971)&gt;0,COUNTIFS('ข้อมูลการติดตามผล'!$G:$G,$B$4&amp;"-"&amp;$B$3,'ข้อมูลการติดตามผล'!$C:$C,A971),)</f>
        <v/>
      </c>
      <c r="C971" s="42" t="str">
        <f t="shared" si="1"/>
        <v/>
      </c>
    </row>
    <row r="972" ht="15.75" customHeight="1">
      <c r="A972" s="8"/>
      <c r="B972" s="8" t="str">
        <f>IF(LEN(A972)&gt;0,COUNTIFS('ข้อมูลการติดตามผล'!$G:$G,$B$4&amp;"-"&amp;$B$3,'ข้อมูลการติดตามผล'!$C:$C,A972),)</f>
        <v/>
      </c>
      <c r="C972" s="42" t="str">
        <f t="shared" si="1"/>
        <v/>
      </c>
    </row>
    <row r="973" ht="15.75" customHeight="1">
      <c r="A973" s="8"/>
      <c r="B973" s="8" t="str">
        <f>IF(LEN(A973)&gt;0,COUNTIFS('ข้อมูลการติดตามผล'!$G:$G,$B$4&amp;"-"&amp;$B$3,'ข้อมูลการติดตามผล'!$C:$C,A973),)</f>
        <v/>
      </c>
      <c r="C973" s="42" t="str">
        <f t="shared" si="1"/>
        <v/>
      </c>
    </row>
    <row r="974" ht="15.75" customHeight="1">
      <c r="A974" s="8"/>
      <c r="B974" s="8" t="str">
        <f>IF(LEN(A974)&gt;0,COUNTIFS('ข้อมูลการติดตามผล'!$G:$G,$B$4&amp;"-"&amp;$B$3,'ข้อมูลการติดตามผล'!$C:$C,A974),)</f>
        <v/>
      </c>
      <c r="C974" s="42" t="str">
        <f t="shared" si="1"/>
        <v/>
      </c>
    </row>
    <row r="975" ht="15.75" customHeight="1">
      <c r="A975" s="8"/>
      <c r="B975" s="8" t="str">
        <f>IF(LEN(A975)&gt;0,COUNTIFS('ข้อมูลการติดตามผล'!$G:$G,$B$4&amp;"-"&amp;$B$3,'ข้อมูลการติดตามผล'!$C:$C,A975),)</f>
        <v/>
      </c>
      <c r="C975" s="42" t="str">
        <f t="shared" si="1"/>
        <v/>
      </c>
    </row>
    <row r="976" ht="15.75" customHeight="1">
      <c r="A976" s="8"/>
      <c r="B976" s="8" t="str">
        <f>IF(LEN(A976)&gt;0,COUNTIFS('ข้อมูลการติดตามผล'!$G:$G,$B$4&amp;"-"&amp;$B$3,'ข้อมูลการติดตามผล'!$C:$C,A976),)</f>
        <v/>
      </c>
      <c r="C976" s="42" t="str">
        <f t="shared" si="1"/>
        <v/>
      </c>
    </row>
    <row r="977" ht="15.75" customHeight="1">
      <c r="A977" s="8"/>
      <c r="B977" s="8" t="str">
        <f>IF(LEN(A977)&gt;0,COUNTIFS('ข้อมูลการติดตามผล'!$G:$G,$B$4&amp;"-"&amp;$B$3,'ข้อมูลการติดตามผล'!$C:$C,A977),)</f>
        <v/>
      </c>
      <c r="C977" s="42" t="str">
        <f t="shared" si="1"/>
        <v/>
      </c>
    </row>
    <row r="978" ht="15.75" customHeight="1">
      <c r="A978" s="8"/>
      <c r="B978" s="8" t="str">
        <f>IF(LEN(A978)&gt;0,COUNTIFS('ข้อมูลการติดตามผล'!$G:$G,$B$4&amp;"-"&amp;$B$3,'ข้อมูลการติดตามผล'!$C:$C,A978),)</f>
        <v/>
      </c>
      <c r="C978" s="42" t="str">
        <f t="shared" si="1"/>
        <v/>
      </c>
    </row>
    <row r="979" ht="15.75" customHeight="1">
      <c r="A979" s="8"/>
      <c r="B979" s="8" t="str">
        <f>IF(LEN(A979)&gt;0,COUNTIFS('ข้อมูลการติดตามผล'!$G:$G,$B$4&amp;"-"&amp;$B$3,'ข้อมูลการติดตามผล'!$C:$C,A979),)</f>
        <v/>
      </c>
      <c r="C979" s="42" t="str">
        <f t="shared" si="1"/>
        <v/>
      </c>
    </row>
    <row r="980" ht="15.75" customHeight="1">
      <c r="A980" s="8"/>
      <c r="B980" s="8" t="str">
        <f>IF(LEN(A980)&gt;0,COUNTIFS('ข้อมูลการติดตามผล'!$G:$G,$B$4&amp;"-"&amp;$B$3,'ข้อมูลการติดตามผล'!$C:$C,A980),)</f>
        <v/>
      </c>
      <c r="C980" s="42" t="str">
        <f t="shared" si="1"/>
        <v/>
      </c>
    </row>
    <row r="981" ht="15.75" customHeight="1">
      <c r="A981" s="8"/>
      <c r="B981" s="8" t="str">
        <f>IF(LEN(A981)&gt;0,COUNTIFS('ข้อมูลการติดตามผล'!$G:$G,$B$4&amp;"-"&amp;$B$3,'ข้อมูลการติดตามผล'!$C:$C,A981),)</f>
        <v/>
      </c>
      <c r="C981" s="42" t="str">
        <f t="shared" si="1"/>
        <v/>
      </c>
    </row>
    <row r="982" ht="15.75" customHeight="1">
      <c r="A982" s="8"/>
      <c r="B982" s="8" t="str">
        <f>IF(LEN(A982)&gt;0,COUNTIFS('ข้อมูลการติดตามผล'!$G:$G,$B$4&amp;"-"&amp;$B$3,'ข้อมูลการติดตามผล'!$C:$C,A982),)</f>
        <v/>
      </c>
      <c r="C982" s="42" t="str">
        <f t="shared" si="1"/>
        <v/>
      </c>
    </row>
    <row r="983" ht="15.75" customHeight="1">
      <c r="A983" s="8"/>
      <c r="B983" s="8" t="str">
        <f>IF(LEN(A983)&gt;0,COUNTIFS('ข้อมูลการติดตามผล'!$G:$G,$B$4&amp;"-"&amp;$B$3,'ข้อมูลการติดตามผล'!$C:$C,A983),)</f>
        <v/>
      </c>
      <c r="C983" s="42" t="str">
        <f t="shared" si="1"/>
        <v/>
      </c>
    </row>
    <row r="984" ht="15.75" customHeight="1">
      <c r="A984" s="8"/>
      <c r="B984" s="8" t="str">
        <f>IF(LEN(A984)&gt;0,COUNTIFS('ข้อมูลการติดตามผล'!$G:$G,$B$4&amp;"-"&amp;$B$3,'ข้อมูลการติดตามผล'!$C:$C,A984),)</f>
        <v/>
      </c>
      <c r="C984" s="42" t="str">
        <f t="shared" si="1"/>
        <v/>
      </c>
    </row>
    <row r="985" ht="15.75" customHeight="1">
      <c r="A985" s="8"/>
      <c r="B985" s="8" t="str">
        <f>IF(LEN(A985)&gt;0,COUNTIFS('ข้อมูลการติดตามผล'!$G:$G,$B$4&amp;"-"&amp;$B$3,'ข้อมูลการติดตามผล'!$C:$C,A985),)</f>
        <v/>
      </c>
      <c r="C985" s="42" t="str">
        <f t="shared" si="1"/>
        <v/>
      </c>
    </row>
    <row r="986" ht="15.75" customHeight="1">
      <c r="A986" s="8"/>
      <c r="B986" s="8" t="str">
        <f>IF(LEN(A986)&gt;0,COUNTIFS('ข้อมูลการติดตามผล'!$G:$G,$B$4&amp;"-"&amp;$B$3,'ข้อมูลการติดตามผล'!$C:$C,A986),)</f>
        <v/>
      </c>
      <c r="C986" s="42" t="str">
        <f t="shared" si="1"/>
        <v/>
      </c>
    </row>
    <row r="987" ht="15.75" customHeight="1">
      <c r="A987" s="8"/>
      <c r="B987" s="8" t="str">
        <f>IF(LEN(A987)&gt;0,COUNTIFS('ข้อมูลการติดตามผล'!$G:$G,$B$4&amp;"-"&amp;$B$3,'ข้อมูลการติดตามผล'!$C:$C,A987),)</f>
        <v/>
      </c>
      <c r="C987" s="42" t="str">
        <f t="shared" si="1"/>
        <v/>
      </c>
    </row>
    <row r="988" ht="15.75" customHeight="1">
      <c r="A988" s="8"/>
      <c r="B988" s="8" t="str">
        <f>IF(LEN(A988)&gt;0,COUNTIFS('ข้อมูลการติดตามผล'!$G:$G,$B$4&amp;"-"&amp;$B$3,'ข้อมูลการติดตามผล'!$C:$C,A988),)</f>
        <v/>
      </c>
      <c r="C988" s="42" t="str">
        <f t="shared" si="1"/>
        <v/>
      </c>
    </row>
    <row r="989" ht="15.75" customHeight="1">
      <c r="A989" s="8"/>
      <c r="B989" s="8" t="str">
        <f>IF(LEN(A989)&gt;0,COUNTIFS('ข้อมูลการติดตามผล'!$G:$G,$B$4&amp;"-"&amp;$B$3,'ข้อมูลการติดตามผล'!$C:$C,A989),)</f>
        <v/>
      </c>
      <c r="C989" s="42" t="str">
        <f t="shared" si="1"/>
        <v/>
      </c>
    </row>
    <row r="990" ht="15.75" customHeight="1">
      <c r="A990" s="8"/>
      <c r="B990" s="8" t="str">
        <f>IF(LEN(A990)&gt;0,COUNTIFS('ข้อมูลการติดตามผล'!$G:$G,$B$4&amp;"-"&amp;$B$3,'ข้อมูลการติดตามผล'!$C:$C,A990),)</f>
        <v/>
      </c>
      <c r="C990" s="42" t="str">
        <f t="shared" si="1"/>
        <v/>
      </c>
    </row>
    <row r="991" ht="15.75" customHeight="1">
      <c r="A991" s="8"/>
      <c r="B991" s="8" t="str">
        <f>IF(LEN(A991)&gt;0,COUNTIFS('ข้อมูลการติดตามผล'!$G:$G,$B$4&amp;"-"&amp;$B$3,'ข้อมูลการติดตามผล'!$C:$C,A991),)</f>
        <v/>
      </c>
      <c r="C991" s="42" t="str">
        <f t="shared" si="1"/>
        <v/>
      </c>
    </row>
    <row r="992" ht="15.75" customHeight="1">
      <c r="A992" s="8"/>
      <c r="B992" s="8" t="str">
        <f>IF(LEN(A992)&gt;0,COUNTIFS('ข้อมูลการติดตามผล'!$G:$G,$B$4&amp;"-"&amp;$B$3,'ข้อมูลการติดตามผล'!$C:$C,A992),)</f>
        <v/>
      </c>
      <c r="C992" s="42" t="str">
        <f t="shared" si="1"/>
        <v/>
      </c>
    </row>
    <row r="993" ht="15.75" customHeight="1">
      <c r="A993" s="8"/>
      <c r="B993" s="8" t="str">
        <f>IF(LEN(A993)&gt;0,COUNTIFS('ข้อมูลการติดตามผล'!$G:$G,$B$4&amp;"-"&amp;$B$3,'ข้อมูลการติดตามผล'!$C:$C,A993),)</f>
        <v/>
      </c>
      <c r="C993" s="42" t="str">
        <f t="shared" si="1"/>
        <v/>
      </c>
    </row>
    <row r="994" ht="15.75" customHeight="1">
      <c r="A994" s="8"/>
      <c r="B994" s="8" t="str">
        <f>IF(LEN(A994)&gt;0,COUNTIFS('ข้อมูลการติดตามผล'!$G:$G,$B$4&amp;"-"&amp;$B$3,'ข้อมูลการติดตามผล'!$C:$C,A994),)</f>
        <v/>
      </c>
      <c r="C994" s="42" t="str">
        <f t="shared" si="1"/>
        <v/>
      </c>
    </row>
    <row r="995" ht="15.75" customHeight="1">
      <c r="A995" s="8"/>
      <c r="B995" s="8" t="str">
        <f>IF(LEN(A995)&gt;0,COUNTIFS('ข้อมูลการติดตามผล'!$G:$G,$B$4&amp;"-"&amp;$B$3,'ข้อมูลการติดตามผล'!$C:$C,A995),)</f>
        <v/>
      </c>
      <c r="C995" s="42" t="str">
        <f t="shared" si="1"/>
        <v/>
      </c>
    </row>
    <row r="996" ht="15.75" customHeight="1">
      <c r="A996" s="8"/>
      <c r="B996" s="8" t="str">
        <f>IF(LEN(A996)&gt;0,COUNTIFS('ข้อมูลการติดตามผล'!$G:$G,$B$4&amp;"-"&amp;$B$3,'ข้อมูลการติดตามผล'!$C:$C,A996),)</f>
        <v/>
      </c>
      <c r="C996" s="42" t="str">
        <f t="shared" si="1"/>
        <v/>
      </c>
    </row>
    <row r="997" ht="15.75" customHeight="1">
      <c r="A997" s="8"/>
      <c r="B997" s="8" t="str">
        <f>IF(LEN(A997)&gt;0,COUNTIFS('ข้อมูลการติดตามผล'!$G:$G,$B$4&amp;"-"&amp;$B$3,'ข้อมูลการติดตามผล'!$C:$C,A997),)</f>
        <v/>
      </c>
      <c r="C997" s="42" t="str">
        <f t="shared" si="1"/>
        <v/>
      </c>
    </row>
    <row r="998" ht="15.75" customHeight="1">
      <c r="A998" s="8"/>
      <c r="B998" s="8" t="str">
        <f>IF(LEN(A998)&gt;0,COUNTIFS('ข้อมูลการติดตามผล'!$G:$G,$B$4&amp;"-"&amp;$B$3,'ข้อมูลการติดตามผล'!$C:$C,A998),)</f>
        <v/>
      </c>
      <c r="C998" s="42" t="str">
        <f t="shared" si="1"/>
        <v/>
      </c>
    </row>
    <row r="999" ht="15.75" customHeight="1">
      <c r="A999" s="8"/>
      <c r="B999" s="8" t="str">
        <f>IF(LEN(A999)&gt;0,COUNTIFS('ข้อมูลการติดตามผล'!$G:$G,$B$4&amp;"-"&amp;$B$3,'ข้อมูลการติดตามผล'!$C:$C,A999),)</f>
        <v/>
      </c>
      <c r="C999" s="42" t="str">
        <f t="shared" si="1"/>
        <v/>
      </c>
    </row>
    <row r="1000" ht="15.75" customHeight="1">
      <c r="A1000" s="8"/>
      <c r="B1000" s="8" t="str">
        <f>IF(LEN(A1000)&gt;0,COUNTIFS('ข้อมูลการติดตามผล'!$G:$G,$B$4&amp;"-"&amp;$B$3,'ข้อมูลการติดตามผล'!$C:$C,A1000),)</f>
        <v/>
      </c>
      <c r="C1000" s="42" t="str">
        <f t="shared" si="1"/>
        <v/>
      </c>
    </row>
    <row r="1001" ht="15.75" customHeight="1">
      <c r="A1001" s="8"/>
      <c r="B1001" s="8" t="str">
        <f>IF(LEN(A1001)&gt;0,COUNTIFS('ข้อมูลการติดตามผล'!$G:$G,$B$4&amp;"-"&amp;$B$3,'ข้อมูลการติดตามผล'!$C:$C,A1001),)</f>
        <v/>
      </c>
      <c r="C1001" s="42" t="str">
        <f t="shared" si="1"/>
        <v/>
      </c>
    </row>
  </sheetData>
  <mergeCells count="1">
    <mergeCell ref="A1:C1"/>
  </mergeCells>
  <dataValidations>
    <dataValidation type="list" allowBlank="1" sqref="B3">
      <formula1>Config!$D:$D</formula1>
    </dataValidation>
    <dataValidation type="list" allowBlank="1" sqref="B4">
      <formula1>"2021,2022,2023,2024,2025"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34.5" customHeight="1">
      <c r="A1" s="54" t="s">
        <v>506</v>
      </c>
    </row>
    <row r="2" ht="15.75" customHeight="1">
      <c r="A2" s="8"/>
      <c r="B2" s="8"/>
      <c r="C2" s="8"/>
      <c r="D2" s="8"/>
      <c r="E2" s="8"/>
      <c r="F2" s="8"/>
    </row>
    <row r="3" ht="15.75" customHeight="1">
      <c r="A3" s="55" t="s">
        <v>501</v>
      </c>
      <c r="B3" s="56">
        <v>9.0</v>
      </c>
      <c r="C3" s="8"/>
      <c r="D3" s="8"/>
      <c r="E3" s="8"/>
      <c r="F3" s="8"/>
    </row>
    <row r="4" ht="15.75" customHeight="1">
      <c r="A4" s="8"/>
      <c r="B4" s="8"/>
      <c r="C4" s="8"/>
      <c r="D4" s="8"/>
      <c r="E4" s="8"/>
      <c r="F4" s="8"/>
    </row>
    <row r="5" ht="15.75" customHeight="1">
      <c r="A5" s="57" t="str">
        <f>IFERROR(__xludf.DUMMYFUNCTION("QUERY('ข้อมูลผู้เชื่อ'!A:M,""Select A,C,D,E,F,H where L=""&amp;B3&amp;"" order by M"",1)"),"ชื่อผู้เชื่อ")</f>
        <v>ชื่อผู้เชื่อ</v>
      </c>
      <c r="B5" s="57" t="str">
        <f>IFERROR(__xludf.DUMMYFUNCTION("""COMPUTED_VALUE"""),"ชื่อผู้ติดตาม")</f>
        <v>ชื่อผู้ติดตาม</v>
      </c>
      <c r="C5" s="53" t="str">
        <f>IFERROR(__xludf.DUMMYFUNCTION("""COMPUTED_VALUE"""),"Class")</f>
        <v>Class</v>
      </c>
      <c r="D5" s="57" t="str">
        <f>IFERROR(__xludf.DUMMYFUNCTION("""COMPUTED_VALUE"""),"เบอร์ติดต่อ")</f>
        <v>เบอร์ติดต่อ</v>
      </c>
      <c r="E5" s="57" t="str">
        <f>IFERROR(__xludf.DUMMYFUNCTION("""COMPUTED_VALUE"""),"ที่อยู่")</f>
        <v>ที่อยู่</v>
      </c>
      <c r="F5" s="53" t="str">
        <f>IFERROR(__xludf.DUMMYFUNCTION("""COMPUTED_VALUE"""),"วันเกิดผู้เชื่อ")</f>
        <v>วันเกิดผู้เชื่อ</v>
      </c>
    </row>
    <row r="6" ht="15.75" customHeight="1">
      <c r="A6" s="8"/>
      <c r="B6" s="8"/>
      <c r="C6" s="8"/>
      <c r="D6" s="8"/>
      <c r="E6" s="8"/>
      <c r="F6" s="10"/>
    </row>
    <row r="7" ht="15.75" customHeight="1">
      <c r="A7" s="8"/>
      <c r="B7" s="8"/>
      <c r="C7" s="8"/>
      <c r="D7" s="8"/>
      <c r="E7" s="8"/>
      <c r="F7" s="8"/>
    </row>
    <row r="8" ht="15.75" customHeight="1">
      <c r="A8" s="8"/>
      <c r="B8" s="8"/>
      <c r="C8" s="8"/>
      <c r="D8" s="8"/>
      <c r="E8" s="8"/>
      <c r="F8" s="8"/>
    </row>
    <row r="9" ht="15.75" customHeight="1">
      <c r="A9" s="8"/>
      <c r="B9" s="8"/>
      <c r="C9" s="8"/>
      <c r="D9" s="8"/>
      <c r="E9" s="8"/>
      <c r="F9" s="8"/>
    </row>
    <row r="10" ht="15.75" customHeight="1">
      <c r="A10" s="8"/>
      <c r="B10" s="8"/>
      <c r="C10" s="8"/>
      <c r="D10" s="8"/>
      <c r="E10" s="8"/>
      <c r="F10" s="8"/>
    </row>
    <row r="11" ht="15.75" customHeight="1">
      <c r="A11" s="8"/>
      <c r="B11" s="8"/>
      <c r="C11" s="8"/>
      <c r="D11" s="8"/>
      <c r="E11" s="8"/>
      <c r="F11" s="8"/>
    </row>
    <row r="12" ht="15.75" customHeight="1">
      <c r="A12" s="8"/>
      <c r="B12" s="8"/>
      <c r="C12" s="8"/>
      <c r="D12" s="8"/>
      <c r="E12" s="8"/>
      <c r="F12" s="8"/>
    </row>
    <row r="13" ht="15.75" customHeight="1">
      <c r="A13" s="8"/>
      <c r="B13" s="8"/>
      <c r="C13" s="8"/>
      <c r="D13" s="8"/>
      <c r="E13" s="8"/>
      <c r="F13" s="8"/>
    </row>
    <row r="14" ht="15.75" customHeight="1">
      <c r="A14" s="8"/>
      <c r="B14" s="8"/>
      <c r="C14" s="8"/>
      <c r="D14" s="8"/>
      <c r="E14" s="8"/>
      <c r="F14" s="8"/>
    </row>
    <row r="15" ht="15.75" customHeight="1">
      <c r="A15" s="8"/>
      <c r="B15" s="8"/>
      <c r="C15" s="8"/>
      <c r="D15" s="8"/>
      <c r="E15" s="8"/>
      <c r="F15" s="8"/>
    </row>
    <row r="16" ht="15.75" customHeight="1">
      <c r="A16" s="8"/>
      <c r="B16" s="8"/>
      <c r="C16" s="8"/>
      <c r="D16" s="8"/>
      <c r="E16" s="8"/>
      <c r="F16" s="8"/>
    </row>
    <row r="17" ht="15.75" customHeight="1">
      <c r="A17" s="8"/>
      <c r="B17" s="8"/>
      <c r="C17" s="8"/>
      <c r="D17" s="8"/>
      <c r="E17" s="8"/>
      <c r="F17" s="8"/>
    </row>
    <row r="18" ht="15.75" customHeight="1">
      <c r="A18" s="8"/>
      <c r="B18" s="8"/>
      <c r="C18" s="8"/>
      <c r="D18" s="8"/>
      <c r="E18" s="8"/>
      <c r="F18" s="8"/>
    </row>
    <row r="19" ht="15.75" customHeight="1">
      <c r="A19" s="8"/>
      <c r="B19" s="8"/>
      <c r="C19" s="8"/>
      <c r="D19" s="8"/>
      <c r="E19" s="8"/>
      <c r="F19" s="8"/>
    </row>
    <row r="20" ht="15.75" customHeight="1">
      <c r="A20" s="8"/>
      <c r="B20" s="8"/>
      <c r="C20" s="8"/>
      <c r="D20" s="8"/>
      <c r="E20" s="8"/>
      <c r="F20" s="8"/>
    </row>
    <row r="21" ht="15.75" customHeight="1">
      <c r="A21" s="8"/>
      <c r="B21" s="8"/>
      <c r="C21" s="8"/>
      <c r="D21" s="8"/>
      <c r="E21" s="8"/>
      <c r="F21" s="8"/>
    </row>
    <row r="22" ht="15.75" customHeight="1">
      <c r="A22" s="8"/>
      <c r="B22" s="8"/>
      <c r="C22" s="8"/>
      <c r="D22" s="8"/>
      <c r="E22" s="8"/>
      <c r="F22" s="8"/>
    </row>
    <row r="23" ht="15.75" customHeight="1">
      <c r="A23" s="8"/>
      <c r="B23" s="8"/>
      <c r="C23" s="8"/>
      <c r="D23" s="8"/>
      <c r="E23" s="8"/>
      <c r="F23" s="8"/>
    </row>
    <row r="24" ht="15.75" customHeight="1">
      <c r="A24" s="8"/>
      <c r="B24" s="8"/>
      <c r="C24" s="8"/>
      <c r="D24" s="8"/>
      <c r="E24" s="8"/>
      <c r="F24" s="8"/>
    </row>
    <row r="25" ht="15.75" customHeight="1">
      <c r="A25" s="8"/>
      <c r="B25" s="8"/>
      <c r="C25" s="8"/>
      <c r="D25" s="8"/>
      <c r="E25" s="8"/>
      <c r="F25" s="8"/>
    </row>
    <row r="26" ht="15.75" customHeight="1">
      <c r="A26" s="8"/>
      <c r="B26" s="8"/>
      <c r="C26" s="8"/>
      <c r="D26" s="8"/>
      <c r="E26" s="8"/>
      <c r="F26" s="8"/>
    </row>
    <row r="27" ht="15.75" customHeight="1">
      <c r="A27" s="8"/>
      <c r="B27" s="8"/>
      <c r="C27" s="8"/>
      <c r="D27" s="8"/>
      <c r="E27" s="8"/>
      <c r="F27" s="8"/>
    </row>
    <row r="28" ht="15.75" customHeight="1">
      <c r="A28" s="8"/>
      <c r="B28" s="8"/>
      <c r="C28" s="8"/>
      <c r="D28" s="8"/>
      <c r="E28" s="8"/>
      <c r="F28" s="8"/>
    </row>
    <row r="29" ht="15.75" customHeight="1">
      <c r="A29" s="8"/>
      <c r="B29" s="8"/>
      <c r="C29" s="8"/>
      <c r="D29" s="8"/>
      <c r="E29" s="8"/>
      <c r="F29" s="8"/>
    </row>
    <row r="30" ht="15.75" customHeight="1">
      <c r="A30" s="8"/>
      <c r="B30" s="8"/>
      <c r="C30" s="8"/>
      <c r="D30" s="8"/>
      <c r="E30" s="8"/>
      <c r="F30" s="8"/>
    </row>
    <row r="31" ht="15.75" customHeight="1">
      <c r="A31" s="8"/>
      <c r="B31" s="8"/>
      <c r="C31" s="8"/>
      <c r="D31" s="8"/>
      <c r="E31" s="8"/>
      <c r="F31" s="8"/>
    </row>
    <row r="32" ht="15.75" customHeight="1">
      <c r="A32" s="8"/>
      <c r="B32" s="8"/>
      <c r="C32" s="8"/>
      <c r="D32" s="8"/>
      <c r="E32" s="8"/>
      <c r="F32" s="8"/>
    </row>
    <row r="33" ht="15.75" customHeight="1">
      <c r="A33" s="8"/>
      <c r="B33" s="8"/>
      <c r="C33" s="8"/>
      <c r="D33" s="8"/>
      <c r="E33" s="8"/>
      <c r="F33" s="8"/>
    </row>
    <row r="34" ht="15.75" customHeight="1">
      <c r="A34" s="8"/>
      <c r="B34" s="8"/>
      <c r="C34" s="8"/>
      <c r="D34" s="8"/>
      <c r="E34" s="8"/>
      <c r="F34" s="8"/>
    </row>
    <row r="35" ht="15.75" customHeight="1">
      <c r="A35" s="8"/>
      <c r="B35" s="8"/>
      <c r="C35" s="8"/>
      <c r="D35" s="8"/>
      <c r="E35" s="8"/>
      <c r="F35" s="8"/>
    </row>
    <row r="36" ht="15.75" customHeight="1">
      <c r="A36" s="8"/>
      <c r="B36" s="8"/>
      <c r="C36" s="8"/>
      <c r="D36" s="8"/>
      <c r="E36" s="8"/>
      <c r="F36" s="8"/>
    </row>
    <row r="37" ht="15.75" customHeight="1">
      <c r="A37" s="8"/>
      <c r="B37" s="8"/>
      <c r="C37" s="8"/>
      <c r="D37" s="8"/>
      <c r="E37" s="8"/>
      <c r="F37" s="8"/>
    </row>
    <row r="38" ht="15.75" customHeight="1">
      <c r="A38" s="8"/>
      <c r="B38" s="8"/>
      <c r="C38" s="8"/>
      <c r="D38" s="8"/>
      <c r="E38" s="8"/>
      <c r="F38" s="8"/>
    </row>
    <row r="39" ht="15.75" customHeight="1">
      <c r="A39" s="8"/>
      <c r="B39" s="8"/>
      <c r="C39" s="8"/>
      <c r="D39" s="8"/>
      <c r="E39" s="8"/>
      <c r="F39" s="8"/>
    </row>
    <row r="40" ht="15.75" customHeight="1">
      <c r="A40" s="8"/>
      <c r="B40" s="8"/>
      <c r="C40" s="8"/>
      <c r="D40" s="8"/>
      <c r="E40" s="8"/>
      <c r="F40" s="8"/>
    </row>
    <row r="41" ht="15.75" customHeight="1">
      <c r="A41" s="8"/>
      <c r="B41" s="8"/>
      <c r="C41" s="8"/>
      <c r="D41" s="8"/>
      <c r="E41" s="8"/>
      <c r="F41" s="8"/>
    </row>
    <row r="42" ht="15.75" customHeight="1">
      <c r="A42" s="8"/>
      <c r="B42" s="8"/>
      <c r="C42" s="8"/>
      <c r="D42" s="8"/>
      <c r="E42" s="8"/>
      <c r="F42" s="8"/>
    </row>
    <row r="43" ht="15.75" customHeight="1">
      <c r="A43" s="8"/>
      <c r="B43" s="8"/>
      <c r="C43" s="8"/>
      <c r="D43" s="8"/>
      <c r="E43" s="8"/>
      <c r="F43" s="8"/>
    </row>
    <row r="44" ht="15.75" customHeight="1">
      <c r="A44" s="8"/>
      <c r="B44" s="8"/>
      <c r="C44" s="8"/>
      <c r="D44" s="8"/>
      <c r="E44" s="8"/>
      <c r="F44" s="8"/>
    </row>
    <row r="45" ht="15.75" customHeight="1">
      <c r="A45" s="8"/>
      <c r="B45" s="8"/>
      <c r="C45" s="8"/>
      <c r="D45" s="8"/>
      <c r="E45" s="8"/>
      <c r="F45" s="8"/>
    </row>
    <row r="46" ht="15.75" customHeight="1">
      <c r="A46" s="8"/>
      <c r="B46" s="8"/>
      <c r="C46" s="8"/>
      <c r="D46" s="8"/>
      <c r="E46" s="8"/>
      <c r="F46" s="8"/>
    </row>
    <row r="47" ht="15.75" customHeight="1">
      <c r="A47" s="8"/>
      <c r="B47" s="8"/>
      <c r="C47" s="8"/>
      <c r="D47" s="8"/>
      <c r="E47" s="8"/>
      <c r="F47" s="8"/>
    </row>
    <row r="48" ht="15.75" customHeight="1">
      <c r="A48" s="8"/>
      <c r="B48" s="8"/>
      <c r="C48" s="8"/>
      <c r="D48" s="8"/>
      <c r="E48" s="8"/>
      <c r="F48" s="8"/>
    </row>
    <row r="49" ht="15.75" customHeight="1">
      <c r="A49" s="8"/>
      <c r="B49" s="8"/>
      <c r="C49" s="8"/>
      <c r="D49" s="8"/>
      <c r="E49" s="8"/>
      <c r="F49" s="8"/>
    </row>
    <row r="50" ht="15.75" customHeight="1">
      <c r="A50" s="8"/>
      <c r="B50" s="8"/>
      <c r="C50" s="8"/>
      <c r="D50" s="8"/>
      <c r="E50" s="8"/>
      <c r="F50" s="8"/>
    </row>
    <row r="51" ht="15.75" customHeight="1">
      <c r="A51" s="8"/>
      <c r="B51" s="8"/>
      <c r="C51" s="8"/>
      <c r="D51" s="8"/>
      <c r="E51" s="8"/>
      <c r="F51" s="8"/>
    </row>
    <row r="52" ht="15.75" customHeight="1">
      <c r="A52" s="8"/>
      <c r="B52" s="8"/>
      <c r="C52" s="8"/>
      <c r="D52" s="8"/>
      <c r="E52" s="8"/>
      <c r="F52" s="8"/>
    </row>
    <row r="53" ht="15.75" customHeight="1">
      <c r="A53" s="8"/>
      <c r="B53" s="8"/>
      <c r="C53" s="8"/>
      <c r="D53" s="8"/>
      <c r="E53" s="8"/>
      <c r="F53" s="8"/>
    </row>
    <row r="54" ht="15.75" customHeight="1">
      <c r="A54" s="8"/>
      <c r="B54" s="8"/>
      <c r="C54" s="8"/>
      <c r="D54" s="8"/>
      <c r="E54" s="8"/>
      <c r="F54" s="8"/>
    </row>
    <row r="55" ht="15.75" customHeight="1">
      <c r="A55" s="8"/>
      <c r="B55" s="8"/>
      <c r="C55" s="8"/>
      <c r="D55" s="8"/>
      <c r="E55" s="8"/>
      <c r="F55" s="8"/>
    </row>
    <row r="56" ht="15.75" customHeight="1">
      <c r="A56" s="8"/>
      <c r="B56" s="8"/>
      <c r="C56" s="8"/>
      <c r="D56" s="8"/>
      <c r="E56" s="8"/>
      <c r="F56" s="8"/>
    </row>
    <row r="57" ht="15.75" customHeight="1">
      <c r="A57" s="8"/>
      <c r="B57" s="8"/>
      <c r="C57" s="8"/>
      <c r="D57" s="8"/>
      <c r="E57" s="8"/>
      <c r="F57" s="8"/>
    </row>
    <row r="58" ht="15.75" customHeight="1">
      <c r="A58" s="8"/>
      <c r="B58" s="8"/>
      <c r="C58" s="8"/>
      <c r="D58" s="8"/>
      <c r="E58" s="8"/>
      <c r="F58" s="8"/>
    </row>
    <row r="59" ht="15.75" customHeight="1">
      <c r="A59" s="8"/>
      <c r="B59" s="8"/>
      <c r="C59" s="8"/>
      <c r="D59" s="8"/>
      <c r="E59" s="8"/>
      <c r="F59" s="8"/>
    </row>
    <row r="60" ht="15.75" customHeight="1">
      <c r="A60" s="8"/>
      <c r="B60" s="8"/>
      <c r="C60" s="8"/>
      <c r="D60" s="8"/>
      <c r="E60" s="8"/>
      <c r="F60" s="8"/>
    </row>
    <row r="61" ht="15.75" customHeight="1">
      <c r="A61" s="8"/>
      <c r="B61" s="8"/>
      <c r="C61" s="8"/>
      <c r="D61" s="8"/>
      <c r="E61" s="8"/>
      <c r="F61" s="8"/>
    </row>
    <row r="62" ht="15.75" customHeight="1">
      <c r="A62" s="8"/>
      <c r="B62" s="8"/>
      <c r="C62" s="8"/>
      <c r="D62" s="8"/>
      <c r="E62" s="8"/>
      <c r="F62" s="8"/>
    </row>
    <row r="63" ht="15.75" customHeight="1">
      <c r="A63" s="8"/>
      <c r="B63" s="8"/>
      <c r="C63" s="8"/>
      <c r="D63" s="8"/>
      <c r="E63" s="8"/>
      <c r="F63" s="8"/>
    </row>
    <row r="64" ht="15.75" customHeight="1">
      <c r="A64" s="8"/>
      <c r="B64" s="8"/>
      <c r="C64" s="8"/>
      <c r="D64" s="8"/>
      <c r="E64" s="8"/>
      <c r="F64" s="8"/>
    </row>
    <row r="65" ht="15.75" customHeight="1">
      <c r="A65" s="8"/>
      <c r="B65" s="8"/>
      <c r="C65" s="8"/>
      <c r="D65" s="8"/>
      <c r="E65" s="8"/>
      <c r="F65" s="8"/>
    </row>
    <row r="66" ht="15.75" customHeight="1">
      <c r="A66" s="8"/>
      <c r="B66" s="8"/>
      <c r="C66" s="8"/>
      <c r="D66" s="8"/>
      <c r="E66" s="8"/>
      <c r="F66" s="8"/>
    </row>
    <row r="67" ht="15.75" customHeight="1">
      <c r="A67" s="8"/>
      <c r="B67" s="8"/>
      <c r="C67" s="8"/>
      <c r="D67" s="8"/>
      <c r="E67" s="8"/>
      <c r="F67" s="8"/>
    </row>
    <row r="68" ht="15.75" customHeight="1">
      <c r="A68" s="8"/>
      <c r="B68" s="8"/>
      <c r="C68" s="8"/>
      <c r="D68" s="8"/>
      <c r="E68" s="8"/>
      <c r="F68" s="8"/>
    </row>
    <row r="69" ht="15.75" customHeight="1">
      <c r="A69" s="8"/>
      <c r="B69" s="8"/>
      <c r="C69" s="8"/>
      <c r="D69" s="8"/>
      <c r="E69" s="8"/>
      <c r="F69" s="8"/>
    </row>
    <row r="70" ht="15.75" customHeight="1">
      <c r="A70" s="8"/>
      <c r="B70" s="8"/>
      <c r="C70" s="8"/>
      <c r="D70" s="8"/>
      <c r="E70" s="8"/>
      <c r="F70" s="8"/>
    </row>
    <row r="71" ht="15.75" customHeight="1">
      <c r="A71" s="8"/>
      <c r="B71" s="8"/>
      <c r="C71" s="8"/>
      <c r="D71" s="8"/>
      <c r="E71" s="8"/>
      <c r="F71" s="8"/>
    </row>
    <row r="72" ht="15.75" customHeight="1">
      <c r="A72" s="8"/>
      <c r="B72" s="8"/>
      <c r="C72" s="8"/>
      <c r="D72" s="8"/>
      <c r="E72" s="8"/>
      <c r="F72" s="8"/>
    </row>
    <row r="73" ht="15.75" customHeight="1">
      <c r="A73" s="8"/>
      <c r="B73" s="8"/>
      <c r="C73" s="8"/>
      <c r="D73" s="8"/>
      <c r="E73" s="8"/>
      <c r="F73" s="8"/>
    </row>
    <row r="74" ht="15.75" customHeight="1">
      <c r="A74" s="8"/>
      <c r="B74" s="8"/>
      <c r="C74" s="8"/>
      <c r="D74" s="8"/>
      <c r="E74" s="8"/>
      <c r="F74" s="8"/>
    </row>
    <row r="75" ht="15.75" customHeight="1">
      <c r="A75" s="8"/>
      <c r="B75" s="8"/>
      <c r="C75" s="8"/>
      <c r="D75" s="8"/>
      <c r="E75" s="8"/>
      <c r="F75" s="8"/>
    </row>
    <row r="76" ht="15.75" customHeight="1">
      <c r="A76" s="8"/>
      <c r="B76" s="8"/>
      <c r="C76" s="8"/>
      <c r="D76" s="8"/>
      <c r="E76" s="8"/>
      <c r="F76" s="8"/>
    </row>
    <row r="77" ht="15.75" customHeight="1">
      <c r="A77" s="8"/>
      <c r="B77" s="8"/>
      <c r="C77" s="8"/>
      <c r="D77" s="8"/>
      <c r="E77" s="8"/>
      <c r="F77" s="8"/>
    </row>
    <row r="78" ht="15.75" customHeight="1">
      <c r="A78" s="8"/>
      <c r="B78" s="8"/>
      <c r="C78" s="8"/>
      <c r="D78" s="8"/>
      <c r="E78" s="8"/>
      <c r="F78" s="8"/>
    </row>
    <row r="79" ht="15.75" customHeight="1">
      <c r="A79" s="8"/>
      <c r="B79" s="8"/>
      <c r="C79" s="8"/>
      <c r="D79" s="8"/>
      <c r="E79" s="8"/>
      <c r="F79" s="8"/>
    </row>
    <row r="80" ht="15.75" customHeight="1">
      <c r="A80" s="8"/>
      <c r="B80" s="8"/>
      <c r="C80" s="8"/>
      <c r="D80" s="8"/>
      <c r="E80" s="8"/>
      <c r="F80" s="8"/>
    </row>
    <row r="81" ht="15.75" customHeight="1">
      <c r="A81" s="8"/>
      <c r="B81" s="8"/>
      <c r="C81" s="8"/>
      <c r="D81" s="8"/>
      <c r="E81" s="8"/>
      <c r="F81" s="8"/>
    </row>
    <row r="82" ht="15.75" customHeight="1">
      <c r="A82" s="8"/>
      <c r="B82" s="8"/>
      <c r="C82" s="8"/>
      <c r="D82" s="8"/>
      <c r="E82" s="8"/>
      <c r="F82" s="8"/>
    </row>
    <row r="83" ht="15.75" customHeight="1">
      <c r="A83" s="8"/>
      <c r="B83" s="8"/>
      <c r="C83" s="8"/>
      <c r="D83" s="8"/>
      <c r="E83" s="8"/>
      <c r="F83" s="8"/>
    </row>
    <row r="84" ht="15.75" customHeight="1">
      <c r="A84" s="8"/>
      <c r="B84" s="8"/>
      <c r="C84" s="8"/>
      <c r="D84" s="8"/>
      <c r="E84" s="8"/>
      <c r="F84" s="8"/>
    </row>
    <row r="85" ht="15.75" customHeight="1">
      <c r="A85" s="8"/>
      <c r="B85" s="8"/>
      <c r="C85" s="8"/>
      <c r="D85" s="8"/>
      <c r="E85" s="8"/>
      <c r="F85" s="8"/>
    </row>
    <row r="86" ht="15.75" customHeight="1">
      <c r="A86" s="8"/>
      <c r="B86" s="8"/>
      <c r="C86" s="8"/>
      <c r="D86" s="8"/>
      <c r="E86" s="8"/>
      <c r="F86" s="8"/>
    </row>
    <row r="87" ht="15.75" customHeight="1">
      <c r="A87" s="8"/>
      <c r="B87" s="8"/>
      <c r="C87" s="8"/>
      <c r="D87" s="8"/>
      <c r="E87" s="8"/>
      <c r="F87" s="8"/>
    </row>
    <row r="88" ht="15.75" customHeight="1">
      <c r="A88" s="8"/>
      <c r="B88" s="8"/>
      <c r="C88" s="8"/>
      <c r="D88" s="8"/>
      <c r="E88" s="8"/>
      <c r="F88" s="8"/>
    </row>
    <row r="89" ht="15.75" customHeight="1">
      <c r="A89" s="8"/>
      <c r="B89" s="8"/>
      <c r="C89" s="8"/>
      <c r="D89" s="8"/>
      <c r="E89" s="8"/>
      <c r="F89" s="8"/>
    </row>
    <row r="90" ht="15.75" customHeight="1">
      <c r="A90" s="8"/>
      <c r="B90" s="8"/>
      <c r="C90" s="8"/>
      <c r="D90" s="8"/>
      <c r="E90" s="8"/>
      <c r="F90" s="8"/>
    </row>
    <row r="91" ht="15.75" customHeight="1">
      <c r="A91" s="8"/>
      <c r="B91" s="8"/>
      <c r="C91" s="8"/>
      <c r="D91" s="8"/>
      <c r="E91" s="8"/>
      <c r="F91" s="8"/>
    </row>
    <row r="92" ht="15.75" customHeight="1">
      <c r="A92" s="8"/>
      <c r="B92" s="8"/>
      <c r="C92" s="8"/>
      <c r="D92" s="8"/>
      <c r="E92" s="8"/>
      <c r="F92" s="8"/>
    </row>
    <row r="93" ht="15.75" customHeight="1">
      <c r="A93" s="8"/>
      <c r="B93" s="8"/>
      <c r="C93" s="8"/>
      <c r="D93" s="8"/>
      <c r="E93" s="8"/>
      <c r="F93" s="8"/>
    </row>
    <row r="94" ht="15.75" customHeight="1">
      <c r="A94" s="8"/>
      <c r="B94" s="8"/>
      <c r="C94" s="8"/>
      <c r="D94" s="8"/>
      <c r="E94" s="8"/>
      <c r="F94" s="8"/>
    </row>
    <row r="95" ht="15.75" customHeight="1">
      <c r="A95" s="8"/>
      <c r="B95" s="8"/>
      <c r="C95" s="8"/>
      <c r="D95" s="8"/>
      <c r="E95" s="8"/>
      <c r="F95" s="8"/>
    </row>
    <row r="96" ht="15.75" customHeight="1">
      <c r="A96" s="8"/>
      <c r="B96" s="8"/>
      <c r="C96" s="8"/>
      <c r="D96" s="8"/>
      <c r="E96" s="8"/>
      <c r="F96" s="8"/>
    </row>
    <row r="97" ht="15.75" customHeight="1">
      <c r="A97" s="8"/>
      <c r="B97" s="8"/>
      <c r="C97" s="8"/>
      <c r="D97" s="8"/>
      <c r="E97" s="8"/>
      <c r="F97" s="8"/>
    </row>
    <row r="98" ht="15.75" customHeight="1">
      <c r="A98" s="8"/>
      <c r="B98" s="8"/>
      <c r="C98" s="8"/>
      <c r="D98" s="8"/>
      <c r="E98" s="8"/>
      <c r="F98" s="8"/>
    </row>
    <row r="99" ht="15.75" customHeight="1">
      <c r="A99" s="8"/>
      <c r="B99" s="8"/>
      <c r="C99" s="8"/>
      <c r="D99" s="8"/>
      <c r="E99" s="8"/>
      <c r="F99" s="8"/>
    </row>
    <row r="100" ht="15.75" customHeight="1">
      <c r="A100" s="8"/>
      <c r="B100" s="8"/>
      <c r="C100" s="8"/>
      <c r="D100" s="8"/>
      <c r="E100" s="8"/>
      <c r="F100" s="8"/>
    </row>
    <row r="101" ht="15.75" customHeight="1">
      <c r="A101" s="8"/>
      <c r="B101" s="8"/>
      <c r="C101" s="8"/>
      <c r="D101" s="8"/>
      <c r="E101" s="8"/>
      <c r="F101" s="8"/>
    </row>
    <row r="102" ht="15.75" customHeight="1">
      <c r="A102" s="8"/>
      <c r="B102" s="8"/>
      <c r="C102" s="8"/>
      <c r="D102" s="8"/>
      <c r="E102" s="8"/>
      <c r="F102" s="8"/>
    </row>
    <row r="103" ht="15.75" customHeight="1">
      <c r="A103" s="8"/>
      <c r="B103" s="8"/>
      <c r="C103" s="8"/>
      <c r="D103" s="8"/>
      <c r="E103" s="8"/>
      <c r="F103" s="8"/>
    </row>
    <row r="104" ht="15.75" customHeight="1">
      <c r="A104" s="8"/>
      <c r="B104" s="8"/>
      <c r="C104" s="8"/>
      <c r="D104" s="8"/>
      <c r="E104" s="8"/>
      <c r="F104" s="8"/>
    </row>
    <row r="105" ht="15.75" customHeight="1">
      <c r="A105" s="8"/>
      <c r="B105" s="8"/>
      <c r="C105" s="8"/>
      <c r="D105" s="8"/>
      <c r="E105" s="8"/>
      <c r="F105" s="8"/>
    </row>
    <row r="106" ht="15.75" customHeight="1">
      <c r="A106" s="8"/>
      <c r="B106" s="8"/>
      <c r="C106" s="8"/>
      <c r="D106" s="8"/>
      <c r="E106" s="8"/>
      <c r="F106" s="8"/>
    </row>
    <row r="107" ht="15.75" customHeight="1">
      <c r="A107" s="8"/>
      <c r="B107" s="8"/>
      <c r="C107" s="8"/>
      <c r="D107" s="8"/>
      <c r="E107" s="8"/>
      <c r="F107" s="8"/>
    </row>
    <row r="108" ht="15.75" customHeight="1">
      <c r="A108" s="8"/>
      <c r="B108" s="8"/>
      <c r="C108" s="8"/>
      <c r="D108" s="8"/>
      <c r="E108" s="8"/>
      <c r="F108" s="8"/>
    </row>
    <row r="109" ht="15.75" customHeight="1">
      <c r="A109" s="8"/>
      <c r="B109" s="8"/>
      <c r="C109" s="8"/>
      <c r="D109" s="8"/>
      <c r="E109" s="8"/>
      <c r="F109" s="8"/>
    </row>
    <row r="110" ht="15.75" customHeight="1">
      <c r="A110" s="8"/>
      <c r="B110" s="8"/>
      <c r="C110" s="8"/>
      <c r="D110" s="8"/>
      <c r="E110" s="8"/>
      <c r="F110" s="8"/>
    </row>
    <row r="111" ht="15.75" customHeight="1">
      <c r="A111" s="8"/>
      <c r="B111" s="8"/>
      <c r="C111" s="8"/>
      <c r="D111" s="8"/>
      <c r="E111" s="8"/>
      <c r="F111" s="8"/>
    </row>
    <row r="112" ht="15.75" customHeight="1">
      <c r="A112" s="8"/>
      <c r="B112" s="8"/>
      <c r="C112" s="8"/>
      <c r="D112" s="8"/>
      <c r="E112" s="8"/>
      <c r="F112" s="8"/>
    </row>
    <row r="113" ht="15.75" customHeight="1">
      <c r="A113" s="8"/>
      <c r="B113" s="8"/>
      <c r="C113" s="8"/>
      <c r="D113" s="8"/>
      <c r="E113" s="8"/>
      <c r="F113" s="8"/>
    </row>
    <row r="114" ht="15.75" customHeight="1">
      <c r="A114" s="8"/>
      <c r="B114" s="8"/>
      <c r="C114" s="8"/>
      <c r="D114" s="8"/>
      <c r="E114" s="8"/>
      <c r="F114" s="8"/>
    </row>
    <row r="115" ht="15.75" customHeight="1">
      <c r="A115" s="8"/>
      <c r="B115" s="8"/>
      <c r="C115" s="8"/>
      <c r="D115" s="8"/>
      <c r="E115" s="8"/>
      <c r="F115" s="8"/>
    </row>
    <row r="116" ht="15.75" customHeight="1">
      <c r="A116" s="8"/>
      <c r="B116" s="8"/>
      <c r="C116" s="8"/>
      <c r="D116" s="8"/>
      <c r="E116" s="8"/>
      <c r="F116" s="8"/>
    </row>
    <row r="117" ht="15.75" customHeight="1">
      <c r="A117" s="8"/>
      <c r="B117" s="8"/>
      <c r="C117" s="8"/>
      <c r="D117" s="8"/>
      <c r="E117" s="8"/>
      <c r="F117" s="8"/>
    </row>
    <row r="118" ht="15.75" customHeight="1">
      <c r="A118" s="8"/>
      <c r="B118" s="8"/>
      <c r="C118" s="8"/>
      <c r="D118" s="8"/>
      <c r="E118" s="8"/>
      <c r="F118" s="8"/>
    </row>
    <row r="119" ht="15.75" customHeight="1">
      <c r="A119" s="8"/>
      <c r="B119" s="8"/>
      <c r="C119" s="8"/>
      <c r="D119" s="8"/>
      <c r="E119" s="8"/>
      <c r="F119" s="8"/>
    </row>
    <row r="120" ht="15.75" customHeight="1">
      <c r="A120" s="8"/>
      <c r="B120" s="8"/>
      <c r="C120" s="8"/>
      <c r="D120" s="8"/>
      <c r="E120" s="8"/>
      <c r="F120" s="8"/>
    </row>
    <row r="121" ht="15.75" customHeight="1">
      <c r="A121" s="8"/>
      <c r="B121" s="8"/>
      <c r="C121" s="8"/>
      <c r="D121" s="8"/>
      <c r="E121" s="8"/>
      <c r="F121" s="8"/>
    </row>
    <row r="122" ht="15.75" customHeight="1">
      <c r="A122" s="8"/>
      <c r="B122" s="8"/>
      <c r="C122" s="8"/>
      <c r="D122" s="8"/>
      <c r="E122" s="8"/>
      <c r="F122" s="8"/>
    </row>
    <row r="123" ht="15.75" customHeight="1">
      <c r="A123" s="8"/>
      <c r="B123" s="8"/>
      <c r="C123" s="8"/>
      <c r="D123" s="8"/>
      <c r="E123" s="8"/>
      <c r="F123" s="8"/>
    </row>
    <row r="124" ht="15.75" customHeight="1">
      <c r="A124" s="8"/>
      <c r="B124" s="8"/>
      <c r="C124" s="8"/>
      <c r="D124" s="8"/>
      <c r="E124" s="8"/>
      <c r="F124" s="8"/>
    </row>
    <row r="125" ht="15.75" customHeight="1">
      <c r="A125" s="8"/>
      <c r="B125" s="8"/>
      <c r="C125" s="8"/>
      <c r="D125" s="8"/>
      <c r="E125" s="8"/>
      <c r="F125" s="8"/>
    </row>
    <row r="126" ht="15.75" customHeight="1">
      <c r="A126" s="8"/>
      <c r="B126" s="8"/>
      <c r="C126" s="8"/>
      <c r="D126" s="8"/>
      <c r="E126" s="8"/>
      <c r="F126" s="8"/>
    </row>
    <row r="127" ht="15.75" customHeight="1">
      <c r="A127" s="8"/>
      <c r="B127" s="8"/>
      <c r="C127" s="8"/>
      <c r="D127" s="8"/>
      <c r="E127" s="8"/>
      <c r="F127" s="8"/>
    </row>
    <row r="128" ht="15.75" customHeight="1">
      <c r="A128" s="8"/>
      <c r="B128" s="8"/>
      <c r="C128" s="8"/>
      <c r="D128" s="8"/>
      <c r="E128" s="8"/>
      <c r="F128" s="8"/>
    </row>
    <row r="129" ht="15.75" customHeight="1">
      <c r="A129" s="8"/>
      <c r="B129" s="8"/>
      <c r="C129" s="8"/>
      <c r="D129" s="8"/>
      <c r="E129" s="8"/>
      <c r="F129" s="8"/>
    </row>
    <row r="130" ht="15.75" customHeight="1">
      <c r="A130" s="8"/>
      <c r="B130" s="8"/>
      <c r="C130" s="8"/>
      <c r="D130" s="8"/>
      <c r="E130" s="8"/>
      <c r="F130" s="8"/>
    </row>
    <row r="131" ht="15.75" customHeight="1">
      <c r="A131" s="8"/>
      <c r="B131" s="8"/>
      <c r="C131" s="8"/>
      <c r="D131" s="8"/>
      <c r="E131" s="8"/>
      <c r="F131" s="8"/>
    </row>
    <row r="132" ht="15.75" customHeight="1">
      <c r="A132" s="8"/>
      <c r="B132" s="8"/>
      <c r="C132" s="8"/>
      <c r="D132" s="8"/>
      <c r="E132" s="8"/>
      <c r="F132" s="8"/>
    </row>
    <row r="133" ht="15.75" customHeight="1">
      <c r="A133" s="8"/>
      <c r="B133" s="8"/>
      <c r="C133" s="8"/>
      <c r="D133" s="8"/>
      <c r="E133" s="8"/>
      <c r="F133" s="8"/>
    </row>
    <row r="134" ht="15.75" customHeight="1">
      <c r="A134" s="8"/>
      <c r="B134" s="8"/>
      <c r="C134" s="8"/>
      <c r="D134" s="8"/>
      <c r="E134" s="8"/>
      <c r="F134" s="8"/>
    </row>
    <row r="135" ht="15.75" customHeight="1">
      <c r="A135" s="8"/>
      <c r="B135" s="8"/>
      <c r="C135" s="8"/>
      <c r="D135" s="8"/>
      <c r="E135" s="8"/>
      <c r="F135" s="8"/>
    </row>
    <row r="136" ht="15.75" customHeight="1">
      <c r="A136" s="8"/>
      <c r="B136" s="8"/>
      <c r="C136" s="8"/>
      <c r="D136" s="8"/>
      <c r="E136" s="8"/>
      <c r="F136" s="8"/>
    </row>
    <row r="137" ht="15.75" customHeight="1">
      <c r="A137" s="8"/>
      <c r="B137" s="8"/>
      <c r="C137" s="8"/>
      <c r="D137" s="8"/>
      <c r="E137" s="8"/>
      <c r="F137" s="8"/>
    </row>
    <row r="138" ht="15.75" customHeight="1">
      <c r="A138" s="8"/>
      <c r="B138" s="8"/>
      <c r="C138" s="8"/>
      <c r="D138" s="8"/>
      <c r="E138" s="8"/>
      <c r="F138" s="8"/>
    </row>
    <row r="139" ht="15.75" customHeight="1">
      <c r="A139" s="8"/>
      <c r="B139" s="8"/>
      <c r="C139" s="8"/>
      <c r="D139" s="8"/>
      <c r="E139" s="8"/>
      <c r="F139" s="8"/>
    </row>
    <row r="140" ht="15.75" customHeight="1">
      <c r="A140" s="8"/>
      <c r="B140" s="8"/>
      <c r="C140" s="8"/>
      <c r="D140" s="8"/>
      <c r="E140" s="8"/>
      <c r="F140" s="8"/>
    </row>
    <row r="141" ht="15.75" customHeight="1">
      <c r="A141" s="8"/>
      <c r="B141" s="8"/>
      <c r="C141" s="8"/>
      <c r="D141" s="8"/>
      <c r="E141" s="8"/>
      <c r="F141" s="8"/>
    </row>
    <row r="142" ht="15.75" customHeight="1">
      <c r="A142" s="8"/>
      <c r="B142" s="8"/>
      <c r="C142" s="8"/>
      <c r="D142" s="8"/>
      <c r="E142" s="8"/>
      <c r="F142" s="8"/>
    </row>
    <row r="143" ht="15.75" customHeight="1">
      <c r="A143" s="8"/>
      <c r="B143" s="8"/>
      <c r="C143" s="8"/>
      <c r="D143" s="8"/>
      <c r="E143" s="8"/>
      <c r="F143" s="8"/>
    </row>
    <row r="144" ht="15.75" customHeight="1">
      <c r="A144" s="8"/>
      <c r="B144" s="8"/>
      <c r="C144" s="8"/>
      <c r="D144" s="8"/>
      <c r="E144" s="8"/>
      <c r="F144" s="8"/>
    </row>
    <row r="145" ht="15.75" customHeight="1">
      <c r="A145" s="8"/>
      <c r="B145" s="8"/>
      <c r="C145" s="8"/>
      <c r="D145" s="8"/>
      <c r="E145" s="8"/>
      <c r="F145" s="8"/>
    </row>
    <row r="146" ht="15.75" customHeight="1">
      <c r="A146" s="8"/>
      <c r="B146" s="8"/>
      <c r="C146" s="8"/>
      <c r="D146" s="8"/>
      <c r="E146" s="8"/>
      <c r="F146" s="8"/>
    </row>
    <row r="147" ht="15.75" customHeight="1">
      <c r="A147" s="8"/>
      <c r="B147" s="8"/>
      <c r="C147" s="8"/>
      <c r="D147" s="8"/>
      <c r="E147" s="8"/>
      <c r="F147" s="8"/>
    </row>
    <row r="148" ht="15.75" customHeight="1">
      <c r="A148" s="8"/>
      <c r="B148" s="8"/>
      <c r="C148" s="8"/>
      <c r="D148" s="8"/>
      <c r="E148" s="8"/>
      <c r="F148" s="8"/>
    </row>
    <row r="149" ht="15.75" customHeight="1">
      <c r="A149" s="8"/>
      <c r="B149" s="8"/>
      <c r="C149" s="8"/>
      <c r="D149" s="8"/>
      <c r="E149" s="8"/>
      <c r="F149" s="8"/>
    </row>
    <row r="150" ht="15.75" customHeight="1">
      <c r="A150" s="8"/>
      <c r="B150" s="8"/>
      <c r="C150" s="8"/>
      <c r="D150" s="8"/>
      <c r="E150" s="8"/>
      <c r="F150" s="8"/>
    </row>
    <row r="151" ht="15.75" customHeight="1">
      <c r="A151" s="8"/>
      <c r="B151" s="8"/>
      <c r="C151" s="8"/>
      <c r="D151" s="8"/>
      <c r="E151" s="8"/>
      <c r="F151" s="8"/>
    </row>
    <row r="152" ht="15.75" customHeight="1">
      <c r="A152" s="8"/>
      <c r="B152" s="8"/>
      <c r="C152" s="8"/>
      <c r="D152" s="8"/>
      <c r="E152" s="8"/>
      <c r="F152" s="8"/>
    </row>
    <row r="153" ht="15.75" customHeight="1">
      <c r="A153" s="8"/>
      <c r="B153" s="8"/>
      <c r="C153" s="8"/>
      <c r="D153" s="8"/>
      <c r="E153" s="8"/>
      <c r="F153" s="8"/>
    </row>
    <row r="154" ht="15.75" customHeight="1">
      <c r="A154" s="8"/>
      <c r="B154" s="8"/>
      <c r="C154" s="8"/>
      <c r="D154" s="8"/>
      <c r="E154" s="8"/>
      <c r="F154" s="8"/>
    </row>
    <row r="155" ht="15.75" customHeight="1">
      <c r="A155" s="8"/>
      <c r="B155" s="8"/>
      <c r="C155" s="8"/>
      <c r="D155" s="8"/>
      <c r="E155" s="8"/>
      <c r="F155" s="8"/>
    </row>
    <row r="156" ht="15.75" customHeight="1">
      <c r="A156" s="8"/>
      <c r="B156" s="8"/>
      <c r="C156" s="8"/>
      <c r="D156" s="8"/>
      <c r="E156" s="8"/>
      <c r="F156" s="8"/>
    </row>
    <row r="157" ht="15.75" customHeight="1">
      <c r="A157" s="8"/>
      <c r="B157" s="8"/>
      <c r="C157" s="8"/>
      <c r="D157" s="8"/>
      <c r="E157" s="8"/>
      <c r="F157" s="8"/>
    </row>
    <row r="158" ht="15.75" customHeight="1">
      <c r="A158" s="8"/>
      <c r="B158" s="8"/>
      <c r="C158" s="8"/>
      <c r="D158" s="8"/>
      <c r="E158" s="8"/>
      <c r="F158" s="8"/>
    </row>
    <row r="159" ht="15.75" customHeight="1">
      <c r="A159" s="8"/>
      <c r="B159" s="8"/>
      <c r="C159" s="8"/>
      <c r="D159" s="8"/>
      <c r="E159" s="8"/>
      <c r="F159" s="8"/>
    </row>
    <row r="160" ht="15.75" customHeight="1">
      <c r="A160" s="8"/>
      <c r="B160" s="8"/>
      <c r="C160" s="8"/>
      <c r="D160" s="8"/>
      <c r="E160" s="8"/>
      <c r="F160" s="8"/>
    </row>
    <row r="161" ht="15.75" customHeight="1">
      <c r="A161" s="8"/>
      <c r="B161" s="8"/>
      <c r="C161" s="8"/>
      <c r="D161" s="8"/>
      <c r="E161" s="8"/>
      <c r="F161" s="8"/>
    </row>
    <row r="162" ht="15.75" customHeight="1">
      <c r="A162" s="8"/>
      <c r="B162" s="8"/>
      <c r="C162" s="8"/>
      <c r="D162" s="8"/>
      <c r="E162" s="8"/>
      <c r="F162" s="8"/>
    </row>
    <row r="163" ht="15.75" customHeight="1">
      <c r="A163" s="8"/>
      <c r="B163" s="8"/>
      <c r="C163" s="8"/>
      <c r="D163" s="8"/>
      <c r="E163" s="8"/>
      <c r="F163" s="8"/>
    </row>
    <row r="164" ht="15.75" customHeight="1">
      <c r="A164" s="8"/>
      <c r="B164" s="8"/>
      <c r="C164" s="8"/>
      <c r="D164" s="8"/>
      <c r="E164" s="8"/>
      <c r="F164" s="8"/>
    </row>
    <row r="165" ht="15.75" customHeight="1">
      <c r="A165" s="8"/>
      <c r="B165" s="8"/>
      <c r="C165" s="8"/>
      <c r="D165" s="8"/>
      <c r="E165" s="8"/>
      <c r="F165" s="8"/>
    </row>
    <row r="166" ht="15.75" customHeight="1">
      <c r="A166" s="8"/>
      <c r="B166" s="8"/>
      <c r="C166" s="8"/>
      <c r="D166" s="8"/>
      <c r="E166" s="8"/>
      <c r="F166" s="8"/>
    </row>
    <row r="167" ht="15.75" customHeight="1">
      <c r="A167" s="8"/>
      <c r="B167" s="8"/>
      <c r="C167" s="8"/>
      <c r="D167" s="8"/>
      <c r="E167" s="8"/>
      <c r="F167" s="8"/>
    </row>
    <row r="168" ht="15.75" customHeight="1">
      <c r="A168" s="8"/>
      <c r="B168" s="8"/>
      <c r="C168" s="8"/>
      <c r="D168" s="8"/>
      <c r="E168" s="8"/>
      <c r="F168" s="8"/>
    </row>
    <row r="169" ht="15.75" customHeight="1">
      <c r="A169" s="8"/>
      <c r="B169" s="8"/>
      <c r="C169" s="8"/>
      <c r="D169" s="8"/>
      <c r="E169" s="8"/>
      <c r="F169" s="8"/>
    </row>
    <row r="170" ht="15.75" customHeight="1">
      <c r="A170" s="8"/>
      <c r="B170" s="8"/>
      <c r="C170" s="8"/>
      <c r="D170" s="8"/>
      <c r="E170" s="8"/>
      <c r="F170" s="8"/>
    </row>
    <row r="171" ht="15.75" customHeight="1">
      <c r="A171" s="8"/>
      <c r="B171" s="8"/>
      <c r="C171" s="8"/>
      <c r="D171" s="8"/>
      <c r="E171" s="8"/>
      <c r="F171" s="8"/>
    </row>
    <row r="172" ht="15.75" customHeight="1">
      <c r="A172" s="8"/>
      <c r="B172" s="8"/>
      <c r="C172" s="8"/>
      <c r="D172" s="8"/>
      <c r="E172" s="8"/>
      <c r="F172" s="8"/>
    </row>
    <row r="173" ht="15.75" customHeight="1">
      <c r="A173" s="8"/>
      <c r="B173" s="8"/>
      <c r="C173" s="8"/>
      <c r="D173" s="8"/>
      <c r="E173" s="8"/>
      <c r="F173" s="8"/>
    </row>
    <row r="174" ht="15.75" customHeight="1">
      <c r="A174" s="8"/>
      <c r="B174" s="8"/>
      <c r="C174" s="8"/>
      <c r="D174" s="8"/>
      <c r="E174" s="8"/>
      <c r="F174" s="8"/>
    </row>
    <row r="175" ht="15.75" customHeight="1">
      <c r="A175" s="8"/>
      <c r="B175" s="8"/>
      <c r="C175" s="8"/>
      <c r="D175" s="8"/>
      <c r="E175" s="8"/>
      <c r="F175" s="8"/>
    </row>
    <row r="176" ht="15.75" customHeight="1">
      <c r="A176" s="8"/>
      <c r="B176" s="8"/>
      <c r="C176" s="8"/>
      <c r="D176" s="8"/>
      <c r="E176" s="8"/>
      <c r="F176" s="8"/>
    </row>
    <row r="177" ht="15.75" customHeight="1">
      <c r="A177" s="8"/>
      <c r="B177" s="8"/>
      <c r="C177" s="8"/>
      <c r="D177" s="8"/>
      <c r="E177" s="8"/>
      <c r="F177" s="8"/>
    </row>
    <row r="178" ht="15.75" customHeight="1">
      <c r="A178" s="8"/>
      <c r="B178" s="8"/>
      <c r="C178" s="8"/>
      <c r="D178" s="8"/>
      <c r="E178" s="8"/>
      <c r="F178" s="8"/>
    </row>
    <row r="179" ht="15.75" customHeight="1">
      <c r="A179" s="8"/>
      <c r="B179" s="8"/>
      <c r="C179" s="8"/>
      <c r="D179" s="8"/>
      <c r="E179" s="8"/>
      <c r="F179" s="8"/>
    </row>
    <row r="180" ht="15.75" customHeight="1">
      <c r="A180" s="8"/>
      <c r="B180" s="8"/>
      <c r="C180" s="8"/>
      <c r="D180" s="8"/>
      <c r="E180" s="8"/>
      <c r="F180" s="8"/>
    </row>
    <row r="181" ht="15.75" customHeight="1">
      <c r="A181" s="8"/>
      <c r="B181" s="8"/>
      <c r="C181" s="8"/>
      <c r="D181" s="8"/>
      <c r="E181" s="8"/>
      <c r="F181" s="8"/>
    </row>
    <row r="182" ht="15.75" customHeight="1">
      <c r="A182" s="8"/>
      <c r="B182" s="8"/>
      <c r="C182" s="8"/>
      <c r="D182" s="8"/>
      <c r="E182" s="8"/>
      <c r="F182" s="8"/>
    </row>
    <row r="183" ht="15.75" customHeight="1">
      <c r="A183" s="8"/>
      <c r="B183" s="8"/>
      <c r="C183" s="8"/>
      <c r="D183" s="8"/>
      <c r="E183" s="8"/>
      <c r="F183" s="8"/>
    </row>
    <row r="184" ht="15.75" customHeight="1">
      <c r="A184" s="8"/>
      <c r="B184" s="8"/>
      <c r="C184" s="8"/>
      <c r="D184" s="8"/>
      <c r="E184" s="8"/>
      <c r="F184" s="8"/>
    </row>
    <row r="185" ht="15.75" customHeight="1">
      <c r="A185" s="8"/>
      <c r="B185" s="8"/>
      <c r="C185" s="8"/>
      <c r="D185" s="8"/>
      <c r="E185" s="8"/>
      <c r="F185" s="8"/>
    </row>
    <row r="186" ht="15.75" customHeight="1">
      <c r="A186" s="8"/>
      <c r="B186" s="8"/>
      <c r="C186" s="8"/>
      <c r="D186" s="8"/>
      <c r="E186" s="8"/>
      <c r="F186" s="8"/>
    </row>
    <row r="187" ht="15.75" customHeight="1">
      <c r="A187" s="8"/>
      <c r="B187" s="8"/>
      <c r="C187" s="8"/>
      <c r="D187" s="8"/>
      <c r="E187" s="8"/>
      <c r="F187" s="8"/>
    </row>
    <row r="188" ht="15.75" customHeight="1">
      <c r="A188" s="8"/>
      <c r="B188" s="8"/>
      <c r="C188" s="8"/>
      <c r="D188" s="8"/>
      <c r="E188" s="8"/>
      <c r="F188" s="8"/>
    </row>
    <row r="189" ht="15.75" customHeight="1">
      <c r="A189" s="8"/>
      <c r="B189" s="8"/>
      <c r="C189" s="8"/>
      <c r="D189" s="8"/>
      <c r="E189" s="8"/>
      <c r="F189" s="8"/>
    </row>
    <row r="190" ht="15.75" customHeight="1">
      <c r="A190" s="8"/>
      <c r="B190" s="8"/>
      <c r="C190" s="8"/>
      <c r="D190" s="8"/>
      <c r="E190" s="8"/>
      <c r="F190" s="8"/>
    </row>
    <row r="191" ht="15.75" customHeight="1">
      <c r="A191" s="8"/>
      <c r="B191" s="8"/>
      <c r="C191" s="8"/>
      <c r="D191" s="8"/>
      <c r="E191" s="8"/>
      <c r="F191" s="8"/>
    </row>
    <row r="192" ht="15.75" customHeight="1">
      <c r="A192" s="8"/>
      <c r="B192" s="8"/>
      <c r="C192" s="8"/>
      <c r="D192" s="8"/>
      <c r="E192" s="8"/>
      <c r="F192" s="8"/>
    </row>
    <row r="193" ht="15.75" customHeight="1">
      <c r="A193" s="8"/>
      <c r="B193" s="8"/>
      <c r="C193" s="8"/>
      <c r="D193" s="8"/>
      <c r="E193" s="8"/>
      <c r="F193" s="8"/>
    </row>
    <row r="194" ht="15.75" customHeight="1">
      <c r="A194" s="8"/>
      <c r="B194" s="8"/>
      <c r="C194" s="8"/>
      <c r="D194" s="8"/>
      <c r="E194" s="8"/>
      <c r="F194" s="8"/>
    </row>
    <row r="195" ht="15.75" customHeight="1">
      <c r="A195" s="8"/>
      <c r="B195" s="8"/>
      <c r="C195" s="8"/>
      <c r="D195" s="8"/>
      <c r="E195" s="8"/>
      <c r="F195" s="8"/>
    </row>
    <row r="196" ht="15.75" customHeight="1">
      <c r="A196" s="8"/>
      <c r="B196" s="8"/>
      <c r="C196" s="8"/>
      <c r="D196" s="8"/>
      <c r="E196" s="8"/>
      <c r="F196" s="8"/>
    </row>
    <row r="197" ht="15.75" customHeight="1">
      <c r="A197" s="8"/>
      <c r="B197" s="8"/>
      <c r="C197" s="8"/>
      <c r="D197" s="8"/>
      <c r="E197" s="8"/>
      <c r="F197" s="8"/>
    </row>
    <row r="198" ht="15.75" customHeight="1">
      <c r="A198" s="8"/>
      <c r="B198" s="8"/>
      <c r="C198" s="8"/>
      <c r="D198" s="8"/>
      <c r="E198" s="8"/>
      <c r="F198" s="8"/>
    </row>
    <row r="199" ht="15.75" customHeight="1">
      <c r="A199" s="8"/>
      <c r="B199" s="8"/>
      <c r="C199" s="8"/>
      <c r="D199" s="8"/>
      <c r="E199" s="8"/>
      <c r="F199" s="8"/>
    </row>
    <row r="200" ht="15.75" customHeight="1">
      <c r="A200" s="8"/>
      <c r="B200" s="8"/>
      <c r="C200" s="8"/>
      <c r="D200" s="8"/>
      <c r="E200" s="8"/>
      <c r="F200" s="8"/>
    </row>
    <row r="201" ht="15.75" customHeight="1">
      <c r="A201" s="8"/>
      <c r="B201" s="8"/>
      <c r="C201" s="8"/>
      <c r="D201" s="8"/>
      <c r="E201" s="8"/>
      <c r="F201" s="8"/>
    </row>
    <row r="202" ht="15.75" customHeight="1">
      <c r="A202" s="8"/>
      <c r="B202" s="8"/>
      <c r="C202" s="8"/>
      <c r="D202" s="8"/>
      <c r="E202" s="8"/>
      <c r="F202" s="8"/>
    </row>
    <row r="203" ht="15.75" customHeight="1">
      <c r="A203" s="8"/>
      <c r="B203" s="8"/>
      <c r="C203" s="8"/>
      <c r="D203" s="8"/>
      <c r="E203" s="8"/>
      <c r="F203" s="8"/>
    </row>
    <row r="204" ht="15.75" customHeight="1">
      <c r="A204" s="8"/>
      <c r="B204" s="8"/>
      <c r="C204" s="8"/>
      <c r="D204" s="8"/>
      <c r="E204" s="8"/>
      <c r="F204" s="8"/>
    </row>
    <row r="205" ht="15.75" customHeight="1">
      <c r="A205" s="8"/>
      <c r="B205" s="8"/>
      <c r="C205" s="8"/>
      <c r="D205" s="8"/>
      <c r="E205" s="8"/>
      <c r="F205" s="8"/>
    </row>
    <row r="206" ht="15.75" customHeight="1">
      <c r="A206" s="8"/>
      <c r="B206" s="8"/>
      <c r="C206" s="8"/>
      <c r="D206" s="8"/>
      <c r="E206" s="8"/>
      <c r="F206" s="8"/>
    </row>
    <row r="207" ht="15.75" customHeight="1">
      <c r="A207" s="8"/>
      <c r="B207" s="8"/>
      <c r="C207" s="8"/>
      <c r="D207" s="8"/>
      <c r="E207" s="8"/>
      <c r="F207" s="8"/>
    </row>
    <row r="208" ht="15.75" customHeight="1">
      <c r="A208" s="8"/>
      <c r="B208" s="8"/>
      <c r="C208" s="8"/>
      <c r="D208" s="8"/>
      <c r="E208" s="8"/>
      <c r="F208" s="8"/>
    </row>
    <row r="209" ht="15.75" customHeight="1">
      <c r="A209" s="8"/>
      <c r="B209" s="8"/>
      <c r="C209" s="8"/>
      <c r="D209" s="8"/>
      <c r="E209" s="8"/>
      <c r="F209" s="8"/>
    </row>
    <row r="210" ht="15.75" customHeight="1">
      <c r="A210" s="8"/>
      <c r="B210" s="8"/>
      <c r="C210" s="8"/>
      <c r="D210" s="8"/>
      <c r="E210" s="8"/>
      <c r="F210" s="8"/>
    </row>
    <row r="211" ht="15.75" customHeight="1">
      <c r="A211" s="8"/>
      <c r="B211" s="8"/>
      <c r="C211" s="8"/>
      <c r="D211" s="8"/>
      <c r="E211" s="8"/>
      <c r="F211" s="8"/>
    </row>
    <row r="212" ht="15.75" customHeight="1">
      <c r="A212" s="8"/>
      <c r="B212" s="8"/>
      <c r="C212" s="8"/>
      <c r="D212" s="8"/>
      <c r="E212" s="8"/>
      <c r="F212" s="8"/>
    </row>
    <row r="213" ht="15.75" customHeight="1">
      <c r="A213" s="8"/>
      <c r="B213" s="8"/>
      <c r="C213" s="8"/>
      <c r="D213" s="8"/>
      <c r="E213" s="8"/>
      <c r="F213" s="8"/>
    </row>
    <row r="214" ht="15.75" customHeight="1">
      <c r="A214" s="8"/>
      <c r="B214" s="8"/>
      <c r="C214" s="8"/>
      <c r="D214" s="8"/>
      <c r="E214" s="8"/>
      <c r="F214" s="8"/>
    </row>
    <row r="215" ht="15.75" customHeight="1">
      <c r="A215" s="8"/>
      <c r="B215" s="8"/>
      <c r="C215" s="8"/>
      <c r="D215" s="8"/>
      <c r="E215" s="8"/>
      <c r="F215" s="8"/>
    </row>
    <row r="216" ht="15.75" customHeight="1">
      <c r="A216" s="8"/>
      <c r="B216" s="8"/>
      <c r="C216" s="8"/>
      <c r="D216" s="8"/>
      <c r="E216" s="8"/>
      <c r="F216" s="8"/>
    </row>
    <row r="217" ht="15.75" customHeight="1">
      <c r="A217" s="8"/>
      <c r="B217" s="8"/>
      <c r="C217" s="8"/>
      <c r="D217" s="8"/>
      <c r="E217" s="8"/>
      <c r="F217" s="8"/>
    </row>
    <row r="218" ht="15.75" customHeight="1">
      <c r="A218" s="8"/>
      <c r="B218" s="8"/>
      <c r="C218" s="8"/>
      <c r="D218" s="8"/>
      <c r="E218" s="8"/>
      <c r="F218" s="8"/>
    </row>
    <row r="219" ht="15.75" customHeight="1">
      <c r="A219" s="8"/>
      <c r="B219" s="8"/>
      <c r="C219" s="8"/>
      <c r="D219" s="8"/>
      <c r="E219" s="8"/>
      <c r="F219" s="8"/>
    </row>
    <row r="220" ht="15.75" customHeight="1">
      <c r="A220" s="8"/>
      <c r="B220" s="8"/>
      <c r="C220" s="8"/>
      <c r="D220" s="8"/>
      <c r="E220" s="8"/>
      <c r="F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dataValidations>
    <dataValidation type="list" allowBlank="1" sqref="B3">
      <formula1>Config!$D:$D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28.5"/>
    <col customWidth="1" min="3" max="3" width="16.75"/>
    <col customWidth="1" min="4" max="4" width="11.88"/>
    <col customWidth="1" min="5" max="7" width="16.75"/>
  </cols>
  <sheetData>
    <row r="1" ht="36.75" customHeight="1">
      <c r="A1" s="58" t="s">
        <v>507</v>
      </c>
    </row>
    <row r="2" ht="15.75" customHeight="1">
      <c r="A2" s="8"/>
      <c r="B2" s="8"/>
      <c r="C2" s="8"/>
      <c r="D2" s="8"/>
      <c r="E2" s="10"/>
      <c r="F2" s="8"/>
      <c r="G2" s="8"/>
    </row>
    <row r="3" ht="15.75" customHeight="1">
      <c r="A3" s="8" t="s">
        <v>508</v>
      </c>
      <c r="B3" s="7" t="s">
        <v>509</v>
      </c>
      <c r="C3" s="8"/>
      <c r="D3" s="8"/>
      <c r="E3" s="10"/>
      <c r="F3" s="8"/>
      <c r="G3" s="8"/>
    </row>
    <row r="4" ht="15.75" customHeight="1">
      <c r="A4" s="8"/>
      <c r="B4" s="8"/>
      <c r="C4" s="8"/>
      <c r="D4" s="8"/>
      <c r="E4" s="10"/>
      <c r="F4" s="8"/>
      <c r="G4" s="8"/>
    </row>
    <row r="5" ht="15.75" customHeight="1">
      <c r="A5" s="53" t="str">
        <f>IFERROR(__xludf.DUMMYFUNCTION("IFERROR(QUERY('ข้อมูลผู้เชื่อ'!A:K,""select A,B,C,D,I,J,K where K = '""&amp;B3&amp;""'"",1),)"),"ชื่อผู้เชื่อ")</f>
        <v>ชื่อผู้เชื่อ</v>
      </c>
      <c r="B5" s="53" t="str">
        <f>IFERROR(__xludf.DUMMYFUNCTION("""COMPUTED_VALUE"""),"ชื่อแคร์-หนค. กลุ่มพันธกิจ")</f>
        <v>ชื่อแคร์-หนค. กลุ่มพันธกิจ</v>
      </c>
      <c r="C5" s="53" t="str">
        <f>IFERROR(__xludf.DUMMYFUNCTION("""COMPUTED_VALUE"""),"ชื่อผู้ติดตาม")</f>
        <v>ชื่อผู้ติดตาม</v>
      </c>
      <c r="D5" s="53" t="str">
        <f>IFERROR(__xludf.DUMMYFUNCTION("""COMPUTED_VALUE"""),"Class")</f>
        <v>Class</v>
      </c>
      <c r="E5" s="59" t="str">
        <f>IFERROR(__xludf.DUMMYFUNCTION("""COMPUTED_VALUE"""),"Last Visit")</f>
        <v>Last Visit</v>
      </c>
      <c r="F5" s="53" t="str">
        <f>IFERROR(__xludf.DUMMYFUNCTION("""COMPUTED_VALUE"""),"Last Visit Date Diff")</f>
        <v>Last Visit Date Diff</v>
      </c>
      <c r="G5" s="53" t="str">
        <f>IFERROR(__xludf.DUMMYFUNCTION("""COMPUTED_VALUE"""),"Status")</f>
        <v>Status</v>
      </c>
    </row>
    <row r="6" ht="15.75" customHeight="1">
      <c r="A6" s="8" t="str">
        <f>IFERROR(__xludf.DUMMYFUNCTION("""COMPUTED_VALUE"""),"สุชีรา")</f>
        <v>สุชีรา</v>
      </c>
      <c r="B6" s="8" t="str">
        <f>IFERROR(__xludf.DUMMYFUNCTION("""COMPUTED_VALUE"""),"G7 ชนาภา (สมเด็จ)")</f>
        <v>G7 ชนาภา (สมเด็จ)</v>
      </c>
      <c r="C6" s="8"/>
      <c r="D6" s="8" t="str">
        <f>IFERROR(__xludf.DUMMYFUNCTION("""COMPUTED_VALUE"""),"A")</f>
        <v>A</v>
      </c>
      <c r="E6" s="10" t="str">
        <f>IFERROR(__xludf.DUMMYFUNCTION("""COMPUTED_VALUE"""),"ไม่มีข้อมูลเข้าเยี่ยม")</f>
        <v>ไม่มีข้อมูลเข้าเยี่ยม</v>
      </c>
      <c r="F6" s="8"/>
      <c r="G6" s="8" t="str">
        <f>IFERROR(__xludf.DUMMYFUNCTION("""COMPUTED_VALUE"""),"New")</f>
        <v>New</v>
      </c>
    </row>
    <row r="7" ht="15.75" customHeight="1">
      <c r="A7" s="8" t="str">
        <f>IFERROR(__xludf.DUMMYFUNCTION("""COMPUTED_VALUE"""),"กุล")</f>
        <v>กุล</v>
      </c>
      <c r="B7" s="8" t="str">
        <f>IFERROR(__xludf.DUMMYFUNCTION("""COMPUTED_VALUE"""),"G7 ชนาภา (สมเด็จ)")</f>
        <v>G7 ชนาภา (สมเด็จ)</v>
      </c>
      <c r="C7" s="8"/>
      <c r="D7" s="8"/>
      <c r="E7" s="10" t="str">
        <f>IFERROR(__xludf.DUMMYFUNCTION("""COMPUTED_VALUE"""),"ไม่มีข้อมูลเข้าเยี่ยม")</f>
        <v>ไม่มีข้อมูลเข้าเยี่ยม</v>
      </c>
      <c r="F7" s="8"/>
      <c r="G7" s="8" t="str">
        <f>IFERROR(__xludf.DUMMYFUNCTION("""COMPUTED_VALUE"""),"New")</f>
        <v>New</v>
      </c>
    </row>
    <row r="8" ht="15.75" customHeight="1">
      <c r="A8" s="8" t="str">
        <f>IFERROR(__xludf.DUMMYFUNCTION("""COMPUTED_VALUE"""),"คำบุตร")</f>
        <v>คำบุตร</v>
      </c>
      <c r="B8" s="8" t="str">
        <f>IFERROR(__xludf.DUMMYFUNCTION("""COMPUTED_VALUE"""),"G7 ชนาภา (สมเด็จ)")</f>
        <v>G7 ชนาภา (สมเด็จ)</v>
      </c>
      <c r="C8" s="8"/>
      <c r="D8" s="8"/>
      <c r="E8" s="10" t="str">
        <f>IFERROR(__xludf.DUMMYFUNCTION("""COMPUTED_VALUE"""),"ไม่มีข้อมูลเข้าเยี่ยม")</f>
        <v>ไม่มีข้อมูลเข้าเยี่ยม</v>
      </c>
      <c r="F8" s="8"/>
      <c r="G8" s="8" t="str">
        <f>IFERROR(__xludf.DUMMYFUNCTION("""COMPUTED_VALUE"""),"New")</f>
        <v>New</v>
      </c>
    </row>
    <row r="9" ht="15.75" customHeight="1">
      <c r="A9" s="8" t="str">
        <f>IFERROR(__xludf.DUMMYFUNCTION("""COMPUTED_VALUE"""),"น้อย")</f>
        <v>น้อย</v>
      </c>
      <c r="B9" s="8" t="str">
        <f>IFERROR(__xludf.DUMMYFUNCTION("""COMPUTED_VALUE"""),"G7 ชนาภา (สมเด็จ)")</f>
        <v>G7 ชนาภา (สมเด็จ)</v>
      </c>
      <c r="C9" s="8"/>
      <c r="D9" s="8"/>
      <c r="E9" s="10" t="str">
        <f>IFERROR(__xludf.DUMMYFUNCTION("""COMPUTED_VALUE"""),"ไม่มีข้อมูลเข้าเยี่ยม")</f>
        <v>ไม่มีข้อมูลเข้าเยี่ยม</v>
      </c>
      <c r="F9" s="8"/>
      <c r="G9" s="8" t="str">
        <f>IFERROR(__xludf.DUMMYFUNCTION("""COMPUTED_VALUE"""),"New")</f>
        <v>New</v>
      </c>
    </row>
    <row r="10" ht="15.75" customHeight="1">
      <c r="A10" s="8" t="str">
        <f>IFERROR(__xludf.DUMMYFUNCTION("""COMPUTED_VALUE"""),"ตาสม")</f>
        <v>ตาสม</v>
      </c>
      <c r="B10" s="8" t="str">
        <f>IFERROR(__xludf.DUMMYFUNCTION("""COMPUTED_VALUE"""),"G7 ชนาภา (สมเด็จ)")</f>
        <v>G7 ชนาภา (สมเด็จ)</v>
      </c>
      <c r="C10" s="8"/>
      <c r="D10" s="8"/>
      <c r="E10" s="10" t="str">
        <f>IFERROR(__xludf.DUMMYFUNCTION("""COMPUTED_VALUE"""),"ไม่มีข้อมูลเข้าเยี่ยม")</f>
        <v>ไม่มีข้อมูลเข้าเยี่ยม</v>
      </c>
      <c r="F10" s="8"/>
      <c r="G10" s="8" t="str">
        <f>IFERROR(__xludf.DUMMYFUNCTION("""COMPUTED_VALUE"""),"New")</f>
        <v>New</v>
      </c>
    </row>
    <row r="11" ht="15.75" customHeight="1">
      <c r="A11" s="8" t="str">
        <f>IFERROR(__xludf.DUMMYFUNCTION("""COMPUTED_VALUE"""),"เฮง")</f>
        <v>เฮง</v>
      </c>
      <c r="B11" s="8" t="str">
        <f>IFERROR(__xludf.DUMMYFUNCTION("""COMPUTED_VALUE"""),"G7 ชนาภา (สมเด็จ)")</f>
        <v>G7 ชนาภา (สมเด็จ)</v>
      </c>
      <c r="C11" s="8"/>
      <c r="D11" s="8"/>
      <c r="E11" s="10" t="str">
        <f>IFERROR(__xludf.DUMMYFUNCTION("""COMPUTED_VALUE"""),"ไม่มีข้อมูลเข้าเยี่ยม")</f>
        <v>ไม่มีข้อมูลเข้าเยี่ยม</v>
      </c>
      <c r="F11" s="8"/>
      <c r="G11" s="8" t="str">
        <f>IFERROR(__xludf.DUMMYFUNCTION("""COMPUTED_VALUE"""),"New")</f>
        <v>New</v>
      </c>
    </row>
    <row r="12" ht="15.75" customHeight="1">
      <c r="A12" s="8" t="str">
        <f>IFERROR(__xludf.DUMMYFUNCTION("""COMPUTED_VALUE"""),"เกียรติ")</f>
        <v>เกียรติ</v>
      </c>
      <c r="B12" s="8" t="str">
        <f>IFERROR(__xludf.DUMMYFUNCTION("""COMPUTED_VALUE"""),"G7 ชนาภา (สมเด็จ)")</f>
        <v>G7 ชนาภา (สมเด็จ)</v>
      </c>
      <c r="C12" s="8"/>
      <c r="D12" s="8"/>
      <c r="E12" s="10" t="str">
        <f>IFERROR(__xludf.DUMMYFUNCTION("""COMPUTED_VALUE"""),"ไม่มีข้อมูลเข้าเยี่ยม")</f>
        <v>ไม่มีข้อมูลเข้าเยี่ยม</v>
      </c>
      <c r="F12" s="8"/>
      <c r="G12" s="8" t="str">
        <f>IFERROR(__xludf.DUMMYFUNCTION("""COMPUTED_VALUE"""),"New")</f>
        <v>New</v>
      </c>
    </row>
    <row r="13" ht="15.75" customHeight="1">
      <c r="A13" s="8" t="str">
        <f>IFERROR(__xludf.DUMMYFUNCTION("""COMPUTED_VALUE"""),"อยู่")</f>
        <v>อยู่</v>
      </c>
      <c r="B13" s="8" t="str">
        <f>IFERROR(__xludf.DUMMYFUNCTION("""COMPUTED_VALUE"""),"G7 ชนาภา (สมเด็จ)")</f>
        <v>G7 ชนาภา (สมเด็จ)</v>
      </c>
      <c r="C13" s="8"/>
      <c r="D13" s="8"/>
      <c r="E13" s="10" t="str">
        <f>IFERROR(__xludf.DUMMYFUNCTION("""COMPUTED_VALUE"""),"ไม่มีข้อมูลเข้าเยี่ยม")</f>
        <v>ไม่มีข้อมูลเข้าเยี่ยม</v>
      </c>
      <c r="F13" s="8"/>
      <c r="G13" s="8" t="str">
        <f>IFERROR(__xludf.DUMMYFUNCTION("""COMPUTED_VALUE"""),"New")</f>
        <v>New</v>
      </c>
    </row>
    <row r="14" ht="15.75" customHeight="1">
      <c r="A14" s="8" t="str">
        <f>IFERROR(__xludf.DUMMYFUNCTION("""COMPUTED_VALUE"""),"สำราญ")</f>
        <v>สำราญ</v>
      </c>
      <c r="B14" s="8" t="str">
        <f>IFERROR(__xludf.DUMMYFUNCTION("""COMPUTED_VALUE"""),"G7 ชนาภา (สมเด็จ)")</f>
        <v>G7 ชนาภา (สมเด็จ)</v>
      </c>
      <c r="C14" s="8"/>
      <c r="D14" s="8"/>
      <c r="E14" s="10" t="str">
        <f>IFERROR(__xludf.DUMMYFUNCTION("""COMPUTED_VALUE"""),"ไม่มีข้อมูลเข้าเยี่ยม")</f>
        <v>ไม่มีข้อมูลเข้าเยี่ยม</v>
      </c>
      <c r="F14" s="8"/>
      <c r="G14" s="8" t="str">
        <f>IFERROR(__xludf.DUMMYFUNCTION("""COMPUTED_VALUE"""),"New")</f>
        <v>New</v>
      </c>
    </row>
    <row r="15" ht="15.75" customHeight="1">
      <c r="A15" s="8" t="str">
        <f>IFERROR(__xludf.DUMMYFUNCTION("""COMPUTED_VALUE"""),"ยายน้อย")</f>
        <v>ยายน้อย</v>
      </c>
      <c r="B15" s="8" t="str">
        <f>IFERROR(__xludf.DUMMYFUNCTION("""COMPUTED_VALUE"""),"G7 ชนาภา (สมเด็จ)")</f>
        <v>G7 ชนาภา (สมเด็จ)</v>
      </c>
      <c r="C15" s="8"/>
      <c r="D15" s="8"/>
      <c r="E15" s="10" t="str">
        <f>IFERROR(__xludf.DUMMYFUNCTION("""COMPUTED_VALUE"""),"ไม่มีข้อมูลเข้าเยี่ยม")</f>
        <v>ไม่มีข้อมูลเข้าเยี่ยม</v>
      </c>
      <c r="F15" s="8"/>
      <c r="G15" s="8" t="str">
        <f>IFERROR(__xludf.DUMMYFUNCTION("""COMPUTED_VALUE"""),"New")</f>
        <v>New</v>
      </c>
    </row>
    <row r="16" ht="15.75" customHeight="1">
      <c r="A16" s="8" t="str">
        <f>IFERROR(__xludf.DUMMYFUNCTION("""COMPUTED_VALUE"""),"เฒ่า")</f>
        <v>เฒ่า</v>
      </c>
      <c r="B16" s="8" t="str">
        <f>IFERROR(__xludf.DUMMYFUNCTION("""COMPUTED_VALUE"""),"G7 ชนาภา (สมเด็จ)")</f>
        <v>G7 ชนาภา (สมเด็จ)</v>
      </c>
      <c r="C16" s="8"/>
      <c r="D16" s="8"/>
      <c r="E16" s="10" t="str">
        <f>IFERROR(__xludf.DUMMYFUNCTION("""COMPUTED_VALUE"""),"ไม่มีข้อมูลเข้าเยี่ยม")</f>
        <v>ไม่มีข้อมูลเข้าเยี่ยม</v>
      </c>
      <c r="F16" s="8"/>
      <c r="G16" s="8" t="str">
        <f>IFERROR(__xludf.DUMMYFUNCTION("""COMPUTED_VALUE"""),"New")</f>
        <v>New</v>
      </c>
    </row>
    <row r="17" ht="15.75" customHeight="1">
      <c r="A17" s="8" t="str">
        <f>IFERROR(__xludf.DUMMYFUNCTION("""COMPUTED_VALUE"""),"ม้าย")</f>
        <v>ม้าย</v>
      </c>
      <c r="B17" s="8" t="str">
        <f>IFERROR(__xludf.DUMMYFUNCTION("""COMPUTED_VALUE"""),"G7 ชนาภา (สมเด็จ)")</f>
        <v>G7 ชนาภา (สมเด็จ)</v>
      </c>
      <c r="C17" s="8"/>
      <c r="D17" s="8"/>
      <c r="E17" s="10" t="str">
        <f>IFERROR(__xludf.DUMMYFUNCTION("""COMPUTED_VALUE"""),"ไม่มีข้อมูลเข้าเยี่ยม")</f>
        <v>ไม่มีข้อมูลเข้าเยี่ยม</v>
      </c>
      <c r="F17" s="8"/>
      <c r="G17" s="8" t="str">
        <f>IFERROR(__xludf.DUMMYFUNCTION("""COMPUTED_VALUE"""),"New")</f>
        <v>New</v>
      </c>
    </row>
    <row r="18" ht="15.75" customHeight="1">
      <c r="A18" s="8" t="str">
        <f>IFERROR(__xludf.DUMMYFUNCTION("""COMPUTED_VALUE"""),"เทพ")</f>
        <v>เทพ</v>
      </c>
      <c r="B18" s="8" t="str">
        <f>IFERROR(__xludf.DUMMYFUNCTION("""COMPUTED_VALUE"""),"G7 ชนาภา (สมเด็จ)")</f>
        <v>G7 ชนาภา (สมเด็จ)</v>
      </c>
      <c r="C18" s="8"/>
      <c r="D18" s="8"/>
      <c r="E18" s="10" t="str">
        <f>IFERROR(__xludf.DUMMYFUNCTION("""COMPUTED_VALUE"""),"ไม่มีข้อมูลเข้าเยี่ยม")</f>
        <v>ไม่มีข้อมูลเข้าเยี่ยม</v>
      </c>
      <c r="F18" s="8"/>
      <c r="G18" s="8" t="str">
        <f>IFERROR(__xludf.DUMMYFUNCTION("""COMPUTED_VALUE"""),"New")</f>
        <v>New</v>
      </c>
    </row>
    <row r="19" ht="15.75" customHeight="1">
      <c r="A19" s="8" t="str">
        <f>IFERROR(__xludf.DUMMYFUNCTION("""COMPUTED_VALUE"""),"สุพัตรา")</f>
        <v>สุพัตรา</v>
      </c>
      <c r="B19" s="8" t="str">
        <f>IFERROR(__xludf.DUMMYFUNCTION("""COMPUTED_VALUE"""),"G7 ชนาภา (สมเด็จ)")</f>
        <v>G7 ชนาภา (สมเด็จ)</v>
      </c>
      <c r="C19" s="8"/>
      <c r="D19" s="8"/>
      <c r="E19" s="10" t="str">
        <f>IFERROR(__xludf.DUMMYFUNCTION("""COMPUTED_VALUE"""),"ไม่มีข้อมูลเข้าเยี่ยม")</f>
        <v>ไม่มีข้อมูลเข้าเยี่ยม</v>
      </c>
      <c r="F19" s="8"/>
      <c r="G19" s="8" t="str">
        <f>IFERROR(__xludf.DUMMYFUNCTION("""COMPUTED_VALUE"""),"New")</f>
        <v>New</v>
      </c>
    </row>
    <row r="20" ht="15.75" customHeight="1">
      <c r="A20" s="8" t="str">
        <f>IFERROR(__xludf.DUMMYFUNCTION("""COMPUTED_VALUE"""),"วราภรณ์")</f>
        <v>วราภรณ์</v>
      </c>
      <c r="B20" s="8" t="str">
        <f>IFERROR(__xludf.DUMMYFUNCTION("""COMPUTED_VALUE"""),"G7 ชนาภา (สมเด็จ)")</f>
        <v>G7 ชนาภา (สมเด็จ)</v>
      </c>
      <c r="C20" s="8"/>
      <c r="D20" s="8"/>
      <c r="E20" s="10" t="str">
        <f>IFERROR(__xludf.DUMMYFUNCTION("""COMPUTED_VALUE"""),"ไม่มีข้อมูลเข้าเยี่ยม")</f>
        <v>ไม่มีข้อมูลเข้าเยี่ยม</v>
      </c>
      <c r="F20" s="8"/>
      <c r="G20" s="8" t="str">
        <f>IFERROR(__xludf.DUMMYFUNCTION("""COMPUTED_VALUE"""),"New")</f>
        <v>New</v>
      </c>
    </row>
    <row r="21" ht="15.75" customHeight="1">
      <c r="A21" s="8" t="str">
        <f>IFERROR(__xludf.DUMMYFUNCTION("""COMPUTED_VALUE"""),"เค้ก")</f>
        <v>เค้ก</v>
      </c>
      <c r="B21" s="8" t="str">
        <f>IFERROR(__xludf.DUMMYFUNCTION("""COMPUTED_VALUE"""),"G7 ชนาภา (สมเด็จ)")</f>
        <v>G7 ชนาภา (สมเด็จ)</v>
      </c>
      <c r="C21" s="8"/>
      <c r="D21" s="8"/>
      <c r="E21" s="10" t="str">
        <f>IFERROR(__xludf.DUMMYFUNCTION("""COMPUTED_VALUE"""),"ไม่มีข้อมูลเข้าเยี่ยม")</f>
        <v>ไม่มีข้อมูลเข้าเยี่ยม</v>
      </c>
      <c r="F21" s="8"/>
      <c r="G21" s="8" t="str">
        <f>IFERROR(__xludf.DUMMYFUNCTION("""COMPUTED_VALUE"""),"New")</f>
        <v>New</v>
      </c>
    </row>
    <row r="22" ht="15.75" customHeight="1">
      <c r="A22" s="8" t="str">
        <f>IFERROR(__xludf.DUMMYFUNCTION("""COMPUTED_VALUE"""),"เกรซ")</f>
        <v>เกรซ</v>
      </c>
      <c r="B22" s="8" t="str">
        <f>IFERROR(__xludf.DUMMYFUNCTION("""COMPUTED_VALUE"""),"G7 ชนาภา (สมเด็จ)")</f>
        <v>G7 ชนาภา (สมเด็จ)</v>
      </c>
      <c r="C22" s="8"/>
      <c r="D22" s="8"/>
      <c r="E22" s="10" t="str">
        <f>IFERROR(__xludf.DUMMYFUNCTION("""COMPUTED_VALUE"""),"ไม่มีข้อมูลเข้าเยี่ยม")</f>
        <v>ไม่มีข้อมูลเข้าเยี่ยม</v>
      </c>
      <c r="F22" s="8"/>
      <c r="G22" s="8" t="str">
        <f>IFERROR(__xludf.DUMMYFUNCTION("""COMPUTED_VALUE"""),"New")</f>
        <v>New</v>
      </c>
    </row>
    <row r="23" ht="15.75" customHeight="1">
      <c r="A23" s="8" t="str">
        <f>IFERROR(__xludf.DUMMYFUNCTION("""COMPUTED_VALUE"""),"บุปผา")</f>
        <v>บุปผา</v>
      </c>
      <c r="B23" s="8" t="str">
        <f>IFERROR(__xludf.DUMMYFUNCTION("""COMPUTED_VALUE"""),"G7 ชนาภา (สมเด็จ)")</f>
        <v>G7 ชนาภา (สมเด็จ)</v>
      </c>
      <c r="C23" s="8"/>
      <c r="D23" s="8"/>
      <c r="E23" s="10" t="str">
        <f>IFERROR(__xludf.DUMMYFUNCTION("""COMPUTED_VALUE"""),"ไม่มีข้อมูลเข้าเยี่ยม")</f>
        <v>ไม่มีข้อมูลเข้าเยี่ยม</v>
      </c>
      <c r="F23" s="8"/>
      <c r="G23" s="8" t="str">
        <f>IFERROR(__xludf.DUMMYFUNCTION("""COMPUTED_VALUE"""),"New")</f>
        <v>New</v>
      </c>
    </row>
    <row r="24" ht="15.75" customHeight="1">
      <c r="A24" s="8" t="str">
        <f>IFERROR(__xludf.DUMMYFUNCTION("""COMPUTED_VALUE"""),"วิไล")</f>
        <v>วิไล</v>
      </c>
      <c r="B24" s="8" t="str">
        <f>IFERROR(__xludf.DUMMYFUNCTION("""COMPUTED_VALUE"""),"G7 ชนาภา (สมเด็จ)")</f>
        <v>G7 ชนาภา (สมเด็จ)</v>
      </c>
      <c r="C24" s="8"/>
      <c r="D24" s="8"/>
      <c r="E24" s="10" t="str">
        <f>IFERROR(__xludf.DUMMYFUNCTION("""COMPUTED_VALUE"""),"ไม่มีข้อมูลเข้าเยี่ยม")</f>
        <v>ไม่มีข้อมูลเข้าเยี่ยม</v>
      </c>
      <c r="F24" s="8"/>
      <c r="G24" s="8" t="str">
        <f>IFERROR(__xludf.DUMMYFUNCTION("""COMPUTED_VALUE"""),"New")</f>
        <v>New</v>
      </c>
    </row>
    <row r="25" ht="15.75" customHeight="1">
      <c r="A25" s="8" t="str">
        <f>IFERROR(__xludf.DUMMYFUNCTION("""COMPUTED_VALUE"""),"อุดม")</f>
        <v>อุดม</v>
      </c>
      <c r="B25" s="8" t="str">
        <f>IFERROR(__xludf.DUMMYFUNCTION("""COMPUTED_VALUE"""),"G7 ชนาภา (สมเด็จ)")</f>
        <v>G7 ชนาภา (สมเด็จ)</v>
      </c>
      <c r="C25" s="8"/>
      <c r="D25" s="8"/>
      <c r="E25" s="10" t="str">
        <f>IFERROR(__xludf.DUMMYFUNCTION("""COMPUTED_VALUE"""),"ไม่มีข้อมูลเข้าเยี่ยม")</f>
        <v>ไม่มีข้อมูลเข้าเยี่ยม</v>
      </c>
      <c r="F25" s="8"/>
      <c r="G25" s="8" t="str">
        <f>IFERROR(__xludf.DUMMYFUNCTION("""COMPUTED_VALUE"""),"New")</f>
        <v>New</v>
      </c>
    </row>
    <row r="26" ht="15.75" customHeight="1">
      <c r="A26" s="8" t="str">
        <f>IFERROR(__xludf.DUMMYFUNCTION("""COMPUTED_VALUE"""),"สร")</f>
        <v>สร</v>
      </c>
      <c r="B26" s="8" t="str">
        <f>IFERROR(__xludf.DUMMYFUNCTION("""COMPUTED_VALUE"""),"G7 ชนาภา (สมเด็จ)")</f>
        <v>G7 ชนาภา (สมเด็จ)</v>
      </c>
      <c r="C26" s="8"/>
      <c r="D26" s="8"/>
      <c r="E26" s="10" t="str">
        <f>IFERROR(__xludf.DUMMYFUNCTION("""COMPUTED_VALUE"""),"ไม่มีข้อมูลเข้าเยี่ยม")</f>
        <v>ไม่มีข้อมูลเข้าเยี่ยม</v>
      </c>
      <c r="F26" s="8"/>
      <c r="G26" s="8" t="str">
        <f>IFERROR(__xludf.DUMMYFUNCTION("""COMPUTED_VALUE"""),"New")</f>
        <v>New</v>
      </c>
    </row>
    <row r="27" ht="15.75" customHeight="1">
      <c r="A27" s="8" t="str">
        <f>IFERROR(__xludf.DUMMYFUNCTION("""COMPUTED_VALUE"""),"สี")</f>
        <v>สี</v>
      </c>
      <c r="B27" s="8" t="str">
        <f>IFERROR(__xludf.DUMMYFUNCTION("""COMPUTED_VALUE"""),"G7 ชนาภา (สมเด็จ)")</f>
        <v>G7 ชนาภา (สมเด็จ)</v>
      </c>
      <c r="C27" s="8"/>
      <c r="D27" s="8"/>
      <c r="E27" s="10" t="str">
        <f>IFERROR(__xludf.DUMMYFUNCTION("""COMPUTED_VALUE"""),"ไม่มีข้อมูลเข้าเยี่ยม")</f>
        <v>ไม่มีข้อมูลเข้าเยี่ยม</v>
      </c>
      <c r="F27" s="8"/>
      <c r="G27" s="8" t="str">
        <f>IFERROR(__xludf.DUMMYFUNCTION("""COMPUTED_VALUE"""),"New")</f>
        <v>New</v>
      </c>
    </row>
    <row r="28" ht="15.75" customHeight="1">
      <c r="A28" s="8" t="str">
        <f>IFERROR(__xludf.DUMMYFUNCTION("""COMPUTED_VALUE"""),"เริง")</f>
        <v>เริง</v>
      </c>
      <c r="B28" s="8" t="str">
        <f>IFERROR(__xludf.DUMMYFUNCTION("""COMPUTED_VALUE"""),"G7 ชนาภา (สมเด็จ)")</f>
        <v>G7 ชนาภา (สมเด็จ)</v>
      </c>
      <c r="C28" s="8"/>
      <c r="D28" s="8"/>
      <c r="E28" s="10" t="str">
        <f>IFERROR(__xludf.DUMMYFUNCTION("""COMPUTED_VALUE"""),"ไม่มีข้อมูลเข้าเยี่ยม")</f>
        <v>ไม่มีข้อมูลเข้าเยี่ยม</v>
      </c>
      <c r="F28" s="8"/>
      <c r="G28" s="8" t="str">
        <f>IFERROR(__xludf.DUMMYFUNCTION("""COMPUTED_VALUE"""),"New")</f>
        <v>New</v>
      </c>
    </row>
    <row r="29" ht="15.75" customHeight="1">
      <c r="A29" s="8" t="str">
        <f>IFERROR(__xludf.DUMMYFUNCTION("""COMPUTED_VALUE"""),"จันที")</f>
        <v>จันที</v>
      </c>
      <c r="B29" s="8" t="str">
        <f>IFERROR(__xludf.DUMMYFUNCTION("""COMPUTED_VALUE"""),"G7 ชนาภา (สมเด็จ)")</f>
        <v>G7 ชนาภา (สมเด็จ)</v>
      </c>
      <c r="C29" s="8"/>
      <c r="D29" s="8"/>
      <c r="E29" s="10" t="str">
        <f>IFERROR(__xludf.DUMMYFUNCTION("""COMPUTED_VALUE"""),"ไม่มีข้อมูลเข้าเยี่ยม")</f>
        <v>ไม่มีข้อมูลเข้าเยี่ยม</v>
      </c>
      <c r="F29" s="8"/>
      <c r="G29" s="8" t="str">
        <f>IFERROR(__xludf.DUMMYFUNCTION("""COMPUTED_VALUE"""),"New")</f>
        <v>New</v>
      </c>
    </row>
    <row r="30" ht="15.75" customHeight="1">
      <c r="A30" s="8" t="str">
        <f>IFERROR(__xludf.DUMMYFUNCTION("""COMPUTED_VALUE"""),"แนน")</f>
        <v>แนน</v>
      </c>
      <c r="B30" s="8" t="str">
        <f>IFERROR(__xludf.DUMMYFUNCTION("""COMPUTED_VALUE"""),"G7 ชนาภา (สมเด็จ)")</f>
        <v>G7 ชนาภา (สมเด็จ)</v>
      </c>
      <c r="C30" s="8"/>
      <c r="D30" s="8"/>
      <c r="E30" s="10" t="str">
        <f>IFERROR(__xludf.DUMMYFUNCTION("""COMPUTED_VALUE"""),"ไม่มีข้อมูลเข้าเยี่ยม")</f>
        <v>ไม่มีข้อมูลเข้าเยี่ยม</v>
      </c>
      <c r="F30" s="8"/>
      <c r="G30" s="8" t="str">
        <f>IFERROR(__xludf.DUMMYFUNCTION("""COMPUTED_VALUE"""),"New")</f>
        <v>New</v>
      </c>
    </row>
    <row r="31" ht="15.75" customHeight="1">
      <c r="A31" s="8" t="str">
        <f>IFERROR(__xludf.DUMMYFUNCTION("""COMPUTED_VALUE"""),"เขียว")</f>
        <v>เขียว</v>
      </c>
      <c r="B31" s="8" t="str">
        <f>IFERROR(__xludf.DUMMYFUNCTION("""COMPUTED_VALUE"""),"G7 ชนาภา (สมเด็จ)")</f>
        <v>G7 ชนาภา (สมเด็จ)</v>
      </c>
      <c r="C31" s="8"/>
      <c r="D31" s="8"/>
      <c r="E31" s="10" t="str">
        <f>IFERROR(__xludf.DUMMYFUNCTION("""COMPUTED_VALUE"""),"ไม่มีข้อมูลเข้าเยี่ยม")</f>
        <v>ไม่มีข้อมูลเข้าเยี่ยม</v>
      </c>
      <c r="F31" s="8"/>
      <c r="G31" s="8" t="str">
        <f>IFERROR(__xludf.DUMMYFUNCTION("""COMPUTED_VALUE"""),"New")</f>
        <v>New</v>
      </c>
    </row>
    <row r="32" ht="15.75" customHeight="1">
      <c r="A32" s="8" t="str">
        <f>IFERROR(__xludf.DUMMYFUNCTION("""COMPUTED_VALUE"""),"แสวง")</f>
        <v>แสวง</v>
      </c>
      <c r="B32" s="8" t="str">
        <f>IFERROR(__xludf.DUMMYFUNCTION("""COMPUTED_VALUE"""),"G7 ชนาภา (สมเด็จ)")</f>
        <v>G7 ชนาภา (สมเด็จ)</v>
      </c>
      <c r="C32" s="8"/>
      <c r="D32" s="8"/>
      <c r="E32" s="10" t="str">
        <f>IFERROR(__xludf.DUMMYFUNCTION("""COMPUTED_VALUE"""),"ไม่มีข้อมูลเข้าเยี่ยม")</f>
        <v>ไม่มีข้อมูลเข้าเยี่ยม</v>
      </c>
      <c r="F32" s="8"/>
      <c r="G32" s="8" t="str">
        <f>IFERROR(__xludf.DUMMYFUNCTION("""COMPUTED_VALUE"""),"New")</f>
        <v>New</v>
      </c>
    </row>
    <row r="33" ht="15.75" customHeight="1">
      <c r="A33" s="8" t="str">
        <f>IFERROR(__xludf.DUMMYFUNCTION("""COMPUTED_VALUE"""),"เปาะ")</f>
        <v>เปาะ</v>
      </c>
      <c r="B33" s="8" t="str">
        <f>IFERROR(__xludf.DUMMYFUNCTION("""COMPUTED_VALUE"""),"G7 ชนาภา (สมเด็จ)")</f>
        <v>G7 ชนาภา (สมเด็จ)</v>
      </c>
      <c r="C33" s="8"/>
      <c r="D33" s="8"/>
      <c r="E33" s="10" t="str">
        <f>IFERROR(__xludf.DUMMYFUNCTION("""COMPUTED_VALUE"""),"ไม่มีข้อมูลเข้าเยี่ยม")</f>
        <v>ไม่มีข้อมูลเข้าเยี่ยม</v>
      </c>
      <c r="F33" s="8"/>
      <c r="G33" s="8" t="str">
        <f>IFERROR(__xludf.DUMMYFUNCTION("""COMPUTED_VALUE"""),"New")</f>
        <v>New</v>
      </c>
    </row>
    <row r="34" ht="15.75" customHeight="1">
      <c r="A34" s="8" t="str">
        <f>IFERROR(__xludf.DUMMYFUNCTION("""COMPUTED_VALUE"""),"ต้อย")</f>
        <v>ต้อย</v>
      </c>
      <c r="B34" s="8" t="str">
        <f>IFERROR(__xludf.DUMMYFUNCTION("""COMPUTED_VALUE"""),"G7 ชนาภา (สมเด็จ)")</f>
        <v>G7 ชนาภา (สมเด็จ)</v>
      </c>
      <c r="C34" s="8"/>
      <c r="D34" s="8"/>
      <c r="E34" s="10" t="str">
        <f>IFERROR(__xludf.DUMMYFUNCTION("""COMPUTED_VALUE"""),"ไม่มีข้อมูลเข้าเยี่ยม")</f>
        <v>ไม่มีข้อมูลเข้าเยี่ยม</v>
      </c>
      <c r="F34" s="8"/>
      <c r="G34" s="8" t="str">
        <f>IFERROR(__xludf.DUMMYFUNCTION("""COMPUTED_VALUE"""),"New")</f>
        <v>New</v>
      </c>
    </row>
    <row r="35" ht="15.75" customHeight="1">
      <c r="A35" s="8" t="str">
        <f>IFERROR(__xludf.DUMMYFUNCTION("""COMPUTED_VALUE"""),"สำ")</f>
        <v>สำ</v>
      </c>
      <c r="B35" s="8" t="str">
        <f>IFERROR(__xludf.DUMMYFUNCTION("""COMPUTED_VALUE"""),"G7 ชนาภา (สมเด็จ)")</f>
        <v>G7 ชนาภา (สมเด็จ)</v>
      </c>
      <c r="C35" s="8"/>
      <c r="D35" s="8"/>
      <c r="E35" s="10" t="str">
        <f>IFERROR(__xludf.DUMMYFUNCTION("""COMPUTED_VALUE"""),"ไม่มีข้อมูลเข้าเยี่ยม")</f>
        <v>ไม่มีข้อมูลเข้าเยี่ยม</v>
      </c>
      <c r="F35" s="8"/>
      <c r="G35" s="8" t="str">
        <f>IFERROR(__xludf.DUMMYFUNCTION("""COMPUTED_VALUE"""),"New")</f>
        <v>New</v>
      </c>
    </row>
    <row r="36" ht="15.75" customHeight="1">
      <c r="A36" s="8" t="str">
        <f>IFERROR(__xludf.DUMMYFUNCTION("""COMPUTED_VALUE"""),"ตุ๋ย")</f>
        <v>ตุ๋ย</v>
      </c>
      <c r="B36" s="8" t="str">
        <f>IFERROR(__xludf.DUMMYFUNCTION("""COMPUTED_VALUE"""),"G7 ชนาภา (สมเด็จ)")</f>
        <v>G7 ชนาภา (สมเด็จ)</v>
      </c>
      <c r="C36" s="8"/>
      <c r="D36" s="8"/>
      <c r="E36" s="10" t="str">
        <f>IFERROR(__xludf.DUMMYFUNCTION("""COMPUTED_VALUE"""),"ไม่มีข้อมูลเข้าเยี่ยม")</f>
        <v>ไม่มีข้อมูลเข้าเยี่ยม</v>
      </c>
      <c r="F36" s="8"/>
      <c r="G36" s="8" t="str">
        <f>IFERROR(__xludf.DUMMYFUNCTION("""COMPUTED_VALUE"""),"New")</f>
        <v>New</v>
      </c>
    </row>
    <row r="37" ht="15.75" customHeight="1">
      <c r="A37" s="8" t="str">
        <f>IFERROR(__xludf.DUMMYFUNCTION("""COMPUTED_VALUE"""),"เพ็ชร")</f>
        <v>เพ็ชร</v>
      </c>
      <c r="B37" s="8" t="str">
        <f>IFERROR(__xludf.DUMMYFUNCTION("""COMPUTED_VALUE"""),"G7 ชนาภา (สมเด็จ)")</f>
        <v>G7 ชนาภา (สมเด็จ)</v>
      </c>
      <c r="C37" s="8"/>
      <c r="D37" s="8"/>
      <c r="E37" s="10" t="str">
        <f>IFERROR(__xludf.DUMMYFUNCTION("""COMPUTED_VALUE"""),"ไม่มีข้อมูลเข้าเยี่ยม")</f>
        <v>ไม่มีข้อมูลเข้าเยี่ยม</v>
      </c>
      <c r="F37" s="8"/>
      <c r="G37" s="8" t="str">
        <f>IFERROR(__xludf.DUMMYFUNCTION("""COMPUTED_VALUE"""),"New")</f>
        <v>New</v>
      </c>
    </row>
    <row r="38" ht="15.75" customHeight="1">
      <c r="A38" s="8" t="str">
        <f>IFERROR(__xludf.DUMMYFUNCTION("""COMPUTED_VALUE"""),"ต้อย")</f>
        <v>ต้อย</v>
      </c>
      <c r="B38" s="8" t="str">
        <f>IFERROR(__xludf.DUMMYFUNCTION("""COMPUTED_VALUE"""),"G7 ชนาภา (สมเด็จ)")</f>
        <v>G7 ชนาภา (สมเด็จ)</v>
      </c>
      <c r="C38" s="8"/>
      <c r="D38" s="8"/>
      <c r="E38" s="10" t="str">
        <f>IFERROR(__xludf.DUMMYFUNCTION("""COMPUTED_VALUE"""),"ไม่มีข้อมูลเข้าเยี่ยม")</f>
        <v>ไม่มีข้อมูลเข้าเยี่ยม</v>
      </c>
      <c r="F38" s="8"/>
      <c r="G38" s="8" t="str">
        <f>IFERROR(__xludf.DUMMYFUNCTION("""COMPUTED_VALUE"""),"New")</f>
        <v>New</v>
      </c>
    </row>
    <row r="39" ht="15.75" customHeight="1">
      <c r="A39" s="8" t="str">
        <f>IFERROR(__xludf.DUMMYFUNCTION("""COMPUTED_VALUE"""),"สมร")</f>
        <v>สมร</v>
      </c>
      <c r="B39" s="8" t="str">
        <f>IFERROR(__xludf.DUMMYFUNCTION("""COMPUTED_VALUE"""),"G7 ชนาภา (สมเด็จ)")</f>
        <v>G7 ชนาภา (สมเด็จ)</v>
      </c>
      <c r="C39" s="8"/>
      <c r="D39" s="8"/>
      <c r="E39" s="10" t="str">
        <f>IFERROR(__xludf.DUMMYFUNCTION("""COMPUTED_VALUE"""),"ไม่มีข้อมูลเข้าเยี่ยม")</f>
        <v>ไม่มีข้อมูลเข้าเยี่ยม</v>
      </c>
      <c r="F39" s="8"/>
      <c r="G39" s="8" t="str">
        <f>IFERROR(__xludf.DUMMYFUNCTION("""COMPUTED_VALUE"""),"New")</f>
        <v>New</v>
      </c>
    </row>
    <row r="40" ht="15.75" customHeight="1">
      <c r="A40" s="8" t="str">
        <f>IFERROR(__xludf.DUMMYFUNCTION("""COMPUTED_VALUE"""),"วรรณ")</f>
        <v>วรรณ</v>
      </c>
      <c r="B40" s="8" t="str">
        <f>IFERROR(__xludf.DUMMYFUNCTION("""COMPUTED_VALUE"""),"G7 ชนาภา (สมเด็จ)")</f>
        <v>G7 ชนาภา (สมเด็จ)</v>
      </c>
      <c r="C40" s="8"/>
      <c r="D40" s="8"/>
      <c r="E40" s="10" t="str">
        <f>IFERROR(__xludf.DUMMYFUNCTION("""COMPUTED_VALUE"""),"ไม่มีข้อมูลเข้าเยี่ยม")</f>
        <v>ไม่มีข้อมูลเข้าเยี่ยม</v>
      </c>
      <c r="F40" s="8"/>
      <c r="G40" s="8" t="str">
        <f>IFERROR(__xludf.DUMMYFUNCTION("""COMPUTED_VALUE"""),"New")</f>
        <v>New</v>
      </c>
    </row>
    <row r="41" ht="15.75" customHeight="1">
      <c r="A41" s="8" t="str">
        <f>IFERROR(__xludf.DUMMYFUNCTION("""COMPUTED_VALUE"""),"ยา")</f>
        <v>ยา</v>
      </c>
      <c r="B41" s="8" t="str">
        <f>IFERROR(__xludf.DUMMYFUNCTION("""COMPUTED_VALUE"""),"G7 ชนาภา (สมเด็จ)")</f>
        <v>G7 ชนาภา (สมเด็จ)</v>
      </c>
      <c r="C41" s="8"/>
      <c r="D41" s="8"/>
      <c r="E41" s="10" t="str">
        <f>IFERROR(__xludf.DUMMYFUNCTION("""COMPUTED_VALUE"""),"ไม่มีข้อมูลเข้าเยี่ยม")</f>
        <v>ไม่มีข้อมูลเข้าเยี่ยม</v>
      </c>
      <c r="F41" s="8"/>
      <c r="G41" s="8" t="str">
        <f>IFERROR(__xludf.DUMMYFUNCTION("""COMPUTED_VALUE"""),"New")</f>
        <v>New</v>
      </c>
    </row>
    <row r="42" ht="15.75" customHeight="1">
      <c r="A42" s="8" t="str">
        <f>IFERROR(__xludf.DUMMYFUNCTION("""COMPUTED_VALUE"""),"หมวย")</f>
        <v>หมวย</v>
      </c>
      <c r="B42" s="8" t="str">
        <f>IFERROR(__xludf.DUMMYFUNCTION("""COMPUTED_VALUE"""),"G7 ชนาภา (สมเด็จ)")</f>
        <v>G7 ชนาภา (สมเด็จ)</v>
      </c>
      <c r="C42" s="8"/>
      <c r="D42" s="8"/>
      <c r="E42" s="10" t="str">
        <f>IFERROR(__xludf.DUMMYFUNCTION("""COMPUTED_VALUE"""),"ไม่มีข้อมูลเข้าเยี่ยม")</f>
        <v>ไม่มีข้อมูลเข้าเยี่ยม</v>
      </c>
      <c r="F42" s="8"/>
      <c r="G42" s="8" t="str">
        <f>IFERROR(__xludf.DUMMYFUNCTION("""COMPUTED_VALUE"""),"New")</f>
        <v>New</v>
      </c>
    </row>
    <row r="43" ht="15.75" customHeight="1">
      <c r="A43" s="8" t="str">
        <f>IFERROR(__xludf.DUMMYFUNCTION("""COMPUTED_VALUE"""),"เพลิน")</f>
        <v>เพลิน</v>
      </c>
      <c r="B43" s="8" t="str">
        <f>IFERROR(__xludf.DUMMYFUNCTION("""COMPUTED_VALUE"""),"G7 ชนาภา (สมเด็จ)")</f>
        <v>G7 ชนาภา (สมเด็จ)</v>
      </c>
      <c r="C43" s="8"/>
      <c r="D43" s="8"/>
      <c r="E43" s="10" t="str">
        <f>IFERROR(__xludf.DUMMYFUNCTION("""COMPUTED_VALUE"""),"ไม่มีข้อมูลเข้าเยี่ยม")</f>
        <v>ไม่มีข้อมูลเข้าเยี่ยม</v>
      </c>
      <c r="F43" s="8"/>
      <c r="G43" s="8" t="str">
        <f>IFERROR(__xludf.DUMMYFUNCTION("""COMPUTED_VALUE"""),"New")</f>
        <v>New</v>
      </c>
    </row>
    <row r="44" ht="15.75" customHeight="1">
      <c r="A44" s="8" t="str">
        <f>IFERROR(__xludf.DUMMYFUNCTION("""COMPUTED_VALUE"""),"สายเงิน")</f>
        <v>สายเงิน</v>
      </c>
      <c r="B44" s="8" t="str">
        <f>IFERROR(__xludf.DUMMYFUNCTION("""COMPUTED_VALUE"""),"G7 ชนาภา (สมเด็จ)")</f>
        <v>G7 ชนาภา (สมเด็จ)</v>
      </c>
      <c r="C44" s="8"/>
      <c r="D44" s="8"/>
      <c r="E44" s="10" t="str">
        <f>IFERROR(__xludf.DUMMYFUNCTION("""COMPUTED_VALUE"""),"ไม่มีข้อมูลเข้าเยี่ยม")</f>
        <v>ไม่มีข้อมูลเข้าเยี่ยม</v>
      </c>
      <c r="F44" s="8"/>
      <c r="G44" s="8" t="str">
        <f>IFERROR(__xludf.DUMMYFUNCTION("""COMPUTED_VALUE"""),"New")</f>
        <v>New</v>
      </c>
    </row>
    <row r="45" ht="15.75" customHeight="1">
      <c r="A45" s="8" t="str">
        <f>IFERROR(__xludf.DUMMYFUNCTION("""COMPUTED_VALUE"""),"ถาวร")</f>
        <v>ถาวร</v>
      </c>
      <c r="B45" s="8" t="str">
        <f>IFERROR(__xludf.DUMMYFUNCTION("""COMPUTED_VALUE"""),"G7 ชนาภา (สมเด็จ)")</f>
        <v>G7 ชนาภา (สมเด็จ)</v>
      </c>
      <c r="C45" s="8"/>
      <c r="D45" s="8"/>
      <c r="E45" s="10" t="str">
        <f>IFERROR(__xludf.DUMMYFUNCTION("""COMPUTED_VALUE"""),"ไม่มีข้อมูลเข้าเยี่ยม")</f>
        <v>ไม่มีข้อมูลเข้าเยี่ยม</v>
      </c>
      <c r="F45" s="8"/>
      <c r="G45" s="8" t="str">
        <f>IFERROR(__xludf.DUMMYFUNCTION("""COMPUTED_VALUE"""),"New")</f>
        <v>New</v>
      </c>
    </row>
    <row r="46" ht="15.75" customHeight="1">
      <c r="A46" s="8" t="str">
        <f>IFERROR(__xludf.DUMMYFUNCTION("""COMPUTED_VALUE"""),"เปาะ")</f>
        <v>เปาะ</v>
      </c>
      <c r="B46" s="8" t="str">
        <f>IFERROR(__xludf.DUMMYFUNCTION("""COMPUTED_VALUE"""),"G7 ชนาภา (สมเด็จ)")</f>
        <v>G7 ชนาภา (สมเด็จ)</v>
      </c>
      <c r="C46" s="8"/>
      <c r="D46" s="8"/>
      <c r="E46" s="10" t="str">
        <f>IFERROR(__xludf.DUMMYFUNCTION("""COMPUTED_VALUE"""),"ไม่มีข้อมูลเข้าเยี่ยม")</f>
        <v>ไม่มีข้อมูลเข้าเยี่ยม</v>
      </c>
      <c r="F46" s="8"/>
      <c r="G46" s="8" t="str">
        <f>IFERROR(__xludf.DUMMYFUNCTION("""COMPUTED_VALUE"""),"New")</f>
        <v>New</v>
      </c>
    </row>
    <row r="47" ht="15.75" customHeight="1">
      <c r="A47" s="8" t="str">
        <f>IFERROR(__xludf.DUMMYFUNCTION("""COMPUTED_VALUE"""),"แหลม")</f>
        <v>แหลม</v>
      </c>
      <c r="B47" s="8" t="str">
        <f>IFERROR(__xludf.DUMMYFUNCTION("""COMPUTED_VALUE"""),"G7 ชนาภา (สมเด็จ)")</f>
        <v>G7 ชนาภา (สมเด็จ)</v>
      </c>
      <c r="C47" s="8"/>
      <c r="D47" s="8"/>
      <c r="E47" s="10" t="str">
        <f>IFERROR(__xludf.DUMMYFUNCTION("""COMPUTED_VALUE"""),"ไม่มีข้อมูลเข้าเยี่ยม")</f>
        <v>ไม่มีข้อมูลเข้าเยี่ยม</v>
      </c>
      <c r="F47" s="8"/>
      <c r="G47" s="8" t="str">
        <f>IFERROR(__xludf.DUMMYFUNCTION("""COMPUTED_VALUE"""),"New")</f>
        <v>New</v>
      </c>
    </row>
    <row r="48" ht="15.75" customHeight="1">
      <c r="A48" s="8" t="str">
        <f>IFERROR(__xludf.DUMMYFUNCTION("""COMPUTED_VALUE"""),"สาคร")</f>
        <v>สาคร</v>
      </c>
      <c r="B48" s="8" t="str">
        <f>IFERROR(__xludf.DUMMYFUNCTION("""COMPUTED_VALUE"""),"G7 ชนาภา (สมเด็จ)")</f>
        <v>G7 ชนาภา (สมเด็จ)</v>
      </c>
      <c r="C48" s="8"/>
      <c r="D48" s="8"/>
      <c r="E48" s="10" t="str">
        <f>IFERROR(__xludf.DUMMYFUNCTION("""COMPUTED_VALUE"""),"ไม่มีข้อมูลเข้าเยี่ยม")</f>
        <v>ไม่มีข้อมูลเข้าเยี่ยม</v>
      </c>
      <c r="F48" s="8"/>
      <c r="G48" s="8" t="str">
        <f>IFERROR(__xludf.DUMMYFUNCTION("""COMPUTED_VALUE"""),"New")</f>
        <v>New</v>
      </c>
    </row>
    <row r="49" ht="15.75" customHeight="1">
      <c r="A49" s="8" t="str">
        <f>IFERROR(__xludf.DUMMYFUNCTION("""COMPUTED_VALUE"""),"ม่อน")</f>
        <v>ม่อน</v>
      </c>
      <c r="B49" s="8" t="str">
        <f>IFERROR(__xludf.DUMMYFUNCTION("""COMPUTED_VALUE"""),"G7 ชนาภา (สมเด็จ)")</f>
        <v>G7 ชนาภา (สมเด็จ)</v>
      </c>
      <c r="C49" s="8"/>
      <c r="D49" s="8"/>
      <c r="E49" s="10" t="str">
        <f>IFERROR(__xludf.DUMMYFUNCTION("""COMPUTED_VALUE"""),"ไม่มีข้อมูลเข้าเยี่ยม")</f>
        <v>ไม่มีข้อมูลเข้าเยี่ยม</v>
      </c>
      <c r="F49" s="8"/>
      <c r="G49" s="8" t="str">
        <f>IFERROR(__xludf.DUMMYFUNCTION("""COMPUTED_VALUE"""),"New")</f>
        <v>New</v>
      </c>
    </row>
    <row r="50" ht="15.75" customHeight="1">
      <c r="A50" s="8" t="str">
        <f>IFERROR(__xludf.DUMMYFUNCTION("""COMPUTED_VALUE"""),"จิตร")</f>
        <v>จิตร</v>
      </c>
      <c r="B50" s="8" t="str">
        <f>IFERROR(__xludf.DUMMYFUNCTION("""COMPUTED_VALUE"""),"G7 ชนาภา (สมเด็จ)")</f>
        <v>G7 ชนาภา (สมเด็จ)</v>
      </c>
      <c r="C50" s="8"/>
      <c r="D50" s="8"/>
      <c r="E50" s="10" t="str">
        <f>IFERROR(__xludf.DUMMYFUNCTION("""COMPUTED_VALUE"""),"ไม่มีข้อมูลเข้าเยี่ยม")</f>
        <v>ไม่มีข้อมูลเข้าเยี่ยม</v>
      </c>
      <c r="F50" s="8"/>
      <c r="G50" s="8" t="str">
        <f>IFERROR(__xludf.DUMMYFUNCTION("""COMPUTED_VALUE"""),"New")</f>
        <v>New</v>
      </c>
    </row>
    <row r="51" ht="15.75" customHeight="1">
      <c r="A51" s="8" t="str">
        <f>IFERROR(__xludf.DUMMYFUNCTION("""COMPUTED_VALUE"""),"นารี")</f>
        <v>นารี</v>
      </c>
      <c r="B51" s="8" t="str">
        <f>IFERROR(__xludf.DUMMYFUNCTION("""COMPUTED_VALUE"""),"G7 ชนาภา (สมเด็จ)")</f>
        <v>G7 ชนาภา (สมเด็จ)</v>
      </c>
      <c r="C51" s="8"/>
      <c r="D51" s="8"/>
      <c r="E51" s="10" t="str">
        <f>IFERROR(__xludf.DUMMYFUNCTION("""COMPUTED_VALUE"""),"ไม่มีข้อมูลเข้าเยี่ยม")</f>
        <v>ไม่มีข้อมูลเข้าเยี่ยม</v>
      </c>
      <c r="F51" s="8"/>
      <c r="G51" s="8" t="str">
        <f>IFERROR(__xludf.DUMMYFUNCTION("""COMPUTED_VALUE"""),"New")</f>
        <v>New</v>
      </c>
    </row>
    <row r="52" ht="15.75" customHeight="1">
      <c r="A52" s="8" t="str">
        <f>IFERROR(__xludf.DUMMYFUNCTION("""COMPUTED_VALUE"""),"สันต์")</f>
        <v>สันต์</v>
      </c>
      <c r="B52" s="8" t="str">
        <f>IFERROR(__xludf.DUMMYFUNCTION("""COMPUTED_VALUE"""),"G7 ชนาภา (สมเด็จ)")</f>
        <v>G7 ชนาภา (สมเด็จ)</v>
      </c>
      <c r="C52" s="8"/>
      <c r="D52" s="8"/>
      <c r="E52" s="10" t="str">
        <f>IFERROR(__xludf.DUMMYFUNCTION("""COMPUTED_VALUE"""),"ไม่มีข้อมูลเข้าเยี่ยม")</f>
        <v>ไม่มีข้อมูลเข้าเยี่ยม</v>
      </c>
      <c r="F52" s="8"/>
      <c r="G52" s="8" t="str">
        <f>IFERROR(__xludf.DUMMYFUNCTION("""COMPUTED_VALUE"""),"New")</f>
        <v>New</v>
      </c>
    </row>
    <row r="53" ht="15.75" customHeight="1">
      <c r="A53" s="8" t="str">
        <f>IFERROR(__xludf.DUMMYFUNCTION("""COMPUTED_VALUE"""),"ผึ้ง")</f>
        <v>ผึ้ง</v>
      </c>
      <c r="B53" s="8" t="str">
        <f>IFERROR(__xludf.DUMMYFUNCTION("""COMPUTED_VALUE"""),"G7 ชนาภา (สมเด็จ)")</f>
        <v>G7 ชนาภา (สมเด็จ)</v>
      </c>
      <c r="C53" s="8"/>
      <c r="D53" s="8"/>
      <c r="E53" s="10" t="str">
        <f>IFERROR(__xludf.DUMMYFUNCTION("""COMPUTED_VALUE"""),"ไม่มีข้อมูลเข้าเยี่ยม")</f>
        <v>ไม่มีข้อมูลเข้าเยี่ยม</v>
      </c>
      <c r="F53" s="8"/>
      <c r="G53" s="8" t="str">
        <f>IFERROR(__xludf.DUMMYFUNCTION("""COMPUTED_VALUE"""),"New")</f>
        <v>New</v>
      </c>
    </row>
    <row r="54" ht="15.75" customHeight="1">
      <c r="A54" s="8" t="str">
        <f>IFERROR(__xludf.DUMMYFUNCTION("""COMPUTED_VALUE"""),"กอป")</f>
        <v>กอป</v>
      </c>
      <c r="B54" s="8" t="str">
        <f>IFERROR(__xludf.DUMMYFUNCTION("""COMPUTED_VALUE"""),"G7 ชนาภา (สมเด็จ)")</f>
        <v>G7 ชนาภา (สมเด็จ)</v>
      </c>
      <c r="C54" s="8"/>
      <c r="D54" s="8"/>
      <c r="E54" s="10" t="str">
        <f>IFERROR(__xludf.DUMMYFUNCTION("""COMPUTED_VALUE"""),"ไม่มีข้อมูลเข้าเยี่ยม")</f>
        <v>ไม่มีข้อมูลเข้าเยี่ยม</v>
      </c>
      <c r="F54" s="8"/>
      <c r="G54" s="8" t="str">
        <f>IFERROR(__xludf.DUMMYFUNCTION("""COMPUTED_VALUE"""),"New")</f>
        <v>New</v>
      </c>
    </row>
    <row r="55" ht="15.75" customHeight="1">
      <c r="A55" s="8" t="str">
        <f>IFERROR(__xludf.DUMMYFUNCTION("""COMPUTED_VALUE"""),"ราตรี")</f>
        <v>ราตรี</v>
      </c>
      <c r="B55" s="8" t="str">
        <f>IFERROR(__xludf.DUMMYFUNCTION("""COMPUTED_VALUE"""),"G7 ชนาภา (สมเด็จ)")</f>
        <v>G7 ชนาภา (สมเด็จ)</v>
      </c>
      <c r="C55" s="8"/>
      <c r="D55" s="8"/>
      <c r="E55" s="10" t="str">
        <f>IFERROR(__xludf.DUMMYFUNCTION("""COMPUTED_VALUE"""),"ไม่มีข้อมูลเข้าเยี่ยม")</f>
        <v>ไม่มีข้อมูลเข้าเยี่ยม</v>
      </c>
      <c r="F55" s="8"/>
      <c r="G55" s="8" t="str">
        <f>IFERROR(__xludf.DUMMYFUNCTION("""COMPUTED_VALUE"""),"New")</f>
        <v>New</v>
      </c>
    </row>
    <row r="56" ht="15.75" customHeight="1">
      <c r="A56" s="8" t="str">
        <f>IFERROR(__xludf.DUMMYFUNCTION("""COMPUTED_VALUE"""),"ปุ้ย")</f>
        <v>ปุ้ย</v>
      </c>
      <c r="B56" s="8" t="str">
        <f>IFERROR(__xludf.DUMMYFUNCTION("""COMPUTED_VALUE"""),"G7 ชนาภา (สมเด็จ)")</f>
        <v>G7 ชนาภา (สมเด็จ)</v>
      </c>
      <c r="C56" s="8"/>
      <c r="D56" s="8"/>
      <c r="E56" s="10" t="str">
        <f>IFERROR(__xludf.DUMMYFUNCTION("""COMPUTED_VALUE"""),"ไม่มีข้อมูลเข้าเยี่ยม")</f>
        <v>ไม่มีข้อมูลเข้าเยี่ยม</v>
      </c>
      <c r="F56" s="8"/>
      <c r="G56" s="8" t="str">
        <f>IFERROR(__xludf.DUMMYFUNCTION("""COMPUTED_VALUE"""),"New")</f>
        <v>New</v>
      </c>
    </row>
    <row r="57" ht="15.75" customHeight="1">
      <c r="A57" s="8" t="str">
        <f>IFERROR(__xludf.DUMMYFUNCTION("""COMPUTED_VALUE"""),"เสริฐ")</f>
        <v>เสริฐ</v>
      </c>
      <c r="B57" s="8" t="str">
        <f>IFERROR(__xludf.DUMMYFUNCTION("""COMPUTED_VALUE"""),"G7 ชนาภา (สมเด็จ)")</f>
        <v>G7 ชนาภา (สมเด็จ)</v>
      </c>
      <c r="C57" s="8"/>
      <c r="D57" s="8"/>
      <c r="E57" s="10" t="str">
        <f>IFERROR(__xludf.DUMMYFUNCTION("""COMPUTED_VALUE"""),"ไม่มีข้อมูลเข้าเยี่ยม")</f>
        <v>ไม่มีข้อมูลเข้าเยี่ยม</v>
      </c>
      <c r="F57" s="8"/>
      <c r="G57" s="8" t="str">
        <f>IFERROR(__xludf.DUMMYFUNCTION("""COMPUTED_VALUE"""),"New")</f>
        <v>New</v>
      </c>
    </row>
    <row r="58" ht="15.75" customHeight="1">
      <c r="A58" s="8" t="str">
        <f>IFERROR(__xludf.DUMMYFUNCTION("""COMPUTED_VALUE"""),"คำดี")</f>
        <v>คำดี</v>
      </c>
      <c r="B58" s="8" t="str">
        <f>IFERROR(__xludf.DUMMYFUNCTION("""COMPUTED_VALUE"""),"G7 ชนาภา (สมเด็จ)")</f>
        <v>G7 ชนาภา (สมเด็จ)</v>
      </c>
      <c r="C58" s="8"/>
      <c r="D58" s="8"/>
      <c r="E58" s="10" t="str">
        <f>IFERROR(__xludf.DUMMYFUNCTION("""COMPUTED_VALUE"""),"ไม่มีข้อมูลเข้าเยี่ยม")</f>
        <v>ไม่มีข้อมูลเข้าเยี่ยม</v>
      </c>
      <c r="F58" s="8"/>
      <c r="G58" s="8" t="str">
        <f>IFERROR(__xludf.DUMMYFUNCTION("""COMPUTED_VALUE"""),"New")</f>
        <v>New</v>
      </c>
    </row>
    <row r="59" ht="15.75" customHeight="1">
      <c r="A59" s="8" t="str">
        <f>IFERROR(__xludf.DUMMYFUNCTION("""COMPUTED_VALUE"""),"ไชยา")</f>
        <v>ไชยา</v>
      </c>
      <c r="B59" s="8" t="str">
        <f>IFERROR(__xludf.DUMMYFUNCTION("""COMPUTED_VALUE"""),"G7 ชนาภา (สมเด็จ)")</f>
        <v>G7 ชนาภา (สมเด็จ)</v>
      </c>
      <c r="C59" s="8"/>
      <c r="D59" s="8"/>
      <c r="E59" s="10" t="str">
        <f>IFERROR(__xludf.DUMMYFUNCTION("""COMPUTED_VALUE"""),"ไม่มีข้อมูลเข้าเยี่ยม")</f>
        <v>ไม่มีข้อมูลเข้าเยี่ยม</v>
      </c>
      <c r="F59" s="8"/>
      <c r="G59" s="8" t="str">
        <f>IFERROR(__xludf.DUMMYFUNCTION("""COMPUTED_VALUE"""),"New")</f>
        <v>New</v>
      </c>
    </row>
    <row r="60" ht="15.75" customHeight="1">
      <c r="A60" s="8" t="str">
        <f>IFERROR(__xludf.DUMMYFUNCTION("""COMPUTED_VALUE"""),"แอ๋ว")</f>
        <v>แอ๋ว</v>
      </c>
      <c r="B60" s="8" t="str">
        <f>IFERROR(__xludf.DUMMYFUNCTION("""COMPUTED_VALUE"""),"G10 บุญมี แสนศักดิ์(สมเด็จ)")</f>
        <v>G10 บุญมี แสนศักดิ์(สมเด็จ)</v>
      </c>
      <c r="C60" s="8"/>
      <c r="D60" s="8"/>
      <c r="E60" s="10" t="str">
        <f>IFERROR(__xludf.DUMMYFUNCTION("""COMPUTED_VALUE"""),"ไม่มีข้อมูลเข้าเยี่ยม")</f>
        <v>ไม่มีข้อมูลเข้าเยี่ยม</v>
      </c>
      <c r="F60" s="8"/>
      <c r="G60" s="8" t="str">
        <f>IFERROR(__xludf.DUMMYFUNCTION("""COMPUTED_VALUE"""),"New")</f>
        <v>New</v>
      </c>
    </row>
    <row r="61" ht="15.75" customHeight="1">
      <c r="A61" s="8" t="str">
        <f>IFERROR(__xludf.DUMMYFUNCTION("""COMPUTED_VALUE"""),"ทิวลิป")</f>
        <v>ทิวลิป</v>
      </c>
      <c r="B61" s="8" t="str">
        <f>IFERROR(__xludf.DUMMYFUNCTION("""COMPUTED_VALUE"""),"G10 บุญมี แสนศักดิ์(สมเด็จ)")</f>
        <v>G10 บุญมี แสนศักดิ์(สมเด็จ)</v>
      </c>
      <c r="C61" s="8"/>
      <c r="D61" s="8"/>
      <c r="E61" s="10" t="str">
        <f>IFERROR(__xludf.DUMMYFUNCTION("""COMPUTED_VALUE"""),"ไม่มีข้อมูลเข้าเยี่ยม")</f>
        <v>ไม่มีข้อมูลเข้าเยี่ยม</v>
      </c>
      <c r="F61" s="8"/>
      <c r="G61" s="8" t="str">
        <f>IFERROR(__xludf.DUMMYFUNCTION("""COMPUTED_VALUE"""),"New")</f>
        <v>New</v>
      </c>
    </row>
    <row r="62" ht="15.75" customHeight="1">
      <c r="A62" s="8" t="str">
        <f>IFERROR(__xludf.DUMMYFUNCTION("""COMPUTED_VALUE"""),"มายด์")</f>
        <v>มายด์</v>
      </c>
      <c r="B62" s="8" t="str">
        <f>IFERROR(__xludf.DUMMYFUNCTION("""COMPUTED_VALUE"""),"G10 บุญมี แสนศักดิ์(สมเด็จ)")</f>
        <v>G10 บุญมี แสนศักดิ์(สมเด็จ)</v>
      </c>
      <c r="C62" s="8"/>
      <c r="D62" s="8"/>
      <c r="E62" s="10" t="str">
        <f>IFERROR(__xludf.DUMMYFUNCTION("""COMPUTED_VALUE"""),"ไม่มีข้อมูลเข้าเยี่ยม")</f>
        <v>ไม่มีข้อมูลเข้าเยี่ยม</v>
      </c>
      <c r="F62" s="8"/>
      <c r="G62" s="8" t="str">
        <f>IFERROR(__xludf.DUMMYFUNCTION("""COMPUTED_VALUE"""),"New")</f>
        <v>New</v>
      </c>
    </row>
    <row r="63" ht="15.75" customHeight="1">
      <c r="A63" s="8" t="str">
        <f>IFERROR(__xludf.DUMMYFUNCTION("""COMPUTED_VALUE"""),"จีน")</f>
        <v>จีน</v>
      </c>
      <c r="B63" s="8" t="str">
        <f>IFERROR(__xludf.DUMMYFUNCTION("""COMPUTED_VALUE"""),"G10 บุญมี แสนศักดิ์(สมเด็จ)")</f>
        <v>G10 บุญมี แสนศักดิ์(สมเด็จ)</v>
      </c>
      <c r="C63" s="8"/>
      <c r="D63" s="8"/>
      <c r="E63" s="10" t="str">
        <f>IFERROR(__xludf.DUMMYFUNCTION("""COMPUTED_VALUE"""),"ไม่มีข้อมูลเข้าเยี่ยม")</f>
        <v>ไม่มีข้อมูลเข้าเยี่ยม</v>
      </c>
      <c r="F63" s="8"/>
      <c r="G63" s="8" t="str">
        <f>IFERROR(__xludf.DUMMYFUNCTION("""COMPUTED_VALUE"""),"New")</f>
        <v>New</v>
      </c>
    </row>
    <row r="64" ht="15.75" customHeight="1">
      <c r="A64" s="8" t="str">
        <f>IFERROR(__xludf.DUMMYFUNCTION("""COMPUTED_VALUE"""),"โอโต")</f>
        <v>โอโต</v>
      </c>
      <c r="B64" s="8" t="str">
        <f>IFERROR(__xludf.DUMMYFUNCTION("""COMPUTED_VALUE"""),"G10 บุญมี แสนศักดิ์(สมเด็จ)")</f>
        <v>G10 บุญมี แสนศักดิ์(สมเด็จ)</v>
      </c>
      <c r="C64" s="8"/>
      <c r="D64" s="8"/>
      <c r="E64" s="10" t="str">
        <f>IFERROR(__xludf.DUMMYFUNCTION("""COMPUTED_VALUE"""),"ไม่มีข้อมูลเข้าเยี่ยม")</f>
        <v>ไม่มีข้อมูลเข้าเยี่ยม</v>
      </c>
      <c r="F64" s="8"/>
      <c r="G64" s="8" t="str">
        <f>IFERROR(__xludf.DUMMYFUNCTION("""COMPUTED_VALUE"""),"New")</f>
        <v>New</v>
      </c>
    </row>
    <row r="65" ht="15.75" customHeight="1">
      <c r="A65" s="8" t="str">
        <f>IFERROR(__xludf.DUMMYFUNCTION("""COMPUTED_VALUE"""),"แนน")</f>
        <v>แนน</v>
      </c>
      <c r="B65" s="8" t="str">
        <f>IFERROR(__xludf.DUMMYFUNCTION("""COMPUTED_VALUE"""),"G10 บุญมี แสนศักดิ์(สมเด็จ)")</f>
        <v>G10 บุญมี แสนศักดิ์(สมเด็จ)</v>
      </c>
      <c r="C65" s="8"/>
      <c r="D65" s="8"/>
      <c r="E65" s="10" t="str">
        <f>IFERROR(__xludf.DUMMYFUNCTION("""COMPUTED_VALUE"""),"ไม่มีข้อมูลเข้าเยี่ยม")</f>
        <v>ไม่มีข้อมูลเข้าเยี่ยม</v>
      </c>
      <c r="F65" s="8"/>
      <c r="G65" s="8" t="str">
        <f>IFERROR(__xludf.DUMMYFUNCTION("""COMPUTED_VALUE"""),"New")</f>
        <v>New</v>
      </c>
    </row>
    <row r="66" ht="15.75" customHeight="1">
      <c r="A66" s="8" t="str">
        <f>IFERROR(__xludf.DUMMYFUNCTION("""COMPUTED_VALUE"""),"แมน")</f>
        <v>แมน</v>
      </c>
      <c r="B66" s="8" t="str">
        <f>IFERROR(__xludf.DUMMYFUNCTION("""COMPUTED_VALUE"""),"G10 บุญมี แสนศักดิ์(สมเด็จ)")</f>
        <v>G10 บุญมี แสนศักดิ์(สมเด็จ)</v>
      </c>
      <c r="C66" s="8"/>
      <c r="D66" s="8"/>
      <c r="E66" s="10" t="str">
        <f>IFERROR(__xludf.DUMMYFUNCTION("""COMPUTED_VALUE"""),"ไม่มีข้อมูลเข้าเยี่ยม")</f>
        <v>ไม่มีข้อมูลเข้าเยี่ยม</v>
      </c>
      <c r="F66" s="8"/>
      <c r="G66" s="8" t="str">
        <f>IFERROR(__xludf.DUMMYFUNCTION("""COMPUTED_VALUE"""),"New")</f>
        <v>New</v>
      </c>
    </row>
    <row r="67" ht="15.75" customHeight="1">
      <c r="A67" s="8" t="str">
        <f>IFERROR(__xludf.DUMMYFUNCTION("""COMPUTED_VALUE"""),"โพน")</f>
        <v>โพน</v>
      </c>
      <c r="B67" s="8" t="str">
        <f>IFERROR(__xludf.DUMMYFUNCTION("""COMPUTED_VALUE"""),"G10 บุญมี แสนศักดิ์(สมเด็จ)")</f>
        <v>G10 บุญมี แสนศักดิ์(สมเด็จ)</v>
      </c>
      <c r="C67" s="8"/>
      <c r="D67" s="8"/>
      <c r="E67" s="10" t="str">
        <f>IFERROR(__xludf.DUMMYFUNCTION("""COMPUTED_VALUE"""),"ไม่มีข้อมูลเข้าเยี่ยม")</f>
        <v>ไม่มีข้อมูลเข้าเยี่ยม</v>
      </c>
      <c r="F67" s="8"/>
      <c r="G67" s="8" t="str">
        <f>IFERROR(__xludf.DUMMYFUNCTION("""COMPUTED_VALUE"""),"New")</f>
        <v>New</v>
      </c>
    </row>
    <row r="68" ht="15.75" customHeight="1">
      <c r="A68" s="8" t="str">
        <f>IFERROR(__xludf.DUMMYFUNCTION("""COMPUTED_VALUE"""),"ตาล")</f>
        <v>ตาล</v>
      </c>
      <c r="B68" s="8" t="str">
        <f>IFERROR(__xludf.DUMMYFUNCTION("""COMPUTED_VALUE"""),"G10 บุญมี แสนศักดิ์(สมเด็จ)")</f>
        <v>G10 บุญมี แสนศักดิ์(สมเด็จ)</v>
      </c>
      <c r="C68" s="8"/>
      <c r="D68" s="8"/>
      <c r="E68" s="10" t="str">
        <f>IFERROR(__xludf.DUMMYFUNCTION("""COMPUTED_VALUE"""),"ไม่มีข้อมูลเข้าเยี่ยม")</f>
        <v>ไม่มีข้อมูลเข้าเยี่ยม</v>
      </c>
      <c r="F68" s="8"/>
      <c r="G68" s="8" t="str">
        <f>IFERROR(__xludf.DUMMYFUNCTION("""COMPUTED_VALUE"""),"New")</f>
        <v>New</v>
      </c>
    </row>
    <row r="69" ht="15.75" customHeight="1">
      <c r="A69" s="8" t="str">
        <f>IFERROR(__xludf.DUMMYFUNCTION("""COMPUTED_VALUE"""),"คมสันต์  แสนศักดิ์")</f>
        <v>คมสันต์  แสนศักดิ์</v>
      </c>
      <c r="B69" s="8" t="str">
        <f>IFERROR(__xludf.DUMMYFUNCTION("""COMPUTED_VALUE"""),"G10 บุญมี แสนศักดิ์(สมเด็จ)")</f>
        <v>G10 บุญมี แสนศักดิ์(สมเด็จ)</v>
      </c>
      <c r="C69" s="8"/>
      <c r="D69" s="8"/>
      <c r="E69" s="10" t="str">
        <f>IFERROR(__xludf.DUMMYFUNCTION("""COMPUTED_VALUE"""),"ไม่มีข้อมูลเข้าเยี่ยม")</f>
        <v>ไม่มีข้อมูลเข้าเยี่ยม</v>
      </c>
      <c r="F69" s="8"/>
      <c r="G69" s="8" t="str">
        <f>IFERROR(__xludf.DUMMYFUNCTION("""COMPUTED_VALUE"""),"New")</f>
        <v>New</v>
      </c>
    </row>
    <row r="70" ht="15.75" customHeight="1">
      <c r="A70" s="8" t="str">
        <f>IFERROR(__xludf.DUMMYFUNCTION("""COMPUTED_VALUE"""),"บุญตา คุณพระรักษ์")</f>
        <v>บุญตา คุณพระรักษ์</v>
      </c>
      <c r="B70" s="8" t="str">
        <f>IFERROR(__xludf.DUMMYFUNCTION("""COMPUTED_VALUE"""),"G10 บุญมี แสนศักดิ์(สมเด็จ)")</f>
        <v>G10 บุญมี แสนศักดิ์(สมเด็จ)</v>
      </c>
      <c r="C70" s="8"/>
      <c r="D70" s="8"/>
      <c r="E70" s="10" t="str">
        <f>IFERROR(__xludf.DUMMYFUNCTION("""COMPUTED_VALUE"""),"ไม่มีข้อมูลเข้าเยี่ยม")</f>
        <v>ไม่มีข้อมูลเข้าเยี่ยม</v>
      </c>
      <c r="F70" s="8"/>
      <c r="G70" s="8" t="str">
        <f>IFERROR(__xludf.DUMMYFUNCTION("""COMPUTED_VALUE"""),"New")</f>
        <v>New</v>
      </c>
    </row>
    <row r="71" ht="15.75" customHeight="1">
      <c r="A71" s="8" t="str">
        <f>IFERROR(__xludf.DUMMYFUNCTION("""COMPUTED_VALUE"""),"บุญมี  คุณพระรักษ์")</f>
        <v>บุญมี  คุณพระรักษ์</v>
      </c>
      <c r="B71" s="8" t="str">
        <f>IFERROR(__xludf.DUMMYFUNCTION("""COMPUTED_VALUE"""),"G10 บุญมี แสนศักดิ์(สมเด็จ)")</f>
        <v>G10 บุญมี แสนศักดิ์(สมเด็จ)</v>
      </c>
      <c r="C71" s="8"/>
      <c r="D71" s="8"/>
      <c r="E71" s="10" t="str">
        <f>IFERROR(__xludf.DUMMYFUNCTION("""COMPUTED_VALUE"""),"ไม่มีข้อมูลเข้าเยี่ยม")</f>
        <v>ไม่มีข้อมูลเข้าเยี่ยม</v>
      </c>
      <c r="F71" s="8"/>
      <c r="G71" s="8" t="str">
        <f>IFERROR(__xludf.DUMMYFUNCTION("""COMPUTED_VALUE"""),"New")</f>
        <v>New</v>
      </c>
    </row>
    <row r="72" ht="15.75" customHeight="1">
      <c r="A72" s="8" t="str">
        <f>IFERROR(__xludf.DUMMYFUNCTION("""COMPUTED_VALUE"""),"สอน")</f>
        <v>สอน</v>
      </c>
      <c r="B72" s="8" t="str">
        <f>IFERROR(__xludf.DUMMYFUNCTION("""COMPUTED_VALUE"""),"G10 บุญมี แสนศักดิ์(สมเด็จ)")</f>
        <v>G10 บุญมี แสนศักดิ์(สมเด็จ)</v>
      </c>
      <c r="C72" s="8"/>
      <c r="D72" s="8"/>
      <c r="E72" s="10" t="str">
        <f>IFERROR(__xludf.DUMMYFUNCTION("""COMPUTED_VALUE"""),"ไม่มีข้อมูลเข้าเยี่ยม")</f>
        <v>ไม่มีข้อมูลเข้าเยี่ยม</v>
      </c>
      <c r="F72" s="8"/>
      <c r="G72" s="8" t="str">
        <f>IFERROR(__xludf.DUMMYFUNCTION("""COMPUTED_VALUE"""),"New")</f>
        <v>New</v>
      </c>
    </row>
    <row r="73" ht="15.75" customHeight="1">
      <c r="A73" s="8" t="str">
        <f>IFERROR(__xludf.DUMMYFUNCTION("""COMPUTED_VALUE"""),"จำปา")</f>
        <v>จำปา</v>
      </c>
      <c r="B73" s="8" t="str">
        <f>IFERROR(__xludf.DUMMYFUNCTION("""COMPUTED_VALUE"""),"G10 บุญมี แสนศักดิ์(สมเด็จ)")</f>
        <v>G10 บุญมี แสนศักดิ์(สมเด็จ)</v>
      </c>
      <c r="C73" s="8"/>
      <c r="D73" s="8"/>
      <c r="E73" s="10" t="str">
        <f>IFERROR(__xludf.DUMMYFUNCTION("""COMPUTED_VALUE"""),"ไม่มีข้อมูลเข้าเยี่ยม")</f>
        <v>ไม่มีข้อมูลเข้าเยี่ยม</v>
      </c>
      <c r="F73" s="8"/>
      <c r="G73" s="8" t="str">
        <f>IFERROR(__xludf.DUMMYFUNCTION("""COMPUTED_VALUE"""),"New")</f>
        <v>New</v>
      </c>
    </row>
    <row r="74" ht="15.75" customHeight="1">
      <c r="A74" s="8" t="str">
        <f>IFERROR(__xludf.DUMMYFUNCTION("""COMPUTED_VALUE"""),"นก")</f>
        <v>นก</v>
      </c>
      <c r="B74" s="8" t="str">
        <f>IFERROR(__xludf.DUMMYFUNCTION("""COMPUTED_VALUE"""),"G10 บุญมี แสนศักดิ์(สมเด็จ)")</f>
        <v>G10 บุญมี แสนศักดิ์(สมเด็จ)</v>
      </c>
      <c r="C74" s="8"/>
      <c r="D74" s="8"/>
      <c r="E74" s="10" t="str">
        <f>IFERROR(__xludf.DUMMYFUNCTION("""COMPUTED_VALUE"""),"ไม่มีข้อมูลเข้าเยี่ยม")</f>
        <v>ไม่มีข้อมูลเข้าเยี่ยม</v>
      </c>
      <c r="F74" s="8"/>
      <c r="G74" s="8" t="str">
        <f>IFERROR(__xludf.DUMMYFUNCTION("""COMPUTED_VALUE"""),"New")</f>
        <v>New</v>
      </c>
    </row>
    <row r="75" ht="15.75" customHeight="1">
      <c r="A75" s="8" t="str">
        <f>IFERROR(__xludf.DUMMYFUNCTION("""COMPUTED_VALUE"""),"หนู  กาฬโอก")</f>
        <v>หนู  กาฬโอก</v>
      </c>
      <c r="B75" s="8" t="str">
        <f>IFERROR(__xludf.DUMMYFUNCTION("""COMPUTED_VALUE"""),"G10 บุญมี แสนศักดิ์(สมเด็จ)")</f>
        <v>G10 บุญมี แสนศักดิ์(สมเด็จ)</v>
      </c>
      <c r="C75" s="8"/>
      <c r="D75" s="8"/>
      <c r="E75" s="10" t="str">
        <f>IFERROR(__xludf.DUMMYFUNCTION("""COMPUTED_VALUE"""),"ไม่มีข้อมูลเข้าเยี่ยม")</f>
        <v>ไม่มีข้อมูลเข้าเยี่ยม</v>
      </c>
      <c r="F75" s="8"/>
      <c r="G75" s="8" t="str">
        <f>IFERROR(__xludf.DUMMYFUNCTION("""COMPUTED_VALUE"""),"New")</f>
        <v>New</v>
      </c>
    </row>
    <row r="76" ht="15.75" customHeight="1">
      <c r="A76" s="8" t="str">
        <f>IFERROR(__xludf.DUMMYFUNCTION("""COMPUTED_VALUE"""),"สร")</f>
        <v>สร</v>
      </c>
      <c r="B76" s="8" t="str">
        <f>IFERROR(__xludf.DUMMYFUNCTION("""COMPUTED_VALUE"""),"G10 บุญมี แสนศักดิ์(สมเด็จ)")</f>
        <v>G10 บุญมี แสนศักดิ์(สมเด็จ)</v>
      </c>
      <c r="C76" s="8"/>
      <c r="D76" s="8"/>
      <c r="E76" s="10" t="str">
        <f>IFERROR(__xludf.DUMMYFUNCTION("""COMPUTED_VALUE"""),"ไม่มีข้อมูลเข้าเยี่ยม")</f>
        <v>ไม่มีข้อมูลเข้าเยี่ยม</v>
      </c>
      <c r="F76" s="8"/>
      <c r="G76" s="8" t="str">
        <f>IFERROR(__xludf.DUMMYFUNCTION("""COMPUTED_VALUE"""),"New")</f>
        <v>New</v>
      </c>
    </row>
    <row r="77" ht="15.75" customHeight="1">
      <c r="A77" s="8" t="str">
        <f>IFERROR(__xludf.DUMMYFUNCTION("""COMPUTED_VALUE"""),"แมน")</f>
        <v>แมน</v>
      </c>
      <c r="B77" s="8" t="str">
        <f>IFERROR(__xludf.DUMMYFUNCTION("""COMPUTED_VALUE"""),"G10 บุญมี แสนศักดิ์(สมเด็จ)")</f>
        <v>G10 บุญมี แสนศักดิ์(สมเด็จ)</v>
      </c>
      <c r="C77" s="8"/>
      <c r="D77" s="8"/>
      <c r="E77" s="10" t="str">
        <f>IFERROR(__xludf.DUMMYFUNCTION("""COMPUTED_VALUE"""),"ไม่มีข้อมูลเข้าเยี่ยม")</f>
        <v>ไม่มีข้อมูลเข้าเยี่ยม</v>
      </c>
      <c r="F77" s="8"/>
      <c r="G77" s="8" t="str">
        <f>IFERROR(__xludf.DUMMYFUNCTION("""COMPUTED_VALUE"""),"New")</f>
        <v>New</v>
      </c>
    </row>
    <row r="78" ht="15.75" customHeight="1">
      <c r="A78" s="8" t="str">
        <f>IFERROR(__xludf.DUMMYFUNCTION("""COMPUTED_VALUE"""),"บอย")</f>
        <v>บอย</v>
      </c>
      <c r="B78" s="8" t="str">
        <f>IFERROR(__xludf.DUMMYFUNCTION("""COMPUTED_VALUE"""),"G10 บุญมี แสนศักดิ์(สมเด็จ)")</f>
        <v>G10 บุญมี แสนศักดิ์(สมเด็จ)</v>
      </c>
      <c r="C78" s="8"/>
      <c r="D78" s="8"/>
      <c r="E78" s="10" t="str">
        <f>IFERROR(__xludf.DUMMYFUNCTION("""COMPUTED_VALUE"""),"ไม่มีข้อมูลเข้าเยี่ยม")</f>
        <v>ไม่มีข้อมูลเข้าเยี่ยม</v>
      </c>
      <c r="F78" s="8"/>
      <c r="G78" s="8" t="str">
        <f>IFERROR(__xludf.DUMMYFUNCTION("""COMPUTED_VALUE"""),"New")</f>
        <v>New</v>
      </c>
    </row>
    <row r="79" ht="15.75" customHeight="1">
      <c r="A79" s="8" t="str">
        <f>IFERROR(__xludf.DUMMYFUNCTION("""COMPUTED_VALUE"""),"พวง")</f>
        <v>พวง</v>
      </c>
      <c r="B79" s="8" t="str">
        <f>IFERROR(__xludf.DUMMYFUNCTION("""COMPUTED_VALUE"""),"G10 บุญมี แสนศักดิ์(สมเด็จ)")</f>
        <v>G10 บุญมี แสนศักดิ์(สมเด็จ)</v>
      </c>
      <c r="C79" s="8"/>
      <c r="D79" s="8"/>
      <c r="E79" s="10" t="str">
        <f>IFERROR(__xludf.DUMMYFUNCTION("""COMPUTED_VALUE"""),"ไม่มีข้อมูลเข้าเยี่ยม")</f>
        <v>ไม่มีข้อมูลเข้าเยี่ยม</v>
      </c>
      <c r="F79" s="8"/>
      <c r="G79" s="8" t="str">
        <f>IFERROR(__xludf.DUMMYFUNCTION("""COMPUTED_VALUE"""),"New")</f>
        <v>New</v>
      </c>
    </row>
    <row r="80" ht="15.75" customHeight="1">
      <c r="A80" s="8" t="str">
        <f>IFERROR(__xludf.DUMMYFUNCTION("""COMPUTED_VALUE"""),"แดง")</f>
        <v>แดง</v>
      </c>
      <c r="B80" s="8" t="str">
        <f>IFERROR(__xludf.DUMMYFUNCTION("""COMPUTED_VALUE"""),"G10 บุญมี แสนศักดิ์(สมเด็จ)")</f>
        <v>G10 บุญมี แสนศักดิ์(สมเด็จ)</v>
      </c>
      <c r="C80" s="8"/>
      <c r="D80" s="8"/>
      <c r="E80" s="10" t="str">
        <f>IFERROR(__xludf.DUMMYFUNCTION("""COMPUTED_VALUE"""),"ไม่มีข้อมูลเข้าเยี่ยม")</f>
        <v>ไม่มีข้อมูลเข้าเยี่ยม</v>
      </c>
      <c r="F80" s="8"/>
      <c r="G80" s="8" t="str">
        <f>IFERROR(__xludf.DUMMYFUNCTION("""COMPUTED_VALUE"""),"New")</f>
        <v>New</v>
      </c>
    </row>
    <row r="81" ht="15.75" customHeight="1">
      <c r="A81" s="8" t="str">
        <f>IFERROR(__xludf.DUMMYFUNCTION("""COMPUTED_VALUE"""),"วัน")</f>
        <v>วัน</v>
      </c>
      <c r="B81" s="8" t="str">
        <f>IFERROR(__xludf.DUMMYFUNCTION("""COMPUTED_VALUE"""),"G10 บุญมี แสนศักดิ์(สมเด็จ)")</f>
        <v>G10 บุญมี แสนศักดิ์(สมเด็จ)</v>
      </c>
      <c r="C81" s="8"/>
      <c r="D81" s="8"/>
      <c r="E81" s="10" t="str">
        <f>IFERROR(__xludf.DUMMYFUNCTION("""COMPUTED_VALUE"""),"ไม่มีข้อมูลเข้าเยี่ยม")</f>
        <v>ไม่มีข้อมูลเข้าเยี่ยม</v>
      </c>
      <c r="F81" s="8"/>
      <c r="G81" s="8" t="str">
        <f>IFERROR(__xludf.DUMMYFUNCTION("""COMPUTED_VALUE"""),"New")</f>
        <v>New</v>
      </c>
    </row>
    <row r="82" ht="15.75" customHeight="1">
      <c r="A82" s="8" t="str">
        <f>IFERROR(__xludf.DUMMYFUNCTION("""COMPUTED_VALUE"""),"ดี")</f>
        <v>ดี</v>
      </c>
      <c r="B82" s="8" t="str">
        <f>IFERROR(__xludf.DUMMYFUNCTION("""COMPUTED_VALUE"""),"G10 บุญมี แสนศักดิ์(สมเด็จ)")</f>
        <v>G10 บุญมี แสนศักดิ์(สมเด็จ)</v>
      </c>
      <c r="C82" s="8"/>
      <c r="D82" s="8"/>
      <c r="E82" s="10" t="str">
        <f>IFERROR(__xludf.DUMMYFUNCTION("""COMPUTED_VALUE"""),"ไม่มีข้อมูลเข้าเยี่ยม")</f>
        <v>ไม่มีข้อมูลเข้าเยี่ยม</v>
      </c>
      <c r="F82" s="8"/>
      <c r="G82" s="8" t="str">
        <f>IFERROR(__xludf.DUMMYFUNCTION("""COMPUTED_VALUE"""),"New")</f>
        <v>New</v>
      </c>
    </row>
    <row r="83" ht="15.75" customHeight="1">
      <c r="A83" s="8" t="str">
        <f>IFERROR(__xludf.DUMMYFUNCTION("""COMPUTED_VALUE"""),"นอม1")</f>
        <v>นอม1</v>
      </c>
      <c r="B83" s="8" t="str">
        <f>IFERROR(__xludf.DUMMYFUNCTION("""COMPUTED_VALUE"""),"G8 บุญจันทร์(สมเด็จ)")</f>
        <v>G8 บุญจันทร์(สมเด็จ)</v>
      </c>
      <c r="C83" s="8"/>
      <c r="D83" s="8"/>
      <c r="E83" s="10" t="str">
        <f>IFERROR(__xludf.DUMMYFUNCTION("""COMPUTED_VALUE"""),"ไม่มีข้อมูลเข้าเยี่ยม")</f>
        <v>ไม่มีข้อมูลเข้าเยี่ยม</v>
      </c>
      <c r="F83" s="8"/>
      <c r="G83" s="8" t="str">
        <f>IFERROR(__xludf.DUMMYFUNCTION("""COMPUTED_VALUE"""),"New")</f>
        <v>New</v>
      </c>
    </row>
    <row r="84" ht="15.75" customHeight="1">
      <c r="A84" s="8" t="str">
        <f>IFERROR(__xludf.DUMMYFUNCTION("""COMPUTED_VALUE"""),"นอม2")</f>
        <v>นอม2</v>
      </c>
      <c r="B84" s="8" t="str">
        <f>IFERROR(__xludf.DUMMYFUNCTION("""COMPUTED_VALUE"""),"G8 บุญจันทร์(สมเด็จ)")</f>
        <v>G8 บุญจันทร์(สมเด็จ)</v>
      </c>
      <c r="C84" s="8"/>
      <c r="D84" s="8"/>
      <c r="E84" s="10" t="str">
        <f>IFERROR(__xludf.DUMMYFUNCTION("""COMPUTED_VALUE"""),"ไม่มีข้อมูลเข้าเยี่ยม")</f>
        <v>ไม่มีข้อมูลเข้าเยี่ยม</v>
      </c>
      <c r="F84" s="8"/>
      <c r="G84" s="8" t="str">
        <f>IFERROR(__xludf.DUMMYFUNCTION("""COMPUTED_VALUE"""),"New")</f>
        <v>New</v>
      </c>
    </row>
    <row r="85" ht="15.75" customHeight="1">
      <c r="A85" s="8" t="str">
        <f>IFERROR(__xludf.DUMMYFUNCTION("""COMPUTED_VALUE"""),"หนึ่ง")</f>
        <v>หนึ่ง</v>
      </c>
      <c r="B85" s="8" t="str">
        <f>IFERROR(__xludf.DUMMYFUNCTION("""COMPUTED_VALUE"""),"G8 บุญจันทร์(สมเด็จ)")</f>
        <v>G8 บุญจันทร์(สมเด็จ)</v>
      </c>
      <c r="C85" s="8"/>
      <c r="D85" s="8"/>
      <c r="E85" s="10" t="str">
        <f>IFERROR(__xludf.DUMMYFUNCTION("""COMPUTED_VALUE"""),"ไม่มีข้อมูลเข้าเยี่ยม")</f>
        <v>ไม่มีข้อมูลเข้าเยี่ยม</v>
      </c>
      <c r="F85" s="8"/>
      <c r="G85" s="8" t="str">
        <f>IFERROR(__xludf.DUMMYFUNCTION("""COMPUTED_VALUE"""),"New")</f>
        <v>New</v>
      </c>
    </row>
    <row r="86" ht="15.75" customHeight="1">
      <c r="A86" s="8" t="str">
        <f>IFERROR(__xludf.DUMMYFUNCTION("""COMPUTED_VALUE"""),"ยา")</f>
        <v>ยา</v>
      </c>
      <c r="B86" s="8" t="str">
        <f>IFERROR(__xludf.DUMMYFUNCTION("""COMPUTED_VALUE"""),"G8 บุญจันทร์(สมเด็จ)")</f>
        <v>G8 บุญจันทร์(สมเด็จ)</v>
      </c>
      <c r="C86" s="8"/>
      <c r="D86" s="8"/>
      <c r="E86" s="10" t="str">
        <f>IFERROR(__xludf.DUMMYFUNCTION("""COMPUTED_VALUE"""),"ไม่มีข้อมูลเข้าเยี่ยม")</f>
        <v>ไม่มีข้อมูลเข้าเยี่ยม</v>
      </c>
      <c r="F86" s="8"/>
      <c r="G86" s="8" t="str">
        <f>IFERROR(__xludf.DUMMYFUNCTION("""COMPUTED_VALUE"""),"New")</f>
        <v>New</v>
      </c>
    </row>
    <row r="87" ht="15.75" customHeight="1">
      <c r="A87" s="8" t="str">
        <f>IFERROR(__xludf.DUMMYFUNCTION("""COMPUTED_VALUE"""),"ทอม")</f>
        <v>ทอม</v>
      </c>
      <c r="B87" s="8" t="str">
        <f>IFERROR(__xludf.DUMMYFUNCTION("""COMPUTED_VALUE"""),"G8 บุญจันทร์(สมเด็จ)")</f>
        <v>G8 บุญจันทร์(สมเด็จ)</v>
      </c>
      <c r="C87" s="8"/>
      <c r="D87" s="8"/>
      <c r="E87" s="10" t="str">
        <f>IFERROR(__xludf.DUMMYFUNCTION("""COMPUTED_VALUE"""),"ไม่มีข้อมูลเข้าเยี่ยม")</f>
        <v>ไม่มีข้อมูลเข้าเยี่ยม</v>
      </c>
      <c r="F87" s="8"/>
      <c r="G87" s="8" t="str">
        <f>IFERROR(__xludf.DUMMYFUNCTION("""COMPUTED_VALUE"""),"New")</f>
        <v>New</v>
      </c>
    </row>
    <row r="88" ht="15.75" customHeight="1">
      <c r="A88" s="8" t="str">
        <f>IFERROR(__xludf.DUMMYFUNCTION("""COMPUTED_VALUE"""),"สีหา")</f>
        <v>สีหา</v>
      </c>
      <c r="B88" s="8" t="str">
        <f>IFERROR(__xludf.DUMMYFUNCTION("""COMPUTED_VALUE"""),"G8 บุญจันทร์(สมเด็จ)")</f>
        <v>G8 บุญจันทร์(สมเด็จ)</v>
      </c>
      <c r="C88" s="8"/>
      <c r="D88" s="8"/>
      <c r="E88" s="10" t="str">
        <f>IFERROR(__xludf.DUMMYFUNCTION("""COMPUTED_VALUE"""),"ไม่มีข้อมูลเข้าเยี่ยม")</f>
        <v>ไม่มีข้อมูลเข้าเยี่ยม</v>
      </c>
      <c r="F88" s="8"/>
      <c r="G88" s="8" t="str">
        <f>IFERROR(__xludf.DUMMYFUNCTION("""COMPUTED_VALUE"""),"New")</f>
        <v>New</v>
      </c>
    </row>
    <row r="89" ht="15.75" customHeight="1">
      <c r="A89" s="8" t="str">
        <f>IFERROR(__xludf.DUMMYFUNCTION("""COMPUTED_VALUE"""),"น้อย")</f>
        <v>น้อย</v>
      </c>
      <c r="B89" s="8" t="str">
        <f>IFERROR(__xludf.DUMMYFUNCTION("""COMPUTED_VALUE"""),"G8 บุญจันทร์(สมเด็จ)")</f>
        <v>G8 บุญจันทร์(สมเด็จ)</v>
      </c>
      <c r="C89" s="8"/>
      <c r="D89" s="8"/>
      <c r="E89" s="10" t="str">
        <f>IFERROR(__xludf.DUMMYFUNCTION("""COMPUTED_VALUE"""),"ไม่มีข้อมูลเข้าเยี่ยม")</f>
        <v>ไม่มีข้อมูลเข้าเยี่ยม</v>
      </c>
      <c r="F89" s="8"/>
      <c r="G89" s="8" t="str">
        <f>IFERROR(__xludf.DUMMYFUNCTION("""COMPUTED_VALUE"""),"New")</f>
        <v>New</v>
      </c>
    </row>
    <row r="90" ht="15.75" customHeight="1">
      <c r="A90" s="8" t="str">
        <f>IFERROR(__xludf.DUMMYFUNCTION("""COMPUTED_VALUE"""),"แต้ม")</f>
        <v>แต้ม</v>
      </c>
      <c r="B90" s="8" t="str">
        <f>IFERROR(__xludf.DUMMYFUNCTION("""COMPUTED_VALUE"""),"G8 บุญจันทร์(สมเด็จ)")</f>
        <v>G8 บุญจันทร์(สมเด็จ)</v>
      </c>
      <c r="C90" s="8"/>
      <c r="D90" s="8"/>
      <c r="E90" s="10" t="str">
        <f>IFERROR(__xludf.DUMMYFUNCTION("""COMPUTED_VALUE"""),"ไม่มีข้อมูลเข้าเยี่ยม")</f>
        <v>ไม่มีข้อมูลเข้าเยี่ยม</v>
      </c>
      <c r="F90" s="8"/>
      <c r="G90" s="8" t="str">
        <f>IFERROR(__xludf.DUMMYFUNCTION("""COMPUTED_VALUE"""),"New")</f>
        <v>New</v>
      </c>
    </row>
    <row r="91" ht="15.75" customHeight="1">
      <c r="A91" s="8" t="str">
        <f>IFERROR(__xludf.DUMMYFUNCTION("""COMPUTED_VALUE"""),"ติ๋ม")</f>
        <v>ติ๋ม</v>
      </c>
      <c r="B91" s="8" t="str">
        <f>IFERROR(__xludf.DUMMYFUNCTION("""COMPUTED_VALUE"""),"G8 บุญจันทร์(สมเด็จ)")</f>
        <v>G8 บุญจันทร์(สมเด็จ)</v>
      </c>
      <c r="C91" s="8"/>
      <c r="D91" s="8"/>
      <c r="E91" s="10" t="str">
        <f>IFERROR(__xludf.DUMMYFUNCTION("""COMPUTED_VALUE"""),"ไม่มีข้อมูลเข้าเยี่ยม")</f>
        <v>ไม่มีข้อมูลเข้าเยี่ยม</v>
      </c>
      <c r="F91" s="8"/>
      <c r="G91" s="8" t="str">
        <f>IFERROR(__xludf.DUMMYFUNCTION("""COMPUTED_VALUE"""),"New")</f>
        <v>New</v>
      </c>
    </row>
    <row r="92" ht="15.75" customHeight="1">
      <c r="A92" s="8" t="str">
        <f>IFERROR(__xludf.DUMMYFUNCTION("""COMPUTED_VALUE"""),"หนู")</f>
        <v>หนู</v>
      </c>
      <c r="B92" s="8" t="str">
        <f>IFERROR(__xludf.DUMMYFUNCTION("""COMPUTED_VALUE"""),"G8 บุญจันทร์(สมเด็จ)")</f>
        <v>G8 บุญจันทร์(สมเด็จ)</v>
      </c>
      <c r="C92" s="8"/>
      <c r="D92" s="8"/>
      <c r="E92" s="10" t="str">
        <f>IFERROR(__xludf.DUMMYFUNCTION("""COMPUTED_VALUE"""),"ไม่มีข้อมูลเข้าเยี่ยม")</f>
        <v>ไม่มีข้อมูลเข้าเยี่ยม</v>
      </c>
      <c r="F92" s="8"/>
      <c r="G92" s="8" t="str">
        <f>IFERROR(__xludf.DUMMYFUNCTION("""COMPUTED_VALUE"""),"New")</f>
        <v>New</v>
      </c>
    </row>
    <row r="93" ht="15.75" customHeight="1">
      <c r="A93" s="8" t="str">
        <f>IFERROR(__xludf.DUMMYFUNCTION("""COMPUTED_VALUE"""),"สีดา")</f>
        <v>สีดา</v>
      </c>
      <c r="B93" s="8" t="str">
        <f>IFERROR(__xludf.DUMMYFUNCTION("""COMPUTED_VALUE"""),"G8 บุญจันทร์(สมเด็จ)")</f>
        <v>G8 บุญจันทร์(สมเด็จ)</v>
      </c>
      <c r="C93" s="8"/>
      <c r="D93" s="8"/>
      <c r="E93" s="10" t="str">
        <f>IFERROR(__xludf.DUMMYFUNCTION("""COMPUTED_VALUE"""),"ไม่มีข้อมูลเข้าเยี่ยม")</f>
        <v>ไม่มีข้อมูลเข้าเยี่ยม</v>
      </c>
      <c r="F93" s="8"/>
      <c r="G93" s="8" t="str">
        <f>IFERROR(__xludf.DUMMYFUNCTION("""COMPUTED_VALUE"""),"New")</f>
        <v>New</v>
      </c>
    </row>
    <row r="94" ht="15.75" customHeight="1">
      <c r="A94" s="8" t="str">
        <f>IFERROR(__xludf.DUMMYFUNCTION("""COMPUTED_VALUE"""),"บุญมา")</f>
        <v>บุญมา</v>
      </c>
      <c r="B94" s="8" t="str">
        <f>IFERROR(__xludf.DUMMYFUNCTION("""COMPUTED_VALUE"""),"G8 บุญจันทร์(สมเด็จ)")</f>
        <v>G8 บุญจันทร์(สมเด็จ)</v>
      </c>
      <c r="C94" s="8"/>
      <c r="D94" s="8"/>
      <c r="E94" s="10" t="str">
        <f>IFERROR(__xludf.DUMMYFUNCTION("""COMPUTED_VALUE"""),"ไม่มีข้อมูลเข้าเยี่ยม")</f>
        <v>ไม่มีข้อมูลเข้าเยี่ยม</v>
      </c>
      <c r="F94" s="8"/>
      <c r="G94" s="8" t="str">
        <f>IFERROR(__xludf.DUMMYFUNCTION("""COMPUTED_VALUE"""),"New")</f>
        <v>New</v>
      </c>
    </row>
    <row r="95" ht="15.75" customHeight="1">
      <c r="A95" s="8" t="str">
        <f>IFERROR(__xludf.DUMMYFUNCTION("""COMPUTED_VALUE"""),"ไพทูรย์")</f>
        <v>ไพทูรย์</v>
      </c>
      <c r="B95" s="8" t="str">
        <f>IFERROR(__xludf.DUMMYFUNCTION("""COMPUTED_VALUE"""),"G8 บุญจันทร์(สมเด็จ)")</f>
        <v>G8 บุญจันทร์(สมเด็จ)</v>
      </c>
      <c r="C95" s="8"/>
      <c r="D95" s="8"/>
      <c r="E95" s="10" t="str">
        <f>IFERROR(__xludf.DUMMYFUNCTION("""COMPUTED_VALUE"""),"ไม่มีข้อมูลเข้าเยี่ยม")</f>
        <v>ไม่มีข้อมูลเข้าเยี่ยม</v>
      </c>
      <c r="F95" s="8"/>
      <c r="G95" s="8" t="str">
        <f>IFERROR(__xludf.DUMMYFUNCTION("""COMPUTED_VALUE"""),"New")</f>
        <v>New</v>
      </c>
    </row>
    <row r="96" ht="15.75" customHeight="1">
      <c r="A96" s="8" t="str">
        <f>IFERROR(__xludf.DUMMYFUNCTION("""COMPUTED_VALUE"""),"สาคร")</f>
        <v>สาคร</v>
      </c>
      <c r="B96" s="8" t="str">
        <f>IFERROR(__xludf.DUMMYFUNCTION("""COMPUTED_VALUE"""),"G8 บุญจันทร์(สมเด็จ)")</f>
        <v>G8 บุญจันทร์(สมเด็จ)</v>
      </c>
      <c r="C96" s="8"/>
      <c r="D96" s="8"/>
      <c r="E96" s="10" t="str">
        <f>IFERROR(__xludf.DUMMYFUNCTION("""COMPUTED_VALUE"""),"ไม่มีข้อมูลเข้าเยี่ยม")</f>
        <v>ไม่มีข้อมูลเข้าเยี่ยม</v>
      </c>
      <c r="F96" s="8"/>
      <c r="G96" s="8" t="str">
        <f>IFERROR(__xludf.DUMMYFUNCTION("""COMPUTED_VALUE"""),"New")</f>
        <v>New</v>
      </c>
    </row>
    <row r="97" ht="15.75" customHeight="1">
      <c r="A97" s="8" t="str">
        <f>IFERROR(__xludf.DUMMYFUNCTION("""COMPUTED_VALUE"""),"เคน")</f>
        <v>เคน</v>
      </c>
      <c r="B97" s="8" t="str">
        <f>IFERROR(__xludf.DUMMYFUNCTION("""COMPUTED_VALUE"""),"G8 บุญจันทร์(สมเด็จ)")</f>
        <v>G8 บุญจันทร์(สมเด็จ)</v>
      </c>
      <c r="C97" s="8"/>
      <c r="D97" s="8"/>
      <c r="E97" s="10" t="str">
        <f>IFERROR(__xludf.DUMMYFUNCTION("""COMPUTED_VALUE"""),"ไม่มีข้อมูลเข้าเยี่ยม")</f>
        <v>ไม่มีข้อมูลเข้าเยี่ยม</v>
      </c>
      <c r="F97" s="8"/>
      <c r="G97" s="8" t="str">
        <f>IFERROR(__xludf.DUMMYFUNCTION("""COMPUTED_VALUE"""),"New")</f>
        <v>New</v>
      </c>
    </row>
    <row r="98" ht="15.75" customHeight="1">
      <c r="A98" s="8" t="str">
        <f>IFERROR(__xludf.DUMMYFUNCTION("""COMPUTED_VALUE"""),"สมร")</f>
        <v>สมร</v>
      </c>
      <c r="B98" s="8" t="str">
        <f>IFERROR(__xludf.DUMMYFUNCTION("""COMPUTED_VALUE"""),"G8 บุญจันทร์(สมเด็จ)")</f>
        <v>G8 บุญจันทร์(สมเด็จ)</v>
      </c>
      <c r="C98" s="8"/>
      <c r="D98" s="8"/>
      <c r="E98" s="10" t="str">
        <f>IFERROR(__xludf.DUMMYFUNCTION("""COMPUTED_VALUE"""),"ไม่มีข้อมูลเข้าเยี่ยม")</f>
        <v>ไม่มีข้อมูลเข้าเยี่ยม</v>
      </c>
      <c r="F98" s="8"/>
      <c r="G98" s="8" t="str">
        <f>IFERROR(__xludf.DUMMYFUNCTION("""COMPUTED_VALUE"""),"New")</f>
        <v>New</v>
      </c>
    </row>
    <row r="99" ht="15.75" customHeight="1">
      <c r="A99" s="8" t="str">
        <f>IFERROR(__xludf.DUMMYFUNCTION("""COMPUTED_VALUE"""),"นาตยา")</f>
        <v>นาตยา</v>
      </c>
      <c r="B99" s="8" t="str">
        <f>IFERROR(__xludf.DUMMYFUNCTION("""COMPUTED_VALUE"""),"G8 บุญจันทร์(สมเด็จ)")</f>
        <v>G8 บุญจันทร์(สมเด็จ)</v>
      </c>
      <c r="C99" s="8"/>
      <c r="D99" s="8"/>
      <c r="E99" s="10" t="str">
        <f>IFERROR(__xludf.DUMMYFUNCTION("""COMPUTED_VALUE"""),"ไม่มีข้อมูลเข้าเยี่ยม")</f>
        <v>ไม่มีข้อมูลเข้าเยี่ยม</v>
      </c>
      <c r="F99" s="8"/>
      <c r="G99" s="8" t="str">
        <f>IFERROR(__xludf.DUMMYFUNCTION("""COMPUTED_VALUE"""),"New")</f>
        <v>New</v>
      </c>
    </row>
    <row r="100" ht="15.75" customHeight="1">
      <c r="A100" s="8" t="str">
        <f>IFERROR(__xludf.DUMMYFUNCTION("""COMPUTED_VALUE"""),"สุพัตรา")</f>
        <v>สุพัตรา</v>
      </c>
      <c r="B100" s="8" t="str">
        <f>IFERROR(__xludf.DUMMYFUNCTION("""COMPUTED_VALUE"""),"G8 บุญจันทร์(สมเด็จ)")</f>
        <v>G8 บุญจันทร์(สมเด็จ)</v>
      </c>
      <c r="C100" s="8"/>
      <c r="D100" s="8"/>
      <c r="E100" s="10" t="str">
        <f>IFERROR(__xludf.DUMMYFUNCTION("""COMPUTED_VALUE"""),"ไม่มีข้อมูลเข้าเยี่ยม")</f>
        <v>ไม่มีข้อมูลเข้าเยี่ยม</v>
      </c>
      <c r="F100" s="8"/>
      <c r="G100" s="8" t="str">
        <f>IFERROR(__xludf.DUMMYFUNCTION("""COMPUTED_VALUE"""),"New")</f>
        <v>New</v>
      </c>
    </row>
    <row r="101" ht="15.75" customHeight="1">
      <c r="A101" s="8" t="str">
        <f>IFERROR(__xludf.DUMMYFUNCTION("""COMPUTED_VALUE"""),"ไสว")</f>
        <v>ไสว</v>
      </c>
      <c r="B101" s="8" t="str">
        <f>IFERROR(__xludf.DUMMYFUNCTION("""COMPUTED_VALUE"""),"G8 บุญจันทร์(สมเด็จ)")</f>
        <v>G8 บุญจันทร์(สมเด็จ)</v>
      </c>
      <c r="C101" s="8"/>
      <c r="D101" s="8"/>
      <c r="E101" s="10" t="str">
        <f>IFERROR(__xludf.DUMMYFUNCTION("""COMPUTED_VALUE"""),"ไม่มีข้อมูลเข้าเยี่ยม")</f>
        <v>ไม่มีข้อมูลเข้าเยี่ยม</v>
      </c>
      <c r="F101" s="8"/>
      <c r="G101" s="8" t="str">
        <f>IFERROR(__xludf.DUMMYFUNCTION("""COMPUTED_VALUE"""),"New")</f>
        <v>New</v>
      </c>
    </row>
    <row r="102" ht="15.75" customHeight="1">
      <c r="A102" s="8" t="str">
        <f>IFERROR(__xludf.DUMMYFUNCTION("""COMPUTED_VALUE"""),"เทียน")</f>
        <v>เทียน</v>
      </c>
      <c r="B102" s="8" t="str">
        <f>IFERROR(__xludf.DUMMYFUNCTION("""COMPUTED_VALUE"""),"G8 บุญจันทร์(สมเด็จ)")</f>
        <v>G8 บุญจันทร์(สมเด็จ)</v>
      </c>
      <c r="C102" s="8"/>
      <c r="D102" s="8"/>
      <c r="E102" s="10" t="str">
        <f>IFERROR(__xludf.DUMMYFUNCTION("""COMPUTED_VALUE"""),"ไม่มีข้อมูลเข้าเยี่ยม")</f>
        <v>ไม่มีข้อมูลเข้าเยี่ยม</v>
      </c>
      <c r="F102" s="8"/>
      <c r="G102" s="8" t="str">
        <f>IFERROR(__xludf.DUMMYFUNCTION("""COMPUTED_VALUE"""),"New")</f>
        <v>New</v>
      </c>
    </row>
    <row r="103" ht="15.75" customHeight="1">
      <c r="A103" s="8" t="str">
        <f>IFERROR(__xludf.DUMMYFUNCTION("""COMPUTED_VALUE"""),"แต๋ว")</f>
        <v>แต๋ว</v>
      </c>
      <c r="B103" s="8" t="str">
        <f>IFERROR(__xludf.DUMMYFUNCTION("""COMPUTED_VALUE"""),"G8 บุญจันทร์(สมเด็จ)")</f>
        <v>G8 บุญจันทร์(สมเด็จ)</v>
      </c>
      <c r="C103" s="8"/>
      <c r="D103" s="8"/>
      <c r="E103" s="10" t="str">
        <f>IFERROR(__xludf.DUMMYFUNCTION("""COMPUTED_VALUE"""),"ไม่มีข้อมูลเข้าเยี่ยม")</f>
        <v>ไม่มีข้อมูลเข้าเยี่ยม</v>
      </c>
      <c r="F103" s="8"/>
      <c r="G103" s="8" t="str">
        <f>IFERROR(__xludf.DUMMYFUNCTION("""COMPUTED_VALUE"""),"New")</f>
        <v>New</v>
      </c>
    </row>
    <row r="104" ht="15.75" customHeight="1">
      <c r="A104" s="8" t="str">
        <f>IFERROR(__xludf.DUMMYFUNCTION("""COMPUTED_VALUE"""),"แก้ว")</f>
        <v>แก้ว</v>
      </c>
      <c r="B104" s="8" t="str">
        <f>IFERROR(__xludf.DUMMYFUNCTION("""COMPUTED_VALUE"""),"G8 บุญจันทร์(สมเด็จ)")</f>
        <v>G8 บุญจันทร์(สมเด็จ)</v>
      </c>
      <c r="C104" s="8"/>
      <c r="D104" s="8"/>
      <c r="E104" s="10" t="str">
        <f>IFERROR(__xludf.DUMMYFUNCTION("""COMPUTED_VALUE"""),"ไม่มีข้อมูลเข้าเยี่ยม")</f>
        <v>ไม่มีข้อมูลเข้าเยี่ยม</v>
      </c>
      <c r="F104" s="8"/>
      <c r="G104" s="8" t="str">
        <f>IFERROR(__xludf.DUMMYFUNCTION("""COMPUTED_VALUE"""),"New")</f>
        <v>New</v>
      </c>
    </row>
    <row r="105" ht="15.75" customHeight="1">
      <c r="A105" s="8" t="str">
        <f>IFERROR(__xludf.DUMMYFUNCTION("""COMPUTED_VALUE"""),"ปราโมทย์")</f>
        <v>ปราโมทย์</v>
      </c>
      <c r="B105" s="8" t="str">
        <f>IFERROR(__xludf.DUMMYFUNCTION("""COMPUTED_VALUE"""),"G8 บุญจันทร์(สมเด็จ)")</f>
        <v>G8 บุญจันทร์(สมเด็จ)</v>
      </c>
      <c r="C105" s="8"/>
      <c r="D105" s="8"/>
      <c r="E105" s="10" t="str">
        <f>IFERROR(__xludf.DUMMYFUNCTION("""COMPUTED_VALUE"""),"ไม่มีข้อมูลเข้าเยี่ยม")</f>
        <v>ไม่มีข้อมูลเข้าเยี่ยม</v>
      </c>
      <c r="F105" s="8"/>
      <c r="G105" s="8" t="str">
        <f>IFERROR(__xludf.DUMMYFUNCTION("""COMPUTED_VALUE"""),"New")</f>
        <v>New</v>
      </c>
    </row>
    <row r="106" ht="15.75" customHeight="1">
      <c r="A106" s="8" t="str">
        <f>IFERROR(__xludf.DUMMYFUNCTION("""COMPUTED_VALUE"""),"อรุณ")</f>
        <v>อรุณ</v>
      </c>
      <c r="B106" s="8" t="str">
        <f>IFERROR(__xludf.DUMMYFUNCTION("""COMPUTED_VALUE"""),"G8 บุญจันทร์(สมเด็จ)")</f>
        <v>G8 บุญจันทร์(สมเด็จ)</v>
      </c>
      <c r="C106" s="8"/>
      <c r="D106" s="8"/>
      <c r="E106" s="10" t="str">
        <f>IFERROR(__xludf.DUMMYFUNCTION("""COMPUTED_VALUE"""),"ไม่มีข้อมูลเข้าเยี่ยม")</f>
        <v>ไม่มีข้อมูลเข้าเยี่ยม</v>
      </c>
      <c r="F106" s="8"/>
      <c r="G106" s="8" t="str">
        <f>IFERROR(__xludf.DUMMYFUNCTION("""COMPUTED_VALUE"""),"New")</f>
        <v>New</v>
      </c>
    </row>
    <row r="107" ht="15.75" customHeight="1">
      <c r="A107" s="8" t="str">
        <f>IFERROR(__xludf.DUMMYFUNCTION("""COMPUTED_VALUE"""),"เหลี่ยม")</f>
        <v>เหลี่ยม</v>
      </c>
      <c r="B107" s="8" t="str">
        <f>IFERROR(__xludf.DUMMYFUNCTION("""COMPUTED_VALUE"""),"G8 บุญจันทร์(สมเด็จ)")</f>
        <v>G8 บุญจันทร์(สมเด็จ)</v>
      </c>
      <c r="C107" s="8"/>
      <c r="D107" s="8"/>
      <c r="E107" s="10" t="str">
        <f>IFERROR(__xludf.DUMMYFUNCTION("""COMPUTED_VALUE"""),"ไม่มีข้อมูลเข้าเยี่ยม")</f>
        <v>ไม่มีข้อมูลเข้าเยี่ยม</v>
      </c>
      <c r="F107" s="8"/>
      <c r="G107" s="8" t="str">
        <f>IFERROR(__xludf.DUMMYFUNCTION("""COMPUTED_VALUE"""),"New")</f>
        <v>New</v>
      </c>
    </row>
    <row r="108" ht="15.75" customHeight="1">
      <c r="A108" s="8" t="str">
        <f>IFERROR(__xludf.DUMMYFUNCTION("""COMPUTED_VALUE"""),"สมร")</f>
        <v>สมร</v>
      </c>
      <c r="B108" s="8" t="str">
        <f>IFERROR(__xludf.DUMMYFUNCTION("""COMPUTED_VALUE"""),"G8 บุญจันทร์(สมเด็จ)")</f>
        <v>G8 บุญจันทร์(สมเด็จ)</v>
      </c>
      <c r="C108" s="8"/>
      <c r="D108" s="8"/>
      <c r="E108" s="10" t="str">
        <f>IFERROR(__xludf.DUMMYFUNCTION("""COMPUTED_VALUE"""),"ไม่มีข้อมูลเข้าเยี่ยม")</f>
        <v>ไม่มีข้อมูลเข้าเยี่ยม</v>
      </c>
      <c r="F108" s="8"/>
      <c r="G108" s="8" t="str">
        <f>IFERROR(__xludf.DUMMYFUNCTION("""COMPUTED_VALUE"""),"New")</f>
        <v>New</v>
      </c>
    </row>
    <row r="109" ht="15.75" customHeight="1">
      <c r="A109" s="8" t="str">
        <f>IFERROR(__xludf.DUMMYFUNCTION("""COMPUTED_VALUE"""),"ไหม")</f>
        <v>ไหม</v>
      </c>
      <c r="B109" s="8" t="str">
        <f>IFERROR(__xludf.DUMMYFUNCTION("""COMPUTED_VALUE"""),"G8 บุญจันทร์(สมเด็จ)")</f>
        <v>G8 บุญจันทร์(สมเด็จ)</v>
      </c>
      <c r="C109" s="8"/>
      <c r="D109" s="8"/>
      <c r="E109" s="10" t="str">
        <f>IFERROR(__xludf.DUMMYFUNCTION("""COMPUTED_VALUE"""),"ไม่มีข้อมูลเข้าเยี่ยม")</f>
        <v>ไม่มีข้อมูลเข้าเยี่ยม</v>
      </c>
      <c r="F109" s="8"/>
      <c r="G109" s="8" t="str">
        <f>IFERROR(__xludf.DUMMYFUNCTION("""COMPUTED_VALUE"""),"New")</f>
        <v>New</v>
      </c>
    </row>
    <row r="110" ht="15.75" customHeight="1">
      <c r="A110" s="8" t="str">
        <f>IFERROR(__xludf.DUMMYFUNCTION("""COMPUTED_VALUE"""),"ทองศูนย์")</f>
        <v>ทองศูนย์</v>
      </c>
      <c r="B110" s="8" t="str">
        <f>IFERROR(__xludf.DUMMYFUNCTION("""COMPUTED_VALUE"""),"G8 บุญจันทร์(สมเด็จ)")</f>
        <v>G8 บุญจันทร์(สมเด็จ)</v>
      </c>
      <c r="C110" s="8"/>
      <c r="D110" s="8"/>
      <c r="E110" s="10" t="str">
        <f>IFERROR(__xludf.DUMMYFUNCTION("""COMPUTED_VALUE"""),"ไม่มีข้อมูลเข้าเยี่ยม")</f>
        <v>ไม่มีข้อมูลเข้าเยี่ยม</v>
      </c>
      <c r="F110" s="8"/>
      <c r="G110" s="8" t="str">
        <f>IFERROR(__xludf.DUMMYFUNCTION("""COMPUTED_VALUE"""),"New")</f>
        <v>New</v>
      </c>
    </row>
    <row r="111" ht="15.75" customHeight="1">
      <c r="A111" s="8" t="str">
        <f>IFERROR(__xludf.DUMMYFUNCTION("""COMPUTED_VALUE"""),"บังอร")</f>
        <v>บังอร</v>
      </c>
      <c r="B111" s="8" t="str">
        <f>IFERROR(__xludf.DUMMYFUNCTION("""COMPUTED_VALUE"""),"G8 บุญจันทร์(สมเด็จ)")</f>
        <v>G8 บุญจันทร์(สมเด็จ)</v>
      </c>
      <c r="C111" s="8"/>
      <c r="D111" s="8"/>
      <c r="E111" s="10" t="str">
        <f>IFERROR(__xludf.DUMMYFUNCTION("""COMPUTED_VALUE"""),"ไม่มีข้อมูลเข้าเยี่ยม")</f>
        <v>ไม่มีข้อมูลเข้าเยี่ยม</v>
      </c>
      <c r="F111" s="8"/>
      <c r="G111" s="8" t="str">
        <f>IFERROR(__xludf.DUMMYFUNCTION("""COMPUTED_VALUE"""),"New")</f>
        <v>New</v>
      </c>
    </row>
    <row r="112" ht="15.75" customHeight="1">
      <c r="A112" s="8" t="str">
        <f>IFERROR(__xludf.DUMMYFUNCTION("""COMPUTED_VALUE"""),"ไล")</f>
        <v>ไล</v>
      </c>
      <c r="B112" s="8" t="str">
        <f>IFERROR(__xludf.DUMMYFUNCTION("""COMPUTED_VALUE"""),"G8 บุญจันทร์(สมเด็จ)")</f>
        <v>G8 บุญจันทร์(สมเด็จ)</v>
      </c>
      <c r="C112" s="8"/>
      <c r="D112" s="8"/>
      <c r="E112" s="10" t="str">
        <f>IFERROR(__xludf.DUMMYFUNCTION("""COMPUTED_VALUE"""),"ไม่มีข้อมูลเข้าเยี่ยม")</f>
        <v>ไม่มีข้อมูลเข้าเยี่ยม</v>
      </c>
      <c r="F112" s="8"/>
      <c r="G112" s="8" t="str">
        <f>IFERROR(__xludf.DUMMYFUNCTION("""COMPUTED_VALUE"""),"New")</f>
        <v>New</v>
      </c>
    </row>
    <row r="113" ht="15.75" customHeight="1">
      <c r="A113" s="8" t="str">
        <f>IFERROR(__xludf.DUMMYFUNCTION("""COMPUTED_VALUE"""),"ยอด")</f>
        <v>ยอด</v>
      </c>
      <c r="B113" s="8" t="str">
        <f>IFERROR(__xludf.DUMMYFUNCTION("""COMPUTED_VALUE"""),"G8 บุญจันทร์(สมเด็จ)")</f>
        <v>G8 บุญจันทร์(สมเด็จ)</v>
      </c>
      <c r="C113" s="8"/>
      <c r="D113" s="8"/>
      <c r="E113" s="10" t="str">
        <f>IFERROR(__xludf.DUMMYFUNCTION("""COMPUTED_VALUE"""),"ไม่มีข้อมูลเข้าเยี่ยม")</f>
        <v>ไม่มีข้อมูลเข้าเยี่ยม</v>
      </c>
      <c r="F113" s="8"/>
      <c r="G113" s="8" t="str">
        <f>IFERROR(__xludf.DUMMYFUNCTION("""COMPUTED_VALUE"""),"New")</f>
        <v>New</v>
      </c>
    </row>
    <row r="114" ht="15.75" customHeight="1">
      <c r="A114" s="8" t="str">
        <f>IFERROR(__xludf.DUMMYFUNCTION("""COMPUTED_VALUE"""),"น้อย")</f>
        <v>น้อย</v>
      </c>
      <c r="B114" s="8" t="str">
        <f>IFERROR(__xludf.DUMMYFUNCTION("""COMPUTED_VALUE"""),"G9 บุุญมีห้องแซง(สมเด็จ)")</f>
        <v>G9 บุุญมีห้องแซง(สมเด็จ)</v>
      </c>
      <c r="C114" s="8"/>
      <c r="D114" s="8"/>
      <c r="E114" s="10" t="str">
        <f>IFERROR(__xludf.DUMMYFUNCTION("""COMPUTED_VALUE"""),"ไม่มีข้อมูลเข้าเยี่ยม")</f>
        <v>ไม่มีข้อมูลเข้าเยี่ยม</v>
      </c>
      <c r="F114" s="8"/>
      <c r="G114" s="8" t="str">
        <f>IFERROR(__xludf.DUMMYFUNCTION("""COMPUTED_VALUE"""),"New")</f>
        <v>New</v>
      </c>
    </row>
    <row r="115" ht="15.75" customHeight="1">
      <c r="A115" s="8" t="str">
        <f>IFERROR(__xludf.DUMMYFUNCTION("""COMPUTED_VALUE"""),"ไหม")</f>
        <v>ไหม</v>
      </c>
      <c r="B115" s="8" t="str">
        <f>IFERROR(__xludf.DUMMYFUNCTION("""COMPUTED_VALUE"""),"G9 บุุญมีห้องแซง(สมเด็จ)")</f>
        <v>G9 บุุญมีห้องแซง(สมเด็จ)</v>
      </c>
      <c r="C115" s="8"/>
      <c r="D115" s="8"/>
      <c r="E115" s="10" t="str">
        <f>IFERROR(__xludf.DUMMYFUNCTION("""COMPUTED_VALUE"""),"ไม่มีข้อมูลเข้าเยี่ยม")</f>
        <v>ไม่มีข้อมูลเข้าเยี่ยม</v>
      </c>
      <c r="F115" s="8"/>
      <c r="G115" s="8" t="str">
        <f>IFERROR(__xludf.DUMMYFUNCTION("""COMPUTED_VALUE"""),"New")</f>
        <v>New</v>
      </c>
    </row>
    <row r="116" ht="15.75" customHeight="1">
      <c r="A116" s="8" t="str">
        <f>IFERROR(__xludf.DUMMYFUNCTION("""COMPUTED_VALUE"""),"พ่อแหวง")</f>
        <v>พ่อแหวง</v>
      </c>
      <c r="B116" s="8" t="str">
        <f>IFERROR(__xludf.DUMMYFUNCTION("""COMPUTED_VALUE"""),"G9 บุุญมีห้องแซง(สมเด็จ)")</f>
        <v>G9 บุุญมีห้องแซง(สมเด็จ)</v>
      </c>
      <c r="C116" s="8"/>
      <c r="D116" s="8"/>
      <c r="E116" s="10" t="str">
        <f>IFERROR(__xludf.DUMMYFUNCTION("""COMPUTED_VALUE"""),"ไม่มีข้อมูลเข้าเยี่ยม")</f>
        <v>ไม่มีข้อมูลเข้าเยี่ยม</v>
      </c>
      <c r="F116" s="8"/>
      <c r="G116" s="8" t="str">
        <f>IFERROR(__xludf.DUMMYFUNCTION("""COMPUTED_VALUE"""),"New")</f>
        <v>New</v>
      </c>
    </row>
    <row r="117" ht="15.75" customHeight="1">
      <c r="A117" s="8" t="str">
        <f>IFERROR(__xludf.DUMMYFUNCTION("""COMPUTED_VALUE"""),"แต๋ว")</f>
        <v>แต๋ว</v>
      </c>
      <c r="B117" s="8" t="str">
        <f>IFERROR(__xludf.DUMMYFUNCTION("""COMPUTED_VALUE"""),"G9 บุุญมีห้องแซง(สมเด็จ)")</f>
        <v>G9 บุุญมีห้องแซง(สมเด็จ)</v>
      </c>
      <c r="C117" s="8"/>
      <c r="D117" s="8"/>
      <c r="E117" s="10" t="str">
        <f>IFERROR(__xludf.DUMMYFUNCTION("""COMPUTED_VALUE"""),"ไม่มีข้อมูลเข้าเยี่ยม")</f>
        <v>ไม่มีข้อมูลเข้าเยี่ยม</v>
      </c>
      <c r="F117" s="8"/>
      <c r="G117" s="8" t="str">
        <f>IFERROR(__xludf.DUMMYFUNCTION("""COMPUTED_VALUE"""),"New")</f>
        <v>New</v>
      </c>
    </row>
    <row r="118" ht="15.75" customHeight="1">
      <c r="A118" s="8" t="str">
        <f>IFERROR(__xludf.DUMMYFUNCTION("""COMPUTED_VALUE"""),"อาย")</f>
        <v>อาย</v>
      </c>
      <c r="B118" s="8" t="str">
        <f>IFERROR(__xludf.DUMMYFUNCTION("""COMPUTED_VALUE"""),"G9 บุุญมีห้องแซง(สมเด็จ)")</f>
        <v>G9 บุุญมีห้องแซง(สมเด็จ)</v>
      </c>
      <c r="C118" s="8"/>
      <c r="D118" s="8"/>
      <c r="E118" s="10" t="str">
        <f>IFERROR(__xludf.DUMMYFUNCTION("""COMPUTED_VALUE"""),"ไม่มีข้อมูลเข้าเยี่ยม")</f>
        <v>ไม่มีข้อมูลเข้าเยี่ยม</v>
      </c>
      <c r="F118" s="8"/>
      <c r="G118" s="8" t="str">
        <f>IFERROR(__xludf.DUMMYFUNCTION("""COMPUTED_VALUE"""),"New")</f>
        <v>New</v>
      </c>
    </row>
    <row r="119" ht="15.75" customHeight="1">
      <c r="A119" s="8" t="str">
        <f>IFERROR(__xludf.DUMMYFUNCTION("""COMPUTED_VALUE"""),"แพรว")</f>
        <v>แพรว</v>
      </c>
      <c r="B119" s="8" t="str">
        <f>IFERROR(__xludf.DUMMYFUNCTION("""COMPUTED_VALUE"""),"G9 บุุญมีห้องแซง(สมเด็จ)")</f>
        <v>G9 บุุญมีห้องแซง(สมเด็จ)</v>
      </c>
      <c r="C119" s="8"/>
      <c r="D119" s="8"/>
      <c r="E119" s="10" t="str">
        <f>IFERROR(__xludf.DUMMYFUNCTION("""COMPUTED_VALUE"""),"ไม่มีข้อมูลเข้าเยี่ยม")</f>
        <v>ไม่มีข้อมูลเข้าเยี่ยม</v>
      </c>
      <c r="F119" s="8"/>
      <c r="G119" s="8" t="str">
        <f>IFERROR(__xludf.DUMMYFUNCTION("""COMPUTED_VALUE"""),"New")</f>
        <v>New</v>
      </c>
    </row>
    <row r="120" ht="15.75" customHeight="1">
      <c r="A120" s="8" t="str">
        <f>IFERROR(__xludf.DUMMYFUNCTION("""COMPUTED_VALUE"""),"แหม่ม")</f>
        <v>แหม่ม</v>
      </c>
      <c r="B120" s="8" t="str">
        <f>IFERROR(__xludf.DUMMYFUNCTION("""COMPUTED_VALUE"""),"G9 บุุญมีห้องแซง(สมเด็จ)")</f>
        <v>G9 บุุญมีห้องแซง(สมเด็จ)</v>
      </c>
      <c r="C120" s="8"/>
      <c r="D120" s="8"/>
      <c r="E120" s="10" t="str">
        <f>IFERROR(__xludf.DUMMYFUNCTION("""COMPUTED_VALUE"""),"ไม่มีข้อมูลเข้าเยี่ยม")</f>
        <v>ไม่มีข้อมูลเข้าเยี่ยม</v>
      </c>
      <c r="F120" s="8"/>
      <c r="G120" s="8" t="str">
        <f>IFERROR(__xludf.DUMMYFUNCTION("""COMPUTED_VALUE"""),"New")</f>
        <v>New</v>
      </c>
    </row>
    <row r="121" ht="15.75" customHeight="1">
      <c r="A121" s="8" t="str">
        <f>IFERROR(__xludf.DUMMYFUNCTION("""COMPUTED_VALUE"""),"หลั่น")</f>
        <v>หลั่น</v>
      </c>
      <c r="B121" s="8" t="str">
        <f>IFERROR(__xludf.DUMMYFUNCTION("""COMPUTED_VALUE"""),"G9 บุุญมีห้องแซง(สมเด็จ)")</f>
        <v>G9 บุุญมีห้องแซง(สมเด็จ)</v>
      </c>
      <c r="C121" s="8"/>
      <c r="D121" s="8"/>
      <c r="E121" s="10" t="str">
        <f>IFERROR(__xludf.DUMMYFUNCTION("""COMPUTED_VALUE"""),"ไม่มีข้อมูลเข้าเยี่ยม")</f>
        <v>ไม่มีข้อมูลเข้าเยี่ยม</v>
      </c>
      <c r="F121" s="8"/>
      <c r="G121" s="8" t="str">
        <f>IFERROR(__xludf.DUMMYFUNCTION("""COMPUTED_VALUE"""),"New")</f>
        <v>New</v>
      </c>
    </row>
    <row r="122" ht="15.75" customHeight="1">
      <c r="A122" s="8" t="str">
        <f>IFERROR(__xludf.DUMMYFUNCTION("""COMPUTED_VALUE"""),"เจน")</f>
        <v>เจน</v>
      </c>
      <c r="B122" s="8" t="str">
        <f>IFERROR(__xludf.DUMMYFUNCTION("""COMPUTED_VALUE"""),"G9 บุุญมีห้องแซง(สมเด็จ)")</f>
        <v>G9 บุุญมีห้องแซง(สมเด็จ)</v>
      </c>
      <c r="C122" s="8"/>
      <c r="D122" s="8"/>
      <c r="E122" s="10" t="str">
        <f>IFERROR(__xludf.DUMMYFUNCTION("""COMPUTED_VALUE"""),"ไม่มีข้อมูลเข้าเยี่ยม")</f>
        <v>ไม่มีข้อมูลเข้าเยี่ยม</v>
      </c>
      <c r="F122" s="8"/>
      <c r="G122" s="8" t="str">
        <f>IFERROR(__xludf.DUMMYFUNCTION("""COMPUTED_VALUE"""),"New")</f>
        <v>New</v>
      </c>
    </row>
    <row r="123" ht="15.75" customHeight="1">
      <c r="A123" s="8" t="str">
        <f>IFERROR(__xludf.DUMMYFUNCTION("""COMPUTED_VALUE"""),"เดือน")</f>
        <v>เดือน</v>
      </c>
      <c r="B123" s="8" t="str">
        <f>IFERROR(__xludf.DUMMYFUNCTION("""COMPUTED_VALUE"""),"G9 บุุญมีห้องแซง(สมเด็จ)")</f>
        <v>G9 บุุญมีห้องแซง(สมเด็จ)</v>
      </c>
      <c r="C123" s="8"/>
      <c r="D123" s="8"/>
      <c r="E123" s="10" t="str">
        <f>IFERROR(__xludf.DUMMYFUNCTION("""COMPUTED_VALUE"""),"ไม่มีข้อมูลเข้าเยี่ยม")</f>
        <v>ไม่มีข้อมูลเข้าเยี่ยม</v>
      </c>
      <c r="F123" s="8"/>
      <c r="G123" s="8" t="str">
        <f>IFERROR(__xludf.DUMMYFUNCTION("""COMPUTED_VALUE"""),"New")</f>
        <v>New</v>
      </c>
    </row>
    <row r="124" ht="15.75" customHeight="1">
      <c r="A124" s="8" t="str">
        <f>IFERROR(__xludf.DUMMYFUNCTION("""COMPUTED_VALUE"""),"ปาย")</f>
        <v>ปาย</v>
      </c>
      <c r="B124" s="8" t="str">
        <f>IFERROR(__xludf.DUMMYFUNCTION("""COMPUTED_VALUE"""),"G9 บุุญมีห้องแซง(สมเด็จ)")</f>
        <v>G9 บุุญมีห้องแซง(สมเด็จ)</v>
      </c>
      <c r="C124" s="8"/>
      <c r="D124" s="8"/>
      <c r="E124" s="10" t="str">
        <f>IFERROR(__xludf.DUMMYFUNCTION("""COMPUTED_VALUE"""),"ไม่มีข้อมูลเข้าเยี่ยม")</f>
        <v>ไม่มีข้อมูลเข้าเยี่ยม</v>
      </c>
      <c r="F124" s="8"/>
      <c r="G124" s="8" t="str">
        <f>IFERROR(__xludf.DUMMYFUNCTION("""COMPUTED_VALUE"""),"New")</f>
        <v>New</v>
      </c>
    </row>
    <row r="125" ht="15.75" customHeight="1">
      <c r="A125" s="8" t="str">
        <f>IFERROR(__xludf.DUMMYFUNCTION("""COMPUTED_VALUE"""),"ริน")</f>
        <v>ริน</v>
      </c>
      <c r="B125" s="8" t="str">
        <f>IFERROR(__xludf.DUMMYFUNCTION("""COMPUTED_VALUE"""),"G9 บุุญมีห้องแซง(สมเด็จ)")</f>
        <v>G9 บุุญมีห้องแซง(สมเด็จ)</v>
      </c>
      <c r="C125" s="8"/>
      <c r="D125" s="8"/>
      <c r="E125" s="10" t="str">
        <f>IFERROR(__xludf.DUMMYFUNCTION("""COMPUTED_VALUE"""),"ไม่มีข้อมูลเข้าเยี่ยม")</f>
        <v>ไม่มีข้อมูลเข้าเยี่ยม</v>
      </c>
      <c r="F125" s="8"/>
      <c r="G125" s="8" t="str">
        <f>IFERROR(__xludf.DUMMYFUNCTION("""COMPUTED_VALUE"""),"New")</f>
        <v>New</v>
      </c>
    </row>
    <row r="126" ht="15.75" customHeight="1">
      <c r="A126" s="8" t="str">
        <f>IFERROR(__xludf.DUMMYFUNCTION("""COMPUTED_VALUE"""),"บริส")</f>
        <v>บริส</v>
      </c>
      <c r="B126" s="8" t="str">
        <f>IFERROR(__xludf.DUMMYFUNCTION("""COMPUTED_VALUE"""),"G9 บุุญมีห้องแซง(สมเด็จ)")</f>
        <v>G9 บุุญมีห้องแซง(สมเด็จ)</v>
      </c>
      <c r="C126" s="8"/>
      <c r="D126" s="8"/>
      <c r="E126" s="10" t="str">
        <f>IFERROR(__xludf.DUMMYFUNCTION("""COMPUTED_VALUE"""),"ไม่มีข้อมูลเข้าเยี่ยม")</f>
        <v>ไม่มีข้อมูลเข้าเยี่ยม</v>
      </c>
      <c r="F126" s="8"/>
      <c r="G126" s="8" t="str">
        <f>IFERROR(__xludf.DUMMYFUNCTION("""COMPUTED_VALUE"""),"New")</f>
        <v>New</v>
      </c>
    </row>
    <row r="127" ht="15.75" customHeight="1">
      <c r="A127" s="8" t="str">
        <f>IFERROR(__xludf.DUMMYFUNCTION("""COMPUTED_VALUE"""),"เอมอร")</f>
        <v>เอมอร</v>
      </c>
      <c r="B127" s="8" t="str">
        <f>IFERROR(__xludf.DUMMYFUNCTION("""COMPUTED_VALUE"""),"G9 บุุญมีห้องแซง(สมเด็จ)")</f>
        <v>G9 บุุญมีห้องแซง(สมเด็จ)</v>
      </c>
      <c r="C127" s="8"/>
      <c r="D127" s="8"/>
      <c r="E127" s="10" t="str">
        <f>IFERROR(__xludf.DUMMYFUNCTION("""COMPUTED_VALUE"""),"ไม่มีข้อมูลเข้าเยี่ยม")</f>
        <v>ไม่มีข้อมูลเข้าเยี่ยม</v>
      </c>
      <c r="F127" s="8"/>
      <c r="G127" s="8" t="str">
        <f>IFERROR(__xludf.DUMMYFUNCTION("""COMPUTED_VALUE"""),"New")</f>
        <v>New</v>
      </c>
    </row>
    <row r="128" ht="15.75" customHeight="1">
      <c r="A128" s="8" t="str">
        <f>IFERROR(__xludf.DUMMYFUNCTION("""COMPUTED_VALUE"""),"วิน")</f>
        <v>วิน</v>
      </c>
      <c r="B128" s="8" t="str">
        <f>IFERROR(__xludf.DUMMYFUNCTION("""COMPUTED_VALUE"""),"G9 บุุญมีห้องแซง(สมเด็จ)")</f>
        <v>G9 บุุญมีห้องแซง(สมเด็จ)</v>
      </c>
      <c r="C128" s="8"/>
      <c r="D128" s="8"/>
      <c r="E128" s="10" t="str">
        <f>IFERROR(__xludf.DUMMYFUNCTION("""COMPUTED_VALUE"""),"ไม่มีข้อมูลเข้าเยี่ยม")</f>
        <v>ไม่มีข้อมูลเข้าเยี่ยม</v>
      </c>
      <c r="F128" s="8"/>
      <c r="G128" s="8" t="str">
        <f>IFERROR(__xludf.DUMMYFUNCTION("""COMPUTED_VALUE"""),"New")</f>
        <v>New</v>
      </c>
    </row>
    <row r="129" ht="15.75" customHeight="1">
      <c r="A129" s="8" t="str">
        <f>IFERROR(__xludf.DUMMYFUNCTION("""COMPUTED_VALUE"""),"แก้ว")</f>
        <v>แก้ว</v>
      </c>
      <c r="B129" s="8" t="str">
        <f>IFERROR(__xludf.DUMMYFUNCTION("""COMPUTED_VALUE"""),"G9 บุุญมีห้องแซง(สมเด็จ)")</f>
        <v>G9 บุุญมีห้องแซง(สมเด็จ)</v>
      </c>
      <c r="C129" s="8"/>
      <c r="D129" s="8"/>
      <c r="E129" s="10" t="str">
        <f>IFERROR(__xludf.DUMMYFUNCTION("""COMPUTED_VALUE"""),"ไม่มีข้อมูลเข้าเยี่ยม")</f>
        <v>ไม่มีข้อมูลเข้าเยี่ยม</v>
      </c>
      <c r="F129" s="8"/>
      <c r="G129" s="8" t="str">
        <f>IFERROR(__xludf.DUMMYFUNCTION("""COMPUTED_VALUE"""),"New")</f>
        <v>New</v>
      </c>
    </row>
    <row r="130" ht="15.75" customHeight="1">
      <c r="A130" s="8" t="str">
        <f>IFERROR(__xludf.DUMMYFUNCTION("""COMPUTED_VALUE"""),"ต็ก")</f>
        <v>ต็ก</v>
      </c>
      <c r="B130" s="8" t="str">
        <f>IFERROR(__xludf.DUMMYFUNCTION("""COMPUTED_VALUE"""),"G9 บุุญมีห้องแซง(สมเด็จ)")</f>
        <v>G9 บุุญมีห้องแซง(สมเด็จ)</v>
      </c>
      <c r="C130" s="8"/>
      <c r="D130" s="8"/>
      <c r="E130" s="10" t="str">
        <f>IFERROR(__xludf.DUMMYFUNCTION("""COMPUTED_VALUE"""),"ไม่มีข้อมูลเข้าเยี่ยม")</f>
        <v>ไม่มีข้อมูลเข้าเยี่ยม</v>
      </c>
      <c r="F130" s="8"/>
      <c r="G130" s="8" t="str">
        <f>IFERROR(__xludf.DUMMYFUNCTION("""COMPUTED_VALUE"""),"New")</f>
        <v>New</v>
      </c>
    </row>
    <row r="131" ht="15.75" customHeight="1">
      <c r="A131" s="8" t="str">
        <f>IFERROR(__xludf.DUMMYFUNCTION("""COMPUTED_VALUE"""),"เลิศ")</f>
        <v>เลิศ</v>
      </c>
      <c r="B131" s="8" t="str">
        <f>IFERROR(__xludf.DUMMYFUNCTION("""COMPUTED_VALUE"""),"G9 บุุญมีห้องแซง(สมเด็จ)")</f>
        <v>G9 บุุญมีห้องแซง(สมเด็จ)</v>
      </c>
      <c r="C131" s="8"/>
      <c r="D131" s="8"/>
      <c r="E131" s="10" t="str">
        <f>IFERROR(__xludf.DUMMYFUNCTION("""COMPUTED_VALUE"""),"ไม่มีข้อมูลเข้าเยี่ยม")</f>
        <v>ไม่มีข้อมูลเข้าเยี่ยม</v>
      </c>
      <c r="F131" s="8"/>
      <c r="G131" s="8" t="str">
        <f>IFERROR(__xludf.DUMMYFUNCTION("""COMPUTED_VALUE"""),"New")</f>
        <v>New</v>
      </c>
    </row>
    <row r="132" ht="15.75" customHeight="1">
      <c r="A132" s="8" t="str">
        <f>IFERROR(__xludf.DUMMYFUNCTION("""COMPUTED_VALUE"""),"แม่ปุก")</f>
        <v>แม่ปุก</v>
      </c>
      <c r="B132" s="8" t="str">
        <f>IFERROR(__xludf.DUMMYFUNCTION("""COMPUTED_VALUE"""),"G6 สถิต (เมือง2)")</f>
        <v>G6 สถิต (เมือง2)</v>
      </c>
      <c r="C132" s="8"/>
      <c r="D132" s="8"/>
      <c r="E132" s="10" t="str">
        <f>IFERROR(__xludf.DUMMYFUNCTION("""COMPUTED_VALUE"""),"ไม่มีข้อมูลเข้าเยี่ยม")</f>
        <v>ไม่มีข้อมูลเข้าเยี่ยม</v>
      </c>
      <c r="F132" s="8"/>
      <c r="G132" s="8" t="str">
        <f>IFERROR(__xludf.DUMMYFUNCTION("""COMPUTED_VALUE"""),"New")</f>
        <v>New</v>
      </c>
    </row>
    <row r="133" ht="15.75" customHeight="1">
      <c r="A133" s="8" t="str">
        <f>IFERROR(__xludf.DUMMYFUNCTION("""COMPUTED_VALUE"""),"บุญคม ชารีรักษ์")</f>
        <v>บุญคม ชารีรักษ์</v>
      </c>
      <c r="B133" s="8" t="str">
        <f>IFERROR(__xludf.DUMMYFUNCTION("""COMPUTED_VALUE"""),"G2 เบญ (เมือง1)")</f>
        <v>G2 เบญ (เมือง1)</v>
      </c>
      <c r="C133" s="8"/>
      <c r="D133" s="8"/>
      <c r="E133" s="10" t="str">
        <f>IFERROR(__xludf.DUMMYFUNCTION("""COMPUTED_VALUE"""),"ไม่มีข้อมูลเข้าเยี่ยม")</f>
        <v>ไม่มีข้อมูลเข้าเยี่ยม</v>
      </c>
      <c r="F133" s="8"/>
      <c r="G133" s="8" t="str">
        <f>IFERROR(__xludf.DUMMYFUNCTION("""COMPUTED_VALUE"""),"New")</f>
        <v>New</v>
      </c>
    </row>
    <row r="134" ht="15.75" customHeight="1">
      <c r="A134" s="8" t="str">
        <f>IFERROR(__xludf.DUMMYFUNCTION("""COMPUTED_VALUE""")," ติ๋ม ชารีรักษ์")</f>
        <v> ติ๋ม ชารีรักษ์</v>
      </c>
      <c r="B134" s="8" t="str">
        <f>IFERROR(__xludf.DUMMYFUNCTION("""COMPUTED_VALUE"""),"G2 เบญ (เมือง1)")</f>
        <v>G2 เบญ (เมือง1)</v>
      </c>
      <c r="C134" s="8"/>
      <c r="D134" s="8"/>
      <c r="E134" s="10" t="str">
        <f>IFERROR(__xludf.DUMMYFUNCTION("""COMPUTED_VALUE"""),"ไม่มีข้อมูลเข้าเยี่ยม")</f>
        <v>ไม่มีข้อมูลเข้าเยี่ยม</v>
      </c>
      <c r="F134" s="8"/>
      <c r="G134" s="8" t="str">
        <f>IFERROR(__xludf.DUMMYFUNCTION("""COMPUTED_VALUE"""),"New")</f>
        <v>New</v>
      </c>
    </row>
    <row r="135" ht="15.75" customHeight="1">
      <c r="A135" s="8" t="str">
        <f>IFERROR(__xludf.DUMMYFUNCTION("""COMPUTED_VALUE"""),"ปราโมทย์ (โหน่ง)")</f>
        <v>ปราโมทย์ (โหน่ง)</v>
      </c>
      <c r="B135" s="8" t="str">
        <f>IFERROR(__xludf.DUMMYFUNCTION("""COMPUTED_VALUE"""),"G2 เบญ (เมือง1)")</f>
        <v>G2 เบญ (เมือง1)</v>
      </c>
      <c r="C135" s="8"/>
      <c r="D135" s="8"/>
      <c r="E135" s="10" t="str">
        <f>IFERROR(__xludf.DUMMYFUNCTION("""COMPUTED_VALUE"""),"ไม่มีข้อมูลเข้าเยี่ยม")</f>
        <v>ไม่มีข้อมูลเข้าเยี่ยม</v>
      </c>
      <c r="F135" s="8"/>
      <c r="G135" s="8" t="str">
        <f>IFERROR(__xludf.DUMMYFUNCTION("""COMPUTED_VALUE"""),"New")</f>
        <v>New</v>
      </c>
    </row>
    <row r="136" ht="15.75" customHeight="1">
      <c r="A136" s="8" t="str">
        <f>IFERROR(__xludf.DUMMYFUNCTION("""COMPUTED_VALUE"""),"ตุ๊ก")</f>
        <v>ตุ๊ก</v>
      </c>
      <c r="B136" s="8" t="str">
        <f>IFERROR(__xludf.DUMMYFUNCTION("""COMPUTED_VALUE"""),"G2 เบญ (เมือง1)")</f>
        <v>G2 เบญ (เมือง1)</v>
      </c>
      <c r="C136" s="8"/>
      <c r="D136" s="8"/>
      <c r="E136" s="10" t="str">
        <f>IFERROR(__xludf.DUMMYFUNCTION("""COMPUTED_VALUE"""),"ไม่มีข้อมูลเข้าเยี่ยม")</f>
        <v>ไม่มีข้อมูลเข้าเยี่ยม</v>
      </c>
      <c r="F136" s="8"/>
      <c r="G136" s="8" t="str">
        <f>IFERROR(__xludf.DUMMYFUNCTION("""COMPUTED_VALUE"""),"New")</f>
        <v>New</v>
      </c>
    </row>
    <row r="137" ht="15.75" customHeight="1">
      <c r="A137" s="8" t="str">
        <f>IFERROR(__xludf.DUMMYFUNCTION("""COMPUTED_VALUE"""),"หนึ่่ง")</f>
        <v>หนึ่่ง</v>
      </c>
      <c r="B137" s="8" t="str">
        <f>IFERROR(__xludf.DUMMYFUNCTION("""COMPUTED_VALUE"""),"G1 ผุสดี (เมือง1)")</f>
        <v>G1 ผุสดี (เมือง1)</v>
      </c>
      <c r="C137" s="8"/>
      <c r="D137" s="8"/>
      <c r="E137" s="10" t="str">
        <f>IFERROR(__xludf.DUMMYFUNCTION("""COMPUTED_VALUE"""),"ไม่มีข้อมูลเข้าเยี่ยม")</f>
        <v>ไม่มีข้อมูลเข้าเยี่ยม</v>
      </c>
      <c r="F137" s="8"/>
      <c r="G137" s="8" t="str">
        <f>IFERROR(__xludf.DUMMYFUNCTION("""COMPUTED_VALUE"""),"New")</f>
        <v>New</v>
      </c>
    </row>
    <row r="138" ht="15.75" customHeight="1">
      <c r="A138" s="8" t="str">
        <f>IFERROR(__xludf.DUMMYFUNCTION("""COMPUTED_VALUE"""),"ตุ๊ก")</f>
        <v>ตุ๊ก</v>
      </c>
      <c r="B138" s="8" t="str">
        <f>IFERROR(__xludf.DUMMYFUNCTION("""COMPUTED_VALUE"""),"G5 ดาวใจ (เมือง2)")</f>
        <v>G5 ดาวใจ (เมือง2)</v>
      </c>
      <c r="C138" s="8"/>
      <c r="D138" s="8"/>
      <c r="E138" s="10" t="str">
        <f>IFERROR(__xludf.DUMMYFUNCTION("""COMPUTED_VALUE"""),"ไม่มีข้อมูลเข้าเยี่ยม")</f>
        <v>ไม่มีข้อมูลเข้าเยี่ยม</v>
      </c>
      <c r="F138" s="8"/>
      <c r="G138" s="8" t="str">
        <f>IFERROR(__xludf.DUMMYFUNCTION("""COMPUTED_VALUE"""),"New")</f>
        <v>New</v>
      </c>
    </row>
    <row r="139" ht="15.75" customHeight="1">
      <c r="A139" s="8" t="str">
        <f>IFERROR(__xludf.DUMMYFUNCTION("""COMPUTED_VALUE"""),"บุญมา")</f>
        <v>บุญมา</v>
      </c>
      <c r="B139" s="8" t="str">
        <f>IFERROR(__xludf.DUMMYFUNCTION("""COMPUTED_VALUE"""),"G5 ดาวใจ (เมือง2)")</f>
        <v>G5 ดาวใจ (เมือง2)</v>
      </c>
      <c r="C139" s="8"/>
      <c r="D139" s="8"/>
      <c r="E139" s="10" t="str">
        <f>IFERROR(__xludf.DUMMYFUNCTION("""COMPUTED_VALUE"""),"ไม่มีข้อมูลเข้าเยี่ยม")</f>
        <v>ไม่มีข้อมูลเข้าเยี่ยม</v>
      </c>
      <c r="F139" s="8"/>
      <c r="G139" s="8" t="str">
        <f>IFERROR(__xludf.DUMMYFUNCTION("""COMPUTED_VALUE"""),"New")</f>
        <v>New</v>
      </c>
    </row>
    <row r="140" ht="15.75" customHeight="1">
      <c r="A140" s="8" t="str">
        <f>IFERROR(__xludf.DUMMYFUNCTION("""COMPUTED_VALUE"""),"ไสว")</f>
        <v>ไสว</v>
      </c>
      <c r="B140" s="8" t="str">
        <f>IFERROR(__xludf.DUMMYFUNCTION("""COMPUTED_VALUE"""),"G5 ดาวใจ (เมือง2)")</f>
        <v>G5 ดาวใจ (เมือง2)</v>
      </c>
      <c r="C140" s="8"/>
      <c r="D140" s="8"/>
      <c r="E140" s="10" t="str">
        <f>IFERROR(__xludf.DUMMYFUNCTION("""COMPUTED_VALUE"""),"ไม่มีข้อมูลเข้าเยี่ยม")</f>
        <v>ไม่มีข้อมูลเข้าเยี่ยม</v>
      </c>
      <c r="F140" s="8"/>
      <c r="G140" s="8" t="str">
        <f>IFERROR(__xludf.DUMMYFUNCTION("""COMPUTED_VALUE"""),"New")</f>
        <v>New</v>
      </c>
    </row>
    <row r="141" ht="15.75" customHeight="1">
      <c r="A141" s="8" t="str">
        <f>IFERROR(__xludf.DUMMYFUNCTION("""COMPUTED_VALUE"""),"หม่อม")</f>
        <v>หม่อม</v>
      </c>
      <c r="B141" s="8" t="str">
        <f>IFERROR(__xludf.DUMMYFUNCTION("""COMPUTED_VALUE"""),"G5 ดาวใจ (เมือง2)")</f>
        <v>G5 ดาวใจ (เมือง2)</v>
      </c>
      <c r="C141" s="8"/>
      <c r="D141" s="8"/>
      <c r="E141" s="10" t="str">
        <f>IFERROR(__xludf.DUMMYFUNCTION("""COMPUTED_VALUE"""),"ไม่มีข้อมูลเข้าเยี่ยม")</f>
        <v>ไม่มีข้อมูลเข้าเยี่ยม</v>
      </c>
      <c r="F141" s="8"/>
      <c r="G141" s="8" t="str">
        <f>IFERROR(__xludf.DUMMYFUNCTION("""COMPUTED_VALUE"""),"New")</f>
        <v>New</v>
      </c>
    </row>
    <row r="142" ht="15.75" customHeight="1">
      <c r="A142" s="8" t="str">
        <f>IFERROR(__xludf.DUMMYFUNCTION("""COMPUTED_VALUE"""),"บัววัน")</f>
        <v>บัววัน</v>
      </c>
      <c r="B142" s="8" t="str">
        <f>IFERROR(__xludf.DUMMYFUNCTION("""COMPUTED_VALUE"""),"G5 ดาวใจ (เมือง2)")</f>
        <v>G5 ดาวใจ (เมือง2)</v>
      </c>
      <c r="C142" s="8"/>
      <c r="D142" s="8"/>
      <c r="E142" s="10" t="str">
        <f>IFERROR(__xludf.DUMMYFUNCTION("""COMPUTED_VALUE"""),"ไม่มีข้อมูลเข้าเยี่ยม")</f>
        <v>ไม่มีข้อมูลเข้าเยี่ยม</v>
      </c>
      <c r="F142" s="8"/>
      <c r="G142" s="8" t="str">
        <f>IFERROR(__xludf.DUMMYFUNCTION("""COMPUTED_VALUE"""),"New")</f>
        <v>New</v>
      </c>
    </row>
    <row r="143" ht="15.75" customHeight="1">
      <c r="A143" s="8" t="str">
        <f>IFERROR(__xludf.DUMMYFUNCTION("""COMPUTED_VALUE"""),"ครูดวน")</f>
        <v>ครูดวน</v>
      </c>
      <c r="B143" s="8" t="str">
        <f>IFERROR(__xludf.DUMMYFUNCTION("""COMPUTED_VALUE"""),"G5 ดาวใจ (เมือง2)")</f>
        <v>G5 ดาวใจ (เมือง2)</v>
      </c>
      <c r="C143" s="8"/>
      <c r="D143" s="8"/>
      <c r="E143" s="10" t="str">
        <f>IFERROR(__xludf.DUMMYFUNCTION("""COMPUTED_VALUE"""),"ไม่มีข้อมูลเข้าเยี่ยม")</f>
        <v>ไม่มีข้อมูลเข้าเยี่ยม</v>
      </c>
      <c r="F143" s="8"/>
      <c r="G143" s="8" t="str">
        <f>IFERROR(__xludf.DUMMYFUNCTION("""COMPUTED_VALUE"""),"New")</f>
        <v>New</v>
      </c>
    </row>
    <row r="144" ht="15.75" customHeight="1">
      <c r="A144" s="8" t="str">
        <f>IFERROR(__xludf.DUMMYFUNCTION("""COMPUTED_VALUE"""),"แต๋ว")</f>
        <v>แต๋ว</v>
      </c>
      <c r="B144" s="8" t="str">
        <f>IFERROR(__xludf.DUMMYFUNCTION("""COMPUTED_VALUE"""),"G5 ดาวใจ (เมือง2)")</f>
        <v>G5 ดาวใจ (เมือง2)</v>
      </c>
      <c r="C144" s="8"/>
      <c r="D144" s="8"/>
      <c r="E144" s="10" t="str">
        <f>IFERROR(__xludf.DUMMYFUNCTION("""COMPUTED_VALUE"""),"ไม่มีข้อมูลเข้าเยี่ยม")</f>
        <v>ไม่มีข้อมูลเข้าเยี่ยม</v>
      </c>
      <c r="F144" s="8"/>
      <c r="G144" s="8" t="str">
        <f>IFERROR(__xludf.DUMMYFUNCTION("""COMPUTED_VALUE"""),"New")</f>
        <v>New</v>
      </c>
    </row>
    <row r="145" ht="15.75" customHeight="1">
      <c r="A145" s="8" t="str">
        <f>IFERROR(__xludf.DUMMYFUNCTION("""COMPUTED_VALUE"""),"ทองใบ")</f>
        <v>ทองใบ</v>
      </c>
      <c r="B145" s="8" t="str">
        <f>IFERROR(__xludf.DUMMYFUNCTION("""COMPUTED_VALUE"""),"G5 ดาวใจ (เมือง2)")</f>
        <v>G5 ดาวใจ (เมือง2)</v>
      </c>
      <c r="C145" s="8"/>
      <c r="D145" s="8"/>
      <c r="E145" s="10" t="str">
        <f>IFERROR(__xludf.DUMMYFUNCTION("""COMPUTED_VALUE"""),"ไม่มีข้อมูลเข้าเยี่ยม")</f>
        <v>ไม่มีข้อมูลเข้าเยี่ยม</v>
      </c>
      <c r="F145" s="8"/>
      <c r="G145" s="8" t="str">
        <f>IFERROR(__xludf.DUMMYFUNCTION("""COMPUTED_VALUE"""),"New")</f>
        <v>New</v>
      </c>
    </row>
    <row r="146" ht="15.75" customHeight="1">
      <c r="A146" s="8" t="str">
        <f>IFERROR(__xludf.DUMMYFUNCTION("""COMPUTED_VALUE"""),"ติ๋ม หนองบัว")</f>
        <v>ติ๋ม หนองบัว</v>
      </c>
      <c r="B146" s="8" t="str">
        <f>IFERROR(__xludf.DUMMYFUNCTION("""COMPUTED_VALUE"""),"G2 เบญ (เมือง1)")</f>
        <v>G2 เบญ (เมือง1)</v>
      </c>
      <c r="C146" s="8"/>
      <c r="D146" s="8"/>
      <c r="E146" s="10" t="str">
        <f>IFERROR(__xludf.DUMMYFUNCTION("""COMPUTED_VALUE"""),"ไม่มีข้อมูลเข้าเยี่ยม")</f>
        <v>ไม่มีข้อมูลเข้าเยี่ยม</v>
      </c>
      <c r="F146" s="8"/>
      <c r="G146" s="8" t="str">
        <f>IFERROR(__xludf.DUMMYFUNCTION("""COMPUTED_VALUE"""),"New")</f>
        <v>New</v>
      </c>
    </row>
    <row r="147" ht="15.75" customHeight="1">
      <c r="A147" s="8" t="str">
        <f>IFERROR(__xludf.DUMMYFUNCTION("""COMPUTED_VALUE"""),"พุฒซ้อน")</f>
        <v>พุฒซ้อน</v>
      </c>
      <c r="B147" s="8" t="str">
        <f>IFERROR(__xludf.DUMMYFUNCTION("""COMPUTED_VALUE"""),"G2 เบญ (เมือง1)")</f>
        <v>G2 เบญ (เมือง1)</v>
      </c>
      <c r="C147" s="8"/>
      <c r="D147" s="8"/>
      <c r="E147" s="10" t="str">
        <f>IFERROR(__xludf.DUMMYFUNCTION("""COMPUTED_VALUE"""),"ไม่มีข้อมูลเข้าเยี่ยม")</f>
        <v>ไม่มีข้อมูลเข้าเยี่ยม</v>
      </c>
      <c r="F147" s="8"/>
      <c r="G147" s="8" t="str">
        <f>IFERROR(__xludf.DUMMYFUNCTION("""COMPUTED_VALUE"""),"New")</f>
        <v>New</v>
      </c>
    </row>
    <row r="148" ht="15.75" customHeight="1">
      <c r="A148" s="8" t="str">
        <f>IFERROR(__xludf.DUMMYFUNCTION("""COMPUTED_VALUE"""),"ระเบียบ ศรีประดับ")</f>
        <v>ระเบียบ ศรีประดับ</v>
      </c>
      <c r="B148" s="8" t="str">
        <f>IFERROR(__xludf.DUMMYFUNCTION("""COMPUTED_VALUE"""),"G2 เบญ (เมือง1)")</f>
        <v>G2 เบญ (เมือง1)</v>
      </c>
      <c r="C148" s="8"/>
      <c r="D148" s="8"/>
      <c r="E148" s="10" t="str">
        <f>IFERROR(__xludf.DUMMYFUNCTION("""COMPUTED_VALUE"""),"ไม่มีข้อมูลเข้าเยี่ยม")</f>
        <v>ไม่มีข้อมูลเข้าเยี่ยม</v>
      </c>
      <c r="F148" s="8"/>
      <c r="G148" s="8" t="str">
        <f>IFERROR(__xludf.DUMMYFUNCTION("""COMPUTED_VALUE"""),"New")</f>
        <v>New</v>
      </c>
    </row>
    <row r="149" ht="15.75" customHeight="1">
      <c r="A149" s="8" t="str">
        <f>IFERROR(__xludf.DUMMYFUNCTION("""COMPUTED_VALUE"""),"จิต (รอโอนพี่หนิง)")</f>
        <v>จิต (รอโอนพี่หนิง)</v>
      </c>
      <c r="B149" s="8" t="str">
        <f>IFERROR(__xludf.DUMMYFUNCTION("""COMPUTED_VALUE"""),"G2 เบญ (เมือง1)")</f>
        <v>G2 เบญ (เมือง1)</v>
      </c>
      <c r="C149" s="8"/>
      <c r="D149" s="8"/>
      <c r="E149" s="10" t="str">
        <f>IFERROR(__xludf.DUMMYFUNCTION("""COMPUTED_VALUE"""),"ไม่มีข้อมูลเข้าเยี่ยม")</f>
        <v>ไม่มีข้อมูลเข้าเยี่ยม</v>
      </c>
      <c r="F149" s="8"/>
      <c r="G149" s="8" t="str">
        <f>IFERROR(__xludf.DUMMYFUNCTION("""COMPUTED_VALUE"""),"New")</f>
        <v>New</v>
      </c>
    </row>
    <row r="150" ht="15.75" customHeight="1">
      <c r="A150" s="8" t="str">
        <f>IFERROR(__xludf.DUMMYFUNCTION("""COMPUTED_VALUE"""),"แมว (รอโอนพี่หนิง)")</f>
        <v>แมว (รอโอนพี่หนิง)</v>
      </c>
      <c r="B150" s="8" t="str">
        <f>IFERROR(__xludf.DUMMYFUNCTION("""COMPUTED_VALUE"""),"G2 เบญ (เมือง1)")</f>
        <v>G2 เบญ (เมือง1)</v>
      </c>
      <c r="C150" s="8"/>
      <c r="D150" s="8"/>
      <c r="E150" s="10" t="str">
        <f>IFERROR(__xludf.DUMMYFUNCTION("""COMPUTED_VALUE"""),"ไม่มีข้อมูลเข้าเยี่ยม")</f>
        <v>ไม่มีข้อมูลเข้าเยี่ยม</v>
      </c>
      <c r="F150" s="8"/>
      <c r="G150" s="8" t="str">
        <f>IFERROR(__xludf.DUMMYFUNCTION("""COMPUTED_VALUE"""),"New")</f>
        <v>New</v>
      </c>
    </row>
    <row r="151" ht="15.75" customHeight="1">
      <c r="A151" s="8" t="str">
        <f>IFERROR(__xludf.DUMMYFUNCTION("""COMPUTED_VALUE"""),"นุช (รอโอนพี่หนิง)")</f>
        <v>นุช (รอโอนพี่หนิง)</v>
      </c>
      <c r="B151" s="8" t="str">
        <f>IFERROR(__xludf.DUMMYFUNCTION("""COMPUTED_VALUE"""),"G2 เบญ (เมือง1)")</f>
        <v>G2 เบญ (เมือง1)</v>
      </c>
      <c r="C151" s="8"/>
      <c r="D151" s="8"/>
      <c r="E151" s="10" t="str">
        <f>IFERROR(__xludf.DUMMYFUNCTION("""COMPUTED_VALUE"""),"ไม่มีข้อมูลเข้าเยี่ยม")</f>
        <v>ไม่มีข้อมูลเข้าเยี่ยม</v>
      </c>
      <c r="F151" s="8"/>
      <c r="G151" s="8" t="str">
        <f>IFERROR(__xludf.DUMMYFUNCTION("""COMPUTED_VALUE"""),"New")</f>
        <v>New</v>
      </c>
    </row>
    <row r="152" ht="15.75" customHeight="1">
      <c r="A152" s="8" t="str">
        <f>IFERROR(__xludf.DUMMYFUNCTION("""COMPUTED_VALUE"""),"แขก(พงษ์พัฒน์)")</f>
        <v>แขก(พงษ์พัฒน์)</v>
      </c>
      <c r="B152" s="8" t="str">
        <f>IFERROR(__xludf.DUMMYFUNCTION("""COMPUTED_VALUE"""),"G2 เบญ (เมือง1)")</f>
        <v>G2 เบญ (เมือง1)</v>
      </c>
      <c r="C152" s="8"/>
      <c r="D152" s="8" t="str">
        <f>IFERROR(__xludf.DUMMYFUNCTION("""COMPUTED_VALUE"""),"A")</f>
        <v>A</v>
      </c>
      <c r="E152" s="10" t="str">
        <f>IFERROR(__xludf.DUMMYFUNCTION("""COMPUTED_VALUE"""),"ไม่มีข้อมูลเข้าเยี่ยม")</f>
        <v>ไม่มีข้อมูลเข้าเยี่ยม</v>
      </c>
      <c r="F152" s="8"/>
      <c r="G152" s="8" t="str">
        <f>IFERROR(__xludf.DUMMYFUNCTION("""COMPUTED_VALUE"""),"New")</f>
        <v>New</v>
      </c>
    </row>
    <row r="153" ht="15.75" customHeight="1">
      <c r="A153" s="8" t="str">
        <f>IFERROR(__xludf.DUMMYFUNCTION("""COMPUTED_VALUE"""),"โจโจ้")</f>
        <v>โจโจ้</v>
      </c>
      <c r="B153" s="8" t="str">
        <f>IFERROR(__xludf.DUMMYFUNCTION("""COMPUTED_VALUE"""),"G2 เบญ (เมือง1)")</f>
        <v>G2 เบญ (เมือง1)</v>
      </c>
      <c r="C153" s="8"/>
      <c r="D153" s="8"/>
      <c r="E153" s="10" t="str">
        <f>IFERROR(__xludf.DUMMYFUNCTION("""COMPUTED_VALUE"""),"ไม่มีข้อมูลเข้าเยี่ยม")</f>
        <v>ไม่มีข้อมูลเข้าเยี่ยม</v>
      </c>
      <c r="F153" s="8"/>
      <c r="G153" s="8" t="str">
        <f>IFERROR(__xludf.DUMMYFUNCTION("""COMPUTED_VALUE"""),"New")</f>
        <v>New</v>
      </c>
    </row>
    <row r="154" ht="15.75" customHeight="1">
      <c r="A154" s="8" t="str">
        <f>IFERROR(__xludf.DUMMYFUNCTION("""COMPUTED_VALUE"""),"ตุ๊")</f>
        <v>ตุ๊</v>
      </c>
      <c r="B154" s="8" t="str">
        <f>IFERROR(__xludf.DUMMYFUNCTION("""COMPUTED_VALUE"""),"G6 สถิต (เมือง2)")</f>
        <v>G6 สถิต (เมือง2)</v>
      </c>
      <c r="C154" s="8"/>
      <c r="D154" s="8"/>
      <c r="E154" s="10" t="str">
        <f>IFERROR(__xludf.DUMMYFUNCTION("""COMPUTED_VALUE"""),"ไม่มีข้อมูลเข้าเยี่ยม")</f>
        <v>ไม่มีข้อมูลเข้าเยี่ยม</v>
      </c>
      <c r="F154" s="8"/>
      <c r="G154" s="8" t="str">
        <f>IFERROR(__xludf.DUMMYFUNCTION("""COMPUTED_VALUE"""),"New")</f>
        <v>New</v>
      </c>
    </row>
    <row r="155" ht="15.75" customHeight="1">
      <c r="A155" s="8" t="str">
        <f>IFERROR(__xludf.DUMMYFUNCTION("""COMPUTED_VALUE"""),"สมปอง")</f>
        <v>สมปอง</v>
      </c>
      <c r="B155" s="8" t="str">
        <f>IFERROR(__xludf.DUMMYFUNCTION("""COMPUTED_VALUE"""),"G3 ปุนนาภา (เมือง1)")</f>
        <v>G3 ปุนนาภา (เมือง1)</v>
      </c>
      <c r="C155" s="8"/>
      <c r="D155" s="8"/>
      <c r="E155" s="10" t="str">
        <f>IFERROR(__xludf.DUMMYFUNCTION("""COMPUTED_VALUE"""),"ไม่มีข้อมูลเข้าเยี่ยม")</f>
        <v>ไม่มีข้อมูลเข้าเยี่ยม</v>
      </c>
      <c r="F155" s="8"/>
      <c r="G155" s="8" t="str">
        <f>IFERROR(__xludf.DUMMYFUNCTION("""COMPUTED_VALUE"""),"New")</f>
        <v>New</v>
      </c>
    </row>
    <row r="156" ht="15.75" customHeight="1">
      <c r="A156" s="8" t="str">
        <f>IFERROR(__xludf.DUMMYFUNCTION("""COMPUTED_VALUE"""),"นารี")</f>
        <v>นารี</v>
      </c>
      <c r="B156" s="8" t="str">
        <f>IFERROR(__xludf.DUMMYFUNCTION("""COMPUTED_VALUE"""),"G3 ปุนนาภา (เมือง1)")</f>
        <v>G3 ปุนนาภา (เมือง1)</v>
      </c>
      <c r="C156" s="8"/>
      <c r="D156" s="8"/>
      <c r="E156" s="10" t="str">
        <f>IFERROR(__xludf.DUMMYFUNCTION("""COMPUTED_VALUE"""),"ไม่มีข้อมูลเข้าเยี่ยม")</f>
        <v>ไม่มีข้อมูลเข้าเยี่ยม</v>
      </c>
      <c r="F156" s="8"/>
      <c r="G156" s="8" t="str">
        <f>IFERROR(__xludf.DUMMYFUNCTION("""COMPUTED_VALUE"""),"New")</f>
        <v>New</v>
      </c>
    </row>
    <row r="157" ht="15.75" customHeight="1">
      <c r="A157" s="8" t="str">
        <f>IFERROR(__xludf.DUMMYFUNCTION("""COMPUTED_VALUE"""),"วินัย  ทรัพย์เติม")</f>
        <v>วินัย  ทรัพย์เติม</v>
      </c>
      <c r="B157" s="8" t="str">
        <f>IFERROR(__xludf.DUMMYFUNCTION("""COMPUTED_VALUE"""),"G3 ปุนนาภา (เมือง1)")</f>
        <v>G3 ปุนนาภา (เมือง1)</v>
      </c>
      <c r="C157" s="8"/>
      <c r="D157" s="8"/>
      <c r="E157" s="10" t="str">
        <f>IFERROR(__xludf.DUMMYFUNCTION("""COMPUTED_VALUE"""),"ไม่มีข้อมูลเข้าเยี่ยม")</f>
        <v>ไม่มีข้อมูลเข้าเยี่ยม</v>
      </c>
      <c r="F157" s="8"/>
      <c r="G157" s="8" t="str">
        <f>IFERROR(__xludf.DUMMYFUNCTION("""COMPUTED_VALUE"""),"New")</f>
        <v>New</v>
      </c>
    </row>
    <row r="158" ht="15.75" customHeight="1">
      <c r="A158" s="8" t="str">
        <f>IFERROR(__xludf.DUMMYFUNCTION("""COMPUTED_VALUE"""),"อาร์ต")</f>
        <v>อาร์ต</v>
      </c>
      <c r="B158" s="8" t="str">
        <f>IFERROR(__xludf.DUMMYFUNCTION("""COMPUTED_VALUE"""),"G3 ปุนนาภา (เมือง1)")</f>
        <v>G3 ปุนนาภา (เมือง1)</v>
      </c>
      <c r="C158" s="8"/>
      <c r="D158" s="8"/>
      <c r="E158" s="10" t="str">
        <f>IFERROR(__xludf.DUMMYFUNCTION("""COMPUTED_VALUE"""),"ไม่มีข้อมูลเข้าเยี่ยม")</f>
        <v>ไม่มีข้อมูลเข้าเยี่ยม</v>
      </c>
      <c r="F158" s="8"/>
      <c r="G158" s="8" t="str">
        <f>IFERROR(__xludf.DUMMYFUNCTION("""COMPUTED_VALUE"""),"New")</f>
        <v>New</v>
      </c>
    </row>
    <row r="159" ht="15.75" customHeight="1">
      <c r="A159" s="8" t="str">
        <f>IFERROR(__xludf.DUMMYFUNCTION("""COMPUTED_VALUE"""),"ไสว")</f>
        <v>ไสว</v>
      </c>
      <c r="B159" s="8" t="str">
        <f>IFERROR(__xludf.DUMMYFUNCTION("""COMPUTED_VALUE"""),"G3 ปุนนาภา (เมือง1)")</f>
        <v>G3 ปุนนาภา (เมือง1)</v>
      </c>
      <c r="C159" s="8"/>
      <c r="D159" s="8"/>
      <c r="E159" s="10" t="str">
        <f>IFERROR(__xludf.DUMMYFUNCTION("""COMPUTED_VALUE"""),"ไม่มีข้อมูลเข้าเยี่ยม")</f>
        <v>ไม่มีข้อมูลเข้าเยี่ยม</v>
      </c>
      <c r="F159" s="8"/>
      <c r="G159" s="8" t="str">
        <f>IFERROR(__xludf.DUMMYFUNCTION("""COMPUTED_VALUE"""),"New")</f>
        <v>New</v>
      </c>
    </row>
    <row r="160" ht="15.75" customHeight="1">
      <c r="A160" s="8" t="str">
        <f>IFERROR(__xludf.DUMMYFUNCTION("""COMPUTED_VALUE"""),"โดนัท")</f>
        <v>โดนัท</v>
      </c>
      <c r="B160" s="8" t="str">
        <f>IFERROR(__xludf.DUMMYFUNCTION("""COMPUTED_VALUE"""),"G3 ปุนนาภา (เมือง1)")</f>
        <v>G3 ปุนนาภา (เมือง1)</v>
      </c>
      <c r="C160" s="8"/>
      <c r="D160" s="8"/>
      <c r="E160" s="10" t="str">
        <f>IFERROR(__xludf.DUMMYFUNCTION("""COMPUTED_VALUE"""),"ไม่มีข้อมูลเข้าเยี่ยม")</f>
        <v>ไม่มีข้อมูลเข้าเยี่ยม</v>
      </c>
      <c r="F160" s="8"/>
      <c r="G160" s="8" t="str">
        <f>IFERROR(__xludf.DUMMYFUNCTION("""COMPUTED_VALUE"""),"New")</f>
        <v>New</v>
      </c>
    </row>
    <row r="161" ht="15.75" customHeight="1">
      <c r="A161" s="8" t="str">
        <f>IFERROR(__xludf.DUMMYFUNCTION("""COMPUTED_VALUE"""),"ดวงจิต")</f>
        <v>ดวงจิต</v>
      </c>
      <c r="B161" s="8" t="str">
        <f>IFERROR(__xludf.DUMMYFUNCTION("""COMPUTED_VALUE"""),"G3 ปุนนาภา (เมือง1)")</f>
        <v>G3 ปุนนาภา (เมือง1)</v>
      </c>
      <c r="C161" s="8"/>
      <c r="D161" s="8"/>
      <c r="E161" s="10" t="str">
        <f>IFERROR(__xludf.DUMMYFUNCTION("""COMPUTED_VALUE"""),"ไม่มีข้อมูลเข้าเยี่ยม")</f>
        <v>ไม่มีข้อมูลเข้าเยี่ยม</v>
      </c>
      <c r="F161" s="8"/>
      <c r="G161" s="8" t="str">
        <f>IFERROR(__xludf.DUMMYFUNCTION("""COMPUTED_VALUE"""),"New")</f>
        <v>New</v>
      </c>
    </row>
    <row r="162" ht="15.75" customHeight="1">
      <c r="A162" s="8" t="str">
        <f>IFERROR(__xludf.DUMMYFUNCTION("""COMPUTED_VALUE"""),"จี๊ด")</f>
        <v>จี๊ด</v>
      </c>
      <c r="B162" s="8" t="str">
        <f>IFERROR(__xludf.DUMMYFUNCTION("""COMPUTED_VALUE"""),"G3 ปุนนาภา (เมือง1)")</f>
        <v>G3 ปุนนาภา (เมือง1)</v>
      </c>
      <c r="C162" s="8"/>
      <c r="D162" s="8"/>
      <c r="E162" s="10" t="str">
        <f>IFERROR(__xludf.DUMMYFUNCTION("""COMPUTED_VALUE"""),"ไม่มีข้อมูลเข้าเยี่ยม")</f>
        <v>ไม่มีข้อมูลเข้าเยี่ยม</v>
      </c>
      <c r="F162" s="8"/>
      <c r="G162" s="8" t="str">
        <f>IFERROR(__xludf.DUMMYFUNCTION("""COMPUTED_VALUE"""),"New")</f>
        <v>New</v>
      </c>
    </row>
    <row r="163" ht="15.75" customHeight="1">
      <c r="A163" s="8" t="str">
        <f>IFERROR(__xludf.DUMMYFUNCTION("""COMPUTED_VALUE"""),"จอย")</f>
        <v>จอย</v>
      </c>
      <c r="B163" s="8" t="str">
        <f>IFERROR(__xludf.DUMMYFUNCTION("""COMPUTED_VALUE"""),"G3 ปุนนาภา (เมือง1)")</f>
        <v>G3 ปุนนาภา (เมือง1)</v>
      </c>
      <c r="C163" s="8"/>
      <c r="D163" s="8"/>
      <c r="E163" s="10" t="str">
        <f>IFERROR(__xludf.DUMMYFUNCTION("""COMPUTED_VALUE"""),"ไม่มีข้อมูลเข้าเยี่ยม")</f>
        <v>ไม่มีข้อมูลเข้าเยี่ยม</v>
      </c>
      <c r="F163" s="8"/>
      <c r="G163" s="8" t="str">
        <f>IFERROR(__xludf.DUMMYFUNCTION("""COMPUTED_VALUE"""),"New")</f>
        <v>New</v>
      </c>
    </row>
    <row r="164" ht="15.75" customHeight="1">
      <c r="A164" s="8" t="str">
        <f>IFERROR(__xludf.DUMMYFUNCTION("""COMPUTED_VALUE"""),"นาง")</f>
        <v>นาง</v>
      </c>
      <c r="B164" s="8" t="str">
        <f>IFERROR(__xludf.DUMMYFUNCTION("""COMPUTED_VALUE"""),"G3 ปุนนาภา (เมือง1)")</f>
        <v>G3 ปุนนาภา (เมือง1)</v>
      </c>
      <c r="C164" s="8"/>
      <c r="D164" s="8"/>
      <c r="E164" s="10" t="str">
        <f>IFERROR(__xludf.DUMMYFUNCTION("""COMPUTED_VALUE"""),"ไม่มีข้อมูลเข้าเยี่ยม")</f>
        <v>ไม่มีข้อมูลเข้าเยี่ยม</v>
      </c>
      <c r="F164" s="8"/>
      <c r="G164" s="8" t="str">
        <f>IFERROR(__xludf.DUMMYFUNCTION("""COMPUTED_VALUE"""),"New")</f>
        <v>New</v>
      </c>
    </row>
    <row r="165" ht="15.75" customHeight="1">
      <c r="A165" s="8" t="str">
        <f>IFERROR(__xludf.DUMMYFUNCTION("""COMPUTED_VALUE"""),"เคน")</f>
        <v>เคน</v>
      </c>
      <c r="B165" s="8" t="str">
        <f>IFERROR(__xludf.DUMMYFUNCTION("""COMPUTED_VALUE"""),"G3 ปุนนาภา (เมือง1)")</f>
        <v>G3 ปุนนาภา (เมือง1)</v>
      </c>
      <c r="C165" s="8"/>
      <c r="D165" s="8"/>
      <c r="E165" s="10" t="str">
        <f>IFERROR(__xludf.DUMMYFUNCTION("""COMPUTED_VALUE"""),"ไม่มีข้อมูลเข้าเยี่ยม")</f>
        <v>ไม่มีข้อมูลเข้าเยี่ยม</v>
      </c>
      <c r="F165" s="8"/>
      <c r="G165" s="8" t="str">
        <f>IFERROR(__xludf.DUMMYFUNCTION("""COMPUTED_VALUE"""),"New")</f>
        <v>New</v>
      </c>
    </row>
    <row r="166" ht="15.75" customHeight="1">
      <c r="A166" s="8" t="str">
        <f>IFERROR(__xludf.DUMMYFUNCTION("""COMPUTED_VALUE"""),"เสริฐ")</f>
        <v>เสริฐ</v>
      </c>
      <c r="B166" s="8" t="str">
        <f>IFERROR(__xludf.DUMMYFUNCTION("""COMPUTED_VALUE"""),"G3 ปุนนาภา (เมือง1)")</f>
        <v>G3 ปุนนาภา (เมือง1)</v>
      </c>
      <c r="C166" s="8"/>
      <c r="D166" s="8"/>
      <c r="E166" s="10" t="str">
        <f>IFERROR(__xludf.DUMMYFUNCTION("""COMPUTED_VALUE"""),"ไม่มีข้อมูลเข้าเยี่ยม")</f>
        <v>ไม่มีข้อมูลเข้าเยี่ยม</v>
      </c>
      <c r="F166" s="8"/>
      <c r="G166" s="8" t="str">
        <f>IFERROR(__xludf.DUMMYFUNCTION("""COMPUTED_VALUE"""),"New")</f>
        <v>New</v>
      </c>
    </row>
    <row r="167" ht="15.75" customHeight="1">
      <c r="A167" s="8" t="str">
        <f>IFERROR(__xludf.DUMMYFUNCTION("""COMPUTED_VALUE"""),"สุข")</f>
        <v>สุข</v>
      </c>
      <c r="B167" s="8" t="str">
        <f>IFERROR(__xludf.DUMMYFUNCTION("""COMPUTED_VALUE"""),"G3 ปุนนาภา (เมือง1)")</f>
        <v>G3 ปุนนาภา (เมือง1)</v>
      </c>
      <c r="C167" s="8"/>
      <c r="D167" s="8"/>
      <c r="E167" s="10" t="str">
        <f>IFERROR(__xludf.DUMMYFUNCTION("""COMPUTED_VALUE"""),"ไม่มีข้อมูลเข้าเยี่ยม")</f>
        <v>ไม่มีข้อมูลเข้าเยี่ยม</v>
      </c>
      <c r="F167" s="8"/>
      <c r="G167" s="8" t="str">
        <f>IFERROR(__xludf.DUMMYFUNCTION("""COMPUTED_VALUE"""),"New")</f>
        <v>New</v>
      </c>
    </row>
    <row r="168" ht="15.75" customHeight="1">
      <c r="A168" s="8" t="str">
        <f>IFERROR(__xludf.DUMMYFUNCTION("""COMPUTED_VALUE"""),"หม็อก")</f>
        <v>หม็อก</v>
      </c>
      <c r="B168" s="8" t="str">
        <f>IFERROR(__xludf.DUMMYFUNCTION("""COMPUTED_VALUE"""),"G3 ปุนนาภา (เมือง1)")</f>
        <v>G3 ปุนนาภา (เมือง1)</v>
      </c>
      <c r="C168" s="8"/>
      <c r="D168" s="8"/>
      <c r="E168" s="10" t="str">
        <f>IFERROR(__xludf.DUMMYFUNCTION("""COMPUTED_VALUE"""),"ไม่มีข้อมูลเข้าเยี่ยม")</f>
        <v>ไม่มีข้อมูลเข้าเยี่ยม</v>
      </c>
      <c r="F168" s="8"/>
      <c r="G168" s="8" t="str">
        <f>IFERROR(__xludf.DUMMYFUNCTION("""COMPUTED_VALUE"""),"New")</f>
        <v>New</v>
      </c>
    </row>
    <row r="169" ht="15.75" customHeight="1">
      <c r="A169" s="8" t="str">
        <f>IFERROR(__xludf.DUMMYFUNCTION("""COMPUTED_VALUE"""),"ดี")</f>
        <v>ดี</v>
      </c>
      <c r="B169" s="8" t="str">
        <f>IFERROR(__xludf.DUMMYFUNCTION("""COMPUTED_VALUE"""),"G3 ปุนนาภา (เมือง1)")</f>
        <v>G3 ปุนนาภา (เมือง1)</v>
      </c>
      <c r="C169" s="8"/>
      <c r="D169" s="8"/>
      <c r="E169" s="10" t="str">
        <f>IFERROR(__xludf.DUMMYFUNCTION("""COMPUTED_VALUE"""),"ไม่มีข้อมูลเข้าเยี่ยม")</f>
        <v>ไม่มีข้อมูลเข้าเยี่ยม</v>
      </c>
      <c r="F169" s="8"/>
      <c r="G169" s="8" t="str">
        <f>IFERROR(__xludf.DUMMYFUNCTION("""COMPUTED_VALUE"""),"New")</f>
        <v>New</v>
      </c>
    </row>
    <row r="170" ht="15.75" customHeight="1">
      <c r="A170" s="8" t="str">
        <f>IFERROR(__xludf.DUMMYFUNCTION("""COMPUTED_VALUE"""),"แสวง")</f>
        <v>แสวง</v>
      </c>
      <c r="B170" s="8" t="str">
        <f>IFERROR(__xludf.DUMMYFUNCTION("""COMPUTED_VALUE"""),"G3 ปุนนาภา (เมือง1)")</f>
        <v>G3 ปุนนาภา (เมือง1)</v>
      </c>
      <c r="C170" s="8"/>
      <c r="D170" s="8"/>
      <c r="E170" s="10" t="str">
        <f>IFERROR(__xludf.DUMMYFUNCTION("""COMPUTED_VALUE"""),"ไม่มีข้อมูลเข้าเยี่ยม")</f>
        <v>ไม่มีข้อมูลเข้าเยี่ยม</v>
      </c>
      <c r="F170" s="8"/>
      <c r="G170" s="8" t="str">
        <f>IFERROR(__xludf.DUMMYFUNCTION("""COMPUTED_VALUE"""),"New")</f>
        <v>New</v>
      </c>
    </row>
    <row r="171" ht="15.75" customHeight="1">
      <c r="A171" s="8" t="str">
        <f>IFERROR(__xludf.DUMMYFUNCTION("""COMPUTED_VALUE"""),"อ.สหรัฐ")</f>
        <v>อ.สหรัฐ</v>
      </c>
      <c r="B171" s="8" t="str">
        <f>IFERROR(__xludf.DUMMYFUNCTION("""COMPUTED_VALUE"""),"G3 ปุนนาภา (เมือง1)")</f>
        <v>G3 ปุนนาภา (เมือง1)</v>
      </c>
      <c r="C171" s="8"/>
      <c r="D171" s="8"/>
      <c r="E171" s="10" t="str">
        <f>IFERROR(__xludf.DUMMYFUNCTION("""COMPUTED_VALUE"""),"ไม่มีข้อมูลเข้าเยี่ยม")</f>
        <v>ไม่มีข้อมูลเข้าเยี่ยม</v>
      </c>
      <c r="F171" s="8"/>
      <c r="G171" s="8" t="str">
        <f>IFERROR(__xludf.DUMMYFUNCTION("""COMPUTED_VALUE"""),"New")</f>
        <v>New</v>
      </c>
    </row>
    <row r="172" ht="15.75" customHeight="1">
      <c r="A172" s="8" t="str">
        <f>IFERROR(__xludf.DUMMYFUNCTION("""COMPUTED_VALUE"""),"เอ้ย")</f>
        <v>เอ้ย</v>
      </c>
      <c r="B172" s="8" t="str">
        <f>IFERROR(__xludf.DUMMYFUNCTION("""COMPUTED_VALUE"""),"G3 ปุนนาภา (เมือง1)")</f>
        <v>G3 ปุนนาภา (เมือง1)</v>
      </c>
      <c r="C172" s="8"/>
      <c r="D172" s="8"/>
      <c r="E172" s="10" t="str">
        <f>IFERROR(__xludf.DUMMYFUNCTION("""COMPUTED_VALUE"""),"ไม่มีข้อมูลเข้าเยี่ยม")</f>
        <v>ไม่มีข้อมูลเข้าเยี่ยม</v>
      </c>
      <c r="F172" s="8"/>
      <c r="G172" s="8" t="str">
        <f>IFERROR(__xludf.DUMMYFUNCTION("""COMPUTED_VALUE"""),"New")</f>
        <v>New</v>
      </c>
    </row>
    <row r="173" ht="15.75" customHeight="1">
      <c r="A173" s="8" t="str">
        <f>IFERROR(__xludf.DUMMYFUNCTION("""COMPUTED_VALUE"""),"เอีย")</f>
        <v>เอีย</v>
      </c>
      <c r="B173" s="8" t="str">
        <f>IFERROR(__xludf.DUMMYFUNCTION("""COMPUTED_VALUE"""),"G3 ปุนนาภา (เมือง1)")</f>
        <v>G3 ปุนนาภา (เมือง1)</v>
      </c>
      <c r="C173" s="8"/>
      <c r="D173" s="8"/>
      <c r="E173" s="10" t="str">
        <f>IFERROR(__xludf.DUMMYFUNCTION("""COMPUTED_VALUE"""),"ไม่มีข้อมูลเข้าเยี่ยม")</f>
        <v>ไม่มีข้อมูลเข้าเยี่ยม</v>
      </c>
      <c r="F173" s="8"/>
      <c r="G173" s="8" t="str">
        <f>IFERROR(__xludf.DUMMYFUNCTION("""COMPUTED_VALUE"""),"New")</f>
        <v>New</v>
      </c>
    </row>
    <row r="174" ht="15.75" customHeight="1">
      <c r="A174" s="8" t="str">
        <f>IFERROR(__xludf.DUMMYFUNCTION("""COMPUTED_VALUE"""),"เคนลำ")</f>
        <v>เคนลำ</v>
      </c>
      <c r="B174" s="8" t="str">
        <f>IFERROR(__xludf.DUMMYFUNCTION("""COMPUTED_VALUE"""),"G3 ปุนนาภา (เมือง1)")</f>
        <v>G3 ปุนนาภา (เมือง1)</v>
      </c>
      <c r="C174" s="8"/>
      <c r="D174" s="8"/>
      <c r="E174" s="10" t="str">
        <f>IFERROR(__xludf.DUMMYFUNCTION("""COMPUTED_VALUE"""),"ไม่มีข้อมูลเข้าเยี่ยม")</f>
        <v>ไม่มีข้อมูลเข้าเยี่ยม</v>
      </c>
      <c r="F174" s="8"/>
      <c r="G174" s="8" t="str">
        <f>IFERROR(__xludf.DUMMYFUNCTION("""COMPUTED_VALUE"""),"New")</f>
        <v>New</v>
      </c>
    </row>
    <row r="175" ht="15.75" customHeight="1">
      <c r="A175" s="8" t="str">
        <f>IFERROR(__xludf.DUMMYFUNCTION("""COMPUTED_VALUE"""),"ปั้ง")</f>
        <v>ปั้ง</v>
      </c>
      <c r="B175" s="8" t="str">
        <f>IFERROR(__xludf.DUMMYFUNCTION("""COMPUTED_VALUE"""),"G3 ปุนนาภา (เมือง1)")</f>
        <v>G3 ปุนนาภา (เมือง1)</v>
      </c>
      <c r="C175" s="8"/>
      <c r="D175" s="8"/>
      <c r="E175" s="10" t="str">
        <f>IFERROR(__xludf.DUMMYFUNCTION("""COMPUTED_VALUE"""),"ไม่มีข้อมูลเข้าเยี่ยม")</f>
        <v>ไม่มีข้อมูลเข้าเยี่ยม</v>
      </c>
      <c r="F175" s="8"/>
      <c r="G175" s="8" t="str">
        <f>IFERROR(__xludf.DUMMYFUNCTION("""COMPUTED_VALUE"""),"New")</f>
        <v>New</v>
      </c>
    </row>
    <row r="176" ht="15.75" customHeight="1">
      <c r="A176" s="8" t="str">
        <f>IFERROR(__xludf.DUMMYFUNCTION("""COMPUTED_VALUE"""),"เปิ้ล")</f>
        <v>เปิ้ล</v>
      </c>
      <c r="B176" s="8" t="str">
        <f>IFERROR(__xludf.DUMMYFUNCTION("""COMPUTED_VALUE"""),"G3 ปุนนาภา (เมือง1)")</f>
        <v>G3 ปุนนาภา (เมือง1)</v>
      </c>
      <c r="C176" s="8"/>
      <c r="D176" s="8"/>
      <c r="E176" s="10" t="str">
        <f>IFERROR(__xludf.DUMMYFUNCTION("""COMPUTED_VALUE"""),"ไม่มีข้อมูลเข้าเยี่ยม")</f>
        <v>ไม่มีข้อมูลเข้าเยี่ยม</v>
      </c>
      <c r="F176" s="8"/>
      <c r="G176" s="8" t="str">
        <f>IFERROR(__xludf.DUMMYFUNCTION("""COMPUTED_VALUE"""),"New")</f>
        <v>New</v>
      </c>
    </row>
    <row r="177" ht="15.75" customHeight="1">
      <c r="A177" s="8" t="str">
        <f>IFERROR(__xludf.DUMMYFUNCTION("""COMPUTED_VALUE"""),"หนูพลอย")</f>
        <v>หนูพลอย</v>
      </c>
      <c r="B177" s="8" t="str">
        <f>IFERROR(__xludf.DUMMYFUNCTION("""COMPUTED_VALUE"""),"G3 ปุนนาภา (เมือง1)")</f>
        <v>G3 ปุนนาภา (เมือง1)</v>
      </c>
      <c r="C177" s="8"/>
      <c r="D177" s="8"/>
      <c r="E177" s="10" t="str">
        <f>IFERROR(__xludf.DUMMYFUNCTION("""COMPUTED_VALUE"""),"ไม่มีข้อมูลเข้าเยี่ยม")</f>
        <v>ไม่มีข้อมูลเข้าเยี่ยม</v>
      </c>
      <c r="F177" s="8"/>
      <c r="G177" s="8" t="str">
        <f>IFERROR(__xludf.DUMMYFUNCTION("""COMPUTED_VALUE"""),"New")</f>
        <v>New</v>
      </c>
    </row>
    <row r="178" ht="15.75" customHeight="1">
      <c r="A178" s="8" t="str">
        <f>IFERROR(__xludf.DUMMYFUNCTION("""COMPUTED_VALUE"""),"คำปุน")</f>
        <v>คำปุน</v>
      </c>
      <c r="B178" s="8" t="str">
        <f>IFERROR(__xludf.DUMMYFUNCTION("""COMPUTED_VALUE"""),"G3 ปุนนาภา (เมือง1)")</f>
        <v>G3 ปุนนาภา (เมือง1)</v>
      </c>
      <c r="C178" s="8"/>
      <c r="D178" s="8"/>
      <c r="E178" s="10" t="str">
        <f>IFERROR(__xludf.DUMMYFUNCTION("""COMPUTED_VALUE"""),"ไม่มีข้อมูลเข้าเยี่ยม")</f>
        <v>ไม่มีข้อมูลเข้าเยี่ยม</v>
      </c>
      <c r="F178" s="8"/>
      <c r="G178" s="8" t="str">
        <f>IFERROR(__xludf.DUMMYFUNCTION("""COMPUTED_VALUE"""),"New")</f>
        <v>New</v>
      </c>
    </row>
    <row r="179" ht="15.75" customHeight="1">
      <c r="A179" s="8" t="str">
        <f>IFERROR(__xludf.DUMMYFUNCTION("""COMPUTED_VALUE"""),"หมั่น (แวงม.8)")</f>
        <v>หมั่น (แวงม.8)</v>
      </c>
      <c r="B179" s="8" t="str">
        <f>IFERROR(__xludf.DUMMYFUNCTION("""COMPUTED_VALUE"""),"G3 ปุนนาภา (เมือง1)")</f>
        <v>G3 ปุนนาภา (เมือง1)</v>
      </c>
      <c r="C179" s="8"/>
      <c r="D179" s="8"/>
      <c r="E179" s="10" t="str">
        <f>IFERROR(__xludf.DUMMYFUNCTION("""COMPUTED_VALUE"""),"ไม่มีข้อมูลเข้าเยี่ยม")</f>
        <v>ไม่มีข้อมูลเข้าเยี่ยม</v>
      </c>
      <c r="F179" s="8"/>
      <c r="G179" s="8" t="str">
        <f>IFERROR(__xludf.DUMMYFUNCTION("""COMPUTED_VALUE"""),"New")</f>
        <v>New</v>
      </c>
    </row>
    <row r="180" ht="15.75" customHeight="1">
      <c r="A180" s="8" t="str">
        <f>IFERROR(__xludf.DUMMYFUNCTION("""COMPUTED_VALUE"""),"เอ็ม (แวงม.8)")</f>
        <v>เอ็ม (แวงม.8)</v>
      </c>
      <c r="B180" s="8" t="str">
        <f>IFERROR(__xludf.DUMMYFUNCTION("""COMPUTED_VALUE"""),"G3 ปุนนาภา (เมือง1)")</f>
        <v>G3 ปุนนาภา (เมือง1)</v>
      </c>
      <c r="C180" s="8"/>
      <c r="D180" s="8"/>
      <c r="E180" s="10" t="str">
        <f>IFERROR(__xludf.DUMMYFUNCTION("""COMPUTED_VALUE"""),"ไม่มีข้อมูลเข้าเยี่ยม")</f>
        <v>ไม่มีข้อมูลเข้าเยี่ยม</v>
      </c>
      <c r="F180" s="8"/>
      <c r="G180" s="8" t="str">
        <f>IFERROR(__xludf.DUMMYFUNCTION("""COMPUTED_VALUE"""),"New")</f>
        <v>New</v>
      </c>
    </row>
    <row r="181" ht="15.75" customHeight="1">
      <c r="A181" s="8" t="str">
        <f>IFERROR(__xludf.DUMMYFUNCTION("""COMPUTED_VALUE"""),"ฤทธิ์(แวงม8)")</f>
        <v>ฤทธิ์(แวงม8)</v>
      </c>
      <c r="B181" s="8" t="str">
        <f>IFERROR(__xludf.DUMMYFUNCTION("""COMPUTED_VALUE"""),"G3 ปุนนาภา (เมือง1)")</f>
        <v>G3 ปุนนาภา (เมือง1)</v>
      </c>
      <c r="C181" s="8"/>
      <c r="D181" s="8"/>
      <c r="E181" s="10" t="str">
        <f>IFERROR(__xludf.DUMMYFUNCTION("""COMPUTED_VALUE"""),"ไม่มีข้อมูลเข้าเยี่ยม")</f>
        <v>ไม่มีข้อมูลเข้าเยี่ยม</v>
      </c>
      <c r="F181" s="8"/>
      <c r="G181" s="8" t="str">
        <f>IFERROR(__xludf.DUMMYFUNCTION("""COMPUTED_VALUE"""),"New")</f>
        <v>New</v>
      </c>
    </row>
    <row r="182" ht="15.75" customHeight="1">
      <c r="A182" s="8" t="str">
        <f>IFERROR(__xludf.DUMMYFUNCTION("""COMPUTED_VALUE"""),"หนอย")</f>
        <v>หนอย</v>
      </c>
      <c r="B182" s="8" t="str">
        <f>IFERROR(__xludf.DUMMYFUNCTION("""COMPUTED_VALUE"""),"G3 ปุนนาภา (เมือง1)")</f>
        <v>G3 ปุนนาภา (เมือง1)</v>
      </c>
      <c r="C182" s="8"/>
      <c r="D182" s="8"/>
      <c r="E182" s="10" t="str">
        <f>IFERROR(__xludf.DUMMYFUNCTION("""COMPUTED_VALUE"""),"ไม่มีข้อมูลเข้าเยี่ยม")</f>
        <v>ไม่มีข้อมูลเข้าเยี่ยม</v>
      </c>
      <c r="F182" s="8"/>
      <c r="G182" s="8" t="str">
        <f>IFERROR(__xludf.DUMMYFUNCTION("""COMPUTED_VALUE"""),"New")</f>
        <v>New</v>
      </c>
    </row>
    <row r="183" ht="15.75" customHeight="1">
      <c r="A183" s="8" t="str">
        <f>IFERROR(__xludf.DUMMYFUNCTION("""COMPUTED_VALUE"""),"ต้นกล้า")</f>
        <v>ต้นกล้า</v>
      </c>
      <c r="B183" s="8" t="str">
        <f>IFERROR(__xludf.DUMMYFUNCTION("""COMPUTED_VALUE"""),"G3 ปุนนาภา (เมือง1)")</f>
        <v>G3 ปุนนาภา (เมือง1)</v>
      </c>
      <c r="C183" s="8"/>
      <c r="D183" s="8"/>
      <c r="E183" s="10" t="str">
        <f>IFERROR(__xludf.DUMMYFUNCTION("""COMPUTED_VALUE"""),"ไม่มีข้อมูลเข้าเยี่ยม")</f>
        <v>ไม่มีข้อมูลเข้าเยี่ยม</v>
      </c>
      <c r="F183" s="8"/>
      <c r="G183" s="8" t="str">
        <f>IFERROR(__xludf.DUMMYFUNCTION("""COMPUTED_VALUE"""),"New")</f>
        <v>New</v>
      </c>
    </row>
    <row r="184" ht="15.75" customHeight="1">
      <c r="A184" s="8" t="str">
        <f>IFERROR(__xludf.DUMMYFUNCTION("""COMPUTED_VALUE"""),"สัญจร")</f>
        <v>สัญจร</v>
      </c>
      <c r="B184" s="8" t="str">
        <f>IFERROR(__xludf.DUMMYFUNCTION("""COMPUTED_VALUE"""),"G3 ปุนนาภา (เมือง1)")</f>
        <v>G3 ปุนนาภา (เมือง1)</v>
      </c>
      <c r="C184" s="8"/>
      <c r="D184" s="8"/>
      <c r="E184" s="10" t="str">
        <f>IFERROR(__xludf.DUMMYFUNCTION("""COMPUTED_VALUE"""),"ไม่มีข้อมูลเข้าเยี่ยม")</f>
        <v>ไม่มีข้อมูลเข้าเยี่ยม</v>
      </c>
      <c r="F184" s="8"/>
      <c r="G184" s="8" t="str">
        <f>IFERROR(__xludf.DUMMYFUNCTION("""COMPUTED_VALUE"""),"New")</f>
        <v>New</v>
      </c>
    </row>
    <row r="185" ht="15.75" customHeight="1">
      <c r="A185" s="8" t="str">
        <f>IFERROR(__xludf.DUMMYFUNCTION("""COMPUTED_VALUE"""),"แจ๋ว")</f>
        <v>แจ๋ว</v>
      </c>
      <c r="B185" s="8" t="str">
        <f>IFERROR(__xludf.DUMMYFUNCTION("""COMPUTED_VALUE"""),"G3 ปุนนาภา (เมือง1)")</f>
        <v>G3 ปุนนาภา (เมือง1)</v>
      </c>
      <c r="C185" s="8"/>
      <c r="D185" s="8"/>
      <c r="E185" s="10" t="str">
        <f>IFERROR(__xludf.DUMMYFUNCTION("""COMPUTED_VALUE"""),"ไม่มีข้อมูลเข้าเยี่ยม")</f>
        <v>ไม่มีข้อมูลเข้าเยี่ยม</v>
      </c>
      <c r="F185" s="8"/>
      <c r="G185" s="8" t="str">
        <f>IFERROR(__xludf.DUMMYFUNCTION("""COMPUTED_VALUE"""),"New")</f>
        <v>New</v>
      </c>
    </row>
    <row r="186" ht="15.75" customHeight="1">
      <c r="A186" s="8" t="str">
        <f>IFERROR(__xludf.DUMMYFUNCTION("""COMPUTED_VALUE"""),"ทัน")</f>
        <v>ทัน</v>
      </c>
      <c r="B186" s="8" t="str">
        <f>IFERROR(__xludf.DUMMYFUNCTION("""COMPUTED_VALUE"""),"G3 ปุนนาภา (เมือง1)")</f>
        <v>G3 ปุนนาภา (เมือง1)</v>
      </c>
      <c r="C186" s="8"/>
      <c r="D186" s="8"/>
      <c r="E186" s="10" t="str">
        <f>IFERROR(__xludf.DUMMYFUNCTION("""COMPUTED_VALUE"""),"ไม่มีข้อมูลเข้าเยี่ยม")</f>
        <v>ไม่มีข้อมูลเข้าเยี่ยม</v>
      </c>
      <c r="F186" s="8"/>
      <c r="G186" s="8" t="str">
        <f>IFERROR(__xludf.DUMMYFUNCTION("""COMPUTED_VALUE"""),"New")</f>
        <v>New</v>
      </c>
    </row>
    <row r="187" ht="15.75" customHeight="1">
      <c r="A187" s="8" t="str">
        <f>IFERROR(__xludf.DUMMYFUNCTION("""COMPUTED_VALUE"""),"นอม")</f>
        <v>นอม</v>
      </c>
      <c r="B187" s="8" t="str">
        <f>IFERROR(__xludf.DUMMYFUNCTION("""COMPUTED_VALUE"""),"G3 ปุนนาภา (เมือง1)")</f>
        <v>G3 ปุนนาภา (เมือง1)</v>
      </c>
      <c r="C187" s="8"/>
      <c r="D187" s="8"/>
      <c r="E187" s="10" t="str">
        <f>IFERROR(__xludf.DUMMYFUNCTION("""COMPUTED_VALUE"""),"ไม่มีข้อมูลเข้าเยี่ยม")</f>
        <v>ไม่มีข้อมูลเข้าเยี่ยม</v>
      </c>
      <c r="F187" s="8"/>
      <c r="G187" s="8" t="str">
        <f>IFERROR(__xludf.DUMMYFUNCTION("""COMPUTED_VALUE"""),"New")</f>
        <v>New</v>
      </c>
    </row>
    <row r="188" ht="15.75" customHeight="1">
      <c r="A188" s="8" t="str">
        <f>IFERROR(__xludf.DUMMYFUNCTION("""COMPUTED_VALUE"""),"นงลักษณ์")</f>
        <v>นงลักษณ์</v>
      </c>
      <c r="B188" s="8" t="str">
        <f>IFERROR(__xludf.DUMMYFUNCTION("""COMPUTED_VALUE"""),"G3 ปุนนาภา (เมือง1)")</f>
        <v>G3 ปุนนาภา (เมือง1)</v>
      </c>
      <c r="C188" s="8"/>
      <c r="D188" s="8"/>
      <c r="E188" s="10" t="str">
        <f>IFERROR(__xludf.DUMMYFUNCTION("""COMPUTED_VALUE"""),"ไม่มีข้อมูลเข้าเยี่ยม")</f>
        <v>ไม่มีข้อมูลเข้าเยี่ยม</v>
      </c>
      <c r="F188" s="8"/>
      <c r="G188" s="8" t="str">
        <f>IFERROR(__xludf.DUMMYFUNCTION("""COMPUTED_VALUE"""),"New")</f>
        <v>New</v>
      </c>
    </row>
    <row r="189" ht="15.75" customHeight="1">
      <c r="A189" s="8" t="str">
        <f>IFERROR(__xludf.DUMMYFUNCTION("""COMPUTED_VALUE"""),"เงิน")</f>
        <v>เงิน</v>
      </c>
      <c r="B189" s="8" t="str">
        <f>IFERROR(__xludf.DUMMYFUNCTION("""COMPUTED_VALUE"""),"G3 ปุนนาภา (เมือง1)")</f>
        <v>G3 ปุนนาภา (เมือง1)</v>
      </c>
      <c r="C189" s="8"/>
      <c r="D189" s="8"/>
      <c r="E189" s="10" t="str">
        <f>IFERROR(__xludf.DUMMYFUNCTION("""COMPUTED_VALUE"""),"ไม่มีข้อมูลเข้าเยี่ยม")</f>
        <v>ไม่มีข้อมูลเข้าเยี่ยม</v>
      </c>
      <c r="F189" s="8"/>
      <c r="G189" s="8" t="str">
        <f>IFERROR(__xludf.DUMMYFUNCTION("""COMPUTED_VALUE"""),"New")</f>
        <v>New</v>
      </c>
    </row>
    <row r="190" ht="15.75" customHeight="1">
      <c r="A190" s="8" t="str">
        <f>IFERROR(__xludf.DUMMYFUNCTION("""COMPUTED_VALUE"""),"แม่นาค")</f>
        <v>แม่นาค</v>
      </c>
      <c r="B190" s="8" t="str">
        <f>IFERROR(__xludf.DUMMYFUNCTION("""COMPUTED_VALUE"""),"G3 ปุนนาภา (เมือง1)")</f>
        <v>G3 ปุนนาภา (เมือง1)</v>
      </c>
      <c r="C190" s="8"/>
      <c r="D190" s="8"/>
      <c r="E190" s="10" t="str">
        <f>IFERROR(__xludf.DUMMYFUNCTION("""COMPUTED_VALUE"""),"ไม่มีข้อมูลเข้าเยี่ยม")</f>
        <v>ไม่มีข้อมูลเข้าเยี่ยม</v>
      </c>
      <c r="F190" s="8"/>
      <c r="G190" s="8" t="str">
        <f>IFERROR(__xludf.DUMMYFUNCTION("""COMPUTED_VALUE"""),"New")</f>
        <v>New</v>
      </c>
    </row>
    <row r="191" ht="15.75" customHeight="1">
      <c r="A191" s="8" t="str">
        <f>IFERROR(__xludf.DUMMYFUNCTION("""COMPUTED_VALUE"""),"พิมพ์ชนก")</f>
        <v>พิมพ์ชนก</v>
      </c>
      <c r="B191" s="8" t="str">
        <f>IFERROR(__xludf.DUMMYFUNCTION("""COMPUTED_VALUE"""),"G3 ปุนนาภา (เมือง1)")</f>
        <v>G3 ปุนนาภา (เมือง1)</v>
      </c>
      <c r="C191" s="8"/>
      <c r="D191" s="8"/>
      <c r="E191" s="10" t="str">
        <f>IFERROR(__xludf.DUMMYFUNCTION("""COMPUTED_VALUE"""),"ไม่มีข้อมูลเข้าเยี่ยม")</f>
        <v>ไม่มีข้อมูลเข้าเยี่ยม</v>
      </c>
      <c r="F191" s="8"/>
      <c r="G191" s="8" t="str">
        <f>IFERROR(__xludf.DUMMYFUNCTION("""COMPUTED_VALUE"""),"New")</f>
        <v>New</v>
      </c>
    </row>
    <row r="192" ht="15.75" customHeight="1">
      <c r="A192" s="8" t="str">
        <f>IFERROR(__xludf.DUMMYFUNCTION("""COMPUTED_VALUE"""),"แอ่ม")</f>
        <v>แอ่ม</v>
      </c>
      <c r="B192" s="8" t="str">
        <f>IFERROR(__xludf.DUMMYFUNCTION("""COMPUTED_VALUE"""),"G3 ปุนนาภา (เมือง1)")</f>
        <v>G3 ปุนนาภา (เมือง1)</v>
      </c>
      <c r="C192" s="8"/>
      <c r="D192" s="8"/>
      <c r="E192" s="10" t="str">
        <f>IFERROR(__xludf.DUMMYFUNCTION("""COMPUTED_VALUE"""),"ไม่มีข้อมูลเข้าเยี่ยม")</f>
        <v>ไม่มีข้อมูลเข้าเยี่ยม</v>
      </c>
      <c r="F192" s="8"/>
      <c r="G192" s="8" t="str">
        <f>IFERROR(__xludf.DUMMYFUNCTION("""COMPUTED_VALUE"""),"New")</f>
        <v>New</v>
      </c>
    </row>
    <row r="193" ht="15.75" customHeight="1">
      <c r="A193" s="8" t="str">
        <f>IFERROR(__xludf.DUMMYFUNCTION("""COMPUTED_VALUE"""),"อาร์ต")</f>
        <v>อาร์ต</v>
      </c>
      <c r="B193" s="8" t="str">
        <f>IFERROR(__xludf.DUMMYFUNCTION("""COMPUTED_VALUE"""),"G3 ปุนนาภา (เมือง1)")</f>
        <v>G3 ปุนนาภา (เมือง1)</v>
      </c>
      <c r="C193" s="8"/>
      <c r="D193" s="8"/>
      <c r="E193" s="10" t="str">
        <f>IFERROR(__xludf.DUMMYFUNCTION("""COMPUTED_VALUE"""),"ไม่มีข้อมูลเข้าเยี่ยม")</f>
        <v>ไม่มีข้อมูลเข้าเยี่ยม</v>
      </c>
      <c r="F193" s="8"/>
      <c r="G193" s="8" t="str">
        <f>IFERROR(__xludf.DUMMYFUNCTION("""COMPUTED_VALUE"""),"New")</f>
        <v>New</v>
      </c>
    </row>
    <row r="194" ht="15.75" customHeight="1">
      <c r="A194" s="8" t="str">
        <f>IFERROR(__xludf.DUMMYFUNCTION("""COMPUTED_VALUE"""),"ติ่ง")</f>
        <v>ติ่ง</v>
      </c>
      <c r="B194" s="8" t="str">
        <f>IFERROR(__xludf.DUMMYFUNCTION("""COMPUTED_VALUE"""),"G3 ปุนนาภา (เมือง1)")</f>
        <v>G3 ปุนนาภา (เมือง1)</v>
      </c>
      <c r="C194" s="8"/>
      <c r="D194" s="8"/>
      <c r="E194" s="10" t="str">
        <f>IFERROR(__xludf.DUMMYFUNCTION("""COMPUTED_VALUE"""),"ไม่มีข้อมูลเข้าเยี่ยม")</f>
        <v>ไม่มีข้อมูลเข้าเยี่ยม</v>
      </c>
      <c r="F194" s="8"/>
      <c r="G194" s="8" t="str">
        <f>IFERROR(__xludf.DUMMYFUNCTION("""COMPUTED_VALUE"""),"New")</f>
        <v>New</v>
      </c>
    </row>
    <row r="195" ht="15.75" customHeight="1">
      <c r="A195" s="8" t="str">
        <f>IFERROR(__xludf.DUMMYFUNCTION("""COMPUTED_VALUE"""),"แห้ง")</f>
        <v>แห้ง</v>
      </c>
      <c r="B195" s="8" t="str">
        <f>IFERROR(__xludf.DUMMYFUNCTION("""COMPUTED_VALUE"""),"G3 ปุนนาภา (เมือง1)")</f>
        <v>G3 ปุนนาภา (เมือง1)</v>
      </c>
      <c r="C195" s="8"/>
      <c r="D195" s="8"/>
      <c r="E195" s="10" t="str">
        <f>IFERROR(__xludf.DUMMYFUNCTION("""COMPUTED_VALUE"""),"ไม่มีข้อมูลเข้าเยี่ยม")</f>
        <v>ไม่มีข้อมูลเข้าเยี่ยม</v>
      </c>
      <c r="F195" s="8"/>
      <c r="G195" s="8" t="str">
        <f>IFERROR(__xludf.DUMMYFUNCTION("""COMPUTED_VALUE"""),"New")</f>
        <v>New</v>
      </c>
    </row>
    <row r="196" ht="15.75" customHeight="1">
      <c r="A196" s="8" t="str">
        <f>IFERROR(__xludf.DUMMYFUNCTION("""COMPUTED_VALUE"""),"ตู่")</f>
        <v>ตู่</v>
      </c>
      <c r="B196" s="8" t="str">
        <f>IFERROR(__xludf.DUMMYFUNCTION("""COMPUTED_VALUE"""),"G3 ปุนนาภา (เมือง1)")</f>
        <v>G3 ปุนนาภา (เมือง1)</v>
      </c>
      <c r="C196" s="8"/>
      <c r="D196" s="8"/>
      <c r="E196" s="10" t="str">
        <f>IFERROR(__xludf.DUMMYFUNCTION("""COMPUTED_VALUE"""),"ไม่มีข้อมูลเข้าเยี่ยม")</f>
        <v>ไม่มีข้อมูลเข้าเยี่ยม</v>
      </c>
      <c r="F196" s="8"/>
      <c r="G196" s="8" t="str">
        <f>IFERROR(__xludf.DUMMYFUNCTION("""COMPUTED_VALUE"""),"New")</f>
        <v>New</v>
      </c>
    </row>
    <row r="197" ht="15.75" customHeight="1">
      <c r="A197" s="8" t="str">
        <f>IFERROR(__xludf.DUMMYFUNCTION("""COMPUTED_VALUE"""),"เท่")</f>
        <v>เท่</v>
      </c>
      <c r="B197" s="8" t="str">
        <f>IFERROR(__xludf.DUMMYFUNCTION("""COMPUTED_VALUE"""),"G3 ปุนนาภา (เมือง1)")</f>
        <v>G3 ปุนนาภา (เมือง1)</v>
      </c>
      <c r="C197" s="8"/>
      <c r="D197" s="8"/>
      <c r="E197" s="10" t="str">
        <f>IFERROR(__xludf.DUMMYFUNCTION("""COMPUTED_VALUE"""),"ไม่มีข้อมูลเข้าเยี่ยม")</f>
        <v>ไม่มีข้อมูลเข้าเยี่ยม</v>
      </c>
      <c r="F197" s="8"/>
      <c r="G197" s="8" t="str">
        <f>IFERROR(__xludf.DUMMYFUNCTION("""COMPUTED_VALUE"""),"New")</f>
        <v>New</v>
      </c>
    </row>
    <row r="198" ht="15.75" customHeight="1">
      <c r="A198" s="8" t="str">
        <f>IFERROR(__xludf.DUMMYFUNCTION("""COMPUTED_VALUE"""),"อรชร")</f>
        <v>อรชร</v>
      </c>
      <c r="B198" s="8" t="str">
        <f>IFERROR(__xludf.DUMMYFUNCTION("""COMPUTED_VALUE"""),"G3 ปุนนาภา (เมือง1)")</f>
        <v>G3 ปุนนาภา (เมือง1)</v>
      </c>
      <c r="C198" s="8"/>
      <c r="D198" s="8"/>
      <c r="E198" s="10" t="str">
        <f>IFERROR(__xludf.DUMMYFUNCTION("""COMPUTED_VALUE"""),"ไม่มีข้อมูลเข้าเยี่ยม")</f>
        <v>ไม่มีข้อมูลเข้าเยี่ยม</v>
      </c>
      <c r="F198" s="8"/>
      <c r="G198" s="8" t="str">
        <f>IFERROR(__xludf.DUMMYFUNCTION("""COMPUTED_VALUE"""),"New")</f>
        <v>New</v>
      </c>
    </row>
    <row r="199" ht="15.75" customHeight="1">
      <c r="A199" s="8" t="str">
        <f>IFERROR(__xludf.DUMMYFUNCTION("""COMPUTED_VALUE"""),"เหลียว")</f>
        <v>เหลียว</v>
      </c>
      <c r="B199" s="8" t="str">
        <f>IFERROR(__xludf.DUMMYFUNCTION("""COMPUTED_VALUE"""),"G3 ปุนนาภา (เมือง1)")</f>
        <v>G3 ปุนนาภา (เมือง1)</v>
      </c>
      <c r="C199" s="8"/>
      <c r="D199" s="8"/>
      <c r="E199" s="10" t="str">
        <f>IFERROR(__xludf.DUMMYFUNCTION("""COMPUTED_VALUE"""),"ไม่มีข้อมูลเข้าเยี่ยม")</f>
        <v>ไม่มีข้อมูลเข้าเยี่ยม</v>
      </c>
      <c r="F199" s="8"/>
      <c r="G199" s="8" t="str">
        <f>IFERROR(__xludf.DUMMYFUNCTION("""COMPUTED_VALUE"""),"New")</f>
        <v>New</v>
      </c>
    </row>
    <row r="200" ht="15.75" customHeight="1">
      <c r="A200" s="8" t="str">
        <f>IFERROR(__xludf.DUMMYFUNCTION("""COMPUTED_VALUE"""),"สาย")</f>
        <v>สาย</v>
      </c>
      <c r="B200" s="8" t="str">
        <f>IFERROR(__xludf.DUMMYFUNCTION("""COMPUTED_VALUE"""),"G3 ปุนนาภา (เมือง1)")</f>
        <v>G3 ปุนนาภา (เมือง1)</v>
      </c>
      <c r="C200" s="8"/>
      <c r="D200" s="8"/>
      <c r="E200" s="10" t="str">
        <f>IFERROR(__xludf.DUMMYFUNCTION("""COMPUTED_VALUE"""),"ไม่มีข้อมูลเข้าเยี่ยม")</f>
        <v>ไม่มีข้อมูลเข้าเยี่ยม</v>
      </c>
      <c r="F200" s="8"/>
      <c r="G200" s="8" t="str">
        <f>IFERROR(__xludf.DUMMYFUNCTION("""COMPUTED_VALUE"""),"New")</f>
        <v>New</v>
      </c>
    </row>
    <row r="201" ht="15.75" customHeight="1">
      <c r="A201" s="8" t="str">
        <f>IFERROR(__xludf.DUMMYFUNCTION("""COMPUTED_VALUE"""),"แสงจันทร์")</f>
        <v>แสงจันทร์</v>
      </c>
      <c r="B201" s="8" t="str">
        <f>IFERROR(__xludf.DUMMYFUNCTION("""COMPUTED_VALUE"""),"G3 ปุนนาภา (เมือง1)")</f>
        <v>G3 ปุนนาภา (เมือง1)</v>
      </c>
      <c r="C201" s="8"/>
      <c r="D201" s="8"/>
      <c r="E201" s="10" t="str">
        <f>IFERROR(__xludf.DUMMYFUNCTION("""COMPUTED_VALUE"""),"ไม่มีข้อมูลเข้าเยี่ยม")</f>
        <v>ไม่มีข้อมูลเข้าเยี่ยม</v>
      </c>
      <c r="F201" s="8"/>
      <c r="G201" s="8" t="str">
        <f>IFERROR(__xludf.DUMMYFUNCTION("""COMPUTED_VALUE"""),"New")</f>
        <v>New</v>
      </c>
    </row>
    <row r="202" ht="15.75" customHeight="1">
      <c r="A202" s="8" t="str">
        <f>IFERROR(__xludf.DUMMYFUNCTION("""COMPUTED_VALUE"""),"ตุ๊ก")</f>
        <v>ตุ๊ก</v>
      </c>
      <c r="B202" s="8" t="str">
        <f>IFERROR(__xludf.DUMMYFUNCTION("""COMPUTED_VALUE"""),"G3 ปุนนาภา (เมือง1)")</f>
        <v>G3 ปุนนาภา (เมือง1)</v>
      </c>
      <c r="C202" s="8"/>
      <c r="D202" s="8"/>
      <c r="E202" s="10" t="str">
        <f>IFERROR(__xludf.DUMMYFUNCTION("""COMPUTED_VALUE"""),"ไม่มีข้อมูลเข้าเยี่ยม")</f>
        <v>ไม่มีข้อมูลเข้าเยี่ยม</v>
      </c>
      <c r="F202" s="8"/>
      <c r="G202" s="8" t="str">
        <f>IFERROR(__xludf.DUMMYFUNCTION("""COMPUTED_VALUE"""),"New")</f>
        <v>New</v>
      </c>
    </row>
    <row r="203" ht="15.75" customHeight="1">
      <c r="A203" s="8" t="str">
        <f>IFERROR(__xludf.DUMMYFUNCTION("""COMPUTED_VALUE"""),"นารี")</f>
        <v>นารี</v>
      </c>
      <c r="B203" s="8" t="str">
        <f>IFERROR(__xludf.DUMMYFUNCTION("""COMPUTED_VALUE"""),"G3 ปุนนาภา (เมือง1)")</f>
        <v>G3 ปุนนาภา (เมือง1)</v>
      </c>
      <c r="C203" s="8"/>
      <c r="D203" s="8"/>
      <c r="E203" s="10" t="str">
        <f>IFERROR(__xludf.DUMMYFUNCTION("""COMPUTED_VALUE"""),"ไม่มีข้อมูลเข้าเยี่ยม")</f>
        <v>ไม่มีข้อมูลเข้าเยี่ยม</v>
      </c>
      <c r="F203" s="8"/>
      <c r="G203" s="8" t="str">
        <f>IFERROR(__xludf.DUMMYFUNCTION("""COMPUTED_VALUE"""),"New")</f>
        <v>New</v>
      </c>
    </row>
    <row r="204" ht="15.75" customHeight="1">
      <c r="A204" s="8" t="str">
        <f>IFERROR(__xludf.DUMMYFUNCTION("""COMPUTED_VALUE"""),"แม่น้อย")</f>
        <v>แม่น้อย</v>
      </c>
      <c r="B204" s="8" t="str">
        <f>IFERROR(__xludf.DUMMYFUNCTION("""COMPUTED_VALUE"""),"G3 ปุนนาภา (เมือง1)")</f>
        <v>G3 ปุนนาภา (เมือง1)</v>
      </c>
      <c r="C204" s="8"/>
      <c r="D204" s="8"/>
      <c r="E204" s="10" t="str">
        <f>IFERROR(__xludf.DUMMYFUNCTION("""COMPUTED_VALUE"""),"ไม่มีข้อมูลเข้าเยี่ยม")</f>
        <v>ไม่มีข้อมูลเข้าเยี่ยม</v>
      </c>
      <c r="F204" s="8"/>
      <c r="G204" s="8" t="str">
        <f>IFERROR(__xludf.DUMMYFUNCTION("""COMPUTED_VALUE"""),"New")</f>
        <v>New</v>
      </c>
    </row>
    <row r="205" ht="15.75" customHeight="1">
      <c r="A205" s="8" t="str">
        <f>IFERROR(__xludf.DUMMYFUNCTION("""COMPUTED_VALUE"""),"ปู๋")</f>
        <v>ปู๋</v>
      </c>
      <c r="B205" s="8" t="str">
        <f>IFERROR(__xludf.DUMMYFUNCTION("""COMPUTED_VALUE"""),"G3 ปุนนาภา (เมือง1)")</f>
        <v>G3 ปุนนาภา (เมือง1)</v>
      </c>
      <c r="C205" s="8"/>
      <c r="D205" s="8"/>
      <c r="E205" s="10" t="str">
        <f>IFERROR(__xludf.DUMMYFUNCTION("""COMPUTED_VALUE"""),"ไม่มีข้อมูลเข้าเยี่ยม")</f>
        <v>ไม่มีข้อมูลเข้าเยี่ยม</v>
      </c>
      <c r="F205" s="8"/>
      <c r="G205" s="8" t="str">
        <f>IFERROR(__xludf.DUMMYFUNCTION("""COMPUTED_VALUE"""),"New")</f>
        <v>New</v>
      </c>
    </row>
    <row r="206" ht="15.75" customHeight="1">
      <c r="A206" s="8" t="str">
        <f>IFERROR(__xludf.DUMMYFUNCTION("""COMPUTED_VALUE"""),"แป่ง")</f>
        <v>แป่ง</v>
      </c>
      <c r="B206" s="8" t="str">
        <f>IFERROR(__xludf.DUMMYFUNCTION("""COMPUTED_VALUE"""),"G3 ปุนนาภา (เมือง1)")</f>
        <v>G3 ปุนนาภา (เมือง1)</v>
      </c>
      <c r="C206" s="8"/>
      <c r="D206" s="8"/>
      <c r="E206" s="10" t="str">
        <f>IFERROR(__xludf.DUMMYFUNCTION("""COMPUTED_VALUE"""),"ไม่มีข้อมูลเข้าเยี่ยม")</f>
        <v>ไม่มีข้อมูลเข้าเยี่ยม</v>
      </c>
      <c r="F206" s="8"/>
      <c r="G206" s="8" t="str">
        <f>IFERROR(__xludf.DUMMYFUNCTION("""COMPUTED_VALUE"""),"New")</f>
        <v>New</v>
      </c>
    </row>
    <row r="207" ht="15.75" customHeight="1">
      <c r="A207" s="8" t="str">
        <f>IFERROR(__xludf.DUMMYFUNCTION("""COMPUTED_VALUE"""),"แม่อือ")</f>
        <v>แม่อือ</v>
      </c>
      <c r="B207" s="8" t="str">
        <f>IFERROR(__xludf.DUMMYFUNCTION("""COMPUTED_VALUE"""),"G3 ปุนนาภา (เมือง1)")</f>
        <v>G3 ปุนนาภา (เมือง1)</v>
      </c>
      <c r="C207" s="8"/>
      <c r="D207" s="8"/>
      <c r="E207" s="10" t="str">
        <f>IFERROR(__xludf.DUMMYFUNCTION("""COMPUTED_VALUE"""),"ไม่มีข้อมูลเข้าเยี่ยม")</f>
        <v>ไม่มีข้อมูลเข้าเยี่ยม</v>
      </c>
      <c r="F207" s="8"/>
      <c r="G207" s="8" t="str">
        <f>IFERROR(__xludf.DUMMYFUNCTION("""COMPUTED_VALUE"""),"New")</f>
        <v>New</v>
      </c>
    </row>
    <row r="208" ht="15.75" customHeight="1">
      <c r="A208" s="8" t="str">
        <f>IFERROR(__xludf.DUMMYFUNCTION("""COMPUTED_VALUE"""),"พาด")</f>
        <v>พาด</v>
      </c>
      <c r="B208" s="8" t="str">
        <f>IFERROR(__xludf.DUMMYFUNCTION("""COMPUTED_VALUE"""),"G3 ปุนนาภา (เมือง1)")</f>
        <v>G3 ปุนนาภา (เมือง1)</v>
      </c>
      <c r="C208" s="8"/>
      <c r="D208" s="8"/>
      <c r="E208" s="10" t="str">
        <f>IFERROR(__xludf.DUMMYFUNCTION("""COMPUTED_VALUE"""),"ไม่มีข้อมูลเข้าเยี่ยม")</f>
        <v>ไม่มีข้อมูลเข้าเยี่ยม</v>
      </c>
      <c r="F208" s="8"/>
      <c r="G208" s="8" t="str">
        <f>IFERROR(__xludf.DUMMYFUNCTION("""COMPUTED_VALUE"""),"New")</f>
        <v>New</v>
      </c>
    </row>
    <row r="209" ht="15.75" customHeight="1">
      <c r="A209" s="8" t="str">
        <f>IFERROR(__xludf.DUMMYFUNCTION("""COMPUTED_VALUE"""),"ติ่ง (ปุนนาภา)")</f>
        <v>ติ่ง (ปุนนาภา)</v>
      </c>
      <c r="B209" s="8" t="str">
        <f>IFERROR(__xludf.DUMMYFUNCTION("""COMPUTED_VALUE"""),"G3 ปุนนาภา (เมือง1)")</f>
        <v>G3 ปุนนาภา (เมือง1)</v>
      </c>
      <c r="C209" s="8"/>
      <c r="D209" s="8"/>
      <c r="E209" s="10" t="str">
        <f>IFERROR(__xludf.DUMMYFUNCTION("""COMPUTED_VALUE"""),"ไม่มีข้อมูลเข้าเยี่ยม")</f>
        <v>ไม่มีข้อมูลเข้าเยี่ยม</v>
      </c>
      <c r="F209" s="8"/>
      <c r="G209" s="8" t="str">
        <f>IFERROR(__xludf.DUMMYFUNCTION("""COMPUTED_VALUE"""),"New")</f>
        <v>New</v>
      </c>
    </row>
    <row r="210" ht="15.75" customHeight="1">
      <c r="A210" s="8" t="str">
        <f>IFERROR(__xludf.DUMMYFUNCTION("""COMPUTED_VALUE"""),"เตาะ")</f>
        <v>เตาะ</v>
      </c>
      <c r="B210" s="8" t="str">
        <f>IFERROR(__xludf.DUMMYFUNCTION("""COMPUTED_VALUE"""),"G3 ปุนนาภา (เมือง1)")</f>
        <v>G3 ปุนนาภา (เมือง1)</v>
      </c>
      <c r="C210" s="8"/>
      <c r="D210" s="8"/>
      <c r="E210" s="10" t="str">
        <f>IFERROR(__xludf.DUMMYFUNCTION("""COMPUTED_VALUE"""),"ไม่มีข้อมูลเข้าเยี่ยม")</f>
        <v>ไม่มีข้อมูลเข้าเยี่ยม</v>
      </c>
      <c r="F210" s="8"/>
      <c r="G210" s="8" t="str">
        <f>IFERROR(__xludf.DUMMYFUNCTION("""COMPUTED_VALUE"""),"New")</f>
        <v>New</v>
      </c>
    </row>
    <row r="211" ht="15.75" customHeight="1">
      <c r="A211" s="8" t="str">
        <f>IFERROR(__xludf.DUMMYFUNCTION("""COMPUTED_VALUE"""),"ต๋อย")</f>
        <v>ต๋อย</v>
      </c>
      <c r="B211" s="8" t="str">
        <f>IFERROR(__xludf.DUMMYFUNCTION("""COMPUTED_VALUE"""),"G3 ปุนนาภา (เมือง1)")</f>
        <v>G3 ปุนนาภา (เมือง1)</v>
      </c>
      <c r="C211" s="8"/>
      <c r="D211" s="8"/>
      <c r="E211" s="10" t="str">
        <f>IFERROR(__xludf.DUMMYFUNCTION("""COMPUTED_VALUE"""),"ไม่มีข้อมูลเข้าเยี่ยม")</f>
        <v>ไม่มีข้อมูลเข้าเยี่ยม</v>
      </c>
      <c r="F211" s="8"/>
      <c r="G211" s="8" t="str">
        <f>IFERROR(__xludf.DUMMYFUNCTION("""COMPUTED_VALUE"""),"New")</f>
        <v>New</v>
      </c>
    </row>
    <row r="212" ht="15.75" customHeight="1">
      <c r="A212" s="8" t="str">
        <f>IFERROR(__xludf.DUMMYFUNCTION("""COMPUTED_VALUE"""),"ตุ๊")</f>
        <v>ตุ๊</v>
      </c>
      <c r="B212" s="8" t="str">
        <f>IFERROR(__xludf.DUMMYFUNCTION("""COMPUTED_VALUE"""),"G3 ปุนนาภา (เมือง1)")</f>
        <v>G3 ปุนนาภา (เมือง1)</v>
      </c>
      <c r="C212" s="8"/>
      <c r="D212" s="8"/>
      <c r="E212" s="10" t="str">
        <f>IFERROR(__xludf.DUMMYFUNCTION("""COMPUTED_VALUE"""),"ไม่มีข้อมูลเข้าเยี่ยม")</f>
        <v>ไม่มีข้อมูลเข้าเยี่ยม</v>
      </c>
      <c r="F212" s="8"/>
      <c r="G212" s="8" t="str">
        <f>IFERROR(__xludf.DUMMYFUNCTION("""COMPUTED_VALUE"""),"New")</f>
        <v>New</v>
      </c>
    </row>
    <row r="213" ht="15.75" customHeight="1">
      <c r="A213" s="8" t="str">
        <f>IFERROR(__xludf.DUMMYFUNCTION("""COMPUTED_VALUE"""),"ผิว")</f>
        <v>ผิว</v>
      </c>
      <c r="B213" s="8" t="str">
        <f>IFERROR(__xludf.DUMMYFUNCTION("""COMPUTED_VALUE"""),"G3 ปุนนาภา (เมือง1)")</f>
        <v>G3 ปุนนาภา (เมือง1)</v>
      </c>
      <c r="C213" s="8"/>
      <c r="D213" s="8"/>
      <c r="E213" s="10" t="str">
        <f>IFERROR(__xludf.DUMMYFUNCTION("""COMPUTED_VALUE"""),"ไม่มีข้อมูลเข้าเยี่ยม")</f>
        <v>ไม่มีข้อมูลเข้าเยี่ยม</v>
      </c>
      <c r="F213" s="8"/>
      <c r="G213" s="8" t="str">
        <f>IFERROR(__xludf.DUMMYFUNCTION("""COMPUTED_VALUE"""),"New")</f>
        <v>New</v>
      </c>
    </row>
    <row r="214" ht="15.75" customHeight="1">
      <c r="A214" s="8" t="str">
        <f>IFERROR(__xludf.DUMMYFUNCTION("""COMPUTED_VALUE"""),"อ่อน")</f>
        <v>อ่อน</v>
      </c>
      <c r="B214" s="8" t="str">
        <f>IFERROR(__xludf.DUMMYFUNCTION("""COMPUTED_VALUE"""),"G3 ปุนนาภา (เมือง1)")</f>
        <v>G3 ปุนนาภา (เมือง1)</v>
      </c>
      <c r="C214" s="8"/>
      <c r="D214" s="8"/>
      <c r="E214" s="10" t="str">
        <f>IFERROR(__xludf.DUMMYFUNCTION("""COMPUTED_VALUE"""),"ไม่มีข้อมูลเข้าเยี่ยม")</f>
        <v>ไม่มีข้อมูลเข้าเยี่ยม</v>
      </c>
      <c r="F214" s="8"/>
      <c r="G214" s="8" t="str">
        <f>IFERROR(__xludf.DUMMYFUNCTION("""COMPUTED_VALUE"""),"New")</f>
        <v>New</v>
      </c>
    </row>
    <row r="215" ht="15.75" customHeight="1">
      <c r="A215" s="8" t="str">
        <f>IFERROR(__xludf.DUMMYFUNCTION("""COMPUTED_VALUE"""),"ปิ่น")</f>
        <v>ปิ่น</v>
      </c>
      <c r="B215" s="8" t="str">
        <f>IFERROR(__xludf.DUMMYFUNCTION("""COMPUTED_VALUE"""),"G3 ปุนนาภา (เมือง1)")</f>
        <v>G3 ปุนนาภา (เมือง1)</v>
      </c>
      <c r="C215" s="8"/>
      <c r="D215" s="8"/>
      <c r="E215" s="10" t="str">
        <f>IFERROR(__xludf.DUMMYFUNCTION("""COMPUTED_VALUE"""),"ไม่มีข้อมูลเข้าเยี่ยม")</f>
        <v>ไม่มีข้อมูลเข้าเยี่ยม</v>
      </c>
      <c r="F215" s="8"/>
      <c r="G215" s="8" t="str">
        <f>IFERROR(__xludf.DUMMYFUNCTION("""COMPUTED_VALUE"""),"New")</f>
        <v>New</v>
      </c>
    </row>
    <row r="216" ht="15.75" customHeight="1">
      <c r="A216" s="8" t="str">
        <f>IFERROR(__xludf.DUMMYFUNCTION("""COMPUTED_VALUE"""),"เฟิร์น")</f>
        <v>เฟิร์น</v>
      </c>
      <c r="B216" s="8" t="str">
        <f>IFERROR(__xludf.DUMMYFUNCTION("""COMPUTED_VALUE"""),"G3 ปุนนาภา (เมือง1)")</f>
        <v>G3 ปุนนาภา (เมือง1)</v>
      </c>
      <c r="C216" s="8"/>
      <c r="D216" s="8"/>
      <c r="E216" s="10" t="str">
        <f>IFERROR(__xludf.DUMMYFUNCTION("""COMPUTED_VALUE"""),"ไม่มีข้อมูลเข้าเยี่ยม")</f>
        <v>ไม่มีข้อมูลเข้าเยี่ยม</v>
      </c>
      <c r="F216" s="8"/>
      <c r="G216" s="8" t="str">
        <f>IFERROR(__xludf.DUMMYFUNCTION("""COMPUTED_VALUE"""),"New")</f>
        <v>New</v>
      </c>
    </row>
    <row r="217" ht="15.75" customHeight="1">
      <c r="A217" s="8" t="str">
        <f>IFERROR(__xludf.DUMMYFUNCTION("""COMPUTED_VALUE"""),"นวรัตน์")</f>
        <v>นวรัตน์</v>
      </c>
      <c r="B217" s="8" t="str">
        <f>IFERROR(__xludf.DUMMYFUNCTION("""COMPUTED_VALUE"""),"G3 ปุนนาภา (เมือง1)")</f>
        <v>G3 ปุนนาภา (เมือง1)</v>
      </c>
      <c r="C217" s="8"/>
      <c r="D217" s="8"/>
      <c r="E217" s="10" t="str">
        <f>IFERROR(__xludf.DUMMYFUNCTION("""COMPUTED_VALUE"""),"ไม่มีข้อมูลเข้าเยี่ยม")</f>
        <v>ไม่มีข้อมูลเข้าเยี่ยม</v>
      </c>
      <c r="F217" s="8"/>
      <c r="G217" s="8" t="str">
        <f>IFERROR(__xludf.DUMMYFUNCTION("""COMPUTED_VALUE"""),"New")</f>
        <v>New</v>
      </c>
    </row>
    <row r="218" ht="15.75" customHeight="1">
      <c r="A218" s="8" t="str">
        <f>IFERROR(__xludf.DUMMYFUNCTION("""COMPUTED_VALUE"""),"ใส")</f>
        <v>ใส</v>
      </c>
      <c r="B218" s="8" t="str">
        <f>IFERROR(__xludf.DUMMYFUNCTION("""COMPUTED_VALUE"""),"G3 ปุนนาภา (เมือง1)")</f>
        <v>G3 ปุนนาภา (เมือง1)</v>
      </c>
      <c r="C218" s="8"/>
      <c r="D218" s="8"/>
      <c r="E218" s="10" t="str">
        <f>IFERROR(__xludf.DUMMYFUNCTION("""COMPUTED_VALUE"""),"ไม่มีข้อมูลเข้าเยี่ยม")</f>
        <v>ไม่มีข้อมูลเข้าเยี่ยม</v>
      </c>
      <c r="F218" s="8"/>
      <c r="G218" s="8" t="str">
        <f>IFERROR(__xludf.DUMMYFUNCTION("""COMPUTED_VALUE"""),"New")</f>
        <v>New</v>
      </c>
    </row>
    <row r="219" ht="15.75" customHeight="1">
      <c r="A219" s="8" t="str">
        <f>IFERROR(__xludf.DUMMYFUNCTION("""COMPUTED_VALUE"""),"สาน")</f>
        <v>สาน</v>
      </c>
      <c r="B219" s="8" t="str">
        <f>IFERROR(__xludf.DUMMYFUNCTION("""COMPUTED_VALUE"""),"G3 ปุนนาภา (เมือง1)")</f>
        <v>G3 ปุนนาภา (เมือง1)</v>
      </c>
      <c r="C219" s="8"/>
      <c r="D219" s="8"/>
      <c r="E219" s="10" t="str">
        <f>IFERROR(__xludf.DUMMYFUNCTION("""COMPUTED_VALUE"""),"ไม่มีข้อมูลเข้าเยี่ยม")</f>
        <v>ไม่มีข้อมูลเข้าเยี่ยม</v>
      </c>
      <c r="F219" s="8"/>
      <c r="G219" s="8" t="str">
        <f>IFERROR(__xludf.DUMMYFUNCTION("""COMPUTED_VALUE"""),"New")</f>
        <v>New</v>
      </c>
    </row>
    <row r="220" ht="15.75" customHeight="1">
      <c r="A220" s="8" t="str">
        <f>IFERROR(__xludf.DUMMYFUNCTION("""COMPUTED_VALUE"""),"มล")</f>
        <v>มล</v>
      </c>
      <c r="B220" s="8" t="str">
        <f>IFERROR(__xludf.DUMMYFUNCTION("""COMPUTED_VALUE"""),"G3 ปุนนาภา (เมือง1)")</f>
        <v>G3 ปุนนาภา (เมือง1)</v>
      </c>
      <c r="C220" s="8"/>
      <c r="D220" s="8"/>
      <c r="E220" s="10" t="str">
        <f>IFERROR(__xludf.DUMMYFUNCTION("""COMPUTED_VALUE"""),"ไม่มีข้อมูลเข้าเยี่ยม")</f>
        <v>ไม่มีข้อมูลเข้าเยี่ยม</v>
      </c>
      <c r="F220" s="8"/>
      <c r="G220" s="8" t="str">
        <f>IFERROR(__xludf.DUMMYFUNCTION("""COMPUTED_VALUE"""),"New")</f>
        <v>New</v>
      </c>
    </row>
    <row r="221" ht="15.75" customHeight="1">
      <c r="A221" s="60" t="str">
        <f>IFERROR(__xludf.DUMMYFUNCTION("""COMPUTED_VALUE"""),"เกียง")</f>
        <v>เกียง</v>
      </c>
      <c r="B221" s="60" t="str">
        <f>IFERROR(__xludf.DUMMYFUNCTION("""COMPUTED_VALUE"""),"G3 ปุนนาภา (เมือง1)")</f>
        <v>G3 ปุนนาภา (เมือง1)</v>
      </c>
      <c r="C221" s="60"/>
      <c r="D221" s="60"/>
      <c r="E221" s="60" t="str">
        <f>IFERROR(__xludf.DUMMYFUNCTION("""COMPUTED_VALUE"""),"ไม่มีข้อมูลเข้าเยี่ยม")</f>
        <v>ไม่มีข้อมูลเข้าเยี่ยม</v>
      </c>
      <c r="F221" s="60"/>
      <c r="G221" s="60" t="str">
        <f>IFERROR(__xludf.DUMMYFUNCTION("""COMPUTED_VALUE"""),"New")</f>
        <v>New</v>
      </c>
    </row>
    <row r="222" ht="15.75" customHeight="1">
      <c r="A222" s="60" t="str">
        <f>IFERROR(__xludf.DUMMYFUNCTION("""COMPUTED_VALUE"""),"พจน์")</f>
        <v>พจน์</v>
      </c>
      <c r="B222" s="60" t="str">
        <f>IFERROR(__xludf.DUMMYFUNCTION("""COMPUTED_VALUE"""),"G3 ปุนนาภา (เมือง1)")</f>
        <v>G3 ปุนนาภา (เมือง1)</v>
      </c>
      <c r="C222" s="60"/>
      <c r="D222" s="60"/>
      <c r="E222" s="60" t="str">
        <f>IFERROR(__xludf.DUMMYFUNCTION("""COMPUTED_VALUE"""),"ไม่มีข้อมูลเข้าเยี่ยม")</f>
        <v>ไม่มีข้อมูลเข้าเยี่ยม</v>
      </c>
      <c r="F222" s="60"/>
      <c r="G222" s="60" t="str">
        <f>IFERROR(__xludf.DUMMYFUNCTION("""COMPUTED_VALUE"""),"New")</f>
        <v>New</v>
      </c>
    </row>
    <row r="223" ht="15.75" customHeight="1">
      <c r="A223" s="60" t="str">
        <f>IFERROR(__xludf.DUMMYFUNCTION("""COMPUTED_VALUE"""),"สุวรรณา(นา)")</f>
        <v>สุวรรณา(นา)</v>
      </c>
      <c r="B223" s="60" t="str">
        <f>IFERROR(__xludf.DUMMYFUNCTION("""COMPUTED_VALUE"""),"G3 ปุนนาภา (เมือง1)")</f>
        <v>G3 ปุนนาภา (เมือง1)</v>
      </c>
      <c r="C223" s="60"/>
      <c r="D223" s="60"/>
      <c r="E223" s="60" t="str">
        <f>IFERROR(__xludf.DUMMYFUNCTION("""COMPUTED_VALUE"""),"ไม่มีข้อมูลเข้าเยี่ยม")</f>
        <v>ไม่มีข้อมูลเข้าเยี่ยม</v>
      </c>
      <c r="F223" s="60"/>
      <c r="G223" s="60" t="str">
        <f>IFERROR(__xludf.DUMMYFUNCTION("""COMPUTED_VALUE"""),"New")</f>
        <v>New</v>
      </c>
    </row>
    <row r="224" ht="15.75" customHeight="1">
      <c r="A224" s="60" t="str">
        <f>IFERROR(__xludf.DUMMYFUNCTION("""COMPUTED_VALUE"""),"ดวงพร")</f>
        <v>ดวงพร</v>
      </c>
      <c r="B224" s="60" t="str">
        <f>IFERROR(__xludf.DUMMYFUNCTION("""COMPUTED_VALUE"""),"G3 ปุนนาภา (เมือง1)")</f>
        <v>G3 ปุนนาภา (เมือง1)</v>
      </c>
      <c r="C224" s="60"/>
      <c r="D224" s="60"/>
      <c r="E224" s="60" t="str">
        <f>IFERROR(__xludf.DUMMYFUNCTION("""COMPUTED_VALUE"""),"ไม่มีข้อมูลเข้าเยี่ยม")</f>
        <v>ไม่มีข้อมูลเข้าเยี่ยม</v>
      </c>
      <c r="F224" s="60"/>
      <c r="G224" s="60" t="str">
        <f>IFERROR(__xludf.DUMMYFUNCTION("""COMPUTED_VALUE"""),"New")</f>
        <v>New</v>
      </c>
    </row>
    <row r="225" ht="15.75" customHeight="1">
      <c r="A225" s="60" t="str">
        <f>IFERROR(__xludf.DUMMYFUNCTION("""COMPUTED_VALUE"""),"น้องพี")</f>
        <v>น้องพี</v>
      </c>
      <c r="B225" s="60" t="str">
        <f>IFERROR(__xludf.DUMMYFUNCTION("""COMPUTED_VALUE"""),"G3 ปุนนาภา (เมือง1)")</f>
        <v>G3 ปุนนาภา (เมือง1)</v>
      </c>
      <c r="C225" s="60"/>
      <c r="D225" s="60"/>
      <c r="E225" s="60" t="str">
        <f>IFERROR(__xludf.DUMMYFUNCTION("""COMPUTED_VALUE"""),"ไม่มีข้อมูลเข้าเยี่ยม")</f>
        <v>ไม่มีข้อมูลเข้าเยี่ยม</v>
      </c>
      <c r="F225" s="60"/>
      <c r="G225" s="60" t="str">
        <f>IFERROR(__xludf.DUMMYFUNCTION("""COMPUTED_VALUE"""),"New")</f>
        <v>New</v>
      </c>
    </row>
    <row r="226" ht="15.75" customHeight="1">
      <c r="A226" s="60" t="str">
        <f>IFERROR(__xludf.DUMMYFUNCTION("""COMPUTED_VALUE"""),"ลำยอง")</f>
        <v>ลำยอง</v>
      </c>
      <c r="B226" s="60" t="str">
        <f>IFERROR(__xludf.DUMMYFUNCTION("""COMPUTED_VALUE"""),"G3 ปุนนาภา (เมือง1)")</f>
        <v>G3 ปุนนาภา (เมือง1)</v>
      </c>
      <c r="C226" s="60"/>
      <c r="D226" s="60"/>
      <c r="E226" s="60" t="str">
        <f>IFERROR(__xludf.DUMMYFUNCTION("""COMPUTED_VALUE"""),"ไม่มีข้อมูลเข้าเยี่ยม")</f>
        <v>ไม่มีข้อมูลเข้าเยี่ยม</v>
      </c>
      <c r="F226" s="60"/>
      <c r="G226" s="60" t="str">
        <f>IFERROR(__xludf.DUMMYFUNCTION("""COMPUTED_VALUE"""),"New")</f>
        <v>New</v>
      </c>
    </row>
    <row r="227" ht="15.75" customHeight="1">
      <c r="A227" s="60" t="str">
        <f>IFERROR(__xludf.DUMMYFUNCTION("""COMPUTED_VALUE"""),"ปานดาว")</f>
        <v>ปานดาว</v>
      </c>
      <c r="B227" s="60" t="str">
        <f>IFERROR(__xludf.DUMMYFUNCTION("""COMPUTED_VALUE"""),"G3 ปุนนาภา (เมือง1)")</f>
        <v>G3 ปุนนาภา (เมือง1)</v>
      </c>
      <c r="C227" s="60"/>
      <c r="D227" s="60"/>
      <c r="E227" s="60" t="str">
        <f>IFERROR(__xludf.DUMMYFUNCTION("""COMPUTED_VALUE"""),"ไม่มีข้อมูลเข้าเยี่ยม")</f>
        <v>ไม่มีข้อมูลเข้าเยี่ยม</v>
      </c>
      <c r="F227" s="60"/>
      <c r="G227" s="60" t="str">
        <f>IFERROR(__xludf.DUMMYFUNCTION("""COMPUTED_VALUE"""),"New")</f>
        <v>New</v>
      </c>
    </row>
    <row r="228" ht="15.75" customHeight="1">
      <c r="A228" s="60" t="str">
        <f>IFERROR(__xludf.DUMMYFUNCTION("""COMPUTED_VALUE"""),"ก้าว")</f>
        <v>ก้าว</v>
      </c>
      <c r="B228" s="60" t="str">
        <f>IFERROR(__xludf.DUMMYFUNCTION("""COMPUTED_VALUE"""),"G3 ปุนนาภา (เมือง1)")</f>
        <v>G3 ปุนนาภา (เมือง1)</v>
      </c>
      <c r="C228" s="60"/>
      <c r="D228" s="60"/>
      <c r="E228" s="60" t="str">
        <f>IFERROR(__xludf.DUMMYFUNCTION("""COMPUTED_VALUE"""),"ไม่มีข้อมูลเข้าเยี่ยม")</f>
        <v>ไม่มีข้อมูลเข้าเยี่ยม</v>
      </c>
      <c r="F228" s="60"/>
      <c r="G228" s="60" t="str">
        <f>IFERROR(__xludf.DUMMYFUNCTION("""COMPUTED_VALUE"""),"New")</f>
        <v>New</v>
      </c>
    </row>
    <row r="229" ht="15.75" customHeight="1">
      <c r="A229" s="60" t="str">
        <f>IFERROR(__xludf.DUMMYFUNCTION("""COMPUTED_VALUE"""),"สมัย")</f>
        <v>สมัย</v>
      </c>
      <c r="B229" s="60" t="str">
        <f>IFERROR(__xludf.DUMMYFUNCTION("""COMPUTED_VALUE"""),"G3 ปุนนาภา (เมือง1)")</f>
        <v>G3 ปุนนาภา (เมือง1)</v>
      </c>
      <c r="C229" s="60"/>
      <c r="D229" s="60"/>
      <c r="E229" s="60" t="str">
        <f>IFERROR(__xludf.DUMMYFUNCTION("""COMPUTED_VALUE"""),"ไม่มีข้อมูลเข้าเยี่ยม")</f>
        <v>ไม่มีข้อมูลเข้าเยี่ยม</v>
      </c>
      <c r="F229" s="60"/>
      <c r="G229" s="60" t="str">
        <f>IFERROR(__xludf.DUMMYFUNCTION("""COMPUTED_VALUE"""),"New")</f>
        <v>New</v>
      </c>
    </row>
    <row r="230" ht="15.75" customHeight="1">
      <c r="A230" s="60" t="str">
        <f>IFERROR(__xludf.DUMMYFUNCTION("""COMPUTED_VALUE"""),"สมพิตร")</f>
        <v>สมพิตร</v>
      </c>
      <c r="B230" s="60" t="str">
        <f>IFERROR(__xludf.DUMMYFUNCTION("""COMPUTED_VALUE"""),"G3 ปุนนาภา (เมือง1)")</f>
        <v>G3 ปุนนาภา (เมือง1)</v>
      </c>
      <c r="C230" s="60"/>
      <c r="D230" s="60"/>
      <c r="E230" s="60" t="str">
        <f>IFERROR(__xludf.DUMMYFUNCTION("""COMPUTED_VALUE"""),"ไม่มีข้อมูลเข้าเยี่ยม")</f>
        <v>ไม่มีข้อมูลเข้าเยี่ยม</v>
      </c>
      <c r="F230" s="60"/>
      <c r="G230" s="60" t="str">
        <f>IFERROR(__xludf.DUMMYFUNCTION("""COMPUTED_VALUE"""),"New")</f>
        <v>New</v>
      </c>
    </row>
    <row r="231" ht="15.75" customHeight="1">
      <c r="A231" s="60" t="str">
        <f>IFERROR(__xludf.DUMMYFUNCTION("""COMPUTED_VALUE"""),"เดี่ยว")</f>
        <v>เดี่ยว</v>
      </c>
      <c r="B231" s="60" t="str">
        <f>IFERROR(__xludf.DUMMYFUNCTION("""COMPUTED_VALUE"""),"G3 ปุนนาภา (เมือง1)")</f>
        <v>G3 ปุนนาภา (เมือง1)</v>
      </c>
      <c r="C231" s="60"/>
      <c r="D231" s="60"/>
      <c r="E231" s="60" t="str">
        <f>IFERROR(__xludf.DUMMYFUNCTION("""COMPUTED_VALUE"""),"ไม่มีข้อมูลเข้าเยี่ยม")</f>
        <v>ไม่มีข้อมูลเข้าเยี่ยม</v>
      </c>
      <c r="F231" s="60"/>
      <c r="G231" s="60" t="str">
        <f>IFERROR(__xludf.DUMMYFUNCTION("""COMPUTED_VALUE"""),"New")</f>
        <v>New</v>
      </c>
    </row>
    <row r="232" ht="15.75" customHeight="1">
      <c r="A232" s="60" t="str">
        <f>IFERROR(__xludf.DUMMYFUNCTION("""COMPUTED_VALUE"""),"ห้อย")</f>
        <v>ห้อย</v>
      </c>
      <c r="B232" s="60" t="str">
        <f>IFERROR(__xludf.DUMMYFUNCTION("""COMPUTED_VALUE"""),"G3 ปุนนาภา (เมือง1)")</f>
        <v>G3 ปุนนาภา (เมือง1)</v>
      </c>
      <c r="C232" s="60"/>
      <c r="D232" s="60"/>
      <c r="E232" s="60" t="str">
        <f>IFERROR(__xludf.DUMMYFUNCTION("""COMPUTED_VALUE"""),"ไม่มีข้อมูลเข้าเยี่ยม")</f>
        <v>ไม่มีข้อมูลเข้าเยี่ยม</v>
      </c>
      <c r="F232" s="60"/>
      <c r="G232" s="60" t="str">
        <f>IFERROR(__xludf.DUMMYFUNCTION("""COMPUTED_VALUE"""),"New")</f>
        <v>New</v>
      </c>
    </row>
    <row r="233" ht="15.75" customHeight="1">
      <c r="A233" s="60" t="str">
        <f>IFERROR(__xludf.DUMMYFUNCTION("""COMPUTED_VALUE"""),"มอส")</f>
        <v>มอส</v>
      </c>
      <c r="B233" s="60" t="str">
        <f>IFERROR(__xludf.DUMMYFUNCTION("""COMPUTED_VALUE"""),"G3 ปุนนาภา (เมือง1)")</f>
        <v>G3 ปุนนาภา (เมือง1)</v>
      </c>
      <c r="C233" s="60"/>
      <c r="D233" s="60"/>
      <c r="E233" s="60" t="str">
        <f>IFERROR(__xludf.DUMMYFUNCTION("""COMPUTED_VALUE"""),"ไม่มีข้อมูลเข้าเยี่ยม")</f>
        <v>ไม่มีข้อมูลเข้าเยี่ยม</v>
      </c>
      <c r="F233" s="60"/>
      <c r="G233" s="60" t="str">
        <f>IFERROR(__xludf.DUMMYFUNCTION("""COMPUTED_VALUE"""),"New")</f>
        <v>New</v>
      </c>
    </row>
    <row r="234" ht="15.75" customHeight="1">
      <c r="A234" s="60" t="str">
        <f>IFERROR(__xludf.DUMMYFUNCTION("""COMPUTED_VALUE"""),"บุญศรี")</f>
        <v>บุญศรี</v>
      </c>
      <c r="B234" s="60" t="str">
        <f>IFERROR(__xludf.DUMMYFUNCTION("""COMPUTED_VALUE"""),"G3 ปุนนาภา (เมือง1)")</f>
        <v>G3 ปุนนาภา (เมือง1)</v>
      </c>
      <c r="C234" s="60"/>
      <c r="D234" s="60"/>
      <c r="E234" s="60" t="str">
        <f>IFERROR(__xludf.DUMMYFUNCTION("""COMPUTED_VALUE"""),"ไม่มีข้อมูลเข้าเยี่ยม")</f>
        <v>ไม่มีข้อมูลเข้าเยี่ยม</v>
      </c>
      <c r="F234" s="60"/>
      <c r="G234" s="60" t="str">
        <f>IFERROR(__xludf.DUMMYFUNCTION("""COMPUTED_VALUE"""),"New")</f>
        <v>New</v>
      </c>
    </row>
    <row r="235" ht="15.75" customHeight="1">
      <c r="A235" s="60" t="str">
        <f>IFERROR(__xludf.DUMMYFUNCTION("""COMPUTED_VALUE"""),"เจียม")</f>
        <v>เจียม</v>
      </c>
      <c r="B235" s="60" t="str">
        <f>IFERROR(__xludf.DUMMYFUNCTION("""COMPUTED_VALUE"""),"G3 ปุนนาภา (เมือง1)")</f>
        <v>G3 ปุนนาภา (เมือง1)</v>
      </c>
      <c r="C235" s="60"/>
      <c r="D235" s="60"/>
      <c r="E235" s="60" t="str">
        <f>IFERROR(__xludf.DUMMYFUNCTION("""COMPUTED_VALUE"""),"ไม่มีข้อมูลเข้าเยี่ยม")</f>
        <v>ไม่มีข้อมูลเข้าเยี่ยม</v>
      </c>
      <c r="F235" s="60"/>
      <c r="G235" s="60" t="str">
        <f>IFERROR(__xludf.DUMMYFUNCTION("""COMPUTED_VALUE"""),"New")</f>
        <v>New</v>
      </c>
    </row>
    <row r="236" ht="15.75" customHeight="1">
      <c r="A236" s="60" t="str">
        <f>IFERROR(__xludf.DUMMYFUNCTION("""COMPUTED_VALUE"""),"ตุ๊ก")</f>
        <v>ตุ๊ก</v>
      </c>
      <c r="B236" s="60" t="str">
        <f>IFERROR(__xludf.DUMMYFUNCTION("""COMPUTED_VALUE"""),"G3 ปุนนาภา (เมือง1)")</f>
        <v>G3 ปุนนาภา (เมือง1)</v>
      </c>
      <c r="C236" s="60"/>
      <c r="D236" s="60"/>
      <c r="E236" s="60" t="str">
        <f>IFERROR(__xludf.DUMMYFUNCTION("""COMPUTED_VALUE"""),"ไม่มีข้อมูลเข้าเยี่ยม")</f>
        <v>ไม่มีข้อมูลเข้าเยี่ยม</v>
      </c>
      <c r="F236" s="60"/>
      <c r="G236" s="60" t="str">
        <f>IFERROR(__xludf.DUMMYFUNCTION("""COMPUTED_VALUE"""),"New")</f>
        <v>New</v>
      </c>
    </row>
    <row r="237" ht="15.75" customHeight="1">
      <c r="A237" s="60" t="str">
        <f>IFERROR(__xludf.DUMMYFUNCTION("""COMPUTED_VALUE"""),"เยี่ยม")</f>
        <v>เยี่ยม</v>
      </c>
      <c r="B237" s="60" t="str">
        <f>IFERROR(__xludf.DUMMYFUNCTION("""COMPUTED_VALUE"""),"G3 ปุนนาภา (เมือง1)")</f>
        <v>G3 ปุนนาภา (เมือง1)</v>
      </c>
      <c r="C237" s="60"/>
      <c r="D237" s="60"/>
      <c r="E237" s="60" t="str">
        <f>IFERROR(__xludf.DUMMYFUNCTION("""COMPUTED_VALUE"""),"ไม่มีข้อมูลเข้าเยี่ยม")</f>
        <v>ไม่มีข้อมูลเข้าเยี่ยม</v>
      </c>
      <c r="F237" s="60"/>
      <c r="G237" s="60" t="str">
        <f>IFERROR(__xludf.DUMMYFUNCTION("""COMPUTED_VALUE"""),"New")</f>
        <v>New</v>
      </c>
    </row>
    <row r="238" ht="15.75" customHeight="1">
      <c r="A238" s="60" t="str">
        <f>IFERROR(__xludf.DUMMYFUNCTION("""COMPUTED_VALUE"""),"น็อต")</f>
        <v>น็อต</v>
      </c>
      <c r="B238" s="60" t="str">
        <f>IFERROR(__xludf.DUMMYFUNCTION("""COMPUTED_VALUE"""),"G3 ปุนนาภา (เมือง1)")</f>
        <v>G3 ปุนนาภา (เมือง1)</v>
      </c>
      <c r="C238" s="60"/>
      <c r="D238" s="60"/>
      <c r="E238" s="60" t="str">
        <f>IFERROR(__xludf.DUMMYFUNCTION("""COMPUTED_VALUE"""),"ไม่มีข้อมูลเข้าเยี่ยม")</f>
        <v>ไม่มีข้อมูลเข้าเยี่ยม</v>
      </c>
      <c r="F238" s="60"/>
      <c r="G238" s="60" t="str">
        <f>IFERROR(__xludf.DUMMYFUNCTION("""COMPUTED_VALUE"""),"New")</f>
        <v>New</v>
      </c>
    </row>
    <row r="239" ht="15.75" customHeight="1">
      <c r="A239" s="60" t="str">
        <f>IFERROR(__xludf.DUMMYFUNCTION("""COMPUTED_VALUE"""),"ลำไย ทรัพย์วิบูลย์")</f>
        <v>ลำไย ทรัพย์วิบูลย์</v>
      </c>
      <c r="B239" s="60" t="str">
        <f>IFERROR(__xludf.DUMMYFUNCTION("""COMPUTED_VALUE"""),"G3 ปุนนาภา (เมือง1)")</f>
        <v>G3 ปุนนาภา (เมือง1)</v>
      </c>
      <c r="C239" s="60"/>
      <c r="D239" s="60"/>
      <c r="E239" s="60" t="str">
        <f>IFERROR(__xludf.DUMMYFUNCTION("""COMPUTED_VALUE"""),"ไม่มีข้อมูลเข้าเยี่ยม")</f>
        <v>ไม่มีข้อมูลเข้าเยี่ยม</v>
      </c>
      <c r="F239" s="60"/>
      <c r="G239" s="60" t="str">
        <f>IFERROR(__xludf.DUMMYFUNCTION("""COMPUTED_VALUE"""),"New")</f>
        <v>New</v>
      </c>
    </row>
    <row r="240" ht="15.75" customHeight="1">
      <c r="A240" s="60" t="str">
        <f>IFERROR(__xludf.DUMMYFUNCTION("""COMPUTED_VALUE"""),"มณี  โคตรวงศ์")</f>
        <v>มณี  โคตรวงศ์</v>
      </c>
      <c r="B240" s="60" t="str">
        <f>IFERROR(__xludf.DUMMYFUNCTION("""COMPUTED_VALUE"""),"G3 ปุนนาภา (เมือง1)")</f>
        <v>G3 ปุนนาภา (เมือง1)</v>
      </c>
      <c r="C240" s="60"/>
      <c r="D240" s="60"/>
      <c r="E240" s="60" t="str">
        <f>IFERROR(__xludf.DUMMYFUNCTION("""COMPUTED_VALUE"""),"ไม่มีข้อมูลเข้าเยี่ยม")</f>
        <v>ไม่มีข้อมูลเข้าเยี่ยม</v>
      </c>
      <c r="F240" s="60"/>
      <c r="G240" s="60" t="str">
        <f>IFERROR(__xludf.DUMMYFUNCTION("""COMPUTED_VALUE"""),"New")</f>
        <v>New</v>
      </c>
    </row>
    <row r="241" ht="15.75" customHeight="1">
      <c r="A241" s="60" t="str">
        <f>IFERROR(__xludf.DUMMYFUNCTION("""COMPUTED_VALUE"""),"ปอย  พันธ์จรุง")</f>
        <v>ปอย  พันธ์จรุง</v>
      </c>
      <c r="B241" s="60" t="str">
        <f>IFERROR(__xludf.DUMMYFUNCTION("""COMPUTED_VALUE"""),"G3 ปุนนาภา (เมือง1)")</f>
        <v>G3 ปุนนาภา (เมือง1)</v>
      </c>
      <c r="C241" s="60"/>
      <c r="D241" s="60"/>
      <c r="E241" s="60" t="str">
        <f>IFERROR(__xludf.DUMMYFUNCTION("""COMPUTED_VALUE"""),"ไม่มีข้อมูลเข้าเยี่ยม")</f>
        <v>ไม่มีข้อมูลเข้าเยี่ยม</v>
      </c>
      <c r="F241" s="60"/>
      <c r="G241" s="60" t="str">
        <f>IFERROR(__xludf.DUMMYFUNCTION("""COMPUTED_VALUE"""),"New")</f>
        <v>New</v>
      </c>
    </row>
    <row r="242" ht="15.75" customHeight="1">
      <c r="A242" s="60" t="str">
        <f>IFERROR(__xludf.DUMMYFUNCTION("""COMPUTED_VALUE"""),"มุก  พันธ์จรุง")</f>
        <v>มุก  พันธ์จรุง</v>
      </c>
      <c r="B242" s="60" t="str">
        <f>IFERROR(__xludf.DUMMYFUNCTION("""COMPUTED_VALUE"""),"G3 ปุนนาภา (เมือง1)")</f>
        <v>G3 ปุนนาภา (เมือง1)</v>
      </c>
      <c r="C242" s="60"/>
      <c r="D242" s="60"/>
      <c r="E242" s="60" t="str">
        <f>IFERROR(__xludf.DUMMYFUNCTION("""COMPUTED_VALUE"""),"ไม่มีข้อมูลเข้าเยี่ยม")</f>
        <v>ไม่มีข้อมูลเข้าเยี่ยม</v>
      </c>
      <c r="F242" s="60"/>
      <c r="G242" s="60" t="str">
        <f>IFERROR(__xludf.DUMMYFUNCTION("""COMPUTED_VALUE"""),"New")</f>
        <v>New</v>
      </c>
    </row>
    <row r="243" ht="15.75" customHeight="1">
      <c r="A243" s="60" t="str">
        <f>IFERROR(__xludf.DUMMYFUNCTION("""COMPUTED_VALUE"""),"แม่ป้าน (โซนแม่มณี)")</f>
        <v>แม่ป้าน (โซนแม่มณี)</v>
      </c>
      <c r="B243" s="60" t="str">
        <f>IFERROR(__xludf.DUMMYFUNCTION("""COMPUTED_VALUE"""),"G3 ปุนนาภา (เมือง1)")</f>
        <v>G3 ปุนนาภา (เมือง1)</v>
      </c>
      <c r="C243" s="60"/>
      <c r="D243" s="60"/>
      <c r="E243" s="60" t="str">
        <f>IFERROR(__xludf.DUMMYFUNCTION("""COMPUTED_VALUE"""),"ไม่มีข้อมูลเข้าเยี่ยม")</f>
        <v>ไม่มีข้อมูลเข้าเยี่ยม</v>
      </c>
      <c r="F243" s="60"/>
      <c r="G243" s="60" t="str">
        <f>IFERROR(__xludf.DUMMYFUNCTION("""COMPUTED_VALUE"""),"New")</f>
        <v>New</v>
      </c>
    </row>
    <row r="244" ht="15.75" customHeight="1">
      <c r="A244" s="60" t="str">
        <f>IFERROR(__xludf.DUMMYFUNCTION("""COMPUTED_VALUE"""),"ปัญ")</f>
        <v>ปัญ</v>
      </c>
      <c r="B244" s="60" t="str">
        <f>IFERROR(__xludf.DUMMYFUNCTION("""COMPUTED_VALUE"""),"G3 ปุนนาภา (เมือง1)")</f>
        <v>G3 ปุนนาภา (เมือง1)</v>
      </c>
      <c r="C244" s="60"/>
      <c r="D244" s="60"/>
      <c r="E244" s="60" t="str">
        <f>IFERROR(__xludf.DUMMYFUNCTION("""COMPUTED_VALUE"""),"ไม่มีข้อมูลเข้าเยี่ยม")</f>
        <v>ไม่มีข้อมูลเข้าเยี่ยม</v>
      </c>
      <c r="F244" s="60"/>
      <c r="G244" s="60" t="str">
        <f>IFERROR(__xludf.DUMMYFUNCTION("""COMPUTED_VALUE"""),"New")</f>
        <v>New</v>
      </c>
    </row>
    <row r="245" ht="15.75" customHeight="1">
      <c r="A245" s="60" t="str">
        <f>IFERROR(__xludf.DUMMYFUNCTION("""COMPUTED_VALUE"""),"พ่อเถียร")</f>
        <v>พ่อเถียร</v>
      </c>
      <c r="B245" s="60" t="str">
        <f>IFERROR(__xludf.DUMMYFUNCTION("""COMPUTED_VALUE"""),"G3 ปุนนาภา (เมือง1)")</f>
        <v>G3 ปุนนาภา (เมือง1)</v>
      </c>
      <c r="C245" s="60"/>
      <c r="D245" s="60"/>
      <c r="E245" s="60" t="str">
        <f>IFERROR(__xludf.DUMMYFUNCTION("""COMPUTED_VALUE"""),"ไม่มีข้อมูลเข้าเยี่ยม")</f>
        <v>ไม่มีข้อมูลเข้าเยี่ยม</v>
      </c>
      <c r="F245" s="60"/>
      <c r="G245" s="60" t="str">
        <f>IFERROR(__xludf.DUMMYFUNCTION("""COMPUTED_VALUE"""),"New")</f>
        <v>New</v>
      </c>
    </row>
    <row r="246" ht="15.75" customHeight="1">
      <c r="A246" s="60" t="str">
        <f>IFERROR(__xludf.DUMMYFUNCTION("""COMPUTED_VALUE"""),"แม่ปั่น")</f>
        <v>แม่ปั่น</v>
      </c>
      <c r="B246" s="60" t="str">
        <f>IFERROR(__xludf.DUMMYFUNCTION("""COMPUTED_VALUE"""),"G3 ปุนนาภา (เมือง1)")</f>
        <v>G3 ปุนนาภา (เมือง1)</v>
      </c>
      <c r="C246" s="60"/>
      <c r="D246" s="60"/>
      <c r="E246" s="60" t="str">
        <f>IFERROR(__xludf.DUMMYFUNCTION("""COMPUTED_VALUE"""),"ไม่มีข้อมูลเข้าเยี่ยม")</f>
        <v>ไม่มีข้อมูลเข้าเยี่ยม</v>
      </c>
      <c r="F246" s="60"/>
      <c r="G246" s="60" t="str">
        <f>IFERROR(__xludf.DUMMYFUNCTION("""COMPUTED_VALUE"""),"New")</f>
        <v>New</v>
      </c>
    </row>
    <row r="247" ht="15.75" customHeight="1">
      <c r="A247" s="60" t="str">
        <f>IFERROR(__xludf.DUMMYFUNCTION("""COMPUTED_VALUE"""),"พ่อเคน")</f>
        <v>พ่อเคน</v>
      </c>
      <c r="B247" s="60" t="str">
        <f>IFERROR(__xludf.DUMMYFUNCTION("""COMPUTED_VALUE"""),"G3 ปุนนาภา (เมือง1)")</f>
        <v>G3 ปุนนาภา (เมือง1)</v>
      </c>
      <c r="C247" s="60"/>
      <c r="D247" s="60"/>
      <c r="E247" s="60" t="str">
        <f>IFERROR(__xludf.DUMMYFUNCTION("""COMPUTED_VALUE"""),"ไม่มีข้อมูลเข้าเยี่ยม")</f>
        <v>ไม่มีข้อมูลเข้าเยี่ยม</v>
      </c>
      <c r="F247" s="60"/>
      <c r="G247" s="60" t="str">
        <f>IFERROR(__xludf.DUMMYFUNCTION("""COMPUTED_VALUE"""),"New")</f>
        <v>New</v>
      </c>
    </row>
    <row r="248" ht="15.75" customHeight="1">
      <c r="A248" s="60" t="str">
        <f>IFERROR(__xludf.DUMMYFUNCTION("""COMPUTED_VALUE"""),"พ่อสีคาร")</f>
        <v>พ่อสีคาร</v>
      </c>
      <c r="B248" s="60" t="str">
        <f>IFERROR(__xludf.DUMMYFUNCTION("""COMPUTED_VALUE"""),"G3 ปุนนาภา (เมือง1)")</f>
        <v>G3 ปุนนาภา (เมือง1)</v>
      </c>
      <c r="C248" s="60"/>
      <c r="D248" s="60"/>
      <c r="E248" s="60" t="str">
        <f>IFERROR(__xludf.DUMMYFUNCTION("""COMPUTED_VALUE"""),"ไม่มีข้อมูลเข้าเยี่ยม")</f>
        <v>ไม่มีข้อมูลเข้าเยี่ยม</v>
      </c>
      <c r="F248" s="60"/>
      <c r="G248" s="60" t="str">
        <f>IFERROR(__xludf.DUMMYFUNCTION("""COMPUTED_VALUE"""),"New")</f>
        <v>New</v>
      </c>
    </row>
    <row r="249" ht="15.75" customHeight="1">
      <c r="A249" s="60" t="str">
        <f>IFERROR(__xludf.DUMMYFUNCTION("""COMPUTED_VALUE"""),"น้าแมว")</f>
        <v>น้าแมว</v>
      </c>
      <c r="B249" s="60" t="str">
        <f>IFERROR(__xludf.DUMMYFUNCTION("""COMPUTED_VALUE"""),"G3 ปุนนาภา (เมือง1)")</f>
        <v>G3 ปุนนาภา (เมือง1)</v>
      </c>
      <c r="C249" s="60"/>
      <c r="D249" s="60"/>
      <c r="E249" s="60" t="str">
        <f>IFERROR(__xludf.DUMMYFUNCTION("""COMPUTED_VALUE"""),"ไม่มีข้อมูลเข้าเยี่ยม")</f>
        <v>ไม่มีข้อมูลเข้าเยี่ยม</v>
      </c>
      <c r="F249" s="60"/>
      <c r="G249" s="60" t="str">
        <f>IFERROR(__xludf.DUMMYFUNCTION("""COMPUTED_VALUE"""),"New")</f>
        <v>New</v>
      </c>
    </row>
    <row r="250" ht="15.75" customHeight="1">
      <c r="A250" s="60" t="str">
        <f>IFERROR(__xludf.DUMMYFUNCTION("""COMPUTED_VALUE"""),"เพียร")</f>
        <v>เพียร</v>
      </c>
      <c r="B250" s="60" t="str">
        <f>IFERROR(__xludf.DUMMYFUNCTION("""COMPUTED_VALUE"""),"G3 ปุนนาภา (เมือง1)")</f>
        <v>G3 ปุนนาภา (เมือง1)</v>
      </c>
      <c r="C250" s="60"/>
      <c r="D250" s="60"/>
      <c r="E250" s="60" t="str">
        <f>IFERROR(__xludf.DUMMYFUNCTION("""COMPUTED_VALUE"""),"ไม่มีข้อมูลเข้าเยี่ยม")</f>
        <v>ไม่มีข้อมูลเข้าเยี่ยม</v>
      </c>
      <c r="F250" s="60"/>
      <c r="G250" s="60" t="str">
        <f>IFERROR(__xludf.DUMMYFUNCTION("""COMPUTED_VALUE"""),"New")</f>
        <v>New</v>
      </c>
    </row>
    <row r="251" ht="15.75" customHeight="1">
      <c r="A251" s="60" t="str">
        <f>IFERROR(__xludf.DUMMYFUNCTION("""COMPUTED_VALUE"""),"แม่วิไล")</f>
        <v>แม่วิไล</v>
      </c>
      <c r="B251" s="60" t="str">
        <f>IFERROR(__xludf.DUMMYFUNCTION("""COMPUTED_VALUE"""),"G3 ปุนนาภา (เมือง1)")</f>
        <v>G3 ปุนนาภา (เมือง1)</v>
      </c>
      <c r="C251" s="60"/>
      <c r="D251" s="60"/>
      <c r="E251" s="60" t="str">
        <f>IFERROR(__xludf.DUMMYFUNCTION("""COMPUTED_VALUE"""),"ไม่มีข้อมูลเข้าเยี่ยม")</f>
        <v>ไม่มีข้อมูลเข้าเยี่ยม</v>
      </c>
      <c r="F251" s="60"/>
      <c r="G251" s="60" t="str">
        <f>IFERROR(__xludf.DUMMYFUNCTION("""COMPUTED_VALUE"""),"New")</f>
        <v>New</v>
      </c>
    </row>
    <row r="252" ht="15.75" customHeight="1">
      <c r="A252" s="60" t="str">
        <f>IFERROR(__xludf.DUMMYFUNCTION("""COMPUTED_VALUE"""),"ตู๋ย")</f>
        <v>ตู๋ย</v>
      </c>
      <c r="B252" s="60" t="str">
        <f>IFERROR(__xludf.DUMMYFUNCTION("""COMPUTED_VALUE"""),"G3 ปุนนาภา (เมือง1)")</f>
        <v>G3 ปุนนาภา (เมือง1)</v>
      </c>
      <c r="C252" s="60"/>
      <c r="D252" s="60"/>
      <c r="E252" s="60" t="str">
        <f>IFERROR(__xludf.DUMMYFUNCTION("""COMPUTED_VALUE"""),"ไม่มีข้อมูลเข้าเยี่ยม")</f>
        <v>ไม่มีข้อมูลเข้าเยี่ยม</v>
      </c>
      <c r="F252" s="60"/>
      <c r="G252" s="60" t="str">
        <f>IFERROR(__xludf.DUMMYFUNCTION("""COMPUTED_VALUE"""),"New")</f>
        <v>New</v>
      </c>
    </row>
    <row r="253" ht="15.75" customHeight="1">
      <c r="A253" s="60" t="str">
        <f>IFERROR(__xludf.DUMMYFUNCTION("""COMPUTED_VALUE"""),"ปิว")</f>
        <v>ปิว</v>
      </c>
      <c r="B253" s="60" t="str">
        <f>IFERROR(__xludf.DUMMYFUNCTION("""COMPUTED_VALUE"""),"G3 ปุนนาภา (เมือง1)")</f>
        <v>G3 ปุนนาภา (เมือง1)</v>
      </c>
      <c r="C253" s="60"/>
      <c r="D253" s="60"/>
      <c r="E253" s="60" t="str">
        <f>IFERROR(__xludf.DUMMYFUNCTION("""COMPUTED_VALUE"""),"ไม่มีข้อมูลเข้าเยี่ยม")</f>
        <v>ไม่มีข้อมูลเข้าเยี่ยม</v>
      </c>
      <c r="F253" s="60"/>
      <c r="G253" s="60" t="str">
        <f>IFERROR(__xludf.DUMMYFUNCTION("""COMPUTED_VALUE"""),"New")</f>
        <v>New</v>
      </c>
    </row>
    <row r="254" ht="15.75" customHeight="1">
      <c r="A254" s="60" t="str">
        <f>IFERROR(__xludf.DUMMYFUNCTION("""COMPUTED_VALUE"""),"จันทร์")</f>
        <v>จันทร์</v>
      </c>
      <c r="B254" s="60" t="str">
        <f>IFERROR(__xludf.DUMMYFUNCTION("""COMPUTED_VALUE"""),"G3 ปุนนาภา (เมือง1)")</f>
        <v>G3 ปุนนาภา (เมือง1)</v>
      </c>
      <c r="C254" s="60"/>
      <c r="D254" s="60"/>
      <c r="E254" s="60" t="str">
        <f>IFERROR(__xludf.DUMMYFUNCTION("""COMPUTED_VALUE"""),"ไม่มีข้อมูลเข้าเยี่ยม")</f>
        <v>ไม่มีข้อมูลเข้าเยี่ยม</v>
      </c>
      <c r="F254" s="60"/>
      <c r="G254" s="60" t="str">
        <f>IFERROR(__xludf.DUMMYFUNCTION("""COMPUTED_VALUE"""),"New")</f>
        <v>New</v>
      </c>
    </row>
    <row r="255" ht="15.75" customHeight="1">
      <c r="A255" s="60" t="str">
        <f>IFERROR(__xludf.DUMMYFUNCTION("""COMPUTED_VALUE"""),"เพ็ญ")</f>
        <v>เพ็ญ</v>
      </c>
      <c r="B255" s="60" t="str">
        <f>IFERROR(__xludf.DUMMYFUNCTION("""COMPUTED_VALUE"""),"G3 ปุนนาภา (เมือง1)")</f>
        <v>G3 ปุนนาภา (เมือง1)</v>
      </c>
      <c r="C255" s="60"/>
      <c r="D255" s="60"/>
      <c r="E255" s="60" t="str">
        <f>IFERROR(__xludf.DUMMYFUNCTION("""COMPUTED_VALUE"""),"ไม่มีข้อมูลเข้าเยี่ยม")</f>
        <v>ไม่มีข้อมูลเข้าเยี่ยม</v>
      </c>
      <c r="F255" s="60"/>
      <c r="G255" s="60" t="str">
        <f>IFERROR(__xludf.DUMMYFUNCTION("""COMPUTED_VALUE"""),"New")</f>
        <v>New</v>
      </c>
    </row>
    <row r="256" ht="15.75" customHeight="1">
      <c r="A256" s="60" t="str">
        <f>IFERROR(__xludf.DUMMYFUNCTION("""COMPUTED_VALUE"""),"แพท")</f>
        <v>แพท</v>
      </c>
      <c r="B256" s="60" t="str">
        <f>IFERROR(__xludf.DUMMYFUNCTION("""COMPUTED_VALUE"""),"G3 ปุนนาภา (เมือง1)")</f>
        <v>G3 ปุนนาภา (เมือง1)</v>
      </c>
      <c r="C256" s="60"/>
      <c r="D256" s="60"/>
      <c r="E256" s="60" t="str">
        <f>IFERROR(__xludf.DUMMYFUNCTION("""COMPUTED_VALUE"""),"ไม่มีข้อมูลเข้าเยี่ยม")</f>
        <v>ไม่มีข้อมูลเข้าเยี่ยม</v>
      </c>
      <c r="F256" s="60"/>
      <c r="G256" s="60" t="str">
        <f>IFERROR(__xludf.DUMMYFUNCTION("""COMPUTED_VALUE"""),"New")</f>
        <v>New</v>
      </c>
    </row>
    <row r="257" ht="15.75" customHeight="1">
      <c r="A257" s="60" t="str">
        <f>IFERROR(__xludf.DUMMYFUNCTION("""COMPUTED_VALUE"""),"อาทิตย์")</f>
        <v>อาทิตย์</v>
      </c>
      <c r="B257" s="60" t="str">
        <f>IFERROR(__xludf.DUMMYFUNCTION("""COMPUTED_VALUE"""),"G3 ปุนนาภา (เมือง1)")</f>
        <v>G3 ปุนนาภา (เมือง1)</v>
      </c>
      <c r="C257" s="60"/>
      <c r="D257" s="60"/>
      <c r="E257" s="60" t="str">
        <f>IFERROR(__xludf.DUMMYFUNCTION("""COMPUTED_VALUE"""),"ไม่มีข้อมูลเข้าเยี่ยม")</f>
        <v>ไม่มีข้อมูลเข้าเยี่ยม</v>
      </c>
      <c r="F257" s="60"/>
      <c r="G257" s="60" t="str">
        <f>IFERROR(__xludf.DUMMYFUNCTION("""COMPUTED_VALUE"""),"New")</f>
        <v>New</v>
      </c>
    </row>
    <row r="258" ht="15.75" customHeight="1">
      <c r="A258" s="60" t="str">
        <f>IFERROR(__xludf.DUMMYFUNCTION("""COMPUTED_VALUE"""),"นิยม")</f>
        <v>นิยม</v>
      </c>
      <c r="B258" s="60" t="str">
        <f>IFERROR(__xludf.DUMMYFUNCTION("""COMPUTED_VALUE"""),"G3 ปุนนาภา (เมือง1)")</f>
        <v>G3 ปุนนาภา (เมือง1)</v>
      </c>
      <c r="C258" s="60"/>
      <c r="D258" s="60"/>
      <c r="E258" s="60" t="str">
        <f>IFERROR(__xludf.DUMMYFUNCTION("""COMPUTED_VALUE"""),"ไม่มีข้อมูลเข้าเยี่ยม")</f>
        <v>ไม่มีข้อมูลเข้าเยี่ยม</v>
      </c>
      <c r="F258" s="60"/>
      <c r="G258" s="60" t="str">
        <f>IFERROR(__xludf.DUMMYFUNCTION("""COMPUTED_VALUE"""),"New")</f>
        <v>New</v>
      </c>
    </row>
    <row r="259" ht="15.75" customHeight="1">
      <c r="A259" s="60" t="str">
        <f>IFERROR(__xludf.DUMMYFUNCTION("""COMPUTED_VALUE"""),"คำพัน")</f>
        <v>คำพัน</v>
      </c>
      <c r="B259" s="60" t="str">
        <f>IFERROR(__xludf.DUMMYFUNCTION("""COMPUTED_VALUE"""),"G3 ปุนนาภา (เมือง1)")</f>
        <v>G3 ปุนนาภา (เมือง1)</v>
      </c>
      <c r="C259" s="60"/>
      <c r="D259" s="60"/>
      <c r="E259" s="60" t="str">
        <f>IFERROR(__xludf.DUMMYFUNCTION("""COMPUTED_VALUE"""),"ไม่มีข้อมูลเข้าเยี่ยม")</f>
        <v>ไม่มีข้อมูลเข้าเยี่ยม</v>
      </c>
      <c r="F259" s="60"/>
      <c r="G259" s="60" t="str">
        <f>IFERROR(__xludf.DUMMYFUNCTION("""COMPUTED_VALUE"""),"New")</f>
        <v>New</v>
      </c>
    </row>
    <row r="260" ht="15.75" customHeight="1">
      <c r="A260" s="60" t="str">
        <f>IFERROR(__xludf.DUMMYFUNCTION("""COMPUTED_VALUE"""),"แปง")</f>
        <v>แปง</v>
      </c>
      <c r="B260" s="60" t="str">
        <f>IFERROR(__xludf.DUMMYFUNCTION("""COMPUTED_VALUE"""),"G3 ปุนนาภา (เมือง1)")</f>
        <v>G3 ปุนนาภา (เมือง1)</v>
      </c>
      <c r="C260" s="60"/>
      <c r="D260" s="60"/>
      <c r="E260" s="60" t="str">
        <f>IFERROR(__xludf.DUMMYFUNCTION("""COMPUTED_VALUE"""),"ไม่มีข้อมูลเข้าเยี่ยม")</f>
        <v>ไม่มีข้อมูลเข้าเยี่ยม</v>
      </c>
      <c r="F260" s="60"/>
      <c r="G260" s="60" t="str">
        <f>IFERROR(__xludf.DUMMYFUNCTION("""COMPUTED_VALUE"""),"New")</f>
        <v>New</v>
      </c>
    </row>
    <row r="261" ht="15.75" customHeight="1">
      <c r="A261" s="60" t="str">
        <f>IFERROR(__xludf.DUMMYFUNCTION("""COMPUTED_VALUE"""),"หนู")</f>
        <v>หนู</v>
      </c>
      <c r="B261" s="60" t="str">
        <f>IFERROR(__xludf.DUMMYFUNCTION("""COMPUTED_VALUE"""),"G3 ปุนนาภา (เมือง1)")</f>
        <v>G3 ปุนนาภา (เมือง1)</v>
      </c>
      <c r="C261" s="60"/>
      <c r="D261" s="60"/>
      <c r="E261" s="60" t="str">
        <f>IFERROR(__xludf.DUMMYFUNCTION("""COMPUTED_VALUE"""),"ไม่มีข้อมูลเข้าเยี่ยม")</f>
        <v>ไม่มีข้อมูลเข้าเยี่ยม</v>
      </c>
      <c r="F261" s="60"/>
      <c r="G261" s="60" t="str">
        <f>IFERROR(__xludf.DUMMYFUNCTION("""COMPUTED_VALUE"""),"New")</f>
        <v>New</v>
      </c>
    </row>
    <row r="262" ht="15.75" customHeight="1">
      <c r="A262" s="60" t="str">
        <f>IFERROR(__xludf.DUMMYFUNCTION("""COMPUTED_VALUE"""),"น้อย")</f>
        <v>น้อย</v>
      </c>
      <c r="B262" s="60" t="str">
        <f>IFERROR(__xludf.DUMMYFUNCTION("""COMPUTED_VALUE"""),"G3 ปุนนาภา (เมือง1)")</f>
        <v>G3 ปุนนาภา (เมือง1)</v>
      </c>
      <c r="C262" s="60"/>
      <c r="D262" s="60"/>
      <c r="E262" s="60" t="str">
        <f>IFERROR(__xludf.DUMMYFUNCTION("""COMPUTED_VALUE"""),"ไม่มีข้อมูลเข้าเยี่ยม")</f>
        <v>ไม่มีข้อมูลเข้าเยี่ยม</v>
      </c>
      <c r="F262" s="60"/>
      <c r="G262" s="60" t="str">
        <f>IFERROR(__xludf.DUMMYFUNCTION("""COMPUTED_VALUE"""),"New")</f>
        <v>New</v>
      </c>
    </row>
    <row r="263" ht="15.75" customHeight="1">
      <c r="A263" s="60" t="str">
        <f>IFERROR(__xludf.DUMMYFUNCTION("""COMPUTED_VALUE"""),"คำหอม")</f>
        <v>คำหอม</v>
      </c>
      <c r="B263" s="60" t="str">
        <f>IFERROR(__xludf.DUMMYFUNCTION("""COMPUTED_VALUE"""),"G3 ปุนนาภา (เมือง1)")</f>
        <v>G3 ปุนนาภา (เมือง1)</v>
      </c>
      <c r="C263" s="60"/>
      <c r="D263" s="60"/>
      <c r="E263" s="60" t="str">
        <f>IFERROR(__xludf.DUMMYFUNCTION("""COMPUTED_VALUE"""),"ไม่มีข้อมูลเข้าเยี่ยม")</f>
        <v>ไม่มีข้อมูลเข้าเยี่ยม</v>
      </c>
      <c r="F263" s="60"/>
      <c r="G263" s="60" t="str">
        <f>IFERROR(__xludf.DUMMYFUNCTION("""COMPUTED_VALUE"""),"New")</f>
        <v>New</v>
      </c>
    </row>
    <row r="264" ht="15.75" customHeight="1">
      <c r="A264" s="60" t="str">
        <f>IFERROR(__xludf.DUMMYFUNCTION("""COMPUTED_VALUE"""),"หนูกุล")</f>
        <v>หนูกุล</v>
      </c>
      <c r="B264" s="60" t="str">
        <f>IFERROR(__xludf.DUMMYFUNCTION("""COMPUTED_VALUE"""),"G3 ปุนนาภา (เมือง1)")</f>
        <v>G3 ปุนนาภา (เมือง1)</v>
      </c>
      <c r="C264" s="60"/>
      <c r="D264" s="60"/>
      <c r="E264" s="60" t="str">
        <f>IFERROR(__xludf.DUMMYFUNCTION("""COMPUTED_VALUE"""),"ไม่มีข้อมูลเข้าเยี่ยม")</f>
        <v>ไม่มีข้อมูลเข้าเยี่ยม</v>
      </c>
      <c r="F264" s="60"/>
      <c r="G264" s="60" t="str">
        <f>IFERROR(__xludf.DUMMYFUNCTION("""COMPUTED_VALUE"""),"New")</f>
        <v>New</v>
      </c>
    </row>
    <row r="265" ht="15.75" customHeight="1">
      <c r="A265" s="60" t="str">
        <f>IFERROR(__xludf.DUMMYFUNCTION("""COMPUTED_VALUE"""),"กา")</f>
        <v>กา</v>
      </c>
      <c r="B265" s="60" t="str">
        <f>IFERROR(__xludf.DUMMYFUNCTION("""COMPUTED_VALUE"""),"G3 ปุนนาภา (เมือง1)")</f>
        <v>G3 ปุนนาภา (เมือง1)</v>
      </c>
      <c r="C265" s="60"/>
      <c r="D265" s="60"/>
      <c r="E265" s="60" t="str">
        <f>IFERROR(__xludf.DUMMYFUNCTION("""COMPUTED_VALUE"""),"ไม่มีข้อมูลเข้าเยี่ยม")</f>
        <v>ไม่มีข้อมูลเข้าเยี่ยม</v>
      </c>
      <c r="F265" s="60"/>
      <c r="G265" s="60" t="str">
        <f>IFERROR(__xludf.DUMMYFUNCTION("""COMPUTED_VALUE"""),"New")</f>
        <v>New</v>
      </c>
    </row>
    <row r="266" ht="15.75" customHeight="1">
      <c r="A266" s="60" t="str">
        <f>IFERROR(__xludf.DUMMYFUNCTION("""COMPUTED_VALUE"""),"เกอะ")</f>
        <v>เกอะ</v>
      </c>
      <c r="B266" s="60" t="str">
        <f>IFERROR(__xludf.DUMMYFUNCTION("""COMPUTED_VALUE"""),"G3 ปุนนาภา (เมือง1)")</f>
        <v>G3 ปุนนาภา (เมือง1)</v>
      </c>
      <c r="C266" s="60"/>
      <c r="D266" s="60"/>
      <c r="E266" s="60" t="str">
        <f>IFERROR(__xludf.DUMMYFUNCTION("""COMPUTED_VALUE"""),"ไม่มีข้อมูลเข้าเยี่ยม")</f>
        <v>ไม่มีข้อมูลเข้าเยี่ยม</v>
      </c>
      <c r="F266" s="60"/>
      <c r="G266" s="60" t="str">
        <f>IFERROR(__xludf.DUMMYFUNCTION("""COMPUTED_VALUE"""),"New")</f>
        <v>New</v>
      </c>
    </row>
    <row r="267" ht="15.75" customHeight="1">
      <c r="A267" s="60" t="str">
        <f>IFERROR(__xludf.DUMMYFUNCTION("""COMPUTED_VALUE"""),"สมภาร")</f>
        <v>สมภาร</v>
      </c>
      <c r="B267" s="60" t="str">
        <f>IFERROR(__xludf.DUMMYFUNCTION("""COMPUTED_VALUE"""),"G3 ปุนนาภา (เมือง1)")</f>
        <v>G3 ปุนนาภา (เมือง1)</v>
      </c>
      <c r="C267" s="60"/>
      <c r="D267" s="60"/>
      <c r="E267" s="60" t="str">
        <f>IFERROR(__xludf.DUMMYFUNCTION("""COMPUTED_VALUE"""),"ไม่มีข้อมูลเข้าเยี่ยม")</f>
        <v>ไม่มีข้อมูลเข้าเยี่ยม</v>
      </c>
      <c r="F267" s="60"/>
      <c r="G267" s="60" t="str">
        <f>IFERROR(__xludf.DUMMYFUNCTION("""COMPUTED_VALUE"""),"New")</f>
        <v>New</v>
      </c>
    </row>
    <row r="268" ht="15.75" customHeight="1">
      <c r="A268" s="60" t="str">
        <f>IFERROR(__xludf.DUMMYFUNCTION("""COMPUTED_VALUE"""),"มล")</f>
        <v>มล</v>
      </c>
      <c r="B268" s="60" t="str">
        <f>IFERROR(__xludf.DUMMYFUNCTION("""COMPUTED_VALUE"""),"G3 ปุนนาภา (เมือง1)")</f>
        <v>G3 ปุนนาภา (เมือง1)</v>
      </c>
      <c r="C268" s="60"/>
      <c r="D268" s="60"/>
      <c r="E268" s="60" t="str">
        <f>IFERROR(__xludf.DUMMYFUNCTION("""COMPUTED_VALUE"""),"ไม่มีข้อมูลเข้าเยี่ยม")</f>
        <v>ไม่มีข้อมูลเข้าเยี่ยม</v>
      </c>
      <c r="F268" s="60"/>
      <c r="G268" s="60" t="str">
        <f>IFERROR(__xludf.DUMMYFUNCTION("""COMPUTED_VALUE"""),"New")</f>
        <v>New</v>
      </c>
    </row>
    <row r="269" ht="15.75" customHeight="1">
      <c r="A269" s="60" t="str">
        <f>IFERROR(__xludf.DUMMYFUNCTION("""COMPUTED_VALUE"""),"แสวง")</f>
        <v>แสวง</v>
      </c>
      <c r="B269" s="60" t="str">
        <f>IFERROR(__xludf.DUMMYFUNCTION("""COMPUTED_VALUE"""),"G3 ปุนนาภา (เมือง1)")</f>
        <v>G3 ปุนนาภา (เมือง1)</v>
      </c>
      <c r="C269" s="60"/>
      <c r="D269" s="60"/>
      <c r="E269" s="60" t="str">
        <f>IFERROR(__xludf.DUMMYFUNCTION("""COMPUTED_VALUE"""),"ไม่มีข้อมูลเข้าเยี่ยม")</f>
        <v>ไม่มีข้อมูลเข้าเยี่ยม</v>
      </c>
      <c r="F269" s="60"/>
      <c r="G269" s="60" t="str">
        <f>IFERROR(__xludf.DUMMYFUNCTION("""COMPUTED_VALUE"""),"New")</f>
        <v>New</v>
      </c>
    </row>
    <row r="270" ht="15.75" customHeight="1">
      <c r="A270" s="60" t="str">
        <f>IFERROR(__xludf.DUMMYFUNCTION("""COMPUTED_VALUE"""),"หมอน")</f>
        <v>หมอน</v>
      </c>
      <c r="B270" s="60" t="str">
        <f>IFERROR(__xludf.DUMMYFUNCTION("""COMPUTED_VALUE"""),"G3 ปุนนาภา (เมือง1)")</f>
        <v>G3 ปุนนาภา (เมือง1)</v>
      </c>
      <c r="C270" s="60"/>
      <c r="D270" s="60"/>
      <c r="E270" s="60" t="str">
        <f>IFERROR(__xludf.DUMMYFUNCTION("""COMPUTED_VALUE"""),"ไม่มีข้อมูลเข้าเยี่ยม")</f>
        <v>ไม่มีข้อมูลเข้าเยี่ยม</v>
      </c>
      <c r="F270" s="60"/>
      <c r="G270" s="60" t="str">
        <f>IFERROR(__xludf.DUMMYFUNCTION("""COMPUTED_VALUE"""),"New")</f>
        <v>New</v>
      </c>
    </row>
    <row r="271" ht="15.75" customHeight="1">
      <c r="A271" s="60" t="str">
        <f>IFERROR(__xludf.DUMMYFUNCTION("""COMPUTED_VALUE"""),"อำนวย")</f>
        <v>อำนวย</v>
      </c>
      <c r="B271" s="60" t="str">
        <f>IFERROR(__xludf.DUMMYFUNCTION("""COMPUTED_VALUE"""),"G3 ปุนนาภา (เมือง1)")</f>
        <v>G3 ปุนนาภา (เมือง1)</v>
      </c>
      <c r="C271" s="60"/>
      <c r="D271" s="60"/>
      <c r="E271" s="60" t="str">
        <f>IFERROR(__xludf.DUMMYFUNCTION("""COMPUTED_VALUE"""),"ไม่มีข้อมูลเข้าเยี่ยม")</f>
        <v>ไม่มีข้อมูลเข้าเยี่ยม</v>
      </c>
      <c r="F271" s="60"/>
      <c r="G271" s="60" t="str">
        <f>IFERROR(__xludf.DUMMYFUNCTION("""COMPUTED_VALUE"""),"New")</f>
        <v>New</v>
      </c>
    </row>
    <row r="272" ht="15.75" customHeight="1">
      <c r="A272" s="60" t="str">
        <f>IFERROR(__xludf.DUMMYFUNCTION("""COMPUTED_VALUE"""),"แพท")</f>
        <v>แพท</v>
      </c>
      <c r="B272" s="60" t="str">
        <f>IFERROR(__xludf.DUMMYFUNCTION("""COMPUTED_VALUE"""),"G3 ปุนนาภา (เมือง1)")</f>
        <v>G3 ปุนนาภา (เมือง1)</v>
      </c>
      <c r="C272" s="60"/>
      <c r="D272" s="60"/>
      <c r="E272" s="60" t="str">
        <f>IFERROR(__xludf.DUMMYFUNCTION("""COMPUTED_VALUE"""),"ไม่มีข้อมูลเข้าเยี่ยม")</f>
        <v>ไม่มีข้อมูลเข้าเยี่ยม</v>
      </c>
      <c r="F272" s="60"/>
      <c r="G272" s="60" t="str">
        <f>IFERROR(__xludf.DUMMYFUNCTION("""COMPUTED_VALUE"""),"New")</f>
        <v>New</v>
      </c>
    </row>
    <row r="273" ht="15.75" customHeight="1">
      <c r="A273" s="60" t="str">
        <f>IFERROR(__xludf.DUMMYFUNCTION("""COMPUTED_VALUE"""),"น้ำผึ้ง")</f>
        <v>น้ำผึ้ง</v>
      </c>
      <c r="B273" s="60" t="str">
        <f>IFERROR(__xludf.DUMMYFUNCTION("""COMPUTED_VALUE"""),"G12 ดิส 1 (นาตาล)ท่าคันโท")</f>
        <v>G12 ดิส 1 (นาตาล)ท่าคันโท</v>
      </c>
      <c r="C273" s="60"/>
      <c r="D273" s="60"/>
      <c r="E273" s="60" t="str">
        <f>IFERROR(__xludf.DUMMYFUNCTION("""COMPUTED_VALUE"""),"ไม่มีข้อมูลเข้าเยี่ยม")</f>
        <v>ไม่มีข้อมูลเข้าเยี่ยม</v>
      </c>
      <c r="F273" s="60"/>
      <c r="G273" s="60" t="str">
        <f>IFERROR(__xludf.DUMMYFUNCTION("""COMPUTED_VALUE"""),"New")</f>
        <v>New</v>
      </c>
    </row>
    <row r="274" ht="15.75" customHeight="1">
      <c r="A274" s="60" t="str">
        <f>IFERROR(__xludf.DUMMYFUNCTION("""COMPUTED_VALUE"""),"อาย")</f>
        <v>อาย</v>
      </c>
      <c r="B274" s="60" t="str">
        <f>IFERROR(__xludf.DUMMYFUNCTION("""COMPUTED_VALUE"""),"G12 ดิส 1 (นาตาล)ท่าคันโท")</f>
        <v>G12 ดิส 1 (นาตาล)ท่าคันโท</v>
      </c>
      <c r="C274" s="60"/>
      <c r="D274" s="60"/>
      <c r="E274" s="60" t="str">
        <f>IFERROR(__xludf.DUMMYFUNCTION("""COMPUTED_VALUE"""),"ไม่มีข้อมูลเข้าเยี่ยม")</f>
        <v>ไม่มีข้อมูลเข้าเยี่ยม</v>
      </c>
      <c r="F274" s="60"/>
      <c r="G274" s="60" t="str">
        <f>IFERROR(__xludf.DUMMYFUNCTION("""COMPUTED_VALUE"""),"New")</f>
        <v>New</v>
      </c>
    </row>
    <row r="275" ht="15.75" customHeight="1">
      <c r="A275" s="60" t="str">
        <f>IFERROR(__xludf.DUMMYFUNCTION("""COMPUTED_VALUE"""),"ด")</f>
        <v>ด</v>
      </c>
      <c r="B275" s="60" t="str">
        <f>IFERROR(__xludf.DUMMYFUNCTION("""COMPUTED_VALUE"""),"G12 ดิส 1 (นาตาล)ท่าคันโท")</f>
        <v>G12 ดิส 1 (นาตาล)ท่าคันโท</v>
      </c>
      <c r="C275" s="60"/>
      <c r="D275" s="60"/>
      <c r="E275" s="60" t="str">
        <f>IFERROR(__xludf.DUMMYFUNCTION("""COMPUTED_VALUE"""),"ไม่มีข้อมูลเข้าเยี่ยม")</f>
        <v>ไม่มีข้อมูลเข้าเยี่ยม</v>
      </c>
      <c r="F275" s="60"/>
      <c r="G275" s="60" t="str">
        <f>IFERROR(__xludf.DUMMYFUNCTION("""COMPUTED_VALUE"""),"New")</f>
        <v>New</v>
      </c>
    </row>
    <row r="276" ht="15.75" customHeight="1">
      <c r="A276" s="60" t="str">
        <f>IFERROR(__xludf.DUMMYFUNCTION("""COMPUTED_VALUE""")," น้อย พรนับพัน")</f>
        <v> น้อย พรนับพัน</v>
      </c>
      <c r="B276" s="60" t="str">
        <f>IFERROR(__xludf.DUMMYFUNCTION("""COMPUTED_VALUE"""),"G12 ดิส 1 (นาตาล)ท่าคันโท")</f>
        <v>G12 ดิส 1 (นาตาล)ท่าคันโท</v>
      </c>
      <c r="C276" s="60"/>
      <c r="D276" s="60"/>
      <c r="E276" s="60" t="str">
        <f>IFERROR(__xludf.DUMMYFUNCTION("""COMPUTED_VALUE"""),"ไม่มีข้อมูลเข้าเยี่ยม")</f>
        <v>ไม่มีข้อมูลเข้าเยี่ยม</v>
      </c>
      <c r="F276" s="60"/>
      <c r="G276" s="60" t="str">
        <f>IFERROR(__xludf.DUMMYFUNCTION("""COMPUTED_VALUE"""),"New")</f>
        <v>New</v>
      </c>
    </row>
    <row r="277" ht="15.75" customHeight="1">
      <c r="A277" s="60" t="str">
        <f>IFERROR(__xludf.DUMMYFUNCTION("""COMPUTED_VALUE"""),"จันทร์หอม")</f>
        <v>จันทร์หอม</v>
      </c>
      <c r="B277" s="60" t="str">
        <f>IFERROR(__xludf.DUMMYFUNCTION("""COMPUTED_VALUE"""),"G12 ดิส 1 (นาตาล)ท่าคันโท")</f>
        <v>G12 ดิส 1 (นาตาล)ท่าคันโท</v>
      </c>
      <c r="C277" s="60"/>
      <c r="D277" s="60"/>
      <c r="E277" s="60" t="str">
        <f>IFERROR(__xludf.DUMMYFUNCTION("""COMPUTED_VALUE"""),"ไม่มีข้อมูลเข้าเยี่ยม")</f>
        <v>ไม่มีข้อมูลเข้าเยี่ยม</v>
      </c>
      <c r="F277" s="60"/>
      <c r="G277" s="60" t="str">
        <f>IFERROR(__xludf.DUMMYFUNCTION("""COMPUTED_VALUE"""),"New")</f>
        <v>New</v>
      </c>
    </row>
    <row r="278" ht="15.75" customHeight="1">
      <c r="A278" s="60" t="str">
        <f>IFERROR(__xludf.DUMMYFUNCTION("""COMPUTED_VALUE"""),"บุษกร")</f>
        <v>บุษกร</v>
      </c>
      <c r="B278" s="60" t="str">
        <f>IFERROR(__xludf.DUMMYFUNCTION("""COMPUTED_VALUE"""),"G12 ดิส 1 (นาตาล)ท่าคันโท")</f>
        <v>G12 ดิส 1 (นาตาล)ท่าคันโท</v>
      </c>
      <c r="C278" s="60"/>
      <c r="D278" s="60"/>
      <c r="E278" s="60" t="str">
        <f>IFERROR(__xludf.DUMMYFUNCTION("""COMPUTED_VALUE"""),"ไม่มีข้อมูลเข้าเยี่ยม")</f>
        <v>ไม่มีข้อมูลเข้าเยี่ยม</v>
      </c>
      <c r="F278" s="60"/>
      <c r="G278" s="60" t="str">
        <f>IFERROR(__xludf.DUMMYFUNCTION("""COMPUTED_VALUE"""),"New")</f>
        <v>New</v>
      </c>
    </row>
    <row r="279" ht="15.75" customHeight="1">
      <c r="A279" s="60" t="str">
        <f>IFERROR(__xludf.DUMMYFUNCTION("""COMPUTED_VALUE"""),"รัน")</f>
        <v>รัน</v>
      </c>
      <c r="B279" s="60" t="str">
        <f>IFERROR(__xludf.DUMMYFUNCTION("""COMPUTED_VALUE"""),"G12 ดิส 1 (นาตาล)ท่าคันโท")</f>
        <v>G12 ดิส 1 (นาตาล)ท่าคันโท</v>
      </c>
      <c r="C279" s="60"/>
      <c r="D279" s="60"/>
      <c r="E279" s="60" t="str">
        <f>IFERROR(__xludf.DUMMYFUNCTION("""COMPUTED_VALUE"""),"ไม่มีข้อมูลเข้าเยี่ยม")</f>
        <v>ไม่มีข้อมูลเข้าเยี่ยม</v>
      </c>
      <c r="F279" s="60"/>
      <c r="G279" s="60" t="str">
        <f>IFERROR(__xludf.DUMMYFUNCTION("""COMPUTED_VALUE"""),"New")</f>
        <v>New</v>
      </c>
    </row>
    <row r="280" ht="15.75" customHeight="1">
      <c r="A280" s="60" t="str">
        <f>IFERROR(__xludf.DUMMYFUNCTION("""COMPUTED_VALUE"""),"ฟอร์ด")</f>
        <v>ฟอร์ด</v>
      </c>
      <c r="B280" s="60" t="str">
        <f>IFERROR(__xludf.DUMMYFUNCTION("""COMPUTED_VALUE"""),"G12 ดิส 1 (นาตาล)ท่าคันโท")</f>
        <v>G12 ดิส 1 (นาตาล)ท่าคันโท</v>
      </c>
      <c r="C280" s="60"/>
      <c r="D280" s="60"/>
      <c r="E280" s="60" t="str">
        <f>IFERROR(__xludf.DUMMYFUNCTION("""COMPUTED_VALUE"""),"ไม่มีข้อมูลเข้าเยี่ยม")</f>
        <v>ไม่มีข้อมูลเข้าเยี่ยม</v>
      </c>
      <c r="F280" s="60"/>
      <c r="G280" s="60" t="str">
        <f>IFERROR(__xludf.DUMMYFUNCTION("""COMPUTED_VALUE"""),"New")</f>
        <v>New</v>
      </c>
    </row>
    <row r="281" ht="15.75" customHeight="1">
      <c r="A281" s="60" t="str">
        <f>IFERROR(__xludf.DUMMYFUNCTION("""COMPUTED_VALUE"""),"ข้าวหวาน")</f>
        <v>ข้าวหวาน</v>
      </c>
      <c r="B281" s="60" t="str">
        <f>IFERROR(__xludf.DUMMYFUNCTION("""COMPUTED_VALUE"""),"G12 ดิส 1 (นาตาล)ท่าคันโท")</f>
        <v>G12 ดิส 1 (นาตาล)ท่าคันโท</v>
      </c>
      <c r="C281" s="60"/>
      <c r="D281" s="60"/>
      <c r="E281" s="60" t="str">
        <f>IFERROR(__xludf.DUMMYFUNCTION("""COMPUTED_VALUE"""),"ไม่มีข้อมูลเข้าเยี่ยม")</f>
        <v>ไม่มีข้อมูลเข้าเยี่ยม</v>
      </c>
      <c r="F281" s="60"/>
      <c r="G281" s="60" t="str">
        <f>IFERROR(__xludf.DUMMYFUNCTION("""COMPUTED_VALUE"""),"New")</f>
        <v>New</v>
      </c>
    </row>
    <row r="282" ht="15.75" customHeight="1">
      <c r="A282" s="60" t="str">
        <f>IFERROR(__xludf.DUMMYFUNCTION("""COMPUTED_VALUE"""),"แฟ้ม")</f>
        <v>แฟ้ม</v>
      </c>
      <c r="B282" s="60" t="str">
        <f>IFERROR(__xludf.DUMMYFUNCTION("""COMPUTED_VALUE"""),"G12 ดิส 1 (นาตาล)ท่าคันโท")</f>
        <v>G12 ดิส 1 (นาตาล)ท่าคันโท</v>
      </c>
      <c r="C282" s="60"/>
      <c r="D282" s="60"/>
      <c r="E282" s="60" t="str">
        <f>IFERROR(__xludf.DUMMYFUNCTION("""COMPUTED_VALUE"""),"ไม่มีข้อมูลเข้าเยี่ยม")</f>
        <v>ไม่มีข้อมูลเข้าเยี่ยม</v>
      </c>
      <c r="F282" s="60"/>
      <c r="G282" s="60" t="str">
        <f>IFERROR(__xludf.DUMMYFUNCTION("""COMPUTED_VALUE"""),"New")</f>
        <v>New</v>
      </c>
    </row>
    <row r="283" ht="15.75" customHeight="1">
      <c r="A283" s="60" t="str">
        <f>IFERROR(__xludf.DUMMYFUNCTION("""COMPUTED_VALUE"""),"โบ๊ท")</f>
        <v>โบ๊ท</v>
      </c>
      <c r="B283" s="60" t="str">
        <f>IFERROR(__xludf.DUMMYFUNCTION("""COMPUTED_VALUE"""),"G12 ดิส 1 (นาตาล)ท่าคันโท")</f>
        <v>G12 ดิส 1 (นาตาล)ท่าคันโท</v>
      </c>
      <c r="C283" s="60"/>
      <c r="D283" s="60"/>
      <c r="E283" s="60" t="str">
        <f>IFERROR(__xludf.DUMMYFUNCTION("""COMPUTED_VALUE"""),"ไม่มีข้อมูลเข้าเยี่ยม")</f>
        <v>ไม่มีข้อมูลเข้าเยี่ยม</v>
      </c>
      <c r="F283" s="60"/>
      <c r="G283" s="60" t="str">
        <f>IFERROR(__xludf.DUMMYFUNCTION("""COMPUTED_VALUE"""),"New")</f>
        <v>New</v>
      </c>
    </row>
    <row r="284" ht="15.75" customHeight="1">
      <c r="A284" s="60" t="str">
        <f>IFERROR(__xludf.DUMMYFUNCTION("""COMPUTED_VALUE"""),"โกเทน")</f>
        <v>โกเทน</v>
      </c>
      <c r="B284" s="60" t="str">
        <f>IFERROR(__xludf.DUMMYFUNCTION("""COMPUTED_VALUE"""),"G12 ดิส 1 (นาตาล)ท่าคันโท")</f>
        <v>G12 ดิส 1 (นาตาล)ท่าคันโท</v>
      </c>
      <c r="C284" s="60"/>
      <c r="D284" s="60"/>
      <c r="E284" s="60" t="str">
        <f>IFERROR(__xludf.DUMMYFUNCTION("""COMPUTED_VALUE"""),"ไม่มีข้อมูลเข้าเยี่ยม")</f>
        <v>ไม่มีข้อมูลเข้าเยี่ยม</v>
      </c>
      <c r="F284" s="60"/>
      <c r="G284" s="60" t="str">
        <f>IFERROR(__xludf.DUMMYFUNCTION("""COMPUTED_VALUE"""),"New")</f>
        <v>New</v>
      </c>
    </row>
    <row r="285" ht="15.75" customHeight="1">
      <c r="A285" s="60" t="str">
        <f>IFERROR(__xludf.DUMMYFUNCTION("""COMPUTED_VALUE"""),"แพร")</f>
        <v>แพร</v>
      </c>
      <c r="B285" s="60" t="str">
        <f>IFERROR(__xludf.DUMMYFUNCTION("""COMPUTED_VALUE"""),"G12 ดิส 1 (นาตาล)ท่าคันโท")</f>
        <v>G12 ดิส 1 (นาตาล)ท่าคันโท</v>
      </c>
      <c r="C285" s="60"/>
      <c r="D285" s="60"/>
      <c r="E285" s="60" t="str">
        <f>IFERROR(__xludf.DUMMYFUNCTION("""COMPUTED_VALUE"""),"ไม่มีข้อมูลเข้าเยี่ยม")</f>
        <v>ไม่มีข้อมูลเข้าเยี่ยม</v>
      </c>
      <c r="F285" s="60"/>
      <c r="G285" s="60" t="str">
        <f>IFERROR(__xludf.DUMMYFUNCTION("""COMPUTED_VALUE"""),"New")</f>
        <v>New</v>
      </c>
    </row>
    <row r="286" ht="15.75" customHeight="1">
      <c r="A286" s="60" t="str">
        <f>IFERROR(__xludf.DUMMYFUNCTION("""COMPUTED_VALUE"""),"ตี๋")</f>
        <v>ตี๋</v>
      </c>
      <c r="B286" s="60" t="str">
        <f>IFERROR(__xludf.DUMMYFUNCTION("""COMPUTED_VALUE"""),"G12 ดิส 1 (นาตาล)ท่าคันโท")</f>
        <v>G12 ดิส 1 (นาตาล)ท่าคันโท</v>
      </c>
      <c r="C286" s="60"/>
      <c r="D286" s="60"/>
      <c r="E286" s="60" t="str">
        <f>IFERROR(__xludf.DUMMYFUNCTION("""COMPUTED_VALUE"""),"ไม่มีข้อมูลเข้าเยี่ยม")</f>
        <v>ไม่มีข้อมูลเข้าเยี่ยม</v>
      </c>
      <c r="F286" s="60"/>
      <c r="G286" s="60" t="str">
        <f>IFERROR(__xludf.DUMMYFUNCTION("""COMPUTED_VALUE"""),"New")</f>
        <v>New</v>
      </c>
    </row>
    <row r="287" ht="15.75" customHeight="1">
      <c r="A287" s="60" t="str">
        <f>IFERROR(__xludf.DUMMYFUNCTION("""COMPUTED_VALUE"""),"หมวย")</f>
        <v>หมวย</v>
      </c>
      <c r="B287" s="60" t="str">
        <f>IFERROR(__xludf.DUMMYFUNCTION("""COMPUTED_VALUE"""),"G12 ดิส 1 (นาตาล)ท่าคันโท")</f>
        <v>G12 ดิส 1 (นาตาล)ท่าคันโท</v>
      </c>
      <c r="C287" s="60"/>
      <c r="D287" s="60"/>
      <c r="E287" s="60" t="str">
        <f>IFERROR(__xludf.DUMMYFUNCTION("""COMPUTED_VALUE"""),"ไม่มีข้อมูลเข้าเยี่ยม")</f>
        <v>ไม่มีข้อมูลเข้าเยี่ยม</v>
      </c>
      <c r="F287" s="60"/>
      <c r="G287" s="60" t="str">
        <f>IFERROR(__xludf.DUMMYFUNCTION("""COMPUTED_VALUE"""),"New")</f>
        <v>New</v>
      </c>
    </row>
    <row r="288" ht="15.75" customHeight="1">
      <c r="A288" s="60" t="str">
        <f>IFERROR(__xludf.DUMMYFUNCTION("""COMPUTED_VALUE""")," อานนท์ ภาคอินทรีย์")</f>
        <v> อานนท์ ภาคอินทรีย์</v>
      </c>
      <c r="B288" s="60" t="str">
        <f>IFERROR(__xludf.DUMMYFUNCTION("""COMPUTED_VALUE"""),"G12 ดิส 1 (นาตาล)ท่าคันโท")</f>
        <v>G12 ดิส 1 (นาตาล)ท่าคันโท</v>
      </c>
      <c r="C288" s="60"/>
      <c r="D288" s="60"/>
      <c r="E288" s="60" t="str">
        <f>IFERROR(__xludf.DUMMYFUNCTION("""COMPUTED_VALUE"""),"ไม่มีข้อมูลเข้าเยี่ยม")</f>
        <v>ไม่มีข้อมูลเข้าเยี่ยม</v>
      </c>
      <c r="F288" s="60"/>
      <c r="G288" s="60" t="str">
        <f>IFERROR(__xludf.DUMMYFUNCTION("""COMPUTED_VALUE"""),"New")</f>
        <v>New</v>
      </c>
    </row>
    <row r="289" ht="15.75" customHeight="1">
      <c r="A289" s="60" t="str">
        <f>IFERROR(__xludf.DUMMYFUNCTION("""COMPUTED_VALUE""")," สมยศ ธรรมโสภา")</f>
        <v> สมยศ ธรรมโสภา</v>
      </c>
      <c r="B289" s="60" t="str">
        <f>IFERROR(__xludf.DUMMYFUNCTION("""COMPUTED_VALUE"""),"G12 ดิส 1 (นาตาล)ท่าคันโท")</f>
        <v>G12 ดิส 1 (นาตาล)ท่าคันโท</v>
      </c>
      <c r="C289" s="60"/>
      <c r="D289" s="60"/>
      <c r="E289" s="60" t="str">
        <f>IFERROR(__xludf.DUMMYFUNCTION("""COMPUTED_VALUE"""),"ไม่มีข้อมูลเข้าเยี่ยม")</f>
        <v>ไม่มีข้อมูลเข้าเยี่ยม</v>
      </c>
      <c r="F289" s="60"/>
      <c r="G289" s="60" t="str">
        <f>IFERROR(__xludf.DUMMYFUNCTION("""COMPUTED_VALUE"""),"New")</f>
        <v>New</v>
      </c>
    </row>
    <row r="290" ht="15.75" customHeight="1">
      <c r="A290" s="60" t="str">
        <f>IFERROR(__xludf.DUMMYFUNCTION("""COMPUTED_VALUE""")," เสาวนีย์ สีหนาท")</f>
        <v> เสาวนีย์ สีหนาท</v>
      </c>
      <c r="B290" s="60" t="str">
        <f>IFERROR(__xludf.DUMMYFUNCTION("""COMPUTED_VALUE"""),"G12 ดิส 1 (นาตาล)ท่าคันโท")</f>
        <v>G12 ดิส 1 (นาตาล)ท่าคันโท</v>
      </c>
      <c r="C290" s="60"/>
      <c r="D290" s="60"/>
      <c r="E290" s="60" t="str">
        <f>IFERROR(__xludf.DUMMYFUNCTION("""COMPUTED_VALUE"""),"ไม่มีข้อมูลเข้าเยี่ยม")</f>
        <v>ไม่มีข้อมูลเข้าเยี่ยม</v>
      </c>
      <c r="F290" s="60"/>
      <c r="G290" s="60" t="str">
        <f>IFERROR(__xludf.DUMMYFUNCTION("""COMPUTED_VALUE"""),"New")</f>
        <v>New</v>
      </c>
    </row>
    <row r="291" ht="15.75" customHeight="1">
      <c r="A291" s="60" t="str">
        <f>IFERROR(__xludf.DUMMYFUNCTION("""COMPUTED_VALUE"""),"วิไล  คันธราช")</f>
        <v>วิไล  คันธราช</v>
      </c>
      <c r="B291" s="60" t="str">
        <f>IFERROR(__xludf.DUMMYFUNCTION("""COMPUTED_VALUE"""),"G12 ดิส 1 (นาตาล)ท่าคันโท")</f>
        <v>G12 ดิส 1 (นาตาล)ท่าคันโท</v>
      </c>
      <c r="C291" s="60"/>
      <c r="D291" s="60"/>
      <c r="E291" s="60" t="str">
        <f>IFERROR(__xludf.DUMMYFUNCTION("""COMPUTED_VALUE"""),"ไม่มีข้อมูลเข้าเยี่ยม")</f>
        <v>ไม่มีข้อมูลเข้าเยี่ยม</v>
      </c>
      <c r="F291" s="60"/>
      <c r="G291" s="60" t="str">
        <f>IFERROR(__xludf.DUMMYFUNCTION("""COMPUTED_VALUE"""),"New")</f>
        <v>New</v>
      </c>
    </row>
    <row r="292" ht="15.75" customHeight="1">
      <c r="A292" s="60" t="str">
        <f>IFERROR(__xludf.DUMMYFUNCTION("""COMPUTED_VALUE"""),"เอิร์ท")</f>
        <v>เอิร์ท</v>
      </c>
      <c r="B292" s="60" t="str">
        <f>IFERROR(__xludf.DUMMYFUNCTION("""COMPUTED_VALUE"""),"G12 ดิส 1 (นาตาล)ท่าคันโท")</f>
        <v>G12 ดิส 1 (นาตาล)ท่าคันโท</v>
      </c>
      <c r="C292" s="60"/>
      <c r="D292" s="60"/>
      <c r="E292" s="60" t="str">
        <f>IFERROR(__xludf.DUMMYFUNCTION("""COMPUTED_VALUE"""),"ไม่มีข้อมูลเข้าเยี่ยม")</f>
        <v>ไม่มีข้อมูลเข้าเยี่ยม</v>
      </c>
      <c r="F292" s="60"/>
      <c r="G292" s="60" t="str">
        <f>IFERROR(__xludf.DUMMYFUNCTION("""COMPUTED_VALUE"""),"New")</f>
        <v>New</v>
      </c>
    </row>
    <row r="293" ht="15.75" customHeight="1">
      <c r="A293" s="60" t="str">
        <f>IFERROR(__xludf.DUMMYFUNCTION("""COMPUTED_VALUE"""),"อ้อน")</f>
        <v>อ้อน</v>
      </c>
      <c r="B293" s="60" t="str">
        <f>IFERROR(__xludf.DUMMYFUNCTION("""COMPUTED_VALUE"""),"G12 ดิส 1 (นาตาล)ท่าคันโท")</f>
        <v>G12 ดิส 1 (นาตาล)ท่าคันโท</v>
      </c>
      <c r="C293" s="60"/>
      <c r="D293" s="60"/>
      <c r="E293" s="60" t="str">
        <f>IFERROR(__xludf.DUMMYFUNCTION("""COMPUTED_VALUE"""),"ไม่มีข้อมูลเข้าเยี่ยม")</f>
        <v>ไม่มีข้อมูลเข้าเยี่ยม</v>
      </c>
      <c r="F293" s="60"/>
      <c r="G293" s="60" t="str">
        <f>IFERROR(__xludf.DUMMYFUNCTION("""COMPUTED_VALUE"""),"New")</f>
        <v>New</v>
      </c>
    </row>
    <row r="294" ht="15.75" customHeight="1">
      <c r="A294" s="60" t="str">
        <f>IFERROR(__xludf.DUMMYFUNCTION("""COMPUTED_VALUE"""),"ต้นข้าว")</f>
        <v>ต้นข้าว</v>
      </c>
      <c r="B294" s="60" t="str">
        <f>IFERROR(__xludf.DUMMYFUNCTION("""COMPUTED_VALUE"""),"G12 ดิส 1 (นาตาล)ท่าคันโท")</f>
        <v>G12 ดิส 1 (นาตาล)ท่าคันโท</v>
      </c>
      <c r="C294" s="60"/>
      <c r="D294" s="60"/>
      <c r="E294" s="60" t="str">
        <f>IFERROR(__xludf.DUMMYFUNCTION("""COMPUTED_VALUE"""),"ไม่มีข้อมูลเข้าเยี่ยม")</f>
        <v>ไม่มีข้อมูลเข้าเยี่ยม</v>
      </c>
      <c r="F294" s="60"/>
      <c r="G294" s="60" t="str">
        <f>IFERROR(__xludf.DUMMYFUNCTION("""COMPUTED_VALUE"""),"New")</f>
        <v>New</v>
      </c>
    </row>
    <row r="295" ht="15.75" customHeight="1">
      <c r="A295" s="60" t="str">
        <f>IFERROR(__xludf.DUMMYFUNCTION("""COMPUTED_VALUE"""),"หนิท")</f>
        <v>หนิท</v>
      </c>
      <c r="B295" s="60" t="str">
        <f>IFERROR(__xludf.DUMMYFUNCTION("""COMPUTED_VALUE"""),"G12 ดิส 1 (นาตาล)ท่าคันโท")</f>
        <v>G12 ดิส 1 (นาตาล)ท่าคันโท</v>
      </c>
      <c r="C295" s="60"/>
      <c r="D295" s="60"/>
      <c r="E295" s="60" t="str">
        <f>IFERROR(__xludf.DUMMYFUNCTION("""COMPUTED_VALUE"""),"ไม่มีข้อมูลเข้าเยี่ยม")</f>
        <v>ไม่มีข้อมูลเข้าเยี่ยม</v>
      </c>
      <c r="F295" s="60"/>
      <c r="G295" s="60" t="str">
        <f>IFERROR(__xludf.DUMMYFUNCTION("""COMPUTED_VALUE"""),"New")</f>
        <v>New</v>
      </c>
    </row>
    <row r="296" ht="15.75" customHeight="1">
      <c r="A296" s="60" t="str">
        <f>IFERROR(__xludf.DUMMYFUNCTION("""COMPUTED_VALUE"""),"บัว")</f>
        <v>บัว</v>
      </c>
      <c r="B296" s="60" t="str">
        <f>IFERROR(__xludf.DUMMYFUNCTION("""COMPUTED_VALUE"""),"G12 ดิส 1 (นาตาล)ท่าคันโท")</f>
        <v>G12 ดิส 1 (นาตาล)ท่าคันโท</v>
      </c>
      <c r="C296" s="60"/>
      <c r="D296" s="60"/>
      <c r="E296" s="60" t="str">
        <f>IFERROR(__xludf.DUMMYFUNCTION("""COMPUTED_VALUE"""),"ไม่มีข้อมูลเข้าเยี่ยม")</f>
        <v>ไม่มีข้อมูลเข้าเยี่ยม</v>
      </c>
      <c r="F296" s="60"/>
      <c r="G296" s="60" t="str">
        <f>IFERROR(__xludf.DUMMYFUNCTION("""COMPUTED_VALUE"""),"New")</f>
        <v>New</v>
      </c>
    </row>
    <row r="297" ht="15.75" customHeight="1">
      <c r="A297" s="60" t="str">
        <f>IFERROR(__xludf.DUMMYFUNCTION("""COMPUTED_VALUE"""),"ไอซ์")</f>
        <v>ไอซ์</v>
      </c>
      <c r="B297" s="60" t="str">
        <f>IFERROR(__xludf.DUMMYFUNCTION("""COMPUTED_VALUE"""),"G12 ดิส 1 (นาตาล)ท่าคันโท")</f>
        <v>G12 ดิส 1 (นาตาล)ท่าคันโท</v>
      </c>
      <c r="C297" s="60"/>
      <c r="D297" s="60"/>
      <c r="E297" s="60" t="str">
        <f>IFERROR(__xludf.DUMMYFUNCTION("""COMPUTED_VALUE"""),"ไม่มีข้อมูลเข้าเยี่ยม")</f>
        <v>ไม่มีข้อมูลเข้าเยี่ยม</v>
      </c>
      <c r="F297" s="60"/>
      <c r="G297" s="60" t="str">
        <f>IFERROR(__xludf.DUMMYFUNCTION("""COMPUTED_VALUE"""),"New")</f>
        <v>New</v>
      </c>
    </row>
    <row r="298" ht="15.75" customHeight="1">
      <c r="A298" s="60" t="str">
        <f>IFERROR(__xludf.DUMMYFUNCTION("""COMPUTED_VALUE"""),"ตึ๋ง")</f>
        <v>ตึ๋ง</v>
      </c>
      <c r="B298" s="60" t="str">
        <f>IFERROR(__xludf.DUMMYFUNCTION("""COMPUTED_VALUE"""),"G12 ดิส 1 (นาตาล)ท่าคันโท")</f>
        <v>G12 ดิส 1 (นาตาล)ท่าคันโท</v>
      </c>
      <c r="C298" s="60"/>
      <c r="D298" s="60"/>
      <c r="E298" s="60" t="str">
        <f>IFERROR(__xludf.DUMMYFUNCTION("""COMPUTED_VALUE"""),"ไม่มีข้อมูลเข้าเยี่ยม")</f>
        <v>ไม่มีข้อมูลเข้าเยี่ยม</v>
      </c>
      <c r="F298" s="60"/>
      <c r="G298" s="60" t="str">
        <f>IFERROR(__xludf.DUMMYFUNCTION("""COMPUTED_VALUE"""),"New")</f>
        <v>New</v>
      </c>
    </row>
    <row r="299" ht="15.75" customHeight="1">
      <c r="A299" s="60" t="str">
        <f>IFERROR(__xludf.DUMMYFUNCTION("""COMPUTED_VALUE"""),"สมจิตร")</f>
        <v>สมจิตร</v>
      </c>
      <c r="B299" s="60" t="str">
        <f>IFERROR(__xludf.DUMMYFUNCTION("""COMPUTED_VALUE"""),"G12 ดิส 1 (นาตาล)ท่าคันโท")</f>
        <v>G12 ดิส 1 (นาตาล)ท่าคันโท</v>
      </c>
      <c r="C299" s="60"/>
      <c r="D299" s="60"/>
      <c r="E299" s="60" t="str">
        <f>IFERROR(__xludf.DUMMYFUNCTION("""COMPUTED_VALUE"""),"ไม่มีข้อมูลเข้าเยี่ยม")</f>
        <v>ไม่มีข้อมูลเข้าเยี่ยม</v>
      </c>
      <c r="F299" s="60"/>
      <c r="G299" s="60" t="str">
        <f>IFERROR(__xludf.DUMMYFUNCTION("""COMPUTED_VALUE"""),"New")</f>
        <v>New</v>
      </c>
    </row>
    <row r="300" ht="15.75" customHeight="1">
      <c r="A300" s="60" t="str">
        <f>IFERROR(__xludf.DUMMYFUNCTION("""COMPUTED_VALUE"""),"อ้วน")</f>
        <v>อ้วน</v>
      </c>
      <c r="B300" s="60" t="str">
        <f>IFERROR(__xludf.DUMMYFUNCTION("""COMPUTED_VALUE"""),"G12 ดิส 1 (นาตาล)ท่าคันโท")</f>
        <v>G12 ดิส 1 (นาตาล)ท่าคันโท</v>
      </c>
      <c r="C300" s="60"/>
      <c r="D300" s="60"/>
      <c r="E300" s="60" t="str">
        <f>IFERROR(__xludf.DUMMYFUNCTION("""COMPUTED_VALUE"""),"ไม่มีข้อมูลเข้าเยี่ยม")</f>
        <v>ไม่มีข้อมูลเข้าเยี่ยม</v>
      </c>
      <c r="F300" s="60"/>
      <c r="G300" s="60" t="str">
        <f>IFERROR(__xludf.DUMMYFUNCTION("""COMPUTED_VALUE"""),"New")</f>
        <v>New</v>
      </c>
    </row>
    <row r="301" ht="15.75" customHeight="1">
      <c r="A301" s="60" t="str">
        <f>IFERROR(__xludf.DUMMYFUNCTION("""COMPUTED_VALUE"""),"ยายบัวลี")</f>
        <v>ยายบัวลี</v>
      </c>
      <c r="B301" s="60" t="str">
        <f>IFERROR(__xludf.DUMMYFUNCTION("""COMPUTED_VALUE"""),"G12 ดิส 1 (นาตาล)ท่าคันโท")</f>
        <v>G12 ดิส 1 (นาตาล)ท่าคันโท</v>
      </c>
      <c r="C301" s="60"/>
      <c r="D301" s="60"/>
      <c r="E301" s="60" t="str">
        <f>IFERROR(__xludf.DUMMYFUNCTION("""COMPUTED_VALUE"""),"ไม่มีข้อมูลเข้าเยี่ยม")</f>
        <v>ไม่มีข้อมูลเข้าเยี่ยม</v>
      </c>
      <c r="F301" s="60"/>
      <c r="G301" s="60" t="str">
        <f>IFERROR(__xludf.DUMMYFUNCTION("""COMPUTED_VALUE"""),"New")</f>
        <v>New</v>
      </c>
    </row>
    <row r="302" ht="15.75" customHeight="1">
      <c r="A302" s="60" t="str">
        <f>IFERROR(__xludf.DUMMYFUNCTION("""COMPUTED_VALUE"""),"กล้วยไข่")</f>
        <v>กล้วยไข่</v>
      </c>
      <c r="B302" s="60" t="str">
        <f>IFERROR(__xludf.DUMMYFUNCTION("""COMPUTED_VALUE"""),"G12 ดิส 1 (นาตาล)ท่าคันโท")</f>
        <v>G12 ดิส 1 (นาตาล)ท่าคันโท</v>
      </c>
      <c r="C302" s="60"/>
      <c r="D302" s="60"/>
      <c r="E302" s="60" t="str">
        <f>IFERROR(__xludf.DUMMYFUNCTION("""COMPUTED_VALUE"""),"ไม่มีข้อมูลเข้าเยี่ยม")</f>
        <v>ไม่มีข้อมูลเข้าเยี่ยม</v>
      </c>
      <c r="F302" s="60"/>
      <c r="G302" s="60" t="str">
        <f>IFERROR(__xludf.DUMMYFUNCTION("""COMPUTED_VALUE"""),"New")</f>
        <v>New</v>
      </c>
    </row>
    <row r="303" ht="15.75" customHeight="1">
      <c r="A303" s="60" t="str">
        <f>IFERROR(__xludf.DUMMYFUNCTION("""COMPUTED_VALUE"""),"แต๋ว")</f>
        <v>แต๋ว</v>
      </c>
      <c r="B303" s="60" t="str">
        <f>IFERROR(__xludf.DUMMYFUNCTION("""COMPUTED_VALUE"""),"G12 ดิส 1 (นาตาล)ท่าคันโท")</f>
        <v>G12 ดิส 1 (นาตาล)ท่าคันโท</v>
      </c>
      <c r="C303" s="60"/>
      <c r="D303" s="60"/>
      <c r="E303" s="60" t="str">
        <f>IFERROR(__xludf.DUMMYFUNCTION("""COMPUTED_VALUE"""),"ไม่มีข้อมูลเข้าเยี่ยม")</f>
        <v>ไม่มีข้อมูลเข้าเยี่ยม</v>
      </c>
      <c r="F303" s="60"/>
      <c r="G303" s="60" t="str">
        <f>IFERROR(__xludf.DUMMYFUNCTION("""COMPUTED_VALUE"""),"New")</f>
        <v>New</v>
      </c>
    </row>
    <row r="304" ht="15.75" customHeight="1">
      <c r="A304" s="60" t="str">
        <f>IFERROR(__xludf.DUMMYFUNCTION("""COMPUTED_VALUE"""),"อนันต์")</f>
        <v>อนันต์</v>
      </c>
      <c r="B304" s="60" t="str">
        <f>IFERROR(__xludf.DUMMYFUNCTION("""COMPUTED_VALUE"""),"G12 ดิส 1 (นาตาล)ท่าคันโท")</f>
        <v>G12 ดิส 1 (นาตาล)ท่าคันโท</v>
      </c>
      <c r="C304" s="60"/>
      <c r="D304" s="60"/>
      <c r="E304" s="60" t="str">
        <f>IFERROR(__xludf.DUMMYFUNCTION("""COMPUTED_VALUE"""),"ไม่มีข้อมูลเข้าเยี่ยม")</f>
        <v>ไม่มีข้อมูลเข้าเยี่ยม</v>
      </c>
      <c r="F304" s="60"/>
      <c r="G304" s="60" t="str">
        <f>IFERROR(__xludf.DUMMYFUNCTION("""COMPUTED_VALUE"""),"New")</f>
        <v>New</v>
      </c>
    </row>
    <row r="305" ht="15.75" customHeight="1">
      <c r="A305" s="60" t="str">
        <f>IFERROR(__xludf.DUMMYFUNCTION("""COMPUTED_VALUE"""),"ฟอร์ด")</f>
        <v>ฟอร์ด</v>
      </c>
      <c r="B305" s="60" t="str">
        <f>IFERROR(__xludf.DUMMYFUNCTION("""COMPUTED_VALUE"""),"G12 ดิส 1 (นาตาล)ท่าคันโท")</f>
        <v>G12 ดิส 1 (นาตาล)ท่าคันโท</v>
      </c>
      <c r="C305" s="60"/>
      <c r="D305" s="60"/>
      <c r="E305" s="60" t="str">
        <f>IFERROR(__xludf.DUMMYFUNCTION("""COMPUTED_VALUE"""),"ไม่มีข้อมูลเข้าเยี่ยม")</f>
        <v>ไม่มีข้อมูลเข้าเยี่ยม</v>
      </c>
      <c r="F305" s="60"/>
      <c r="G305" s="60" t="str">
        <f>IFERROR(__xludf.DUMMYFUNCTION("""COMPUTED_VALUE"""),"New")</f>
        <v>New</v>
      </c>
    </row>
    <row r="306" ht="15.75" customHeight="1">
      <c r="A306" s="60" t="str">
        <f>IFERROR(__xludf.DUMMYFUNCTION("""COMPUTED_VALUE"""),"พร")</f>
        <v>พร</v>
      </c>
      <c r="B306" s="60" t="str">
        <f>IFERROR(__xludf.DUMMYFUNCTION("""COMPUTED_VALUE"""),"G12 ดิส 1 (นาตาล)ท่าคันโท")</f>
        <v>G12 ดิส 1 (นาตาล)ท่าคันโท</v>
      </c>
      <c r="C306" s="60"/>
      <c r="D306" s="60"/>
      <c r="E306" s="60" t="str">
        <f>IFERROR(__xludf.DUMMYFUNCTION("""COMPUTED_VALUE"""),"ไม่มีข้อมูลเข้าเยี่ยม")</f>
        <v>ไม่มีข้อมูลเข้าเยี่ยม</v>
      </c>
      <c r="F306" s="60"/>
      <c r="G306" s="60" t="str">
        <f>IFERROR(__xludf.DUMMYFUNCTION("""COMPUTED_VALUE"""),"New")</f>
        <v>New</v>
      </c>
    </row>
    <row r="307" ht="15.75" customHeight="1">
      <c r="A307" s="60" t="str">
        <f>IFERROR(__xludf.DUMMYFUNCTION("""COMPUTED_VALUE"""),"จีรวรรณ นาถมทอง")</f>
        <v>จีรวรรณ นาถมทอง</v>
      </c>
      <c r="B307" s="60" t="str">
        <f>IFERROR(__xludf.DUMMYFUNCTION("""COMPUTED_VALUE"""),"G3 ปุนนาภา (เมือง1)")</f>
        <v>G3 ปุนนาภา (เมือง1)</v>
      </c>
      <c r="C307" s="60"/>
      <c r="D307" s="60"/>
      <c r="E307" s="60" t="str">
        <f>IFERROR(__xludf.DUMMYFUNCTION("""COMPUTED_VALUE"""),"ไม่มีข้อมูลเข้าเยี่ยม")</f>
        <v>ไม่มีข้อมูลเข้าเยี่ยม</v>
      </c>
      <c r="F307" s="60"/>
      <c r="G307" s="60" t="str">
        <f>IFERROR(__xludf.DUMMYFUNCTION("""COMPUTED_VALUE"""),"New")</f>
        <v>New</v>
      </c>
    </row>
    <row r="308" ht="15.75" customHeight="1">
      <c r="A308" s="60" t="str">
        <f>IFERROR(__xludf.DUMMYFUNCTION("""COMPUTED_VALUE"""),"รัชนี สำราญพงษ์")</f>
        <v>รัชนี สำราญพงษ์</v>
      </c>
      <c r="B308" s="60" t="str">
        <f>IFERROR(__xludf.DUMMYFUNCTION("""COMPUTED_VALUE"""),"G3 ปุนนาภา (เมือง1)")</f>
        <v>G3 ปุนนาภา (เมือง1)</v>
      </c>
      <c r="C308" s="60"/>
      <c r="D308" s="60"/>
      <c r="E308" s="60" t="str">
        <f>IFERROR(__xludf.DUMMYFUNCTION("""COMPUTED_VALUE"""),"ไม่มีข้อมูลเข้าเยี่ยม")</f>
        <v>ไม่มีข้อมูลเข้าเยี่ยม</v>
      </c>
      <c r="F308" s="60"/>
      <c r="G308" s="60" t="str">
        <f>IFERROR(__xludf.DUMMYFUNCTION("""COMPUTED_VALUE"""),"New")</f>
        <v>New</v>
      </c>
    </row>
    <row r="309" ht="15.75" customHeight="1">
      <c r="A309" s="60" t="str">
        <f>IFERROR(__xludf.DUMMYFUNCTION("""COMPUTED_VALUE"""),"จิต")</f>
        <v>จิต</v>
      </c>
      <c r="B309" s="60" t="str">
        <f>IFERROR(__xludf.DUMMYFUNCTION("""COMPUTED_VALUE"""),"G3 ปุนนาภา (เมือง1)")</f>
        <v>G3 ปุนนาภา (เมือง1)</v>
      </c>
      <c r="C309" s="60"/>
      <c r="D309" s="60"/>
      <c r="E309" s="60" t="str">
        <f>IFERROR(__xludf.DUMMYFUNCTION("""COMPUTED_VALUE"""),"ไม่มีข้อมูลเข้าเยี่ยม")</f>
        <v>ไม่มีข้อมูลเข้าเยี่ยม</v>
      </c>
      <c r="F309" s="60"/>
      <c r="G309" s="60" t="str">
        <f>IFERROR(__xludf.DUMMYFUNCTION("""COMPUTED_VALUE"""),"New")</f>
        <v>New</v>
      </c>
    </row>
    <row r="310" ht="15.75" customHeight="1">
      <c r="A310" s="60" t="str">
        <f>IFERROR(__xludf.DUMMYFUNCTION("""COMPUTED_VALUE"""),"ถนอม")</f>
        <v>ถนอม</v>
      </c>
      <c r="B310" s="60" t="str">
        <f>IFERROR(__xludf.DUMMYFUNCTION("""COMPUTED_VALUE"""),"G3 ปุนนาภา (เมือง1)")</f>
        <v>G3 ปุนนาภา (เมือง1)</v>
      </c>
      <c r="C310" s="60"/>
      <c r="D310" s="60"/>
      <c r="E310" s="60" t="str">
        <f>IFERROR(__xludf.DUMMYFUNCTION("""COMPUTED_VALUE"""),"ไม่มีข้อมูลเข้าเยี่ยม")</f>
        <v>ไม่มีข้อมูลเข้าเยี่ยม</v>
      </c>
      <c r="F310" s="60"/>
      <c r="G310" s="60" t="str">
        <f>IFERROR(__xludf.DUMMYFUNCTION("""COMPUTED_VALUE"""),"New")</f>
        <v>New</v>
      </c>
    </row>
    <row r="311" ht="15.75" customHeight="1">
      <c r="A311" s="60" t="str">
        <f>IFERROR(__xludf.DUMMYFUNCTION("""COMPUTED_VALUE"""),"ฟ้า")</f>
        <v>ฟ้า</v>
      </c>
      <c r="B311" s="60" t="str">
        <f>IFERROR(__xludf.DUMMYFUNCTION("""COMPUTED_VALUE"""),"G3 ปุนนาภา (เมือง1)")</f>
        <v>G3 ปุนนาภา (เมือง1)</v>
      </c>
      <c r="C311" s="60"/>
      <c r="D311" s="60"/>
      <c r="E311" s="60" t="str">
        <f>IFERROR(__xludf.DUMMYFUNCTION("""COMPUTED_VALUE"""),"ไม่มีข้อมูลเข้าเยี่ยม")</f>
        <v>ไม่มีข้อมูลเข้าเยี่ยม</v>
      </c>
      <c r="F311" s="60"/>
      <c r="G311" s="60" t="str">
        <f>IFERROR(__xludf.DUMMYFUNCTION("""COMPUTED_VALUE"""),"New")</f>
        <v>New</v>
      </c>
    </row>
    <row r="312" ht="15.75" customHeight="1">
      <c r="A312" s="60" t="str">
        <f>IFERROR(__xludf.DUMMYFUNCTION("""COMPUTED_VALUE"""),"ติ๊ก")</f>
        <v>ติ๊ก</v>
      </c>
      <c r="B312" s="60" t="str">
        <f>IFERROR(__xludf.DUMMYFUNCTION("""COMPUTED_VALUE"""),"G3 ปุนนาภา (เมือง1)")</f>
        <v>G3 ปุนนาภา (เมือง1)</v>
      </c>
      <c r="C312" s="60"/>
      <c r="D312" s="60"/>
      <c r="E312" s="60" t="str">
        <f>IFERROR(__xludf.DUMMYFUNCTION("""COMPUTED_VALUE"""),"ไม่มีข้อมูลเข้าเยี่ยม")</f>
        <v>ไม่มีข้อมูลเข้าเยี่ยม</v>
      </c>
      <c r="F312" s="60"/>
      <c r="G312" s="60" t="str">
        <f>IFERROR(__xludf.DUMMYFUNCTION("""COMPUTED_VALUE"""),"New")</f>
        <v>New</v>
      </c>
    </row>
    <row r="313" ht="15.75" customHeight="1">
      <c r="A313" s="60" t="str">
        <f>IFERROR(__xludf.DUMMYFUNCTION("""COMPUTED_VALUE"""),"ไอซ์์")</f>
        <v>ไอซ์์</v>
      </c>
      <c r="B313" s="60" t="str">
        <f>IFERROR(__xludf.DUMMYFUNCTION("""COMPUTED_VALUE"""),"G3 ปุนนาภา (เมือง1)")</f>
        <v>G3 ปุนนาภา (เมือง1)</v>
      </c>
      <c r="C313" s="60"/>
      <c r="D313" s="60"/>
      <c r="E313" s="60" t="str">
        <f>IFERROR(__xludf.DUMMYFUNCTION("""COMPUTED_VALUE"""),"ไม่มีข้อมูลเข้าเยี่ยม")</f>
        <v>ไม่มีข้อมูลเข้าเยี่ยม</v>
      </c>
      <c r="F313" s="60"/>
      <c r="G313" s="60" t="str">
        <f>IFERROR(__xludf.DUMMYFUNCTION("""COMPUTED_VALUE"""),"New")</f>
        <v>New</v>
      </c>
    </row>
    <row r="314" ht="15.75" customHeight="1">
      <c r="A314" s="60" t="str">
        <f>IFERROR(__xludf.DUMMYFUNCTION("""COMPUTED_VALUE"""),"เนย")</f>
        <v>เนย</v>
      </c>
      <c r="B314" s="60" t="str">
        <f>IFERROR(__xludf.DUMMYFUNCTION("""COMPUTED_VALUE"""),"G3 ปุนนาภา (เมือง1)")</f>
        <v>G3 ปุนนาภา (เมือง1)</v>
      </c>
      <c r="C314" s="60"/>
      <c r="D314" s="60"/>
      <c r="E314" s="60" t="str">
        <f>IFERROR(__xludf.DUMMYFUNCTION("""COMPUTED_VALUE"""),"ไม่มีข้อมูลเข้าเยี่ยม")</f>
        <v>ไม่มีข้อมูลเข้าเยี่ยม</v>
      </c>
      <c r="F314" s="60"/>
      <c r="G314" s="60" t="str">
        <f>IFERROR(__xludf.DUMMYFUNCTION("""COMPUTED_VALUE"""),"New")</f>
        <v>New</v>
      </c>
    </row>
    <row r="315" ht="15.75" customHeight="1">
      <c r="A315" s="60" t="str">
        <f>IFERROR(__xludf.DUMMYFUNCTION("""COMPUTED_VALUE"""),"ตื้น")</f>
        <v>ตื้น</v>
      </c>
      <c r="B315" s="60" t="str">
        <f>IFERROR(__xludf.DUMMYFUNCTION("""COMPUTED_VALUE"""),"G3 ปุนนาภา (เมือง1)")</f>
        <v>G3 ปุนนาภา (เมือง1)</v>
      </c>
      <c r="C315" s="60"/>
      <c r="D315" s="60"/>
      <c r="E315" s="60" t="str">
        <f>IFERROR(__xludf.DUMMYFUNCTION("""COMPUTED_VALUE"""),"ไม่มีข้อมูลเข้าเยี่ยม")</f>
        <v>ไม่มีข้อมูลเข้าเยี่ยม</v>
      </c>
      <c r="F315" s="60"/>
      <c r="G315" s="60" t="str">
        <f>IFERROR(__xludf.DUMMYFUNCTION("""COMPUTED_VALUE"""),"New")</f>
        <v>New</v>
      </c>
    </row>
    <row r="316" ht="15.75" customHeight="1">
      <c r="A316" s="60" t="str">
        <f>IFERROR(__xludf.DUMMYFUNCTION("""COMPUTED_VALUE"""),"สิงห์(แก้งนา)")</f>
        <v>สิงห์(แก้งนา)</v>
      </c>
      <c r="B316" s="60" t="str">
        <f>IFERROR(__xludf.DUMMYFUNCTION("""COMPUTED_VALUE"""),"G3 ปุนนาภา (เมือง1)")</f>
        <v>G3 ปุนนาภา (เมือง1)</v>
      </c>
      <c r="C316" s="60"/>
      <c r="D316" s="60"/>
      <c r="E316" s="60" t="str">
        <f>IFERROR(__xludf.DUMMYFUNCTION("""COMPUTED_VALUE"""),"ไม่มีข้อมูลเข้าเยี่ยม")</f>
        <v>ไม่มีข้อมูลเข้าเยี่ยม</v>
      </c>
      <c r="F316" s="60"/>
      <c r="G316" s="60" t="str">
        <f>IFERROR(__xludf.DUMMYFUNCTION("""COMPUTED_VALUE"""),"New")</f>
        <v>New</v>
      </c>
    </row>
    <row r="317" ht="15.75" customHeight="1">
      <c r="A317" s="60" t="str">
        <f>IFERROR(__xludf.DUMMYFUNCTION("""COMPUTED_VALUE"""),"หมู(แก้งนา)")</f>
        <v>หมู(แก้งนา)</v>
      </c>
      <c r="B317" s="60" t="str">
        <f>IFERROR(__xludf.DUMMYFUNCTION("""COMPUTED_VALUE"""),"G3 ปุนนาภา (เมือง1)")</f>
        <v>G3 ปุนนาภา (เมือง1)</v>
      </c>
      <c r="C317" s="60"/>
      <c r="D317" s="60"/>
      <c r="E317" s="60" t="str">
        <f>IFERROR(__xludf.DUMMYFUNCTION("""COMPUTED_VALUE"""),"ไม่มีข้อมูลเข้าเยี่ยม")</f>
        <v>ไม่มีข้อมูลเข้าเยี่ยม</v>
      </c>
      <c r="F317" s="60"/>
      <c r="G317" s="60" t="str">
        <f>IFERROR(__xludf.DUMMYFUNCTION("""COMPUTED_VALUE"""),"New")</f>
        <v>New</v>
      </c>
    </row>
    <row r="318" ht="15.75" customHeight="1">
      <c r="A318" s="60" t="str">
        <f>IFERROR(__xludf.DUMMYFUNCTION("""COMPUTED_VALUE"""),"คำตัน")</f>
        <v>คำตัน</v>
      </c>
      <c r="B318" s="60" t="str">
        <f>IFERROR(__xludf.DUMMYFUNCTION("""COMPUTED_VALUE"""),"G3 ปุนนาภา (เมือง1)")</f>
        <v>G3 ปุนนาภา (เมือง1)</v>
      </c>
      <c r="C318" s="60"/>
      <c r="D318" s="60"/>
      <c r="E318" s="60" t="str">
        <f>IFERROR(__xludf.DUMMYFUNCTION("""COMPUTED_VALUE"""),"ไม่มีข้อมูลเข้าเยี่ยม")</f>
        <v>ไม่มีข้อมูลเข้าเยี่ยม</v>
      </c>
      <c r="F318" s="60"/>
      <c r="G318" s="60" t="str">
        <f>IFERROR(__xludf.DUMMYFUNCTION("""COMPUTED_VALUE"""),"New")</f>
        <v>New</v>
      </c>
    </row>
    <row r="319" ht="15.75" customHeight="1">
      <c r="A319" s="60" t="str">
        <f>IFERROR(__xludf.DUMMYFUNCTION("""COMPUTED_VALUE"""),"วินิจ")</f>
        <v>วินิจ</v>
      </c>
      <c r="B319" s="60" t="str">
        <f>IFERROR(__xludf.DUMMYFUNCTION("""COMPUTED_VALUE"""),"G3 ปุนนาภา (เมือง1)")</f>
        <v>G3 ปุนนาภา (เมือง1)</v>
      </c>
      <c r="C319" s="60"/>
      <c r="D319" s="60"/>
      <c r="E319" s="60" t="str">
        <f>IFERROR(__xludf.DUMMYFUNCTION("""COMPUTED_VALUE"""),"ไม่มีข้อมูลเข้าเยี่ยม")</f>
        <v>ไม่มีข้อมูลเข้าเยี่ยม</v>
      </c>
      <c r="F319" s="60"/>
      <c r="G319" s="60" t="str">
        <f>IFERROR(__xludf.DUMMYFUNCTION("""COMPUTED_VALUE"""),"New")</f>
        <v>New</v>
      </c>
    </row>
    <row r="320" ht="15.75" customHeight="1">
      <c r="A320" s="60" t="str">
        <f>IFERROR(__xludf.DUMMYFUNCTION("""COMPUTED_VALUE"""),"เกี้ย")</f>
        <v>เกี้ย</v>
      </c>
      <c r="B320" s="60" t="str">
        <f>IFERROR(__xludf.DUMMYFUNCTION("""COMPUTED_VALUE"""),"G3 ปุนนาภา (เมือง1)")</f>
        <v>G3 ปุนนาภา (เมือง1)</v>
      </c>
      <c r="C320" s="60"/>
      <c r="D320" s="60"/>
      <c r="E320" s="60" t="str">
        <f>IFERROR(__xludf.DUMMYFUNCTION("""COMPUTED_VALUE"""),"ไม่มีข้อมูลเข้าเยี่ยม")</f>
        <v>ไม่มีข้อมูลเข้าเยี่ยม</v>
      </c>
      <c r="F320" s="60"/>
      <c r="G320" s="60" t="str">
        <f>IFERROR(__xludf.DUMMYFUNCTION("""COMPUTED_VALUE"""),"New")</f>
        <v>New</v>
      </c>
    </row>
    <row r="321" ht="15.75" customHeight="1">
      <c r="A321" s="60" t="str">
        <f>IFERROR(__xludf.DUMMYFUNCTION("""COMPUTED_VALUE"""),"สมัย")</f>
        <v>สมัย</v>
      </c>
      <c r="B321" s="60" t="str">
        <f>IFERROR(__xludf.DUMMYFUNCTION("""COMPUTED_VALUE"""),"G3 ปุนนาภา (เมือง1)")</f>
        <v>G3 ปุนนาภา (เมือง1)</v>
      </c>
      <c r="C321" s="60"/>
      <c r="D321" s="60"/>
      <c r="E321" s="60" t="str">
        <f>IFERROR(__xludf.DUMMYFUNCTION("""COMPUTED_VALUE"""),"ไม่มีข้อมูลเข้าเยี่ยม")</f>
        <v>ไม่มีข้อมูลเข้าเยี่ยม</v>
      </c>
      <c r="F321" s="60"/>
      <c r="G321" s="60" t="str">
        <f>IFERROR(__xludf.DUMMYFUNCTION("""COMPUTED_VALUE"""),"New")</f>
        <v>New</v>
      </c>
    </row>
    <row r="322" ht="15.75" customHeight="1">
      <c r="A322" s="60" t="str">
        <f>IFERROR(__xludf.DUMMYFUNCTION("""COMPUTED_VALUE"""),"โยธิน")</f>
        <v>โยธิน</v>
      </c>
      <c r="B322" s="60" t="str">
        <f>IFERROR(__xludf.DUMMYFUNCTION("""COMPUTED_VALUE"""),"G3 ปุนนาภา (เมือง1)")</f>
        <v>G3 ปุนนาภา (เมือง1)</v>
      </c>
      <c r="C322" s="60"/>
      <c r="D322" s="60"/>
      <c r="E322" s="60" t="str">
        <f>IFERROR(__xludf.DUMMYFUNCTION("""COMPUTED_VALUE"""),"ไม่มีข้อมูลเข้าเยี่ยม")</f>
        <v>ไม่มีข้อมูลเข้าเยี่ยม</v>
      </c>
      <c r="F322" s="60"/>
      <c r="G322" s="60" t="str">
        <f>IFERROR(__xludf.DUMMYFUNCTION("""COMPUTED_VALUE"""),"New")</f>
        <v>New</v>
      </c>
    </row>
    <row r="323" ht="15.75" customHeight="1">
      <c r="A323" s="60" t="str">
        <f>IFERROR(__xludf.DUMMYFUNCTION("""COMPUTED_VALUE"""),"จันทร์สุดา")</f>
        <v>จันทร์สุดา</v>
      </c>
      <c r="B323" s="60" t="str">
        <f>IFERROR(__xludf.DUMMYFUNCTION("""COMPUTED_VALUE"""),"G3 ปุนนาภา (เมือง1)")</f>
        <v>G3 ปุนนาภา (เมือง1)</v>
      </c>
      <c r="C323" s="60"/>
      <c r="D323" s="60"/>
      <c r="E323" s="60" t="str">
        <f>IFERROR(__xludf.DUMMYFUNCTION("""COMPUTED_VALUE"""),"ไม่มีข้อมูลเข้าเยี่ยม")</f>
        <v>ไม่มีข้อมูลเข้าเยี่ยม</v>
      </c>
      <c r="F323" s="60"/>
      <c r="G323" s="60" t="str">
        <f>IFERROR(__xludf.DUMMYFUNCTION("""COMPUTED_VALUE"""),"New")</f>
        <v>New</v>
      </c>
    </row>
    <row r="324" ht="15.75" customHeight="1">
      <c r="A324" s="60" t="str">
        <f>IFERROR(__xludf.DUMMYFUNCTION("""COMPUTED_VALUE"""),"ใย")</f>
        <v>ใย</v>
      </c>
      <c r="B324" s="60" t="str">
        <f>IFERROR(__xludf.DUMMYFUNCTION("""COMPUTED_VALUE"""),"G3 ปุนนาภา (เมือง1)")</f>
        <v>G3 ปุนนาภา (เมือง1)</v>
      </c>
      <c r="C324" s="60"/>
      <c r="D324" s="60"/>
      <c r="E324" s="60" t="str">
        <f>IFERROR(__xludf.DUMMYFUNCTION("""COMPUTED_VALUE"""),"ไม่มีข้อมูลเข้าเยี่ยม")</f>
        <v>ไม่มีข้อมูลเข้าเยี่ยม</v>
      </c>
      <c r="F324" s="60"/>
      <c r="G324" s="60" t="str">
        <f>IFERROR(__xludf.DUMMYFUNCTION("""COMPUTED_VALUE"""),"New")</f>
        <v>New</v>
      </c>
    </row>
    <row r="325" ht="15.75" customHeight="1">
      <c r="A325" s="60" t="str">
        <f>IFERROR(__xludf.DUMMYFUNCTION("""COMPUTED_VALUE"""),"น้อย")</f>
        <v>น้อย</v>
      </c>
      <c r="B325" s="60" t="str">
        <f>IFERROR(__xludf.DUMMYFUNCTION("""COMPUTED_VALUE"""),"G3 ปุนนาภา (เมือง1)")</f>
        <v>G3 ปุนนาภา (เมือง1)</v>
      </c>
      <c r="C325" s="60"/>
      <c r="D325" s="60"/>
      <c r="E325" s="60" t="str">
        <f>IFERROR(__xludf.DUMMYFUNCTION("""COMPUTED_VALUE"""),"ไม่มีข้อมูลเข้าเยี่ยม")</f>
        <v>ไม่มีข้อมูลเข้าเยี่ยม</v>
      </c>
      <c r="F325" s="60"/>
      <c r="G325" s="60" t="str">
        <f>IFERROR(__xludf.DUMMYFUNCTION("""COMPUTED_VALUE"""),"New")</f>
        <v>New</v>
      </c>
    </row>
    <row r="326" ht="15.75" customHeight="1">
      <c r="A326" s="60" t="str">
        <f>IFERROR(__xludf.DUMMYFUNCTION("""COMPUTED_VALUE"""),"มาลี เหมือดขุนทด")</f>
        <v>มาลี เหมือดขุนทด</v>
      </c>
      <c r="B326" s="60" t="str">
        <f>IFERROR(__xludf.DUMMYFUNCTION("""COMPUTED_VALUE"""),"G13 น้อย (นาตาล) ท่าคันโท")</f>
        <v>G13 น้อย (นาตาล) ท่าคันโท</v>
      </c>
      <c r="C326" s="60"/>
      <c r="D326" s="60"/>
      <c r="E326" s="60" t="str">
        <f>IFERROR(__xludf.DUMMYFUNCTION("""COMPUTED_VALUE"""),"ไม่มีข้อมูลเข้าเยี่ยม")</f>
        <v>ไม่มีข้อมูลเข้าเยี่ยม</v>
      </c>
      <c r="F326" s="60"/>
      <c r="G326" s="60" t="str">
        <f>IFERROR(__xludf.DUMMYFUNCTION("""COMPUTED_VALUE"""),"New")</f>
        <v>New</v>
      </c>
    </row>
    <row r="327" ht="15.75" customHeight="1">
      <c r="A327" s="60" t="str">
        <f>IFERROR(__xludf.DUMMYFUNCTION("""COMPUTED_VALUE"""),"ยายเต้า")</f>
        <v>ยายเต้า</v>
      </c>
      <c r="B327" s="60" t="str">
        <f>IFERROR(__xludf.DUMMYFUNCTION("""COMPUTED_VALUE"""),"G13 น้อย (นาตาล) ท่าคันโท")</f>
        <v>G13 น้อย (นาตาล) ท่าคันโท</v>
      </c>
      <c r="C327" s="60"/>
      <c r="D327" s="60"/>
      <c r="E327" s="60" t="str">
        <f>IFERROR(__xludf.DUMMYFUNCTION("""COMPUTED_VALUE"""),"ไม่มีข้อมูลเข้าเยี่ยม")</f>
        <v>ไม่มีข้อมูลเข้าเยี่ยม</v>
      </c>
      <c r="F327" s="60"/>
      <c r="G327" s="60" t="str">
        <f>IFERROR(__xludf.DUMMYFUNCTION("""COMPUTED_VALUE"""),"New")</f>
        <v>New</v>
      </c>
    </row>
    <row r="328" ht="15.75" customHeight="1">
      <c r="A328" s="60" t="str">
        <f>IFERROR(__xludf.DUMMYFUNCTION("""COMPUTED_VALUE"""),"ปานระวี (แหนม)")</f>
        <v>ปานระวี (แหนม)</v>
      </c>
      <c r="B328" s="60" t="str">
        <f>IFERROR(__xludf.DUMMYFUNCTION("""COMPUTED_VALUE"""),"G13 น้อย (นาตาล) ท่าคันโท")</f>
        <v>G13 น้อย (นาตาล) ท่าคันโท</v>
      </c>
      <c r="C328" s="60"/>
      <c r="D328" s="60"/>
      <c r="E328" s="60" t="str">
        <f>IFERROR(__xludf.DUMMYFUNCTION("""COMPUTED_VALUE"""),"ไม่มีข้อมูลเข้าเยี่ยม")</f>
        <v>ไม่มีข้อมูลเข้าเยี่ยม</v>
      </c>
      <c r="F328" s="60"/>
      <c r="G328" s="60" t="str">
        <f>IFERROR(__xludf.DUMMYFUNCTION("""COMPUTED_VALUE"""),"New")</f>
        <v>New</v>
      </c>
    </row>
    <row r="329" ht="15.75" customHeight="1">
      <c r="A329" s="60" t="str">
        <f>IFERROR(__xludf.DUMMYFUNCTION("""COMPUTED_VALUE"""),"แอ้ด")</f>
        <v>แอ้ด</v>
      </c>
      <c r="B329" s="60" t="str">
        <f>IFERROR(__xludf.DUMMYFUNCTION("""COMPUTED_VALUE"""),"G13 น้อย (นาตาล) ท่าคันโท")</f>
        <v>G13 น้อย (นาตาล) ท่าคันโท</v>
      </c>
      <c r="C329" s="60"/>
      <c r="D329" s="60"/>
      <c r="E329" s="60" t="str">
        <f>IFERROR(__xludf.DUMMYFUNCTION("""COMPUTED_VALUE"""),"ไม่มีข้อมูลเข้าเยี่ยม")</f>
        <v>ไม่มีข้อมูลเข้าเยี่ยม</v>
      </c>
      <c r="F329" s="60"/>
      <c r="G329" s="60" t="str">
        <f>IFERROR(__xludf.DUMMYFUNCTION("""COMPUTED_VALUE"""),"New")</f>
        <v>New</v>
      </c>
    </row>
    <row r="330" ht="15.75" customHeight="1">
      <c r="A330" s="60" t="str">
        <f>IFERROR(__xludf.DUMMYFUNCTION("""COMPUTED_VALUE"""),"ฟิลม์")</f>
        <v>ฟิลม์</v>
      </c>
      <c r="B330" s="60" t="str">
        <f>IFERROR(__xludf.DUMMYFUNCTION("""COMPUTED_VALUE"""),"G13 น้อย (นาตาล) ท่าคันโท")</f>
        <v>G13 น้อย (นาตาล) ท่าคันโท</v>
      </c>
      <c r="C330" s="60"/>
      <c r="D330" s="60"/>
      <c r="E330" s="60" t="str">
        <f>IFERROR(__xludf.DUMMYFUNCTION("""COMPUTED_VALUE"""),"ไม่มีข้อมูลเข้าเยี่ยม")</f>
        <v>ไม่มีข้อมูลเข้าเยี่ยม</v>
      </c>
      <c r="F330" s="60"/>
      <c r="G330" s="60" t="str">
        <f>IFERROR(__xludf.DUMMYFUNCTION("""COMPUTED_VALUE"""),"New")</f>
        <v>New</v>
      </c>
    </row>
    <row r="331" ht="15.75" customHeight="1">
      <c r="A331" s="60" t="str">
        <f>IFERROR(__xludf.DUMMYFUNCTION("""COMPUTED_VALUE"""),"แม่แอ๋ว")</f>
        <v>แม่แอ๋ว</v>
      </c>
      <c r="B331" s="60" t="str">
        <f>IFERROR(__xludf.DUMMYFUNCTION("""COMPUTED_VALUE"""),"G13 น้อย (นาตาล) ท่าคันโท")</f>
        <v>G13 น้อย (นาตาล) ท่าคันโท</v>
      </c>
      <c r="C331" s="60"/>
      <c r="D331" s="60"/>
      <c r="E331" s="60" t="str">
        <f>IFERROR(__xludf.DUMMYFUNCTION("""COMPUTED_VALUE"""),"ไม่มีข้อมูลเข้าเยี่ยม")</f>
        <v>ไม่มีข้อมูลเข้าเยี่ยม</v>
      </c>
      <c r="F331" s="60"/>
      <c r="G331" s="60" t="str">
        <f>IFERROR(__xludf.DUMMYFUNCTION("""COMPUTED_VALUE"""),"New")</f>
        <v>New</v>
      </c>
    </row>
    <row r="332" ht="15.75" customHeight="1">
      <c r="A332" s="60" t="str">
        <f>IFERROR(__xludf.DUMMYFUNCTION("""COMPUTED_VALUE"""),"พ่อแอ้ด")</f>
        <v>พ่อแอ้ด</v>
      </c>
      <c r="B332" s="60" t="str">
        <f>IFERROR(__xludf.DUMMYFUNCTION("""COMPUTED_VALUE"""),"G13 น้อย (นาตาล) ท่าคันโท")</f>
        <v>G13 น้อย (นาตาล) ท่าคันโท</v>
      </c>
      <c r="C332" s="60"/>
      <c r="D332" s="60"/>
      <c r="E332" s="60" t="str">
        <f>IFERROR(__xludf.DUMMYFUNCTION("""COMPUTED_VALUE"""),"ไม่มีข้อมูลเข้าเยี่ยม")</f>
        <v>ไม่มีข้อมูลเข้าเยี่ยม</v>
      </c>
      <c r="F332" s="60"/>
      <c r="G332" s="60" t="str">
        <f>IFERROR(__xludf.DUMMYFUNCTION("""COMPUTED_VALUE"""),"New")</f>
        <v>New</v>
      </c>
    </row>
    <row r="333" ht="15.75" customHeight="1">
      <c r="A333" s="60" t="str">
        <f>IFERROR(__xludf.DUMMYFUNCTION("""COMPUTED_VALUE"""),"แก้้ว")</f>
        <v>แก้้ว</v>
      </c>
      <c r="B333" s="60" t="str">
        <f>IFERROR(__xludf.DUMMYFUNCTION("""COMPUTED_VALUE"""),"G13 น้อย (นาตาล) ท่าคันโท")</f>
        <v>G13 น้อย (นาตาล) ท่าคันโท</v>
      </c>
      <c r="C333" s="60"/>
      <c r="D333" s="60"/>
      <c r="E333" s="60" t="str">
        <f>IFERROR(__xludf.DUMMYFUNCTION("""COMPUTED_VALUE"""),"ไม่มีข้อมูลเข้าเยี่ยม")</f>
        <v>ไม่มีข้อมูลเข้าเยี่ยม</v>
      </c>
      <c r="F333" s="60"/>
      <c r="G333" s="60" t="str">
        <f>IFERROR(__xludf.DUMMYFUNCTION("""COMPUTED_VALUE"""),"New")</f>
        <v>New</v>
      </c>
    </row>
    <row r="334" ht="15.75" customHeight="1">
      <c r="A334" s="60" t="str">
        <f>IFERROR(__xludf.DUMMYFUNCTION("""COMPUTED_VALUE"""),"เสาวนีย์  จิตรักษ์")</f>
        <v>เสาวนีย์  จิตรักษ์</v>
      </c>
      <c r="B334" s="60" t="str">
        <f>IFERROR(__xludf.DUMMYFUNCTION("""COMPUTED_VALUE"""),"G14 ติ๊ก (ภูฮัง) ท่าคันโท")</f>
        <v>G14 ติ๊ก (ภูฮัง) ท่าคันโท</v>
      </c>
      <c r="C334" s="60"/>
      <c r="D334" s="60"/>
      <c r="E334" s="60" t="str">
        <f>IFERROR(__xludf.DUMMYFUNCTION("""COMPUTED_VALUE"""),"ไม่มีข้อมูลเข้าเยี่ยม")</f>
        <v>ไม่มีข้อมูลเข้าเยี่ยม</v>
      </c>
      <c r="F334" s="60"/>
      <c r="G334" s="60" t="str">
        <f>IFERROR(__xludf.DUMMYFUNCTION("""COMPUTED_VALUE"""),"New")</f>
        <v>New</v>
      </c>
    </row>
    <row r="335" ht="15.75" customHeight="1">
      <c r="A335" s="60" t="str">
        <f>IFERROR(__xludf.DUMMYFUNCTION("""COMPUTED_VALUE"""),"กบ")</f>
        <v>กบ</v>
      </c>
      <c r="B335" s="60" t="str">
        <f>IFERROR(__xludf.DUMMYFUNCTION("""COMPUTED_VALUE"""),"G14 ติ๊ก (ภูฮัง) ท่าคันโท")</f>
        <v>G14 ติ๊ก (ภูฮัง) ท่าคันโท</v>
      </c>
      <c r="C335" s="60"/>
      <c r="D335" s="60"/>
      <c r="E335" s="60" t="str">
        <f>IFERROR(__xludf.DUMMYFUNCTION("""COMPUTED_VALUE"""),"ไม่มีข้อมูลเข้าเยี่ยม")</f>
        <v>ไม่มีข้อมูลเข้าเยี่ยม</v>
      </c>
      <c r="F335" s="60"/>
      <c r="G335" s="60" t="str">
        <f>IFERROR(__xludf.DUMMYFUNCTION("""COMPUTED_VALUE"""),"New")</f>
        <v>New</v>
      </c>
    </row>
    <row r="336" ht="15.75" customHeight="1">
      <c r="A336" s="60" t="str">
        <f>IFERROR(__xludf.DUMMYFUNCTION("""COMPUTED_VALUE"""),"เอ")</f>
        <v>เอ</v>
      </c>
      <c r="B336" s="60" t="str">
        <f>IFERROR(__xludf.DUMMYFUNCTION("""COMPUTED_VALUE"""),"G14 ติ๊ก (ภูฮัง) ท่าคันโท")</f>
        <v>G14 ติ๊ก (ภูฮัง) ท่าคันโท</v>
      </c>
      <c r="C336" s="60"/>
      <c r="D336" s="60"/>
      <c r="E336" s="60" t="str">
        <f>IFERROR(__xludf.DUMMYFUNCTION("""COMPUTED_VALUE"""),"ไม่มีข้อมูลเข้าเยี่ยม")</f>
        <v>ไม่มีข้อมูลเข้าเยี่ยม</v>
      </c>
      <c r="F336" s="60"/>
      <c r="G336" s="60" t="str">
        <f>IFERROR(__xludf.DUMMYFUNCTION("""COMPUTED_VALUE"""),"New")</f>
        <v>New</v>
      </c>
    </row>
    <row r="337" ht="15.75" customHeight="1">
      <c r="A337" s="60" t="str">
        <f>IFERROR(__xludf.DUMMYFUNCTION("""COMPUTED_VALUE"""),"โอ๊ค")</f>
        <v>โอ๊ค</v>
      </c>
      <c r="B337" s="60" t="str">
        <f>IFERROR(__xludf.DUMMYFUNCTION("""COMPUTED_VALUE"""),"G14 ติ๊ก (ภูฮัง) ท่าคันโท")</f>
        <v>G14 ติ๊ก (ภูฮัง) ท่าคันโท</v>
      </c>
      <c r="C337" s="60"/>
      <c r="D337" s="60"/>
      <c r="E337" s="60" t="str">
        <f>IFERROR(__xludf.DUMMYFUNCTION("""COMPUTED_VALUE"""),"ไม่มีข้อมูลเข้าเยี่ยม")</f>
        <v>ไม่มีข้อมูลเข้าเยี่ยม</v>
      </c>
      <c r="F337" s="60"/>
      <c r="G337" s="60" t="str">
        <f>IFERROR(__xludf.DUMMYFUNCTION("""COMPUTED_VALUE"""),"New")</f>
        <v>New</v>
      </c>
    </row>
    <row r="338" ht="15.75" customHeight="1">
      <c r="A338" s="60" t="str">
        <f>IFERROR(__xludf.DUMMYFUNCTION("""COMPUTED_VALUE"""),"มนูญ")</f>
        <v>มนูญ</v>
      </c>
      <c r="B338" s="60" t="str">
        <f>IFERROR(__xludf.DUMMYFUNCTION("""COMPUTED_VALUE"""),"G14 ติ๊ก (ภูฮัง) ท่าคันโท")</f>
        <v>G14 ติ๊ก (ภูฮัง) ท่าคันโท</v>
      </c>
      <c r="C338" s="60"/>
      <c r="D338" s="60"/>
      <c r="E338" s="60" t="str">
        <f>IFERROR(__xludf.DUMMYFUNCTION("""COMPUTED_VALUE"""),"ไม่มีข้อมูลเข้าเยี่ยม")</f>
        <v>ไม่มีข้อมูลเข้าเยี่ยม</v>
      </c>
      <c r="F338" s="60"/>
      <c r="G338" s="60" t="str">
        <f>IFERROR(__xludf.DUMMYFUNCTION("""COMPUTED_VALUE"""),"New")</f>
        <v>New</v>
      </c>
    </row>
    <row r="339" ht="15.75" customHeight="1">
      <c r="A339" s="60" t="str">
        <f>IFERROR(__xludf.DUMMYFUNCTION("""COMPUTED_VALUE"""),"ตาล")</f>
        <v>ตาล</v>
      </c>
      <c r="B339" s="60" t="str">
        <f>IFERROR(__xludf.DUMMYFUNCTION("""COMPUTED_VALUE"""),"G14 ติ๊ก (ภูฮัง) ท่าคันโท")</f>
        <v>G14 ติ๊ก (ภูฮัง) ท่าคันโท</v>
      </c>
      <c r="C339" s="60"/>
      <c r="D339" s="60"/>
      <c r="E339" s="60" t="str">
        <f>IFERROR(__xludf.DUMMYFUNCTION("""COMPUTED_VALUE"""),"ไม่มีข้อมูลเข้าเยี่ยม")</f>
        <v>ไม่มีข้อมูลเข้าเยี่ยม</v>
      </c>
      <c r="F339" s="60"/>
      <c r="G339" s="60" t="str">
        <f>IFERROR(__xludf.DUMMYFUNCTION("""COMPUTED_VALUE"""),"New")</f>
        <v>New</v>
      </c>
    </row>
    <row r="340" ht="15.75" customHeight="1">
      <c r="A340" s="60" t="str">
        <f>IFERROR(__xludf.DUMMYFUNCTION("""COMPUTED_VALUE"""),"วันเฉลิม ศรีแพงมล")</f>
        <v>วันเฉลิม ศรีแพงมล</v>
      </c>
      <c r="B340" s="60" t="str">
        <f>IFERROR(__xludf.DUMMYFUNCTION("""COMPUTED_VALUE"""),"G5 ดาวใจ (เมือง2)")</f>
        <v>G5 ดาวใจ (เมือง2)</v>
      </c>
      <c r="C340" s="60"/>
      <c r="D340" s="60"/>
      <c r="E340" s="60" t="str">
        <f>IFERROR(__xludf.DUMMYFUNCTION("""COMPUTED_VALUE"""),"ไม่มีข้อมูลเข้าเยี่ยม")</f>
        <v>ไม่มีข้อมูลเข้าเยี่ยม</v>
      </c>
      <c r="F340" s="60"/>
      <c r="G340" s="60" t="str">
        <f>IFERROR(__xludf.DUMMYFUNCTION("""COMPUTED_VALUE"""),"New")</f>
        <v>New</v>
      </c>
    </row>
    <row r="341" ht="15.75" customHeight="1">
      <c r="A341" s="60" t="str">
        <f>IFERROR(__xludf.DUMMYFUNCTION("""COMPUTED_VALUE"""),"ศิริภรณ์  ศรีแพงมล")</f>
        <v>ศิริภรณ์  ศรีแพงมล</v>
      </c>
      <c r="B341" s="60" t="str">
        <f>IFERROR(__xludf.DUMMYFUNCTION("""COMPUTED_VALUE"""),"G5 ดาวใจ (เมือง2)")</f>
        <v>G5 ดาวใจ (เมือง2)</v>
      </c>
      <c r="C341" s="60"/>
      <c r="D341" s="60"/>
      <c r="E341" s="60" t="str">
        <f>IFERROR(__xludf.DUMMYFUNCTION("""COMPUTED_VALUE"""),"ไม่มีข้อมูลเข้าเยี่ยม")</f>
        <v>ไม่มีข้อมูลเข้าเยี่ยม</v>
      </c>
      <c r="F341" s="60"/>
      <c r="G341" s="60" t="str">
        <f>IFERROR(__xludf.DUMMYFUNCTION("""COMPUTED_VALUE"""),"New")</f>
        <v>New</v>
      </c>
    </row>
    <row r="342" ht="15.75" customHeight="1">
      <c r="A342" s="60" t="str">
        <f>IFERROR(__xludf.DUMMYFUNCTION("""COMPUTED_VALUE"""),"อุนัฐดา")</f>
        <v>อุนัฐดา</v>
      </c>
      <c r="B342" s="60" t="str">
        <f>IFERROR(__xludf.DUMMYFUNCTION("""COMPUTED_VALUE"""),"G4 ทัศนา (เมือง2)")</f>
        <v>G4 ทัศนา (เมือง2)</v>
      </c>
      <c r="C342" s="60"/>
      <c r="D342" s="60"/>
      <c r="E342" s="60" t="str">
        <f>IFERROR(__xludf.DUMMYFUNCTION("""COMPUTED_VALUE"""),"ไม่มีข้อมูลเข้าเยี่ยม")</f>
        <v>ไม่มีข้อมูลเข้าเยี่ยม</v>
      </c>
      <c r="F342" s="60"/>
      <c r="G342" s="60" t="str">
        <f>IFERROR(__xludf.DUMMYFUNCTION("""COMPUTED_VALUE"""),"New")</f>
        <v>New</v>
      </c>
    </row>
    <row r="343" ht="15.75" customHeight="1">
      <c r="A343" s="60" t="str">
        <f>IFERROR(__xludf.DUMMYFUNCTION("""COMPUTED_VALUE"""),"นภา  เรืองกล้า")</f>
        <v>นภา  เรืองกล้า</v>
      </c>
      <c r="B343" s="60" t="str">
        <f>IFERROR(__xludf.DUMMYFUNCTION("""COMPUTED_VALUE"""),"G2 เบญ (เมือง1)")</f>
        <v>G2 เบญ (เมือง1)</v>
      </c>
      <c r="C343" s="60"/>
      <c r="D343" s="60"/>
      <c r="E343" s="60" t="str">
        <f>IFERROR(__xludf.DUMMYFUNCTION("""COMPUTED_VALUE"""),"ไม่มีข้อมูลเข้าเยี่ยม")</f>
        <v>ไม่มีข้อมูลเข้าเยี่ยม</v>
      </c>
      <c r="F343" s="60"/>
      <c r="G343" s="60" t="str">
        <f>IFERROR(__xludf.DUMMYFUNCTION("""COMPUTED_VALUE"""),"New")</f>
        <v>New</v>
      </c>
    </row>
    <row r="344" ht="15.75" customHeight="1">
      <c r="A344" s="60" t="str">
        <f>IFERROR(__xludf.DUMMYFUNCTION("""COMPUTED_VALUE"""),"สุทัศน์  จันทร์อุดม")</f>
        <v>สุทัศน์  จันทร์อุดม</v>
      </c>
      <c r="B344" s="60" t="str">
        <f>IFERROR(__xludf.DUMMYFUNCTION("""COMPUTED_VALUE"""),"G5 ดาวใจ (เมือง2)")</f>
        <v>G5 ดาวใจ (เมือง2)</v>
      </c>
      <c r="C344" s="60"/>
      <c r="D344" s="60"/>
      <c r="E344" s="60" t="str">
        <f>IFERROR(__xludf.DUMMYFUNCTION("""COMPUTED_VALUE"""),"ไม่มีข้อมูลเข้าเยี่ยม")</f>
        <v>ไม่มีข้อมูลเข้าเยี่ยม</v>
      </c>
      <c r="F344" s="60"/>
      <c r="G344" s="60" t="str">
        <f>IFERROR(__xludf.DUMMYFUNCTION("""COMPUTED_VALUE"""),"New")</f>
        <v>New</v>
      </c>
    </row>
    <row r="345" ht="15.75" customHeight="1">
      <c r="A345" s="60" t="str">
        <f>IFERROR(__xludf.DUMMYFUNCTION("""COMPUTED_VALUE"""),"ชาติชาย    สังเสวีย์")</f>
        <v>ชาติชาย    สังเสวีย์</v>
      </c>
      <c r="B345" s="60" t="str">
        <f>IFERROR(__xludf.DUMMYFUNCTION("""COMPUTED_VALUE"""),"G5 ดาวใจ (เมือง2)")</f>
        <v>G5 ดาวใจ (เมือง2)</v>
      </c>
      <c r="C345" s="60"/>
      <c r="D345" s="60"/>
      <c r="E345" s="60" t="str">
        <f>IFERROR(__xludf.DUMMYFUNCTION("""COMPUTED_VALUE"""),"ไม่มีข้อมูลเข้าเยี่ยม")</f>
        <v>ไม่มีข้อมูลเข้าเยี่ยม</v>
      </c>
      <c r="F345" s="60"/>
      <c r="G345" s="60" t="str">
        <f>IFERROR(__xludf.DUMMYFUNCTION("""COMPUTED_VALUE"""),"New")</f>
        <v>New</v>
      </c>
    </row>
    <row r="346" ht="15.75" customHeight="1">
      <c r="A346" s="60" t="str">
        <f>IFERROR(__xludf.DUMMYFUNCTION("""COMPUTED_VALUE"""),"ลลิตา  สังเสวีย์")</f>
        <v>ลลิตา  สังเสวีย์</v>
      </c>
      <c r="B346" s="60" t="str">
        <f>IFERROR(__xludf.DUMMYFUNCTION("""COMPUTED_VALUE"""),"G5 ดาวใจ (เมือง2)")</f>
        <v>G5 ดาวใจ (เมือง2)</v>
      </c>
      <c r="C346" s="60"/>
      <c r="D346" s="60"/>
      <c r="E346" s="60" t="str">
        <f>IFERROR(__xludf.DUMMYFUNCTION("""COMPUTED_VALUE"""),"ไม่มีข้อมูลเข้าเยี่ยม")</f>
        <v>ไม่มีข้อมูลเข้าเยี่ยม</v>
      </c>
      <c r="F346" s="60"/>
      <c r="G346" s="60" t="str">
        <f>IFERROR(__xludf.DUMMYFUNCTION("""COMPUTED_VALUE"""),"New")</f>
        <v>New</v>
      </c>
    </row>
    <row r="347" ht="15.75" customHeight="1">
      <c r="A347" s="60" t="str">
        <f>IFERROR(__xludf.DUMMYFUNCTION("""COMPUTED_VALUE"""),"สุวรรณ  ศรีแพงมล")</f>
        <v>สุวรรณ  ศรีแพงมล</v>
      </c>
      <c r="B347" s="60" t="str">
        <f>IFERROR(__xludf.DUMMYFUNCTION("""COMPUTED_VALUE"""),"G5 ดาวใจ (เมือง2)")</f>
        <v>G5 ดาวใจ (เมือง2)</v>
      </c>
      <c r="C347" s="60"/>
      <c r="D347" s="60"/>
      <c r="E347" s="60" t="str">
        <f>IFERROR(__xludf.DUMMYFUNCTION("""COMPUTED_VALUE"""),"ไม่มีข้อมูลเข้าเยี่ยม")</f>
        <v>ไม่มีข้อมูลเข้าเยี่ยม</v>
      </c>
      <c r="F347" s="60"/>
      <c r="G347" s="60" t="str">
        <f>IFERROR(__xludf.DUMMYFUNCTION("""COMPUTED_VALUE"""),"New")</f>
        <v>New</v>
      </c>
    </row>
    <row r="348" ht="15.75" customHeight="1">
      <c r="A348" s="60" t="str">
        <f>IFERROR(__xludf.DUMMYFUNCTION("""COMPUTED_VALUE"""),"สมเพียร(น้อย) ")</f>
        <v>สมเพียร(น้อย) </v>
      </c>
      <c r="B348" s="60" t="str">
        <f>IFERROR(__xludf.DUMMYFUNCTION("""COMPUTED_VALUE"""),"G5 ดาวใจ (เมือง2)")</f>
        <v>G5 ดาวใจ (เมือง2)</v>
      </c>
      <c r="C348" s="60"/>
      <c r="D348" s="60"/>
      <c r="E348" s="60" t="str">
        <f>IFERROR(__xludf.DUMMYFUNCTION("""COMPUTED_VALUE"""),"ไม่มีข้อมูลเข้าเยี่ยม")</f>
        <v>ไม่มีข้อมูลเข้าเยี่ยม</v>
      </c>
      <c r="F348" s="60"/>
      <c r="G348" s="60" t="str">
        <f>IFERROR(__xludf.DUMMYFUNCTION("""COMPUTED_VALUE"""),"New")</f>
        <v>New</v>
      </c>
    </row>
    <row r="349" ht="15.75" customHeight="1">
      <c r="A349" s="60" t="str">
        <f>IFERROR(__xludf.DUMMYFUNCTION("""COMPUTED_VALUE"""),"โอ๋")</f>
        <v>โอ๋</v>
      </c>
      <c r="B349" s="60" t="str">
        <f>IFERROR(__xludf.DUMMYFUNCTION("""COMPUTED_VALUE"""),"G5 ดาวใจ (เมือง2)")</f>
        <v>G5 ดาวใจ (เมือง2)</v>
      </c>
      <c r="C349" s="60"/>
      <c r="D349" s="60"/>
      <c r="E349" s="60" t="str">
        <f>IFERROR(__xludf.DUMMYFUNCTION("""COMPUTED_VALUE"""),"ไม่มีข้อมูลเข้าเยี่ยม")</f>
        <v>ไม่มีข้อมูลเข้าเยี่ยม</v>
      </c>
      <c r="F349" s="60"/>
      <c r="G349" s="60" t="str">
        <f>IFERROR(__xludf.DUMMYFUNCTION("""COMPUTED_VALUE"""),"New")</f>
        <v>New</v>
      </c>
    </row>
    <row r="350" ht="15.75" customHeight="1">
      <c r="A350" s="60" t="str">
        <f>IFERROR(__xludf.DUMMYFUNCTION("""COMPUTED_VALUE"""),"เล็ก")</f>
        <v>เล็ก</v>
      </c>
      <c r="B350" s="60" t="str">
        <f>IFERROR(__xludf.DUMMYFUNCTION("""COMPUTED_VALUE"""),"G5 ดาวใจ (เมือง2)")</f>
        <v>G5 ดาวใจ (เมือง2)</v>
      </c>
      <c r="C350" s="60"/>
      <c r="D350" s="60"/>
      <c r="E350" s="60" t="str">
        <f>IFERROR(__xludf.DUMMYFUNCTION("""COMPUTED_VALUE"""),"ไม่มีข้อมูลเข้าเยี่ยม")</f>
        <v>ไม่มีข้อมูลเข้าเยี่ยม</v>
      </c>
      <c r="F350" s="60"/>
      <c r="G350" s="60" t="str">
        <f>IFERROR(__xludf.DUMMYFUNCTION("""COMPUTED_VALUE"""),"New")</f>
        <v>New</v>
      </c>
    </row>
    <row r="351" ht="15.75" customHeight="1">
      <c r="A351" s="60" t="str">
        <f>IFERROR(__xludf.DUMMYFUNCTION("""COMPUTED_VALUE"""),"ปาล์ม")</f>
        <v>ปาล์ม</v>
      </c>
      <c r="B351" s="60" t="str">
        <f>IFERROR(__xludf.DUMMYFUNCTION("""COMPUTED_VALUE"""),"G5 ดาวใจ (เมือง2)")</f>
        <v>G5 ดาวใจ (เมือง2)</v>
      </c>
      <c r="C351" s="60"/>
      <c r="D351" s="60"/>
      <c r="E351" s="60" t="str">
        <f>IFERROR(__xludf.DUMMYFUNCTION("""COMPUTED_VALUE"""),"ไม่มีข้อมูลเข้าเยี่ยม")</f>
        <v>ไม่มีข้อมูลเข้าเยี่ยม</v>
      </c>
      <c r="F351" s="60"/>
      <c r="G351" s="60" t="str">
        <f>IFERROR(__xludf.DUMMYFUNCTION("""COMPUTED_VALUE"""),"New")</f>
        <v>New</v>
      </c>
    </row>
    <row r="352" ht="15.75" customHeight="1">
      <c r="A352" s="60" t="str">
        <f>IFERROR(__xludf.DUMMYFUNCTION("""COMPUTED_VALUE"""),"แม่จ่อย")</f>
        <v>แม่จ่อย</v>
      </c>
      <c r="B352" s="60" t="str">
        <f>IFERROR(__xludf.DUMMYFUNCTION("""COMPUTED_VALUE"""),"G5 ดาวใจ (เมือง2)")</f>
        <v>G5 ดาวใจ (เมือง2)</v>
      </c>
      <c r="C352" s="60"/>
      <c r="D352" s="60"/>
      <c r="E352" s="60" t="str">
        <f>IFERROR(__xludf.DUMMYFUNCTION("""COMPUTED_VALUE"""),"ไม่มีข้อมูลเข้าเยี่ยม")</f>
        <v>ไม่มีข้อมูลเข้าเยี่ยม</v>
      </c>
      <c r="F352" s="60"/>
      <c r="G352" s="60" t="str">
        <f>IFERROR(__xludf.DUMMYFUNCTION("""COMPUTED_VALUE"""),"New")</f>
        <v>New</v>
      </c>
    </row>
    <row r="353" ht="15.75" customHeight="1">
      <c r="A353" s="60" t="str">
        <f>IFERROR(__xludf.DUMMYFUNCTION("""COMPUTED_VALUE"""),"แม่นี")</f>
        <v>แม่นี</v>
      </c>
      <c r="B353" s="60" t="str">
        <f>IFERROR(__xludf.DUMMYFUNCTION("""COMPUTED_VALUE"""),"G6 สถิต (เมือง2)")</f>
        <v>G6 สถิต (เมือง2)</v>
      </c>
      <c r="C353" s="60"/>
      <c r="D353" s="60"/>
      <c r="E353" s="60" t="str">
        <f>IFERROR(__xludf.DUMMYFUNCTION("""COMPUTED_VALUE"""),"ไม่มีข้อมูลเข้าเยี่ยม")</f>
        <v>ไม่มีข้อมูลเข้าเยี่ยม</v>
      </c>
      <c r="F353" s="60"/>
      <c r="G353" s="60" t="str">
        <f>IFERROR(__xludf.DUMMYFUNCTION("""COMPUTED_VALUE"""),"New")</f>
        <v>New</v>
      </c>
    </row>
    <row r="354" ht="15.75" customHeight="1">
      <c r="A354" s="60" t="str">
        <f>IFERROR(__xludf.DUMMYFUNCTION("""COMPUTED_VALUE"""),"วาส")</f>
        <v>วาส</v>
      </c>
      <c r="B354" s="60" t="str">
        <f>IFERROR(__xludf.DUMMYFUNCTION("""COMPUTED_VALUE"""),"G2 เบญ (เมือง1)")</f>
        <v>G2 เบญ (เมือง1)</v>
      </c>
      <c r="C354" s="60"/>
      <c r="D354" s="60"/>
      <c r="E354" s="60" t="str">
        <f>IFERROR(__xludf.DUMMYFUNCTION("""COMPUTED_VALUE"""),"ไม่มีข้อมูลเข้าเยี่ยม")</f>
        <v>ไม่มีข้อมูลเข้าเยี่ยม</v>
      </c>
      <c r="F354" s="60"/>
      <c r="G354" s="60" t="str">
        <f>IFERROR(__xludf.DUMMYFUNCTION("""COMPUTED_VALUE"""),"New")</f>
        <v>New</v>
      </c>
    </row>
    <row r="355" ht="15.75" customHeight="1">
      <c r="A355" s="60" t="str">
        <f>IFERROR(__xludf.DUMMYFUNCTION("""COMPUTED_VALUE"""),"หาญ ")</f>
        <v>หาญ </v>
      </c>
      <c r="B355" s="60" t="str">
        <f>IFERROR(__xludf.DUMMYFUNCTION("""COMPUTED_VALUE"""),"G5 ดาวใจ (เมือง2)")</f>
        <v>G5 ดาวใจ (เมือง2)</v>
      </c>
      <c r="C355" s="60"/>
      <c r="D355" s="60"/>
      <c r="E355" s="60" t="str">
        <f>IFERROR(__xludf.DUMMYFUNCTION("""COMPUTED_VALUE"""),"ไม่มีข้อมูลเข้าเยี่ยม")</f>
        <v>ไม่มีข้อมูลเข้าเยี่ยม</v>
      </c>
      <c r="F355" s="60"/>
      <c r="G355" s="60" t="str">
        <f>IFERROR(__xludf.DUMMYFUNCTION("""COMPUTED_VALUE"""),"New")</f>
        <v>New</v>
      </c>
    </row>
    <row r="356" ht="15.75" customHeight="1">
      <c r="A356" s="60" t="str">
        <f>IFERROR(__xludf.DUMMYFUNCTION("""COMPUTED_VALUE"""),"เก๋")</f>
        <v>เก๋</v>
      </c>
      <c r="B356" s="60" t="str">
        <f>IFERROR(__xludf.DUMMYFUNCTION("""COMPUTED_VALUE"""),"G5 ดาวใจ (เมือง2)")</f>
        <v>G5 ดาวใจ (เมือง2)</v>
      </c>
      <c r="C356" s="60"/>
      <c r="D356" s="60"/>
      <c r="E356" s="60" t="str">
        <f>IFERROR(__xludf.DUMMYFUNCTION("""COMPUTED_VALUE"""),"ไม่มีข้อมูลเข้าเยี่ยม")</f>
        <v>ไม่มีข้อมูลเข้าเยี่ยม</v>
      </c>
      <c r="F356" s="60"/>
      <c r="G356" s="60" t="str">
        <f>IFERROR(__xludf.DUMMYFUNCTION("""COMPUTED_VALUE"""),"New")</f>
        <v>New</v>
      </c>
    </row>
    <row r="357" ht="15.75" customHeight="1">
      <c r="A357" s="60" t="str">
        <f>IFERROR(__xludf.DUMMYFUNCTION("""COMPUTED_VALUE"""),"ยะ")</f>
        <v>ยะ</v>
      </c>
      <c r="B357" s="60" t="str">
        <f>IFERROR(__xludf.DUMMYFUNCTION("""COMPUTED_VALUE"""),"G5 ดาวใจ (เมือง2)")</f>
        <v>G5 ดาวใจ (เมือง2)</v>
      </c>
      <c r="C357" s="60"/>
      <c r="D357" s="60"/>
      <c r="E357" s="60" t="str">
        <f>IFERROR(__xludf.DUMMYFUNCTION("""COMPUTED_VALUE"""),"ไม่มีข้อมูลเข้าเยี่ยม")</f>
        <v>ไม่มีข้อมูลเข้าเยี่ยม</v>
      </c>
      <c r="F357" s="60"/>
      <c r="G357" s="60" t="str">
        <f>IFERROR(__xludf.DUMMYFUNCTION("""COMPUTED_VALUE"""),"New")</f>
        <v>New</v>
      </c>
    </row>
    <row r="358" ht="15.75" customHeight="1">
      <c r="A358" s="60" t="str">
        <f>IFERROR(__xludf.DUMMYFUNCTION("""COMPUTED_VALUE"""),"ป้อม")</f>
        <v>ป้อม</v>
      </c>
      <c r="B358" s="60" t="str">
        <f>IFERROR(__xludf.DUMMYFUNCTION("""COMPUTED_VALUE"""),"G5 ดาวใจ (เมือง2)")</f>
        <v>G5 ดาวใจ (เมือง2)</v>
      </c>
      <c r="C358" s="60"/>
      <c r="D358" s="60"/>
      <c r="E358" s="60" t="str">
        <f>IFERROR(__xludf.DUMMYFUNCTION("""COMPUTED_VALUE"""),"ไม่มีข้อมูลเข้าเยี่ยม")</f>
        <v>ไม่มีข้อมูลเข้าเยี่ยม</v>
      </c>
      <c r="F358" s="60"/>
      <c r="G358" s="60" t="str">
        <f>IFERROR(__xludf.DUMMYFUNCTION("""COMPUTED_VALUE"""),"New")</f>
        <v>New</v>
      </c>
    </row>
    <row r="359" ht="15.75" customHeight="1">
      <c r="A359" s="60" t="str">
        <f>IFERROR(__xludf.DUMMYFUNCTION("""COMPUTED_VALUE"""),"แม่พันธ์")</f>
        <v>แม่พันธ์</v>
      </c>
      <c r="B359" s="60" t="str">
        <f>IFERROR(__xludf.DUMMYFUNCTION("""COMPUTED_VALUE"""),"G5 ดาวใจ (เมือง2)")</f>
        <v>G5 ดาวใจ (เมือง2)</v>
      </c>
      <c r="C359" s="60"/>
      <c r="D359" s="60"/>
      <c r="E359" s="60" t="str">
        <f>IFERROR(__xludf.DUMMYFUNCTION("""COMPUTED_VALUE"""),"ไม่มีข้อมูลเข้าเยี่ยม")</f>
        <v>ไม่มีข้อมูลเข้าเยี่ยม</v>
      </c>
      <c r="F359" s="60"/>
      <c r="G359" s="60" t="str">
        <f>IFERROR(__xludf.DUMMYFUNCTION("""COMPUTED_VALUE"""),"New")</f>
        <v>New</v>
      </c>
    </row>
    <row r="360" ht="15.75" customHeight="1">
      <c r="A360" s="60" t="str">
        <f>IFERROR(__xludf.DUMMYFUNCTION("""COMPUTED_VALUE"""),"บรีม")</f>
        <v>บรีม</v>
      </c>
      <c r="B360" s="60" t="str">
        <f>IFERROR(__xludf.DUMMYFUNCTION("""COMPUTED_VALUE"""),"G5 ดาวใจ (เมือง2)")</f>
        <v>G5 ดาวใจ (เมือง2)</v>
      </c>
      <c r="C360" s="60"/>
      <c r="D360" s="60"/>
      <c r="E360" s="60" t="str">
        <f>IFERROR(__xludf.DUMMYFUNCTION("""COMPUTED_VALUE"""),"ไม่มีข้อมูลเข้าเยี่ยม")</f>
        <v>ไม่มีข้อมูลเข้าเยี่ยม</v>
      </c>
      <c r="F360" s="60"/>
      <c r="G360" s="60" t="str">
        <f>IFERROR(__xludf.DUMMYFUNCTION("""COMPUTED_VALUE"""),"New")</f>
        <v>New</v>
      </c>
    </row>
    <row r="361" ht="15.75" customHeight="1">
      <c r="A361" s="60" t="str">
        <f>IFERROR(__xludf.DUMMYFUNCTION("""COMPUTED_VALUE"""),"ชาญ")</f>
        <v>ชาญ</v>
      </c>
      <c r="B361" s="60" t="str">
        <f>IFERROR(__xludf.DUMMYFUNCTION("""COMPUTED_VALUE"""),"G5 ดาวใจ (เมือง2)")</f>
        <v>G5 ดาวใจ (เมือง2)</v>
      </c>
      <c r="C361" s="60"/>
      <c r="D361" s="60"/>
      <c r="E361" s="60" t="str">
        <f>IFERROR(__xludf.DUMMYFUNCTION("""COMPUTED_VALUE"""),"ไม่มีข้อมูลเข้าเยี่ยม")</f>
        <v>ไม่มีข้อมูลเข้าเยี่ยม</v>
      </c>
      <c r="F361" s="60"/>
      <c r="G361" s="60" t="str">
        <f>IFERROR(__xludf.DUMMYFUNCTION("""COMPUTED_VALUE"""),"New")</f>
        <v>New</v>
      </c>
    </row>
    <row r="362" ht="15.75" customHeight="1">
      <c r="A362" s="60" t="str">
        <f>IFERROR(__xludf.DUMMYFUNCTION("""COMPUTED_VALUE"""),"เก่ง")</f>
        <v>เก่ง</v>
      </c>
      <c r="B362" s="60" t="str">
        <f>IFERROR(__xludf.DUMMYFUNCTION("""COMPUTED_VALUE"""),"G5 ดาวใจ (เมือง2)")</f>
        <v>G5 ดาวใจ (เมือง2)</v>
      </c>
      <c r="C362" s="60"/>
      <c r="D362" s="60"/>
      <c r="E362" s="60" t="str">
        <f>IFERROR(__xludf.DUMMYFUNCTION("""COMPUTED_VALUE"""),"ไม่มีข้อมูลเข้าเยี่ยม")</f>
        <v>ไม่มีข้อมูลเข้าเยี่ยม</v>
      </c>
      <c r="F362" s="60"/>
      <c r="G362" s="60" t="str">
        <f>IFERROR(__xludf.DUMMYFUNCTION("""COMPUTED_VALUE"""),"New")</f>
        <v>New</v>
      </c>
    </row>
    <row r="363" ht="15.75" customHeight="1">
      <c r="A363" s="60" t="str">
        <f>IFERROR(__xludf.DUMMYFUNCTION("""COMPUTED_VALUE"""),"กร")</f>
        <v>กร</v>
      </c>
      <c r="B363" s="60" t="str">
        <f>IFERROR(__xludf.DUMMYFUNCTION("""COMPUTED_VALUE"""),"G2 เบญ (เมือง1)")</f>
        <v>G2 เบญ (เมือง1)</v>
      </c>
      <c r="C363" s="60"/>
      <c r="D363" s="60"/>
      <c r="E363" s="60" t="str">
        <f>IFERROR(__xludf.DUMMYFUNCTION("""COMPUTED_VALUE"""),"ไม่มีข้อมูลเข้าเยี่ยม")</f>
        <v>ไม่มีข้อมูลเข้าเยี่ยม</v>
      </c>
      <c r="F363" s="60"/>
      <c r="G363" s="60" t="str">
        <f>IFERROR(__xludf.DUMMYFUNCTION("""COMPUTED_VALUE"""),"New")</f>
        <v>New</v>
      </c>
    </row>
    <row r="364" ht="15.75" customHeight="1">
      <c r="A364" s="60" t="str">
        <f>IFERROR(__xludf.DUMMYFUNCTION("""COMPUTED_VALUE"""),"ไข")</f>
        <v>ไข</v>
      </c>
      <c r="B364" s="60" t="str">
        <f>IFERROR(__xludf.DUMMYFUNCTION("""COMPUTED_VALUE"""),"G2 เบญ (เมือง1)")</f>
        <v>G2 เบญ (เมือง1)</v>
      </c>
      <c r="C364" s="60"/>
      <c r="D364" s="60"/>
      <c r="E364" s="60" t="str">
        <f>IFERROR(__xludf.DUMMYFUNCTION("""COMPUTED_VALUE"""),"ไม่มีข้อมูลเข้าเยี่ยม")</f>
        <v>ไม่มีข้อมูลเข้าเยี่ยม</v>
      </c>
      <c r="F364" s="60"/>
      <c r="G364" s="60" t="str">
        <f>IFERROR(__xludf.DUMMYFUNCTION("""COMPUTED_VALUE"""),"New")</f>
        <v>New</v>
      </c>
    </row>
    <row r="365" ht="15.75" customHeight="1">
      <c r="A365" s="60" t="str">
        <f>IFERROR(__xludf.DUMMYFUNCTION("""COMPUTED_VALUE"""),"บอย")</f>
        <v>บอย</v>
      </c>
      <c r="B365" s="60" t="str">
        <f>IFERROR(__xludf.DUMMYFUNCTION("""COMPUTED_VALUE"""),"G2 เบญ (เมือง1)")</f>
        <v>G2 เบญ (เมือง1)</v>
      </c>
      <c r="C365" s="60"/>
      <c r="D365" s="60"/>
      <c r="E365" s="60" t="str">
        <f>IFERROR(__xludf.DUMMYFUNCTION("""COMPUTED_VALUE"""),"ไม่มีข้อมูลเข้าเยี่ยม")</f>
        <v>ไม่มีข้อมูลเข้าเยี่ยม</v>
      </c>
      <c r="F365" s="60"/>
      <c r="G365" s="60" t="str">
        <f>IFERROR(__xludf.DUMMYFUNCTION("""COMPUTED_VALUE"""),"New")</f>
        <v>New</v>
      </c>
    </row>
    <row r="366" ht="15.75" customHeight="1">
      <c r="A366" s="60" t="str">
        <f>IFERROR(__xludf.DUMMYFUNCTION("""COMPUTED_VALUE"""),"บัวไข")</f>
        <v>บัวไข</v>
      </c>
      <c r="B366" s="60" t="str">
        <f>IFERROR(__xludf.DUMMYFUNCTION("""COMPUTED_VALUE"""),"G2 เบญ (เมือง1)")</f>
        <v>G2 เบญ (เมือง1)</v>
      </c>
      <c r="C366" s="60"/>
      <c r="D366" s="60"/>
      <c r="E366" s="60" t="str">
        <f>IFERROR(__xludf.DUMMYFUNCTION("""COMPUTED_VALUE"""),"ไม่มีข้อมูลเข้าเยี่ยม")</f>
        <v>ไม่มีข้อมูลเข้าเยี่ยม</v>
      </c>
      <c r="F366" s="60"/>
      <c r="G366" s="60" t="str">
        <f>IFERROR(__xludf.DUMMYFUNCTION("""COMPUTED_VALUE"""),"New")</f>
        <v>New</v>
      </c>
    </row>
    <row r="367" ht="15.75" customHeight="1">
      <c r="A367" s="60" t="str">
        <f>IFERROR(__xludf.DUMMYFUNCTION("""COMPUTED_VALUE"""),"รักชาติ")</f>
        <v>รักชาติ</v>
      </c>
      <c r="B367" s="60" t="str">
        <f>IFERROR(__xludf.DUMMYFUNCTION("""COMPUTED_VALUE"""),"G4 ทัศนา (เมือง2)")</f>
        <v>G4 ทัศนา (เมือง2)</v>
      </c>
      <c r="C367" s="60"/>
      <c r="D367" s="60"/>
      <c r="E367" s="60" t="str">
        <f>IFERROR(__xludf.DUMMYFUNCTION("""COMPUTED_VALUE"""),"ไม่มีข้อมูลเข้าเยี่ยม")</f>
        <v>ไม่มีข้อมูลเข้าเยี่ยม</v>
      </c>
      <c r="F367" s="60"/>
      <c r="G367" s="60" t="str">
        <f>IFERROR(__xludf.DUMMYFUNCTION("""COMPUTED_VALUE"""),"New")</f>
        <v>New</v>
      </c>
    </row>
    <row r="368" ht="15.75" customHeight="1">
      <c r="A368" s="60" t="str">
        <f>IFERROR(__xludf.DUMMYFUNCTION("""COMPUTED_VALUE"""),"ธีระศักดิ์")</f>
        <v>ธีระศักดิ์</v>
      </c>
      <c r="B368" s="60" t="str">
        <f>IFERROR(__xludf.DUMMYFUNCTION("""COMPUTED_VALUE"""),"G4 ทัศนา (เมือง2)")</f>
        <v>G4 ทัศนา (เมือง2)</v>
      </c>
      <c r="C368" s="60"/>
      <c r="D368" s="60"/>
      <c r="E368" s="60" t="str">
        <f>IFERROR(__xludf.DUMMYFUNCTION("""COMPUTED_VALUE"""),"ไม่มีข้อมูลเข้าเยี่ยม")</f>
        <v>ไม่มีข้อมูลเข้าเยี่ยม</v>
      </c>
      <c r="F368" s="60"/>
      <c r="G368" s="60" t="str">
        <f>IFERROR(__xludf.DUMMYFUNCTION("""COMPUTED_VALUE"""),"New")</f>
        <v>New</v>
      </c>
    </row>
    <row r="369" ht="15.75" customHeight="1">
      <c r="A369" s="60" t="str">
        <f>IFERROR(__xludf.DUMMYFUNCTION("""COMPUTED_VALUE"""),"ชาคริต")</f>
        <v>ชาคริต</v>
      </c>
      <c r="B369" s="60" t="str">
        <f>IFERROR(__xludf.DUMMYFUNCTION("""COMPUTED_VALUE"""),"G4 ทัศนา (เมือง2)")</f>
        <v>G4 ทัศนา (เมือง2)</v>
      </c>
      <c r="C369" s="60"/>
      <c r="D369" s="60"/>
      <c r="E369" s="60" t="str">
        <f>IFERROR(__xludf.DUMMYFUNCTION("""COMPUTED_VALUE"""),"ไม่มีข้อมูลเข้าเยี่ยม")</f>
        <v>ไม่มีข้อมูลเข้าเยี่ยม</v>
      </c>
      <c r="F369" s="60"/>
      <c r="G369" s="60" t="str">
        <f>IFERROR(__xludf.DUMMYFUNCTION("""COMPUTED_VALUE"""),"New")</f>
        <v>New</v>
      </c>
    </row>
    <row r="370" ht="15.75" customHeight="1">
      <c r="A370" s="60" t="str">
        <f>IFERROR(__xludf.DUMMYFUNCTION("""COMPUTED_VALUE"""),"แป้น")</f>
        <v>แป้น</v>
      </c>
      <c r="B370" s="60" t="str">
        <f>IFERROR(__xludf.DUMMYFUNCTION("""COMPUTED_VALUE"""),"G4 ทัศนา (เมือง2)")</f>
        <v>G4 ทัศนา (เมือง2)</v>
      </c>
      <c r="C370" s="60"/>
      <c r="D370" s="60"/>
      <c r="E370" s="60" t="str">
        <f>IFERROR(__xludf.DUMMYFUNCTION("""COMPUTED_VALUE"""),"ไม่มีข้อมูลเข้าเยี่ยม")</f>
        <v>ไม่มีข้อมูลเข้าเยี่ยม</v>
      </c>
      <c r="F370" s="60"/>
      <c r="G370" s="60" t="str">
        <f>IFERROR(__xludf.DUMMYFUNCTION("""COMPUTED_VALUE"""),"New")</f>
        <v>New</v>
      </c>
    </row>
    <row r="371" ht="15.75" customHeight="1">
      <c r="A371" s="60" t="str">
        <f>IFERROR(__xludf.DUMMYFUNCTION("""COMPUTED_VALUE"""),"ศิริลักษณ์")</f>
        <v>ศิริลักษณ์</v>
      </c>
      <c r="B371" s="60" t="str">
        <f>IFERROR(__xludf.DUMMYFUNCTION("""COMPUTED_VALUE"""),"G6 สถิต (เมือง2)")</f>
        <v>G6 สถิต (เมือง2)</v>
      </c>
      <c r="C371" s="60"/>
      <c r="D371" s="60"/>
      <c r="E371" s="60" t="str">
        <f>IFERROR(__xludf.DUMMYFUNCTION("""COMPUTED_VALUE"""),"ไม่มีข้อมูลเข้าเยี่ยม")</f>
        <v>ไม่มีข้อมูลเข้าเยี่ยม</v>
      </c>
      <c r="F371" s="60"/>
      <c r="G371" s="60" t="str">
        <f>IFERROR(__xludf.DUMMYFUNCTION("""COMPUTED_VALUE"""),"New")</f>
        <v>New</v>
      </c>
    </row>
    <row r="372" ht="15.75" customHeight="1">
      <c r="A372" s="60" t="str">
        <f>IFERROR(__xludf.DUMMYFUNCTION("""COMPUTED_VALUE"""),"สมชาย  เหล็กเพ็ชร")</f>
        <v>สมชาย  เหล็กเพ็ชร</v>
      </c>
      <c r="B372" s="60" t="str">
        <f>IFERROR(__xludf.DUMMYFUNCTION("""COMPUTED_VALUE"""),"G6 สถิต (เมือง2)")</f>
        <v>G6 สถิต (เมือง2)</v>
      </c>
      <c r="C372" s="60"/>
      <c r="D372" s="60"/>
      <c r="E372" s="60" t="str">
        <f>IFERROR(__xludf.DUMMYFUNCTION("""COMPUTED_VALUE"""),"ไม่มีข้อมูลเข้าเยี่ยม")</f>
        <v>ไม่มีข้อมูลเข้าเยี่ยม</v>
      </c>
      <c r="F372" s="60"/>
      <c r="G372" s="60" t="str">
        <f>IFERROR(__xludf.DUMMYFUNCTION("""COMPUTED_VALUE"""),"New")</f>
        <v>New</v>
      </c>
    </row>
    <row r="373" ht="15.75" customHeight="1">
      <c r="A373" s="60" t="str">
        <f>IFERROR(__xludf.DUMMYFUNCTION("""COMPUTED_VALUE"""),"ภูไท  ")</f>
        <v>ภูไท  </v>
      </c>
      <c r="B373" s="60" t="str">
        <f>IFERROR(__xludf.DUMMYFUNCTION("""COMPUTED_VALUE"""),"G6 สถิต (เมือง2)")</f>
        <v>G6 สถิต (เมือง2)</v>
      </c>
      <c r="C373" s="60"/>
      <c r="D373" s="60"/>
      <c r="E373" s="60" t="str">
        <f>IFERROR(__xludf.DUMMYFUNCTION("""COMPUTED_VALUE"""),"ไม่มีข้อมูลเข้าเยี่ยม")</f>
        <v>ไม่มีข้อมูลเข้าเยี่ยม</v>
      </c>
      <c r="F373" s="60"/>
      <c r="G373" s="60" t="str">
        <f>IFERROR(__xludf.DUMMYFUNCTION("""COMPUTED_VALUE"""),"New")</f>
        <v>New</v>
      </c>
    </row>
    <row r="374" ht="15.75" customHeight="1">
      <c r="A374" s="60" t="str">
        <f>IFERROR(__xludf.DUMMYFUNCTION("""COMPUTED_VALUE"""),"วีระ")</f>
        <v>วีระ</v>
      </c>
      <c r="B374" s="60" t="str">
        <f>IFERROR(__xludf.DUMMYFUNCTION("""COMPUTED_VALUE"""),"G6 สถิต (เมือง2)")</f>
        <v>G6 สถิต (เมือง2)</v>
      </c>
      <c r="C374" s="60"/>
      <c r="D374" s="60"/>
      <c r="E374" s="60" t="str">
        <f>IFERROR(__xludf.DUMMYFUNCTION("""COMPUTED_VALUE"""),"ไม่มีข้อมูลเข้าเยี่ยม")</f>
        <v>ไม่มีข้อมูลเข้าเยี่ยม</v>
      </c>
      <c r="F374" s="60"/>
      <c r="G374" s="60" t="str">
        <f>IFERROR(__xludf.DUMMYFUNCTION("""COMPUTED_VALUE"""),"New")</f>
        <v>New</v>
      </c>
    </row>
    <row r="375" ht="15.75" customHeight="1">
      <c r="A375" s="60" t="str">
        <f>IFERROR(__xludf.DUMMYFUNCTION("""COMPUTED_VALUE"""),"กิ๊บ")</f>
        <v>กิ๊บ</v>
      </c>
      <c r="B375" s="60" t="str">
        <f>IFERROR(__xludf.DUMMYFUNCTION("""COMPUTED_VALUE"""),"G6 สถิต (เมือง2)")</f>
        <v>G6 สถิต (เมือง2)</v>
      </c>
      <c r="C375" s="60"/>
      <c r="D375" s="60"/>
      <c r="E375" s="60" t="str">
        <f>IFERROR(__xludf.DUMMYFUNCTION("""COMPUTED_VALUE"""),"ไม่มีข้อมูลเข้าเยี่ยม")</f>
        <v>ไม่มีข้อมูลเข้าเยี่ยม</v>
      </c>
      <c r="F375" s="60"/>
      <c r="G375" s="60" t="str">
        <f>IFERROR(__xludf.DUMMYFUNCTION("""COMPUTED_VALUE"""),"New")</f>
        <v>New</v>
      </c>
    </row>
    <row r="376" ht="15.75" customHeight="1">
      <c r="A376" s="60" t="str">
        <f>IFERROR(__xludf.DUMMYFUNCTION("""COMPUTED_VALUE"""),"แจ็ค")</f>
        <v>แจ็ค</v>
      </c>
      <c r="B376" s="60" t="str">
        <f>IFERROR(__xludf.DUMMYFUNCTION("""COMPUTED_VALUE"""),"G6 สถิต (เมือง2)")</f>
        <v>G6 สถิต (เมือง2)</v>
      </c>
      <c r="C376" s="60"/>
      <c r="D376" s="60"/>
      <c r="E376" s="60" t="str">
        <f>IFERROR(__xludf.DUMMYFUNCTION("""COMPUTED_VALUE"""),"ไม่มีข้อมูลเข้าเยี่ยม")</f>
        <v>ไม่มีข้อมูลเข้าเยี่ยม</v>
      </c>
      <c r="F376" s="60"/>
      <c r="G376" s="60" t="str">
        <f>IFERROR(__xludf.DUMMYFUNCTION("""COMPUTED_VALUE"""),"New")</f>
        <v>New</v>
      </c>
    </row>
    <row r="377" ht="15.75" customHeight="1">
      <c r="A377" s="60" t="str">
        <f>IFERROR(__xludf.DUMMYFUNCTION("""COMPUTED_VALUE"""),"เล็ก")</f>
        <v>เล็ก</v>
      </c>
      <c r="B377" s="60" t="str">
        <f>IFERROR(__xludf.DUMMYFUNCTION("""COMPUTED_VALUE"""),"G6 สถิต (เมือง2)")</f>
        <v>G6 สถิต (เมือง2)</v>
      </c>
      <c r="C377" s="60"/>
      <c r="D377" s="60"/>
      <c r="E377" s="60" t="str">
        <f>IFERROR(__xludf.DUMMYFUNCTION("""COMPUTED_VALUE"""),"ไม่มีข้อมูลเข้าเยี่ยม")</f>
        <v>ไม่มีข้อมูลเข้าเยี่ยม</v>
      </c>
      <c r="F377" s="60"/>
      <c r="G377" s="60" t="str">
        <f>IFERROR(__xludf.DUMMYFUNCTION("""COMPUTED_VALUE"""),"New")</f>
        <v>New</v>
      </c>
    </row>
    <row r="378" ht="15.75" customHeight="1">
      <c r="A378" s="60" t="str">
        <f>IFERROR(__xludf.DUMMYFUNCTION("""COMPUTED_VALUE"""),"พล")</f>
        <v>พล</v>
      </c>
      <c r="B378" s="60" t="str">
        <f>IFERROR(__xludf.DUMMYFUNCTION("""COMPUTED_VALUE"""),"G6 สถิต (เมือง2)")</f>
        <v>G6 สถิต (เมือง2)</v>
      </c>
      <c r="C378" s="60"/>
      <c r="D378" s="60"/>
      <c r="E378" s="60" t="str">
        <f>IFERROR(__xludf.DUMMYFUNCTION("""COMPUTED_VALUE"""),"ไม่มีข้อมูลเข้าเยี่ยม")</f>
        <v>ไม่มีข้อมูลเข้าเยี่ยม</v>
      </c>
      <c r="F378" s="60"/>
      <c r="G378" s="60" t="str">
        <f>IFERROR(__xludf.DUMMYFUNCTION("""COMPUTED_VALUE"""),"New")</f>
        <v>New</v>
      </c>
    </row>
    <row r="379" ht="15.75" customHeight="1">
      <c r="A379" s="60" t="str">
        <f>IFERROR(__xludf.DUMMYFUNCTION("""COMPUTED_VALUE"""),"นุ้ย")</f>
        <v>นุ้ย</v>
      </c>
      <c r="B379" s="60" t="str">
        <f>IFERROR(__xludf.DUMMYFUNCTION("""COMPUTED_VALUE"""),"G6 สถิต (เมือง2)")</f>
        <v>G6 สถิต (เมือง2)</v>
      </c>
      <c r="C379" s="60"/>
      <c r="D379" s="60"/>
      <c r="E379" s="60" t="str">
        <f>IFERROR(__xludf.DUMMYFUNCTION("""COMPUTED_VALUE"""),"ไม่มีข้อมูลเข้าเยี่ยม")</f>
        <v>ไม่มีข้อมูลเข้าเยี่ยม</v>
      </c>
      <c r="F379" s="60"/>
      <c r="G379" s="60" t="str">
        <f>IFERROR(__xludf.DUMMYFUNCTION("""COMPUTED_VALUE"""),"New")</f>
        <v>New</v>
      </c>
    </row>
    <row r="380" ht="15.75" customHeight="1">
      <c r="A380" s="60" t="str">
        <f>IFERROR(__xludf.DUMMYFUNCTION("""COMPUTED_VALUE"""),"ขอด")</f>
        <v>ขอด</v>
      </c>
      <c r="B380" s="60" t="str">
        <f>IFERROR(__xludf.DUMMYFUNCTION("""COMPUTED_VALUE"""),"G6 สถิต (เมือง2)")</f>
        <v>G6 สถิต (เมือง2)</v>
      </c>
      <c r="C380" s="60"/>
      <c r="D380" s="60"/>
      <c r="E380" s="60" t="str">
        <f>IFERROR(__xludf.DUMMYFUNCTION("""COMPUTED_VALUE"""),"ไม่มีข้อมูลเข้าเยี่ยม")</f>
        <v>ไม่มีข้อมูลเข้าเยี่ยม</v>
      </c>
      <c r="F380" s="60"/>
      <c r="G380" s="60" t="str">
        <f>IFERROR(__xludf.DUMMYFUNCTION("""COMPUTED_VALUE"""),"New")</f>
        <v>New</v>
      </c>
    </row>
    <row r="381" ht="15.75" customHeight="1">
      <c r="A381" s="60" t="str">
        <f>IFERROR(__xludf.DUMMYFUNCTION("""COMPUTED_VALUE"""),"พร")</f>
        <v>พร</v>
      </c>
      <c r="B381" s="60" t="str">
        <f>IFERROR(__xludf.DUMMYFUNCTION("""COMPUTED_VALUE"""),"G6 สถิต (เมือง2)")</f>
        <v>G6 สถิต (เมือง2)</v>
      </c>
      <c r="C381" s="60"/>
      <c r="D381" s="60"/>
      <c r="E381" s="60" t="str">
        <f>IFERROR(__xludf.DUMMYFUNCTION("""COMPUTED_VALUE"""),"ไม่มีข้อมูลเข้าเยี่ยม")</f>
        <v>ไม่มีข้อมูลเข้าเยี่ยม</v>
      </c>
      <c r="F381" s="60"/>
      <c r="G381" s="60" t="str">
        <f>IFERROR(__xludf.DUMMYFUNCTION("""COMPUTED_VALUE"""),"New")</f>
        <v>New</v>
      </c>
    </row>
    <row r="382" ht="15.75" customHeight="1">
      <c r="A382" s="60" t="str">
        <f>IFERROR(__xludf.DUMMYFUNCTION("""COMPUTED_VALUE"""),"แบน")</f>
        <v>แบน</v>
      </c>
      <c r="B382" s="60" t="str">
        <f>IFERROR(__xludf.DUMMYFUNCTION("""COMPUTED_VALUE"""),"G6 สถิต (เมือง2)")</f>
        <v>G6 สถิต (เมือง2)</v>
      </c>
      <c r="C382" s="60"/>
      <c r="D382" s="60"/>
      <c r="E382" s="60" t="str">
        <f>IFERROR(__xludf.DUMMYFUNCTION("""COMPUTED_VALUE"""),"ไม่มีข้อมูลเข้าเยี่ยม")</f>
        <v>ไม่มีข้อมูลเข้าเยี่ยม</v>
      </c>
      <c r="F382" s="60"/>
      <c r="G382" s="60" t="str">
        <f>IFERROR(__xludf.DUMMYFUNCTION("""COMPUTED_VALUE"""),"New")</f>
        <v>New</v>
      </c>
    </row>
    <row r="383" ht="15.75" customHeight="1">
      <c r="A383" s="60" t="str">
        <f>IFERROR(__xludf.DUMMYFUNCTION("""COMPUTED_VALUE"""),"แขก")</f>
        <v>แขก</v>
      </c>
      <c r="B383" s="60" t="str">
        <f>IFERROR(__xludf.DUMMYFUNCTION("""COMPUTED_VALUE"""),"G6 สถิต (เมือง2)")</f>
        <v>G6 สถิต (เมือง2)</v>
      </c>
      <c r="C383" s="60"/>
      <c r="D383" s="60"/>
      <c r="E383" s="60" t="str">
        <f>IFERROR(__xludf.DUMMYFUNCTION("""COMPUTED_VALUE"""),"ไม่มีข้อมูลเข้าเยี่ยม")</f>
        <v>ไม่มีข้อมูลเข้าเยี่ยม</v>
      </c>
      <c r="F383" s="60"/>
      <c r="G383" s="60" t="str">
        <f>IFERROR(__xludf.DUMMYFUNCTION("""COMPUTED_VALUE"""),"New")</f>
        <v>New</v>
      </c>
    </row>
    <row r="384" ht="15.75" customHeight="1">
      <c r="A384" s="60" t="str">
        <f>IFERROR(__xludf.DUMMYFUNCTION("""COMPUTED_VALUE"""),"หมิว")</f>
        <v>หมิว</v>
      </c>
      <c r="B384" s="60" t="str">
        <f>IFERROR(__xludf.DUMMYFUNCTION("""COMPUTED_VALUE"""),"G6 สถิต (เมือง2)")</f>
        <v>G6 สถิต (เมือง2)</v>
      </c>
      <c r="C384" s="60"/>
      <c r="D384" s="60"/>
      <c r="E384" s="60" t="str">
        <f>IFERROR(__xludf.DUMMYFUNCTION("""COMPUTED_VALUE"""),"ไม่มีข้อมูลเข้าเยี่ยม")</f>
        <v>ไม่มีข้อมูลเข้าเยี่ยม</v>
      </c>
      <c r="F384" s="60"/>
      <c r="G384" s="60" t="str">
        <f>IFERROR(__xludf.DUMMYFUNCTION("""COMPUTED_VALUE"""),"New")</f>
        <v>New</v>
      </c>
    </row>
    <row r="385" ht="15.75" customHeight="1">
      <c r="A385" s="60" t="str">
        <f>IFERROR(__xludf.DUMMYFUNCTION("""COMPUTED_VALUE"""),"โก้")</f>
        <v>โก้</v>
      </c>
      <c r="B385" s="60" t="str">
        <f>IFERROR(__xludf.DUMMYFUNCTION("""COMPUTED_VALUE"""),"G6 สถิต (เมือง2)")</f>
        <v>G6 สถิต (เมือง2)</v>
      </c>
      <c r="C385" s="60"/>
      <c r="D385" s="60"/>
      <c r="E385" s="60" t="str">
        <f>IFERROR(__xludf.DUMMYFUNCTION("""COMPUTED_VALUE"""),"ไม่มีข้อมูลเข้าเยี่ยม")</f>
        <v>ไม่มีข้อมูลเข้าเยี่ยม</v>
      </c>
      <c r="F385" s="60"/>
      <c r="G385" s="60" t="str">
        <f>IFERROR(__xludf.DUMMYFUNCTION("""COMPUTED_VALUE"""),"New")</f>
        <v>New</v>
      </c>
    </row>
    <row r="386" ht="15.75" customHeight="1">
      <c r="A386" s="60" t="str">
        <f>IFERROR(__xludf.DUMMYFUNCTION("""COMPUTED_VALUE"""),"มะเหมี่ยว")</f>
        <v>มะเหมี่ยว</v>
      </c>
      <c r="B386" s="60" t="str">
        <f>IFERROR(__xludf.DUMMYFUNCTION("""COMPUTED_VALUE"""),"G6 สถิต (เมือง2)")</f>
        <v>G6 สถิต (เมือง2)</v>
      </c>
      <c r="C386" s="60"/>
      <c r="D386" s="60"/>
      <c r="E386" s="60" t="str">
        <f>IFERROR(__xludf.DUMMYFUNCTION("""COMPUTED_VALUE"""),"ไม่มีข้อมูลเข้าเยี่ยม")</f>
        <v>ไม่มีข้อมูลเข้าเยี่ยม</v>
      </c>
      <c r="F386" s="60"/>
      <c r="G386" s="60" t="str">
        <f>IFERROR(__xludf.DUMMYFUNCTION("""COMPUTED_VALUE"""),"New")</f>
        <v>New</v>
      </c>
    </row>
    <row r="387" ht="15.75" customHeight="1">
      <c r="A387" s="60" t="str">
        <f>IFERROR(__xludf.DUMMYFUNCTION("""COMPUTED_VALUE"""),"แม่ทูล")</f>
        <v>แม่ทูล</v>
      </c>
      <c r="B387" s="60" t="str">
        <f>IFERROR(__xludf.DUMMYFUNCTION("""COMPUTED_VALUE"""),"G6 สถิต (เมือง2)")</f>
        <v>G6 สถิต (เมือง2)</v>
      </c>
      <c r="C387" s="60"/>
      <c r="D387" s="60"/>
      <c r="E387" s="60" t="str">
        <f>IFERROR(__xludf.DUMMYFUNCTION("""COMPUTED_VALUE"""),"ไม่มีข้อมูลเข้าเยี่ยม")</f>
        <v>ไม่มีข้อมูลเข้าเยี่ยม</v>
      </c>
      <c r="F387" s="60"/>
      <c r="G387" s="60" t="str">
        <f>IFERROR(__xludf.DUMMYFUNCTION("""COMPUTED_VALUE"""),"New")</f>
        <v>New</v>
      </c>
    </row>
    <row r="388" ht="15.75" customHeight="1">
      <c r="A388" s="60" t="str">
        <f>IFERROR(__xludf.DUMMYFUNCTION("""COMPUTED_VALUE"""),"พ่อศักดิ์")</f>
        <v>พ่อศักดิ์</v>
      </c>
      <c r="B388" s="60" t="str">
        <f>IFERROR(__xludf.DUMMYFUNCTION("""COMPUTED_VALUE"""),"G6 สถิต (เมือง2)")</f>
        <v>G6 สถิต (เมือง2)</v>
      </c>
      <c r="C388" s="60"/>
      <c r="D388" s="60"/>
      <c r="E388" s="60" t="str">
        <f>IFERROR(__xludf.DUMMYFUNCTION("""COMPUTED_VALUE"""),"ไม่มีข้อมูลเข้าเยี่ยม")</f>
        <v>ไม่มีข้อมูลเข้าเยี่ยม</v>
      </c>
      <c r="F388" s="60"/>
      <c r="G388" s="60" t="str">
        <f>IFERROR(__xludf.DUMMYFUNCTION("""COMPUTED_VALUE"""),"New")</f>
        <v>New</v>
      </c>
    </row>
    <row r="389" ht="15.75" customHeight="1">
      <c r="A389" s="60" t="str">
        <f>IFERROR(__xludf.DUMMYFUNCTION("""COMPUTED_VALUE"""),"แขก")</f>
        <v>แขก</v>
      </c>
      <c r="B389" s="60" t="str">
        <f>IFERROR(__xludf.DUMMYFUNCTION("""COMPUTED_VALUE"""),"G6 สถิต (เมือง2)")</f>
        <v>G6 สถิต (เมือง2)</v>
      </c>
      <c r="C389" s="60"/>
      <c r="D389" s="60"/>
      <c r="E389" s="60" t="str">
        <f>IFERROR(__xludf.DUMMYFUNCTION("""COMPUTED_VALUE"""),"ไม่มีข้อมูลเข้าเยี่ยม")</f>
        <v>ไม่มีข้อมูลเข้าเยี่ยม</v>
      </c>
      <c r="F389" s="60"/>
      <c r="G389" s="60" t="str">
        <f>IFERROR(__xludf.DUMMYFUNCTION("""COMPUTED_VALUE"""),"New")</f>
        <v>New</v>
      </c>
    </row>
    <row r="390" ht="15.75" customHeight="1">
      <c r="A390" s="60" t="str">
        <f>IFERROR(__xludf.DUMMYFUNCTION("""COMPUTED_VALUE"""),"แดง (สงเปือย)")</f>
        <v>แดง (สงเปือย)</v>
      </c>
      <c r="B390" s="60" t="str">
        <f>IFERROR(__xludf.DUMMYFUNCTION("""COMPUTED_VALUE"""),"G6 สถิต (เมือง2)")</f>
        <v>G6 สถิต (เมือง2)</v>
      </c>
      <c r="C390" s="60"/>
      <c r="D390" s="60"/>
      <c r="E390" s="60" t="str">
        <f>IFERROR(__xludf.DUMMYFUNCTION("""COMPUTED_VALUE"""),"ไม่มีข้อมูลเข้าเยี่ยม")</f>
        <v>ไม่มีข้อมูลเข้าเยี่ยม</v>
      </c>
      <c r="F390" s="60"/>
      <c r="G390" s="60" t="str">
        <f>IFERROR(__xludf.DUMMYFUNCTION("""COMPUTED_VALUE"""),"New")</f>
        <v>New</v>
      </c>
    </row>
    <row r="391" ht="15.75" customHeight="1">
      <c r="A391" s="60" t="str">
        <f>IFERROR(__xludf.DUMMYFUNCTION("""COMPUTED_VALUE"""),"น้อย")</f>
        <v>น้อย</v>
      </c>
      <c r="B391" s="60" t="str">
        <f>IFERROR(__xludf.DUMMYFUNCTION("""COMPUTED_VALUE"""),"G6 สถิต (เมือง2)")</f>
        <v>G6 สถิต (เมือง2)</v>
      </c>
      <c r="C391" s="60"/>
      <c r="D391" s="60"/>
      <c r="E391" s="60" t="str">
        <f>IFERROR(__xludf.DUMMYFUNCTION("""COMPUTED_VALUE"""),"ไม่มีข้อมูลเข้าเยี่ยม")</f>
        <v>ไม่มีข้อมูลเข้าเยี่ยม</v>
      </c>
      <c r="F391" s="60"/>
      <c r="G391" s="60" t="str">
        <f>IFERROR(__xludf.DUMMYFUNCTION("""COMPUTED_VALUE"""),"New")</f>
        <v>New</v>
      </c>
    </row>
    <row r="392" ht="15.75" customHeight="1">
      <c r="A392" s="60" t="str">
        <f>IFERROR(__xludf.DUMMYFUNCTION("""COMPUTED_VALUE"""),"จั่น")</f>
        <v>จั่น</v>
      </c>
      <c r="B392" s="60" t="str">
        <f>IFERROR(__xludf.DUMMYFUNCTION("""COMPUTED_VALUE"""),"G6 สถิต (เมือง2)")</f>
        <v>G6 สถิต (เมือง2)</v>
      </c>
      <c r="C392" s="60"/>
      <c r="D392" s="60"/>
      <c r="E392" s="60" t="str">
        <f>IFERROR(__xludf.DUMMYFUNCTION("""COMPUTED_VALUE"""),"ไม่มีข้อมูลเข้าเยี่ยม")</f>
        <v>ไม่มีข้อมูลเข้าเยี่ยม</v>
      </c>
      <c r="F392" s="60"/>
      <c r="G392" s="60" t="str">
        <f>IFERROR(__xludf.DUMMYFUNCTION("""COMPUTED_VALUE"""),"New")</f>
        <v>New</v>
      </c>
    </row>
    <row r="393" ht="15.75" customHeight="1">
      <c r="A393" s="60" t="str">
        <f>IFERROR(__xludf.DUMMYFUNCTION("""COMPUTED_VALUE"""),"แม่ตาล")</f>
        <v>แม่ตาล</v>
      </c>
      <c r="B393" s="60" t="str">
        <f>IFERROR(__xludf.DUMMYFUNCTION("""COMPUTED_VALUE"""),"G6 สถิต (เมือง2)")</f>
        <v>G6 สถิต (เมือง2)</v>
      </c>
      <c r="C393" s="60"/>
      <c r="D393" s="60"/>
      <c r="E393" s="60" t="str">
        <f>IFERROR(__xludf.DUMMYFUNCTION("""COMPUTED_VALUE"""),"ไม่มีข้อมูลเข้าเยี่ยม")</f>
        <v>ไม่มีข้อมูลเข้าเยี่ยม</v>
      </c>
      <c r="F393" s="60"/>
      <c r="G393" s="60" t="str">
        <f>IFERROR(__xludf.DUMMYFUNCTION("""COMPUTED_VALUE"""),"New")</f>
        <v>New</v>
      </c>
    </row>
    <row r="394" ht="15.75" customHeight="1">
      <c r="A394" s="60" t="str">
        <f>IFERROR(__xludf.DUMMYFUNCTION("""COMPUTED_VALUE"""),"บาน")</f>
        <v>บาน</v>
      </c>
      <c r="B394" s="60" t="str">
        <f>IFERROR(__xludf.DUMMYFUNCTION("""COMPUTED_VALUE"""),"G6 สถิต (เมือง2)")</f>
        <v>G6 สถิต (เมือง2)</v>
      </c>
      <c r="C394" s="60"/>
      <c r="D394" s="60"/>
      <c r="E394" s="60" t="str">
        <f>IFERROR(__xludf.DUMMYFUNCTION("""COMPUTED_VALUE"""),"ไม่มีข้อมูลเข้าเยี่ยม")</f>
        <v>ไม่มีข้อมูลเข้าเยี่ยม</v>
      </c>
      <c r="F394" s="60"/>
      <c r="G394" s="60" t="str">
        <f>IFERROR(__xludf.DUMMYFUNCTION("""COMPUTED_VALUE"""),"New")</f>
        <v>New</v>
      </c>
    </row>
    <row r="395" ht="15.75" customHeight="1">
      <c r="A395" s="60" t="str">
        <f>IFERROR(__xludf.DUMMYFUNCTION("""COMPUTED_VALUE"""),"ศิริชัย ปัทมนากร")</f>
        <v>ศิริชัย ปัทมนากร</v>
      </c>
      <c r="B395" s="60" t="str">
        <f>IFERROR(__xludf.DUMMYFUNCTION("""COMPUTED_VALUE"""),"G6 สถิต (เมือง2)")</f>
        <v>G6 สถิต (เมือง2)</v>
      </c>
      <c r="C395" s="60"/>
      <c r="D395" s="60"/>
      <c r="E395" s="60" t="str">
        <f>IFERROR(__xludf.DUMMYFUNCTION("""COMPUTED_VALUE"""),"ไม่มีข้อมูลเข้าเยี่ยม")</f>
        <v>ไม่มีข้อมูลเข้าเยี่ยม</v>
      </c>
      <c r="F395" s="60"/>
      <c r="G395" s="60" t="str">
        <f>IFERROR(__xludf.DUMMYFUNCTION("""COMPUTED_VALUE"""),"New")</f>
        <v>New</v>
      </c>
    </row>
    <row r="396" ht="15.75" customHeight="1">
      <c r="A396" s="60" t="str">
        <f>IFERROR(__xludf.DUMMYFUNCTION("""COMPUTED_VALUE"""),"หอม")</f>
        <v>หอม</v>
      </c>
      <c r="B396" s="60" t="str">
        <f>IFERROR(__xludf.DUMMYFUNCTION("""COMPUTED_VALUE"""),"G6 สถิต (เมือง2)")</f>
        <v>G6 สถิต (เมือง2)</v>
      </c>
      <c r="C396" s="60"/>
      <c r="D396" s="60"/>
      <c r="E396" s="60" t="str">
        <f>IFERROR(__xludf.DUMMYFUNCTION("""COMPUTED_VALUE"""),"ไม่มีข้อมูลเข้าเยี่ยม")</f>
        <v>ไม่มีข้อมูลเข้าเยี่ยม</v>
      </c>
      <c r="F396" s="60"/>
      <c r="G396" s="60" t="str">
        <f>IFERROR(__xludf.DUMMYFUNCTION("""COMPUTED_VALUE"""),"New")</f>
        <v>New</v>
      </c>
    </row>
    <row r="397" ht="15.75" customHeight="1">
      <c r="A397" s="60" t="str">
        <f>IFERROR(__xludf.DUMMYFUNCTION("""COMPUTED_VALUE"""),"ดิลก")</f>
        <v>ดิลก</v>
      </c>
      <c r="B397" s="60" t="str">
        <f>IFERROR(__xludf.DUMMYFUNCTION("""COMPUTED_VALUE"""),"G20 สุริยงค์ (เขาวง)")</f>
        <v>G20 สุริยงค์ (เขาวง)</v>
      </c>
      <c r="C397" s="60"/>
      <c r="D397" s="60"/>
      <c r="E397" s="60" t="str">
        <f>IFERROR(__xludf.DUMMYFUNCTION("""COMPUTED_VALUE"""),"ไม่มีข้อมูลเข้าเยี่ยม")</f>
        <v>ไม่มีข้อมูลเข้าเยี่ยม</v>
      </c>
      <c r="F397" s="60"/>
      <c r="G397" s="60" t="str">
        <f>IFERROR(__xludf.DUMMYFUNCTION("""COMPUTED_VALUE"""),"New")</f>
        <v>New</v>
      </c>
    </row>
    <row r="398" ht="15.75" customHeight="1">
      <c r="A398" s="60" t="str">
        <f>IFERROR(__xludf.DUMMYFUNCTION("""COMPUTED_VALUE"""),"แม่เริ่ม")</f>
        <v>แม่เริ่ม</v>
      </c>
      <c r="B398" s="60" t="str">
        <f>IFERROR(__xludf.DUMMYFUNCTION("""COMPUTED_VALUE"""),"G20 สุริยงค์ (เขาวง)")</f>
        <v>G20 สุริยงค์ (เขาวง)</v>
      </c>
      <c r="C398" s="60"/>
      <c r="D398" s="60"/>
      <c r="E398" s="60" t="str">
        <f>IFERROR(__xludf.DUMMYFUNCTION("""COMPUTED_VALUE"""),"ไม่มีข้อมูลเข้าเยี่ยม")</f>
        <v>ไม่มีข้อมูลเข้าเยี่ยม</v>
      </c>
      <c r="F398" s="60"/>
      <c r="G398" s="60" t="str">
        <f>IFERROR(__xludf.DUMMYFUNCTION("""COMPUTED_VALUE"""),"New")</f>
        <v>New</v>
      </c>
    </row>
    <row r="399" ht="15.75" customHeight="1">
      <c r="A399" s="60" t="str">
        <f>IFERROR(__xludf.DUMMYFUNCTION("""COMPUTED_VALUE"""),"พ่อคำพอ")</f>
        <v>พ่อคำพอ</v>
      </c>
      <c r="B399" s="60" t="str">
        <f>IFERROR(__xludf.DUMMYFUNCTION("""COMPUTED_VALUE"""),"G20 สุริยงค์ (เขาวง)")</f>
        <v>G20 สุริยงค์ (เขาวง)</v>
      </c>
      <c r="C399" s="60"/>
      <c r="D399" s="60"/>
      <c r="E399" s="60" t="str">
        <f>IFERROR(__xludf.DUMMYFUNCTION("""COMPUTED_VALUE"""),"ไม่มีข้อมูลเข้าเยี่ยม")</f>
        <v>ไม่มีข้อมูลเข้าเยี่ยม</v>
      </c>
      <c r="F399" s="60"/>
      <c r="G399" s="60" t="str">
        <f>IFERROR(__xludf.DUMMYFUNCTION("""COMPUTED_VALUE"""),"New")</f>
        <v>New</v>
      </c>
    </row>
    <row r="400" ht="15.75" customHeight="1">
      <c r="A400" s="60" t="str">
        <f>IFERROR(__xludf.DUMMYFUNCTION("""COMPUTED_VALUE"""),"นอม")</f>
        <v>นอม</v>
      </c>
      <c r="B400" s="60" t="str">
        <f>IFERROR(__xludf.DUMMYFUNCTION("""COMPUTED_VALUE"""),"G20 สุริยงค์ (เขาวง)")</f>
        <v>G20 สุริยงค์ (เขาวง)</v>
      </c>
      <c r="C400" s="60"/>
      <c r="D400" s="60"/>
      <c r="E400" s="60" t="str">
        <f>IFERROR(__xludf.DUMMYFUNCTION("""COMPUTED_VALUE"""),"ไม่มีข้อมูลเข้าเยี่ยม")</f>
        <v>ไม่มีข้อมูลเข้าเยี่ยม</v>
      </c>
      <c r="F400" s="60"/>
      <c r="G400" s="60" t="str">
        <f>IFERROR(__xludf.DUMMYFUNCTION("""COMPUTED_VALUE"""),"New")</f>
        <v>New</v>
      </c>
    </row>
    <row r="401" ht="15.75" customHeight="1">
      <c r="A401" s="60" t="str">
        <f>IFERROR(__xludf.DUMMYFUNCTION("""COMPUTED_VALUE"""),"วิไลวรรณ")</f>
        <v>วิไลวรรณ</v>
      </c>
      <c r="B401" s="60" t="str">
        <f>IFERROR(__xludf.DUMMYFUNCTION("""COMPUTED_VALUE"""),"G20 สุริยงค์ (เขาวง)")</f>
        <v>G20 สุริยงค์ (เขาวง)</v>
      </c>
      <c r="C401" s="60"/>
      <c r="D401" s="60"/>
      <c r="E401" s="60" t="str">
        <f>IFERROR(__xludf.DUMMYFUNCTION("""COMPUTED_VALUE"""),"ไม่มีข้อมูลเข้าเยี่ยม")</f>
        <v>ไม่มีข้อมูลเข้าเยี่ยม</v>
      </c>
      <c r="F401" s="60"/>
      <c r="G401" s="60" t="str">
        <f>IFERROR(__xludf.DUMMYFUNCTION("""COMPUTED_VALUE"""),"New")</f>
        <v>New</v>
      </c>
    </row>
    <row r="402" ht="15.75" customHeight="1">
      <c r="A402" s="60" t="str">
        <f>IFERROR(__xludf.DUMMYFUNCTION("""COMPUTED_VALUE"""),"ภพ")</f>
        <v>ภพ</v>
      </c>
      <c r="B402" s="60" t="str">
        <f>IFERROR(__xludf.DUMMYFUNCTION("""COMPUTED_VALUE"""),"G20 สุริยงค์ (เขาวง)")</f>
        <v>G20 สุริยงค์ (เขาวง)</v>
      </c>
      <c r="C402" s="60"/>
      <c r="D402" s="60"/>
      <c r="E402" s="60" t="str">
        <f>IFERROR(__xludf.DUMMYFUNCTION("""COMPUTED_VALUE"""),"ไม่มีข้อมูลเข้าเยี่ยม")</f>
        <v>ไม่มีข้อมูลเข้าเยี่ยม</v>
      </c>
      <c r="F402" s="60"/>
      <c r="G402" s="60" t="str">
        <f>IFERROR(__xludf.DUMMYFUNCTION("""COMPUTED_VALUE"""),"New")</f>
        <v>New</v>
      </c>
    </row>
    <row r="403" ht="15.75" customHeight="1">
      <c r="A403" s="60" t="str">
        <f>IFERROR(__xludf.DUMMYFUNCTION("""COMPUTED_VALUE"""),"ช่อฟ้า")</f>
        <v>ช่อฟ้า</v>
      </c>
      <c r="B403" s="60" t="str">
        <f>IFERROR(__xludf.DUMMYFUNCTION("""COMPUTED_VALUE"""),"G20 สุริยงค์ (เขาวง)")</f>
        <v>G20 สุริยงค์ (เขาวง)</v>
      </c>
      <c r="C403" s="60"/>
      <c r="D403" s="60"/>
      <c r="E403" s="60" t="str">
        <f>IFERROR(__xludf.DUMMYFUNCTION("""COMPUTED_VALUE"""),"ไม่มีข้อมูลเข้าเยี่ยม")</f>
        <v>ไม่มีข้อมูลเข้าเยี่ยม</v>
      </c>
      <c r="F403" s="60"/>
      <c r="G403" s="60" t="str">
        <f>IFERROR(__xludf.DUMMYFUNCTION("""COMPUTED_VALUE"""),"New")</f>
        <v>New</v>
      </c>
    </row>
    <row r="404" ht="15.75" customHeight="1">
      <c r="A404" s="60" t="str">
        <f>IFERROR(__xludf.DUMMYFUNCTION("""COMPUTED_VALUE"""),"ทวีศิลป์")</f>
        <v>ทวีศิลป์</v>
      </c>
      <c r="B404" s="60" t="str">
        <f>IFERROR(__xludf.DUMMYFUNCTION("""COMPUTED_VALUE"""),"G18 เพลินพิศ (อุรัว) กุฉิฯ")</f>
        <v>G18 เพลินพิศ (อุรัว) กุฉิฯ</v>
      </c>
      <c r="C404" s="60"/>
      <c r="D404" s="60"/>
      <c r="E404" s="60" t="str">
        <f>IFERROR(__xludf.DUMMYFUNCTION("""COMPUTED_VALUE"""),"ไม่มีข้อมูลเข้าเยี่ยม")</f>
        <v>ไม่มีข้อมูลเข้าเยี่ยม</v>
      </c>
      <c r="F404" s="60"/>
      <c r="G404" s="60" t="str">
        <f>IFERROR(__xludf.DUMMYFUNCTION("""COMPUTED_VALUE"""),"New")</f>
        <v>New</v>
      </c>
    </row>
    <row r="405" ht="15.75" customHeight="1">
      <c r="A405" s="60" t="str">
        <f>IFERROR(__xludf.DUMMYFUNCTION("""COMPUTED_VALUE"""),"อดุลย์")</f>
        <v>อดุลย์</v>
      </c>
      <c r="B405" s="60" t="str">
        <f>IFERROR(__xludf.DUMMYFUNCTION("""COMPUTED_VALUE"""),"G18 เพลินพิศ (อุรัว) กุฉิฯ")</f>
        <v>G18 เพลินพิศ (อุรัว) กุฉิฯ</v>
      </c>
      <c r="C405" s="60"/>
      <c r="D405" s="60"/>
      <c r="E405" s="60" t="str">
        <f>IFERROR(__xludf.DUMMYFUNCTION("""COMPUTED_VALUE"""),"ไม่มีข้อมูลเข้าเยี่ยม")</f>
        <v>ไม่มีข้อมูลเข้าเยี่ยม</v>
      </c>
      <c r="F405" s="60"/>
      <c r="G405" s="60" t="str">
        <f>IFERROR(__xludf.DUMMYFUNCTION("""COMPUTED_VALUE"""),"New")</f>
        <v>New</v>
      </c>
    </row>
    <row r="406" ht="15.75" customHeight="1">
      <c r="A406" s="60" t="str">
        <f>IFERROR(__xludf.DUMMYFUNCTION("""COMPUTED_VALUE"""),"งอน")</f>
        <v>งอน</v>
      </c>
      <c r="B406" s="60" t="str">
        <f>IFERROR(__xludf.DUMMYFUNCTION("""COMPUTED_VALUE"""),"G18 เพลินพิศ (อุรัว) กุฉิฯ")</f>
        <v>G18 เพลินพิศ (อุรัว) กุฉิฯ</v>
      </c>
      <c r="C406" s="60"/>
      <c r="D406" s="60"/>
      <c r="E406" s="60" t="str">
        <f>IFERROR(__xludf.DUMMYFUNCTION("""COMPUTED_VALUE"""),"ไม่มีข้อมูลเข้าเยี่ยม")</f>
        <v>ไม่มีข้อมูลเข้าเยี่ยม</v>
      </c>
      <c r="F406" s="60"/>
      <c r="G406" s="60" t="str">
        <f>IFERROR(__xludf.DUMMYFUNCTION("""COMPUTED_VALUE"""),"New")</f>
        <v>New</v>
      </c>
    </row>
    <row r="407" ht="15.75" customHeight="1">
      <c r="A407" s="60" t="str">
        <f>IFERROR(__xludf.DUMMYFUNCTION("""COMPUTED_VALUE"""),"สมจิตร")</f>
        <v>สมจิตร</v>
      </c>
      <c r="B407" s="60" t="str">
        <f>IFERROR(__xludf.DUMMYFUNCTION("""COMPUTED_VALUE"""),"G18 เพลินพิศ (อุรัว) กุฉิฯ")</f>
        <v>G18 เพลินพิศ (อุรัว) กุฉิฯ</v>
      </c>
      <c r="C407" s="60"/>
      <c r="D407" s="60"/>
      <c r="E407" s="60" t="str">
        <f>IFERROR(__xludf.DUMMYFUNCTION("""COMPUTED_VALUE"""),"ไม่มีข้อมูลเข้าเยี่ยม")</f>
        <v>ไม่มีข้อมูลเข้าเยี่ยม</v>
      </c>
      <c r="F407" s="60"/>
      <c r="G407" s="60" t="str">
        <f>IFERROR(__xludf.DUMMYFUNCTION("""COMPUTED_VALUE"""),"New")</f>
        <v>New</v>
      </c>
    </row>
    <row r="408" ht="15.75" customHeight="1">
      <c r="A408" s="60" t="str">
        <f>IFERROR(__xludf.DUMMYFUNCTION("""COMPUTED_VALUE"""),"สุพรรณ  ")</f>
        <v>สุพรรณ  </v>
      </c>
      <c r="B408" s="60" t="str">
        <f>IFERROR(__xludf.DUMMYFUNCTION("""COMPUTED_VALUE"""),"G18 เพลินพิศ (อุรัว) กุฉิฯ")</f>
        <v>G18 เพลินพิศ (อุรัว) กุฉิฯ</v>
      </c>
      <c r="C408" s="60"/>
      <c r="D408" s="60"/>
      <c r="E408" s="60" t="str">
        <f>IFERROR(__xludf.DUMMYFUNCTION("""COMPUTED_VALUE"""),"ไม่มีข้อมูลเข้าเยี่ยม")</f>
        <v>ไม่มีข้อมูลเข้าเยี่ยม</v>
      </c>
      <c r="F408" s="60"/>
      <c r="G408" s="60" t="str">
        <f>IFERROR(__xludf.DUMMYFUNCTION("""COMPUTED_VALUE"""),"New")</f>
        <v>New</v>
      </c>
    </row>
    <row r="409" ht="15.75" customHeight="1">
      <c r="A409" s="60" t="str">
        <f>IFERROR(__xludf.DUMMYFUNCTION("""COMPUTED_VALUE"""),"เคน")</f>
        <v>เคน</v>
      </c>
      <c r="B409" s="60" t="str">
        <f>IFERROR(__xludf.DUMMYFUNCTION("""COMPUTED_VALUE"""),"G18 เพลินพิศ (อุรัว) กุฉิฯ")</f>
        <v>G18 เพลินพิศ (อุรัว) กุฉิฯ</v>
      </c>
      <c r="C409" s="60"/>
      <c r="D409" s="60"/>
      <c r="E409" s="60" t="str">
        <f>IFERROR(__xludf.DUMMYFUNCTION("""COMPUTED_VALUE"""),"ไม่มีข้อมูลเข้าเยี่ยม")</f>
        <v>ไม่มีข้อมูลเข้าเยี่ยม</v>
      </c>
      <c r="F409" s="60"/>
      <c r="G409" s="60" t="str">
        <f>IFERROR(__xludf.DUMMYFUNCTION("""COMPUTED_VALUE"""),"New")</f>
        <v>New</v>
      </c>
    </row>
    <row r="410" ht="15.75" customHeight="1">
      <c r="A410" s="60" t="str">
        <f>IFERROR(__xludf.DUMMYFUNCTION("""COMPUTED_VALUE"""),"น้อง")</f>
        <v>น้อง</v>
      </c>
      <c r="B410" s="60" t="str">
        <f>IFERROR(__xludf.DUMMYFUNCTION("""COMPUTED_VALUE"""),"G18 เพลินพิศ (อุรัว) กุฉิฯ")</f>
        <v>G18 เพลินพิศ (อุรัว) กุฉิฯ</v>
      </c>
      <c r="C410" s="60"/>
      <c r="D410" s="60"/>
      <c r="E410" s="60" t="str">
        <f>IFERROR(__xludf.DUMMYFUNCTION("""COMPUTED_VALUE"""),"ไม่มีข้อมูลเข้าเยี่ยม")</f>
        <v>ไม่มีข้อมูลเข้าเยี่ยม</v>
      </c>
      <c r="F410" s="60"/>
      <c r="G410" s="60" t="str">
        <f>IFERROR(__xludf.DUMMYFUNCTION("""COMPUTED_VALUE"""),"New")</f>
        <v>New</v>
      </c>
    </row>
    <row r="411" ht="15.75" customHeight="1">
      <c r="A411" s="60" t="str">
        <f>IFERROR(__xludf.DUMMYFUNCTION("""COMPUTED_VALUE"""),"ปังปอนด์")</f>
        <v>ปังปอนด์</v>
      </c>
      <c r="B411" s="60" t="str">
        <f>IFERROR(__xludf.DUMMYFUNCTION("""COMPUTED_VALUE"""),"G18 เพลินพิศ (อุรัว) กุฉิฯ")</f>
        <v>G18 เพลินพิศ (อุรัว) กุฉิฯ</v>
      </c>
      <c r="C411" s="60"/>
      <c r="D411" s="60"/>
      <c r="E411" s="60" t="str">
        <f>IFERROR(__xludf.DUMMYFUNCTION("""COMPUTED_VALUE"""),"ไม่มีข้อมูลเข้าเยี่ยม")</f>
        <v>ไม่มีข้อมูลเข้าเยี่ยม</v>
      </c>
      <c r="F411" s="60"/>
      <c r="G411" s="60" t="str">
        <f>IFERROR(__xludf.DUMMYFUNCTION("""COMPUTED_VALUE"""),"New")</f>
        <v>New</v>
      </c>
    </row>
    <row r="412" ht="15.75" customHeight="1">
      <c r="A412" s="60" t="str">
        <f>IFERROR(__xludf.DUMMYFUNCTION("""COMPUTED_VALUE"""),"หนอน")</f>
        <v>หนอน</v>
      </c>
      <c r="B412" s="60" t="str">
        <f>IFERROR(__xludf.DUMMYFUNCTION("""COMPUTED_VALUE"""),"G18 เพลินพิศ (อุรัว) กุฉิฯ")</f>
        <v>G18 เพลินพิศ (อุรัว) กุฉิฯ</v>
      </c>
      <c r="C412" s="60"/>
      <c r="D412" s="60"/>
      <c r="E412" s="60" t="str">
        <f>IFERROR(__xludf.DUMMYFUNCTION("""COMPUTED_VALUE"""),"ไม่มีข้อมูลเข้าเยี่ยม")</f>
        <v>ไม่มีข้อมูลเข้าเยี่ยม</v>
      </c>
      <c r="F412" s="60"/>
      <c r="G412" s="60" t="str">
        <f>IFERROR(__xludf.DUMMYFUNCTION("""COMPUTED_VALUE"""),"New")</f>
        <v>New</v>
      </c>
    </row>
    <row r="413" ht="15.75" customHeight="1">
      <c r="A413" s="60" t="str">
        <f>IFERROR(__xludf.DUMMYFUNCTION("""COMPUTED_VALUE"""),"แตง")</f>
        <v>แตง</v>
      </c>
      <c r="B413" s="60" t="str">
        <f>IFERROR(__xludf.DUMMYFUNCTION("""COMPUTED_VALUE"""),"G18 เพลินพิศ (อุรัว) กุฉิฯ")</f>
        <v>G18 เพลินพิศ (อุรัว) กุฉิฯ</v>
      </c>
      <c r="C413" s="60"/>
      <c r="D413" s="60"/>
      <c r="E413" s="60" t="str">
        <f>IFERROR(__xludf.DUMMYFUNCTION("""COMPUTED_VALUE"""),"ไม่มีข้อมูลเข้าเยี่ยม")</f>
        <v>ไม่มีข้อมูลเข้าเยี่ยม</v>
      </c>
      <c r="F413" s="60"/>
      <c r="G413" s="60" t="str">
        <f>IFERROR(__xludf.DUMMYFUNCTION("""COMPUTED_VALUE"""),"New")</f>
        <v>New</v>
      </c>
    </row>
    <row r="414" ht="15.75" customHeight="1">
      <c r="A414" s="60" t="str">
        <f>IFERROR(__xludf.DUMMYFUNCTION("""COMPUTED_VALUE"""),"ยายมี")</f>
        <v>ยายมี</v>
      </c>
      <c r="B414" s="60" t="str">
        <f>IFERROR(__xludf.DUMMYFUNCTION("""COMPUTED_VALUE"""),"G18 เพลินพิศ (อุรัว) กุฉิฯ")</f>
        <v>G18 เพลินพิศ (อุรัว) กุฉิฯ</v>
      </c>
      <c r="C414" s="60"/>
      <c r="D414" s="60"/>
      <c r="E414" s="60" t="str">
        <f>IFERROR(__xludf.DUMMYFUNCTION("""COMPUTED_VALUE"""),"ไม่มีข้อมูลเข้าเยี่ยม")</f>
        <v>ไม่มีข้อมูลเข้าเยี่ยม</v>
      </c>
      <c r="F414" s="60"/>
      <c r="G414" s="60" t="str">
        <f>IFERROR(__xludf.DUMMYFUNCTION("""COMPUTED_VALUE"""),"New")</f>
        <v>New</v>
      </c>
    </row>
    <row r="415" ht="15.75" customHeight="1">
      <c r="A415" s="60" t="str">
        <f>IFERROR(__xludf.DUMMYFUNCTION("""COMPUTED_VALUE"""),"ตี๋น้อย")</f>
        <v>ตี๋น้อย</v>
      </c>
      <c r="B415" s="60" t="str">
        <f>IFERROR(__xludf.DUMMYFUNCTION("""COMPUTED_VALUE"""),"G18 เพลินพิศ (อุรัว) กุฉิฯ")</f>
        <v>G18 เพลินพิศ (อุรัว) กุฉิฯ</v>
      </c>
      <c r="C415" s="60"/>
      <c r="D415" s="60"/>
      <c r="E415" s="60" t="str">
        <f>IFERROR(__xludf.DUMMYFUNCTION("""COMPUTED_VALUE"""),"ไม่มีข้อมูลเข้าเยี่ยม")</f>
        <v>ไม่มีข้อมูลเข้าเยี่ยม</v>
      </c>
      <c r="F415" s="60"/>
      <c r="G415" s="60" t="str">
        <f>IFERROR(__xludf.DUMMYFUNCTION("""COMPUTED_VALUE"""),"New")</f>
        <v>New</v>
      </c>
    </row>
    <row r="416" ht="15.75" customHeight="1">
      <c r="A416" s="60" t="str">
        <f>IFERROR(__xludf.DUMMYFUNCTION("""COMPUTED_VALUE"""),"น้าน้อย")</f>
        <v>น้าน้อย</v>
      </c>
      <c r="B416" s="60" t="str">
        <f>IFERROR(__xludf.DUMMYFUNCTION("""COMPUTED_VALUE"""),"G18 เพลินพิศ (อุรัว) กุฉิฯ")</f>
        <v>G18 เพลินพิศ (อุรัว) กุฉิฯ</v>
      </c>
      <c r="C416" s="60"/>
      <c r="D416" s="60"/>
      <c r="E416" s="60" t="str">
        <f>IFERROR(__xludf.DUMMYFUNCTION("""COMPUTED_VALUE"""),"ไม่มีข้อมูลเข้าเยี่ยม")</f>
        <v>ไม่มีข้อมูลเข้าเยี่ยม</v>
      </c>
      <c r="F416" s="60"/>
      <c r="G416" s="60" t="str">
        <f>IFERROR(__xludf.DUMMYFUNCTION("""COMPUTED_VALUE"""),"New")</f>
        <v>New</v>
      </c>
    </row>
    <row r="417" ht="15.75" customHeight="1">
      <c r="A417" s="60" t="str">
        <f>IFERROR(__xludf.DUMMYFUNCTION("""COMPUTED_VALUE"""),"ยายเตี้ย")</f>
        <v>ยายเตี้ย</v>
      </c>
      <c r="B417" s="60" t="str">
        <f>IFERROR(__xludf.DUMMYFUNCTION("""COMPUTED_VALUE"""),"G18 เพลินพิศ (อุรัว) กุฉิฯ")</f>
        <v>G18 เพลินพิศ (อุรัว) กุฉิฯ</v>
      </c>
      <c r="C417" s="60"/>
      <c r="D417" s="60"/>
      <c r="E417" s="60" t="str">
        <f>IFERROR(__xludf.DUMMYFUNCTION("""COMPUTED_VALUE"""),"ไม่มีข้อมูลเข้าเยี่ยม")</f>
        <v>ไม่มีข้อมูลเข้าเยี่ยม</v>
      </c>
      <c r="F417" s="60"/>
      <c r="G417" s="60" t="str">
        <f>IFERROR(__xludf.DUMMYFUNCTION("""COMPUTED_VALUE"""),"New")</f>
        <v>New</v>
      </c>
    </row>
    <row r="418" ht="15.75" customHeight="1">
      <c r="A418" s="60" t="str">
        <f>IFERROR(__xludf.DUMMYFUNCTION("""COMPUTED_VALUE"""),"บุญ")</f>
        <v>บุญ</v>
      </c>
      <c r="B418" s="60" t="str">
        <f>IFERROR(__xludf.DUMMYFUNCTION("""COMPUTED_VALUE"""),"G18 เพลินพิศ (อุรัว) กุฉิฯ")</f>
        <v>G18 เพลินพิศ (อุรัว) กุฉิฯ</v>
      </c>
      <c r="C418" s="60"/>
      <c r="D418" s="60"/>
      <c r="E418" s="60" t="str">
        <f>IFERROR(__xludf.DUMMYFUNCTION("""COMPUTED_VALUE"""),"ไม่มีข้อมูลเข้าเยี่ยม")</f>
        <v>ไม่มีข้อมูลเข้าเยี่ยม</v>
      </c>
      <c r="F418" s="60"/>
      <c r="G418" s="60" t="str">
        <f>IFERROR(__xludf.DUMMYFUNCTION("""COMPUTED_VALUE"""),"New")</f>
        <v>New</v>
      </c>
    </row>
    <row r="419" ht="15.75" customHeight="1">
      <c r="A419" s="60" t="str">
        <f>IFERROR(__xludf.DUMMYFUNCTION("""COMPUTED_VALUE"""),"ดา")</f>
        <v>ดา</v>
      </c>
      <c r="B419" s="60" t="str">
        <f>IFERROR(__xludf.DUMMYFUNCTION("""COMPUTED_VALUE"""),"G18 เพลินพิศ (อุรัว) กุฉิฯ")</f>
        <v>G18 เพลินพิศ (อุรัว) กุฉิฯ</v>
      </c>
      <c r="C419" s="60"/>
      <c r="D419" s="60"/>
      <c r="E419" s="60" t="str">
        <f>IFERROR(__xludf.DUMMYFUNCTION("""COMPUTED_VALUE"""),"ไม่มีข้อมูลเข้าเยี่ยม")</f>
        <v>ไม่มีข้อมูลเข้าเยี่ยม</v>
      </c>
      <c r="F419" s="60"/>
      <c r="G419" s="60" t="str">
        <f>IFERROR(__xludf.DUMMYFUNCTION("""COMPUTED_VALUE"""),"New")</f>
        <v>New</v>
      </c>
    </row>
    <row r="420" ht="15.75" customHeight="1">
      <c r="A420" s="60" t="str">
        <f>IFERROR(__xludf.DUMMYFUNCTION("""COMPUTED_VALUE"""),"แต")</f>
        <v>แต</v>
      </c>
      <c r="B420" s="60" t="str">
        <f>IFERROR(__xludf.DUMMYFUNCTION("""COMPUTED_VALUE"""),"G18 เพลินพิศ (อุรัว) กุฉิฯ")</f>
        <v>G18 เพลินพิศ (อุรัว) กุฉิฯ</v>
      </c>
      <c r="C420" s="60"/>
      <c r="D420" s="60"/>
      <c r="E420" s="60" t="str">
        <f>IFERROR(__xludf.DUMMYFUNCTION("""COMPUTED_VALUE"""),"ไม่มีข้อมูลเข้าเยี่ยม")</f>
        <v>ไม่มีข้อมูลเข้าเยี่ยม</v>
      </c>
      <c r="F420" s="60"/>
      <c r="G420" s="60" t="str">
        <f>IFERROR(__xludf.DUMMYFUNCTION("""COMPUTED_VALUE"""),"New")</f>
        <v>New</v>
      </c>
    </row>
    <row r="421" ht="15.75" customHeight="1">
      <c r="A421" s="60" t="str">
        <f>IFERROR(__xludf.DUMMYFUNCTION("""COMPUTED_VALUE"""),"อึ่ง")</f>
        <v>อึ่ง</v>
      </c>
      <c r="B421" s="60" t="str">
        <f>IFERROR(__xludf.DUMMYFUNCTION("""COMPUTED_VALUE"""),"G18 เพลินพิศ (อุรัว) กุฉิฯ")</f>
        <v>G18 เพลินพิศ (อุรัว) กุฉิฯ</v>
      </c>
      <c r="C421" s="60"/>
      <c r="D421" s="60"/>
      <c r="E421" s="60" t="str">
        <f>IFERROR(__xludf.DUMMYFUNCTION("""COMPUTED_VALUE"""),"ไม่มีข้อมูลเข้าเยี่ยม")</f>
        <v>ไม่มีข้อมูลเข้าเยี่ยม</v>
      </c>
      <c r="F421" s="60"/>
      <c r="G421" s="60" t="str">
        <f>IFERROR(__xludf.DUMMYFUNCTION("""COMPUTED_VALUE"""),"New")</f>
        <v>New</v>
      </c>
    </row>
    <row r="422" ht="15.75" customHeight="1">
      <c r="A422" s="60" t="str">
        <f>IFERROR(__xludf.DUMMYFUNCTION("""COMPUTED_VALUE"""),"ฝ้าย")</f>
        <v>ฝ้าย</v>
      </c>
      <c r="B422" s="60" t="str">
        <f>IFERROR(__xludf.DUMMYFUNCTION("""COMPUTED_VALUE"""),"G18 เพลินพิศ (อุรัว) กุฉิฯ")</f>
        <v>G18 เพลินพิศ (อุรัว) กุฉิฯ</v>
      </c>
      <c r="C422" s="60"/>
      <c r="D422" s="60"/>
      <c r="E422" s="60" t="str">
        <f>IFERROR(__xludf.DUMMYFUNCTION("""COMPUTED_VALUE"""),"ไม่มีข้อมูลเข้าเยี่ยม")</f>
        <v>ไม่มีข้อมูลเข้าเยี่ยม</v>
      </c>
      <c r="F422" s="60"/>
      <c r="G422" s="60" t="str">
        <f>IFERROR(__xludf.DUMMYFUNCTION("""COMPUTED_VALUE"""),"New")</f>
        <v>New</v>
      </c>
    </row>
    <row r="423" ht="15.75" customHeight="1">
      <c r="A423" s="60" t="str">
        <f>IFERROR(__xludf.DUMMYFUNCTION("""COMPUTED_VALUE"""),"ตา")</f>
        <v>ตา</v>
      </c>
      <c r="B423" s="60" t="str">
        <f>IFERROR(__xludf.DUMMYFUNCTION("""COMPUTED_VALUE"""),"G18 เพลินพิศ (อุรัว) กุฉิฯ")</f>
        <v>G18 เพลินพิศ (อุรัว) กุฉิฯ</v>
      </c>
      <c r="C423" s="60"/>
      <c r="D423" s="60"/>
      <c r="E423" s="60" t="str">
        <f>IFERROR(__xludf.DUMMYFUNCTION("""COMPUTED_VALUE"""),"ไม่มีข้อมูลเข้าเยี่ยม")</f>
        <v>ไม่มีข้อมูลเข้าเยี่ยม</v>
      </c>
      <c r="F423" s="60"/>
      <c r="G423" s="60" t="str">
        <f>IFERROR(__xludf.DUMMYFUNCTION("""COMPUTED_VALUE"""),"New")</f>
        <v>New</v>
      </c>
    </row>
    <row r="424" ht="15.75" customHeight="1">
      <c r="A424" s="60" t="str">
        <f>IFERROR(__xludf.DUMMYFUNCTION("""COMPUTED_VALUE"""),"เพ็ง")</f>
        <v>เพ็ง</v>
      </c>
      <c r="B424" s="60" t="str">
        <f>IFERROR(__xludf.DUMMYFUNCTION("""COMPUTED_VALUE"""),"G18 เพลินพิศ (อุรัว) กุฉิฯ")</f>
        <v>G18 เพลินพิศ (อุรัว) กุฉิฯ</v>
      </c>
      <c r="C424" s="60"/>
      <c r="D424" s="60"/>
      <c r="E424" s="60" t="str">
        <f>IFERROR(__xludf.DUMMYFUNCTION("""COMPUTED_VALUE"""),"ไม่มีข้อมูลเข้าเยี่ยม")</f>
        <v>ไม่มีข้อมูลเข้าเยี่ยม</v>
      </c>
      <c r="F424" s="60"/>
      <c r="G424" s="60" t="str">
        <f>IFERROR(__xludf.DUMMYFUNCTION("""COMPUTED_VALUE"""),"New")</f>
        <v>New</v>
      </c>
    </row>
    <row r="425" ht="15.75" customHeight="1">
      <c r="A425" s="60" t="str">
        <f>IFERROR(__xludf.DUMMYFUNCTION("""COMPUTED_VALUE"""),"รุ่งนภา")</f>
        <v>รุ่งนภา</v>
      </c>
      <c r="B425" s="60" t="str">
        <f>IFERROR(__xludf.DUMMYFUNCTION("""COMPUTED_VALUE"""),"G18 เพลินพิศ (อุรัว) กุฉิฯ")</f>
        <v>G18 เพลินพิศ (อุรัว) กุฉิฯ</v>
      </c>
      <c r="C425" s="60"/>
      <c r="D425" s="60"/>
      <c r="E425" s="60" t="str">
        <f>IFERROR(__xludf.DUMMYFUNCTION("""COMPUTED_VALUE"""),"ไม่มีข้อมูลเข้าเยี่ยม")</f>
        <v>ไม่มีข้อมูลเข้าเยี่ยม</v>
      </c>
      <c r="F425" s="60"/>
      <c r="G425" s="60" t="str">
        <f>IFERROR(__xludf.DUMMYFUNCTION("""COMPUTED_VALUE"""),"New")</f>
        <v>New</v>
      </c>
    </row>
    <row r="426" ht="15.75" customHeight="1">
      <c r="A426" s="60" t="str">
        <f>IFERROR(__xludf.DUMMYFUNCTION("""COMPUTED_VALUE"""),"ยายกิ้ง")</f>
        <v>ยายกิ้ง</v>
      </c>
      <c r="B426" s="60" t="str">
        <f>IFERROR(__xludf.DUMMYFUNCTION("""COMPUTED_VALUE"""),"G18 เพลินพิศ (อุรัว) กุฉิฯ")</f>
        <v>G18 เพลินพิศ (อุรัว) กุฉิฯ</v>
      </c>
      <c r="C426" s="60"/>
      <c r="D426" s="60"/>
      <c r="E426" s="60" t="str">
        <f>IFERROR(__xludf.DUMMYFUNCTION("""COMPUTED_VALUE"""),"ไม่มีข้อมูลเข้าเยี่ยม")</f>
        <v>ไม่มีข้อมูลเข้าเยี่ยม</v>
      </c>
      <c r="F426" s="60"/>
      <c r="G426" s="60" t="str">
        <f>IFERROR(__xludf.DUMMYFUNCTION("""COMPUTED_VALUE"""),"New")</f>
        <v>New</v>
      </c>
    </row>
    <row r="427" ht="15.75" customHeight="1">
      <c r="A427" s="60" t="str">
        <f>IFERROR(__xludf.DUMMYFUNCTION("""COMPUTED_VALUE"""),"ยุ้ย")</f>
        <v>ยุ้ย</v>
      </c>
      <c r="B427" s="60" t="str">
        <f>IFERROR(__xludf.DUMMYFUNCTION("""COMPUTED_VALUE"""),"G18 เพลินพิศ (อุรัว) กุฉิฯ")</f>
        <v>G18 เพลินพิศ (อุรัว) กุฉิฯ</v>
      </c>
      <c r="C427" s="60"/>
      <c r="D427" s="60"/>
      <c r="E427" s="60" t="str">
        <f>IFERROR(__xludf.DUMMYFUNCTION("""COMPUTED_VALUE"""),"ไม่มีข้อมูลเข้าเยี่ยม")</f>
        <v>ไม่มีข้อมูลเข้าเยี่ยม</v>
      </c>
      <c r="F427" s="60"/>
      <c r="G427" s="60" t="str">
        <f>IFERROR(__xludf.DUMMYFUNCTION("""COMPUTED_VALUE"""),"New")</f>
        <v>New</v>
      </c>
    </row>
    <row r="428" ht="15.75" customHeight="1">
      <c r="A428" s="60" t="str">
        <f>IFERROR(__xludf.DUMMYFUNCTION("""COMPUTED_VALUE"""),"เอิน")</f>
        <v>เอิน</v>
      </c>
      <c r="B428" s="60" t="str">
        <f>IFERROR(__xludf.DUMMYFUNCTION("""COMPUTED_VALUE"""),"G18 เพลินพิศ (อุรัว) กุฉิฯ")</f>
        <v>G18 เพลินพิศ (อุรัว) กุฉิฯ</v>
      </c>
      <c r="C428" s="60"/>
      <c r="D428" s="60"/>
      <c r="E428" s="60" t="str">
        <f>IFERROR(__xludf.DUMMYFUNCTION("""COMPUTED_VALUE"""),"ไม่มีข้อมูลเข้าเยี่ยม")</f>
        <v>ไม่มีข้อมูลเข้าเยี่ยม</v>
      </c>
      <c r="F428" s="60"/>
      <c r="G428" s="60" t="str">
        <f>IFERROR(__xludf.DUMMYFUNCTION("""COMPUTED_VALUE"""),"New")</f>
        <v>New</v>
      </c>
    </row>
    <row r="429" ht="15.75" customHeight="1">
      <c r="A429" s="60" t="str">
        <f>IFERROR(__xludf.DUMMYFUNCTION("""COMPUTED_VALUE"""),"พลอย")</f>
        <v>พลอย</v>
      </c>
      <c r="B429" s="60" t="str">
        <f>IFERROR(__xludf.DUMMYFUNCTION("""COMPUTED_VALUE"""),"G18 เพลินพิศ (อุรัว) กุฉิฯ")</f>
        <v>G18 เพลินพิศ (อุรัว) กุฉิฯ</v>
      </c>
      <c r="C429" s="60"/>
      <c r="D429" s="60"/>
      <c r="E429" s="60" t="str">
        <f>IFERROR(__xludf.DUMMYFUNCTION("""COMPUTED_VALUE"""),"ไม่มีข้อมูลเข้าเยี่ยม")</f>
        <v>ไม่มีข้อมูลเข้าเยี่ยม</v>
      </c>
      <c r="F429" s="60"/>
      <c r="G429" s="60" t="str">
        <f>IFERROR(__xludf.DUMMYFUNCTION("""COMPUTED_VALUE"""),"New")</f>
        <v>New</v>
      </c>
    </row>
    <row r="430" ht="15.75" customHeight="1">
      <c r="A430" s="60" t="str">
        <f>IFERROR(__xludf.DUMMYFUNCTION("""COMPUTED_VALUE"""),"พ่อเอิน")</f>
        <v>พ่อเอิน</v>
      </c>
      <c r="B430" s="60" t="str">
        <f>IFERROR(__xludf.DUMMYFUNCTION("""COMPUTED_VALUE"""),"G18 เพลินพิศ (อุรัว) กุฉิฯ")</f>
        <v>G18 เพลินพิศ (อุรัว) กุฉิฯ</v>
      </c>
      <c r="C430" s="60"/>
      <c r="D430" s="60"/>
      <c r="E430" s="60" t="str">
        <f>IFERROR(__xludf.DUMMYFUNCTION("""COMPUTED_VALUE"""),"ไม่มีข้อมูลเข้าเยี่ยม")</f>
        <v>ไม่มีข้อมูลเข้าเยี่ยม</v>
      </c>
      <c r="F430" s="60"/>
      <c r="G430" s="60" t="str">
        <f>IFERROR(__xludf.DUMMYFUNCTION("""COMPUTED_VALUE"""),"New")</f>
        <v>New</v>
      </c>
    </row>
    <row r="431" ht="15.75" customHeight="1">
      <c r="A431" s="60" t="str">
        <f>IFERROR(__xludf.DUMMYFUNCTION("""COMPUTED_VALUE"""),"แจม")</f>
        <v>แจม</v>
      </c>
      <c r="B431" s="60" t="str">
        <f>IFERROR(__xludf.DUMMYFUNCTION("""COMPUTED_VALUE"""),"G18 เพลินพิศ (อุรัว) กุฉิฯ")</f>
        <v>G18 เพลินพิศ (อุรัว) กุฉิฯ</v>
      </c>
      <c r="C431" s="60"/>
      <c r="D431" s="60"/>
      <c r="E431" s="60" t="str">
        <f>IFERROR(__xludf.DUMMYFUNCTION("""COMPUTED_VALUE"""),"ไม่มีข้อมูลเข้าเยี่ยม")</f>
        <v>ไม่มีข้อมูลเข้าเยี่ยม</v>
      </c>
      <c r="F431" s="60"/>
      <c r="G431" s="60" t="str">
        <f>IFERROR(__xludf.DUMMYFUNCTION("""COMPUTED_VALUE"""),"New")</f>
        <v>New</v>
      </c>
    </row>
    <row r="432" ht="15.75" customHeight="1">
      <c r="A432" s="60" t="str">
        <f>IFERROR(__xludf.DUMMYFUNCTION("""COMPUTED_VALUE"""),"พร้อม(เขาวง)")</f>
        <v>พร้อม(เขาวง)</v>
      </c>
      <c r="B432" s="60" t="str">
        <f>IFERROR(__xludf.DUMMYFUNCTION("""COMPUTED_VALUE"""),"G18 เพลินพิศ (อุรัว) กุฉิฯ")</f>
        <v>G18 เพลินพิศ (อุรัว) กุฉิฯ</v>
      </c>
      <c r="C432" s="60"/>
      <c r="D432" s="60"/>
      <c r="E432" s="60" t="str">
        <f>IFERROR(__xludf.DUMMYFUNCTION("""COMPUTED_VALUE"""),"ไม่มีข้อมูลเข้าเยี่ยม")</f>
        <v>ไม่มีข้อมูลเข้าเยี่ยม</v>
      </c>
      <c r="F432" s="60"/>
      <c r="G432" s="60" t="str">
        <f>IFERROR(__xludf.DUMMYFUNCTION("""COMPUTED_VALUE"""),"New")</f>
        <v>New</v>
      </c>
    </row>
    <row r="433" ht="15.75" customHeight="1">
      <c r="A433" s="60" t="str">
        <f>IFERROR(__xludf.DUMMYFUNCTION("""COMPUTED_VALUE"""),"แซง")</f>
        <v>แซง</v>
      </c>
      <c r="B433" s="60" t="str">
        <f>IFERROR(__xludf.DUMMYFUNCTION("""COMPUTED_VALUE"""),"G18 เพลินพิศ (อุรัว) กุฉิฯ")</f>
        <v>G18 เพลินพิศ (อุรัว) กุฉิฯ</v>
      </c>
      <c r="C433" s="60"/>
      <c r="D433" s="60"/>
      <c r="E433" s="60" t="str">
        <f>IFERROR(__xludf.DUMMYFUNCTION("""COMPUTED_VALUE"""),"ไม่มีข้อมูลเข้าเยี่ยม")</f>
        <v>ไม่มีข้อมูลเข้าเยี่ยม</v>
      </c>
      <c r="F433" s="60"/>
      <c r="G433" s="60" t="str">
        <f>IFERROR(__xludf.DUMMYFUNCTION("""COMPUTED_VALUE"""),"New")</f>
        <v>New</v>
      </c>
    </row>
    <row r="434" ht="15.75" customHeight="1">
      <c r="A434" s="60" t="str">
        <f>IFERROR(__xludf.DUMMYFUNCTION("""COMPUTED_VALUE"""),"เวฟ(ทวี)")</f>
        <v>เวฟ(ทวี)</v>
      </c>
      <c r="B434" s="60" t="str">
        <f>IFERROR(__xludf.DUMMYFUNCTION("""COMPUTED_VALUE"""),"G18 เพลินพิศ (อุรัว) กุฉิฯ")</f>
        <v>G18 เพลินพิศ (อุรัว) กุฉิฯ</v>
      </c>
      <c r="C434" s="60"/>
      <c r="D434" s="60"/>
      <c r="E434" s="60" t="str">
        <f>IFERROR(__xludf.DUMMYFUNCTION("""COMPUTED_VALUE"""),"ไม่มีข้อมูลเข้าเยี่ยม")</f>
        <v>ไม่มีข้อมูลเข้าเยี่ยม</v>
      </c>
      <c r="F434" s="60"/>
      <c r="G434" s="60" t="str">
        <f>IFERROR(__xludf.DUMMYFUNCTION("""COMPUTED_VALUE"""),"New")</f>
        <v>New</v>
      </c>
    </row>
    <row r="435" ht="15.75" customHeight="1">
      <c r="A435" s="60" t="str">
        <f>IFERROR(__xludf.DUMMYFUNCTION("""COMPUTED_VALUE"""),"ณรงค์")</f>
        <v>ณรงค์</v>
      </c>
      <c r="B435" s="60" t="str">
        <f>IFERROR(__xludf.DUMMYFUNCTION("""COMPUTED_VALUE"""),"G18 เพลินพิศ (อุรัว) กุฉิฯ")</f>
        <v>G18 เพลินพิศ (อุรัว) กุฉิฯ</v>
      </c>
      <c r="C435" s="60"/>
      <c r="D435" s="60"/>
      <c r="E435" s="60" t="str">
        <f>IFERROR(__xludf.DUMMYFUNCTION("""COMPUTED_VALUE"""),"ไม่มีข้อมูลเข้าเยี่ยม")</f>
        <v>ไม่มีข้อมูลเข้าเยี่ยม</v>
      </c>
      <c r="F435" s="60"/>
      <c r="G435" s="60" t="str">
        <f>IFERROR(__xludf.DUMMYFUNCTION("""COMPUTED_VALUE"""),"New")</f>
        <v>New</v>
      </c>
    </row>
    <row r="436" ht="15.75" customHeight="1">
      <c r="A436" s="60" t="str">
        <f>IFERROR(__xludf.DUMMYFUNCTION("""COMPUTED_VALUE"""),"นางก้อน")</f>
        <v>นางก้อน</v>
      </c>
      <c r="B436" s="60" t="str">
        <f>IFERROR(__xludf.DUMMYFUNCTION("""COMPUTED_VALUE"""),"G18 เพลินพิศ (อุรัว) กุฉิฯ")</f>
        <v>G18 เพลินพิศ (อุรัว) กุฉิฯ</v>
      </c>
      <c r="C436" s="60"/>
      <c r="D436" s="60"/>
      <c r="E436" s="60" t="str">
        <f>IFERROR(__xludf.DUMMYFUNCTION("""COMPUTED_VALUE"""),"ไม่มีข้อมูลเข้าเยี่ยม")</f>
        <v>ไม่มีข้อมูลเข้าเยี่ยม</v>
      </c>
      <c r="F436" s="60"/>
      <c r="G436" s="60" t="str">
        <f>IFERROR(__xludf.DUMMYFUNCTION("""COMPUTED_VALUE"""),"New")</f>
        <v>New</v>
      </c>
    </row>
    <row r="437" ht="15.75" customHeight="1">
      <c r="A437" s="60" t="str">
        <f>IFERROR(__xludf.DUMMYFUNCTION("""COMPUTED_VALUE"""),"วงเดือน")</f>
        <v>วงเดือน</v>
      </c>
      <c r="B437" s="60" t="str">
        <f>IFERROR(__xludf.DUMMYFUNCTION("""COMPUTED_VALUE"""),"G18 เพลินพิศ (อุรัว) กุฉิฯ")</f>
        <v>G18 เพลินพิศ (อุรัว) กุฉิฯ</v>
      </c>
      <c r="C437" s="60"/>
      <c r="D437" s="60"/>
      <c r="E437" s="60" t="str">
        <f>IFERROR(__xludf.DUMMYFUNCTION("""COMPUTED_VALUE"""),"ไม่มีข้อมูลเข้าเยี่ยม")</f>
        <v>ไม่มีข้อมูลเข้าเยี่ยม</v>
      </c>
      <c r="F437" s="60"/>
      <c r="G437" s="60" t="str">
        <f>IFERROR(__xludf.DUMMYFUNCTION("""COMPUTED_VALUE"""),"New")</f>
        <v>New</v>
      </c>
    </row>
    <row r="438" ht="15.75" customHeight="1">
      <c r="A438" s="60" t="str">
        <f>IFERROR(__xludf.DUMMYFUNCTION("""COMPUTED_VALUE"""),"ศรีสมร")</f>
        <v>ศรีสมร</v>
      </c>
      <c r="B438" s="60" t="str">
        <f>IFERROR(__xludf.DUMMYFUNCTION("""COMPUTED_VALUE"""),"G18 เพลินพิศ (อุรัว) กุฉิฯ")</f>
        <v>G18 เพลินพิศ (อุรัว) กุฉิฯ</v>
      </c>
      <c r="C438" s="60"/>
      <c r="D438" s="60"/>
      <c r="E438" s="60" t="str">
        <f>IFERROR(__xludf.DUMMYFUNCTION("""COMPUTED_VALUE"""),"ไม่มีข้อมูลเข้าเยี่ยม")</f>
        <v>ไม่มีข้อมูลเข้าเยี่ยม</v>
      </c>
      <c r="F438" s="60"/>
      <c r="G438" s="60" t="str">
        <f>IFERROR(__xludf.DUMMYFUNCTION("""COMPUTED_VALUE"""),"New")</f>
        <v>New</v>
      </c>
    </row>
    <row r="439" ht="15.75" customHeight="1">
      <c r="A439" s="60" t="str">
        <f>IFERROR(__xludf.DUMMYFUNCTION("""COMPUTED_VALUE"""),"ป้าโอน")</f>
        <v>ป้าโอน</v>
      </c>
      <c r="B439" s="60" t="str">
        <f>IFERROR(__xludf.DUMMYFUNCTION("""COMPUTED_VALUE"""),"G18 เพลินพิศ (อุรัว) กุฉิฯ")</f>
        <v>G18 เพลินพิศ (อุรัว) กุฉิฯ</v>
      </c>
      <c r="C439" s="60"/>
      <c r="D439" s="60"/>
      <c r="E439" s="60" t="str">
        <f>IFERROR(__xludf.DUMMYFUNCTION("""COMPUTED_VALUE"""),"ไม่มีข้อมูลเข้าเยี่ยม")</f>
        <v>ไม่มีข้อมูลเข้าเยี่ยม</v>
      </c>
      <c r="F439" s="60"/>
      <c r="G439" s="60" t="str">
        <f>IFERROR(__xludf.DUMMYFUNCTION("""COMPUTED_VALUE"""),"New")</f>
        <v>New</v>
      </c>
    </row>
    <row r="440" ht="15.75" customHeight="1">
      <c r="A440" s="60" t="str">
        <f>IFERROR(__xludf.DUMMYFUNCTION("""COMPUTED_VALUE"""),"เจ๊ต๋อย")</f>
        <v>เจ๊ต๋อย</v>
      </c>
      <c r="B440" s="60" t="str">
        <f>IFERROR(__xludf.DUMMYFUNCTION("""COMPUTED_VALUE"""),"G18 เพลินพิศ (อุรัว) กุฉิฯ")</f>
        <v>G18 เพลินพิศ (อุรัว) กุฉิฯ</v>
      </c>
      <c r="C440" s="60"/>
      <c r="D440" s="60"/>
      <c r="E440" s="60" t="str">
        <f>IFERROR(__xludf.DUMMYFUNCTION("""COMPUTED_VALUE"""),"ไม่มีข้อมูลเข้าเยี่ยม")</f>
        <v>ไม่มีข้อมูลเข้าเยี่ยม</v>
      </c>
      <c r="F440" s="60"/>
      <c r="G440" s="60" t="str">
        <f>IFERROR(__xludf.DUMMYFUNCTION("""COMPUTED_VALUE"""),"New")</f>
        <v>New</v>
      </c>
    </row>
    <row r="441" ht="15.75" customHeight="1">
      <c r="A441" s="60" t="str">
        <f>IFERROR(__xludf.DUMMYFUNCTION("""COMPUTED_VALUE"""),"มิ้น")</f>
        <v>มิ้น</v>
      </c>
      <c r="B441" s="60" t="str">
        <f>IFERROR(__xludf.DUMMYFUNCTION("""COMPUTED_VALUE"""),"G18 เพลินพิศ (อุรัว) กุฉิฯ")</f>
        <v>G18 เพลินพิศ (อุรัว) กุฉิฯ</v>
      </c>
      <c r="C441" s="60"/>
      <c r="D441" s="60"/>
      <c r="E441" s="60" t="str">
        <f>IFERROR(__xludf.DUMMYFUNCTION("""COMPUTED_VALUE"""),"ไม่มีข้อมูลเข้าเยี่ยม")</f>
        <v>ไม่มีข้อมูลเข้าเยี่ยม</v>
      </c>
      <c r="F441" s="60"/>
      <c r="G441" s="60" t="str">
        <f>IFERROR(__xludf.DUMMYFUNCTION("""COMPUTED_VALUE"""),"New")</f>
        <v>New</v>
      </c>
    </row>
    <row r="442" ht="15.75" customHeight="1">
      <c r="A442" s="60" t="str">
        <f>IFERROR(__xludf.DUMMYFUNCTION("""COMPUTED_VALUE"""),"เมะนาน")</f>
        <v>เมะนาน</v>
      </c>
      <c r="B442" s="60" t="str">
        <f>IFERROR(__xludf.DUMMYFUNCTION("""COMPUTED_VALUE"""),"G18 เพลินพิศ (อุรัว) กุฉิฯ")</f>
        <v>G18 เพลินพิศ (อุรัว) กุฉิฯ</v>
      </c>
      <c r="C442" s="60"/>
      <c r="D442" s="60"/>
      <c r="E442" s="60" t="str">
        <f>IFERROR(__xludf.DUMMYFUNCTION("""COMPUTED_VALUE"""),"ไม่มีข้อมูลเข้าเยี่ยม")</f>
        <v>ไม่มีข้อมูลเข้าเยี่ยม</v>
      </c>
      <c r="F442" s="60"/>
      <c r="G442" s="60" t="str">
        <f>IFERROR(__xludf.DUMMYFUNCTION("""COMPUTED_VALUE"""),"New")</f>
        <v>New</v>
      </c>
    </row>
    <row r="443" ht="15.75" customHeight="1">
      <c r="A443" s="60" t="str">
        <f>IFERROR(__xludf.DUMMYFUNCTION("""COMPUTED_VALUE"""),"เปิ้ล")</f>
        <v>เปิ้ล</v>
      </c>
      <c r="B443" s="60" t="str">
        <f>IFERROR(__xludf.DUMMYFUNCTION("""COMPUTED_VALUE"""),"G18 เพลินพิศ (อุรัว) กุฉิฯ")</f>
        <v>G18 เพลินพิศ (อุรัว) กุฉิฯ</v>
      </c>
      <c r="C443" s="60"/>
      <c r="D443" s="60"/>
      <c r="E443" s="60" t="str">
        <f>IFERROR(__xludf.DUMMYFUNCTION("""COMPUTED_VALUE"""),"ไม่มีข้อมูลเข้าเยี่ยม")</f>
        <v>ไม่มีข้อมูลเข้าเยี่ยม</v>
      </c>
      <c r="F443" s="60"/>
      <c r="G443" s="60" t="str">
        <f>IFERROR(__xludf.DUMMYFUNCTION("""COMPUTED_VALUE"""),"New")</f>
        <v>New</v>
      </c>
    </row>
    <row r="444" ht="15.75" customHeight="1">
      <c r="A444" s="60" t="str">
        <f>IFERROR(__xludf.DUMMYFUNCTION("""COMPUTED_VALUE"""),"สำราญ")</f>
        <v>สำราญ</v>
      </c>
      <c r="B444" s="60" t="str">
        <f>IFERROR(__xludf.DUMMYFUNCTION("""COMPUTED_VALUE"""),"G18 เพลินพิศ (อุรัว) กุฉิฯ")</f>
        <v>G18 เพลินพิศ (อุรัว) กุฉิฯ</v>
      </c>
      <c r="C444" s="60"/>
      <c r="D444" s="60"/>
      <c r="E444" s="60" t="str">
        <f>IFERROR(__xludf.DUMMYFUNCTION("""COMPUTED_VALUE"""),"ไม่มีข้อมูลเข้าเยี่ยม")</f>
        <v>ไม่มีข้อมูลเข้าเยี่ยม</v>
      </c>
      <c r="F444" s="60"/>
      <c r="G444" s="60" t="str">
        <f>IFERROR(__xludf.DUMMYFUNCTION("""COMPUTED_VALUE"""),"New")</f>
        <v>New</v>
      </c>
    </row>
    <row r="445" ht="15.75" customHeight="1">
      <c r="A445" s="60" t="str">
        <f>IFERROR(__xludf.DUMMYFUNCTION("""COMPUTED_VALUE"""),"จง")</f>
        <v>จง</v>
      </c>
      <c r="B445" s="60" t="str">
        <f>IFERROR(__xludf.DUMMYFUNCTION("""COMPUTED_VALUE"""),"G18 เพลินพิศ (อุรัว) กุฉิฯ")</f>
        <v>G18 เพลินพิศ (อุรัว) กุฉิฯ</v>
      </c>
      <c r="C445" s="60"/>
      <c r="D445" s="60"/>
      <c r="E445" s="60" t="str">
        <f>IFERROR(__xludf.DUMMYFUNCTION("""COMPUTED_VALUE"""),"ไม่มีข้อมูลเข้าเยี่ยม")</f>
        <v>ไม่มีข้อมูลเข้าเยี่ยม</v>
      </c>
      <c r="F445" s="60"/>
      <c r="G445" s="60" t="str">
        <f>IFERROR(__xludf.DUMMYFUNCTION("""COMPUTED_VALUE"""),"New")</f>
        <v>New</v>
      </c>
    </row>
    <row r="446" ht="15.75" customHeight="1">
      <c r="A446" s="60" t="str">
        <f>IFERROR(__xludf.DUMMYFUNCTION("""COMPUTED_VALUE"""),"โต้ง")</f>
        <v>โต้ง</v>
      </c>
      <c r="B446" s="60" t="str">
        <f>IFERROR(__xludf.DUMMYFUNCTION("""COMPUTED_VALUE"""),"G18 เพลินพิศ (อุรัว) กุฉิฯ")</f>
        <v>G18 เพลินพิศ (อุรัว) กุฉิฯ</v>
      </c>
      <c r="C446" s="60"/>
      <c r="D446" s="60"/>
      <c r="E446" s="60" t="str">
        <f>IFERROR(__xludf.DUMMYFUNCTION("""COMPUTED_VALUE"""),"ไม่มีข้อมูลเข้าเยี่ยม")</f>
        <v>ไม่มีข้อมูลเข้าเยี่ยม</v>
      </c>
      <c r="F446" s="60"/>
      <c r="G446" s="60" t="str">
        <f>IFERROR(__xludf.DUMMYFUNCTION("""COMPUTED_VALUE"""),"New")</f>
        <v>New</v>
      </c>
    </row>
    <row r="447" ht="15.75" customHeight="1">
      <c r="A447" s="60" t="str">
        <f>IFERROR(__xludf.DUMMYFUNCTION("""COMPUTED_VALUE"""),"เอ็ด")</f>
        <v>เอ็ด</v>
      </c>
      <c r="B447" s="60" t="str">
        <f>IFERROR(__xludf.DUMMYFUNCTION("""COMPUTED_VALUE"""),"G18 เพลินพิศ (อุรัว) กุฉิฯ")</f>
        <v>G18 เพลินพิศ (อุรัว) กุฉิฯ</v>
      </c>
      <c r="C447" s="60"/>
      <c r="D447" s="60"/>
      <c r="E447" s="60" t="str">
        <f>IFERROR(__xludf.DUMMYFUNCTION("""COMPUTED_VALUE"""),"ไม่มีข้อมูลเข้าเยี่ยม")</f>
        <v>ไม่มีข้อมูลเข้าเยี่ยม</v>
      </c>
      <c r="F447" s="60"/>
      <c r="G447" s="60" t="str">
        <f>IFERROR(__xludf.DUMMYFUNCTION("""COMPUTED_VALUE"""),"New")</f>
        <v>New</v>
      </c>
    </row>
    <row r="448" ht="15.75" customHeight="1">
      <c r="A448" s="60" t="str">
        <f>IFERROR(__xludf.DUMMYFUNCTION("""COMPUTED_VALUE"""),"สมเพลิน")</f>
        <v>สมเพลิน</v>
      </c>
      <c r="B448" s="60" t="str">
        <f>IFERROR(__xludf.DUMMYFUNCTION("""COMPUTED_VALUE"""),"G18 เพลินพิศ (อุรัว) กุฉิฯ")</f>
        <v>G18 เพลินพิศ (อุรัว) กุฉิฯ</v>
      </c>
      <c r="C448" s="60"/>
      <c r="D448" s="60"/>
      <c r="E448" s="60" t="str">
        <f>IFERROR(__xludf.DUMMYFUNCTION("""COMPUTED_VALUE"""),"ไม่มีข้อมูลเข้าเยี่ยม")</f>
        <v>ไม่มีข้อมูลเข้าเยี่ยม</v>
      </c>
      <c r="F448" s="60"/>
      <c r="G448" s="60" t="str">
        <f>IFERROR(__xludf.DUMMYFUNCTION("""COMPUTED_VALUE"""),"New")</f>
        <v>New</v>
      </c>
    </row>
    <row r="449" ht="15.75" customHeight="1">
      <c r="A449" s="60" t="str">
        <f>IFERROR(__xludf.DUMMYFUNCTION("""COMPUTED_VALUE"""),"สุดารัตน์ (อาย)")</f>
        <v>สุดารัตน์ (อาย)</v>
      </c>
      <c r="B449" s="60" t="str">
        <f>IFERROR(__xludf.DUMMYFUNCTION("""COMPUTED_VALUE"""),"G20 สุริยงค์ (เขาวง)")</f>
        <v>G20 สุริยงค์ (เขาวง)</v>
      </c>
      <c r="C449" s="60"/>
      <c r="D449" s="60"/>
      <c r="E449" s="60" t="str">
        <f>IFERROR(__xludf.DUMMYFUNCTION("""COMPUTED_VALUE"""),"ไม่มีข้อมูลเข้าเยี่ยม")</f>
        <v>ไม่มีข้อมูลเข้าเยี่ยม</v>
      </c>
      <c r="F449" s="60"/>
      <c r="G449" s="60" t="str">
        <f>IFERROR(__xludf.DUMMYFUNCTION("""COMPUTED_VALUE"""),"New")</f>
        <v>New</v>
      </c>
    </row>
    <row r="450" ht="15.75" customHeight="1">
      <c r="A450" s="60" t="str">
        <f>IFERROR(__xludf.DUMMYFUNCTION("""COMPUTED_VALUE"""),"บี")</f>
        <v>บี</v>
      </c>
      <c r="B450" s="60" t="str">
        <f>IFERROR(__xludf.DUMMYFUNCTION("""COMPUTED_VALUE"""),"G4 ทัศนา (เมือง2)")</f>
        <v>G4 ทัศนา (เมือง2)</v>
      </c>
      <c r="C450" s="60"/>
      <c r="D450" s="60" t="str">
        <f>IFERROR(__xludf.DUMMYFUNCTION("""COMPUTED_VALUE"""),"A")</f>
        <v>A</v>
      </c>
      <c r="E450" s="60" t="str">
        <f>IFERROR(__xludf.DUMMYFUNCTION("""COMPUTED_VALUE"""),"ไม่มีข้อมูลเข้าเยี่ยม")</f>
        <v>ไม่มีข้อมูลเข้าเยี่ยม</v>
      </c>
      <c r="F450" s="60"/>
      <c r="G450" s="60" t="str">
        <f>IFERROR(__xludf.DUMMYFUNCTION("""COMPUTED_VALUE"""),"New")</f>
        <v>New</v>
      </c>
    </row>
    <row r="451" ht="15.75" customHeight="1">
      <c r="A451" s="60" t="str">
        <f>IFERROR(__xludf.DUMMYFUNCTION("""COMPUTED_VALUE"""),"ไก่ (แม่นาง)")</f>
        <v>ไก่ (แม่นาง)</v>
      </c>
      <c r="B451" s="60" t="str">
        <f>IFERROR(__xludf.DUMMYFUNCTION("""COMPUTED_VALUE"""),"G1 ผุสดี (เมือง1)")</f>
        <v>G1 ผุสดี (เมือง1)</v>
      </c>
      <c r="C451" s="60"/>
      <c r="D451" s="60"/>
      <c r="E451" s="60" t="str">
        <f>IFERROR(__xludf.DUMMYFUNCTION("""COMPUTED_VALUE"""),"ไม่มีข้อมูลเข้าเยี่ยม")</f>
        <v>ไม่มีข้อมูลเข้าเยี่ยม</v>
      </c>
      <c r="F451" s="60"/>
      <c r="G451" s="60" t="str">
        <f>IFERROR(__xludf.DUMMYFUNCTION("""COMPUTED_VALUE"""),"New")</f>
        <v>New</v>
      </c>
    </row>
    <row r="452" ht="15.75" customHeight="1">
      <c r="A452" s="60" t="str">
        <f>IFERROR(__xludf.DUMMYFUNCTION("""COMPUTED_VALUE"""),"พ่อแวน")</f>
        <v>พ่อแวน</v>
      </c>
      <c r="B452" s="60" t="str">
        <f>IFERROR(__xludf.DUMMYFUNCTION("""COMPUTED_VALUE"""),"G1 ผุสดี (เมือง1)")</f>
        <v>G1 ผุสดี (เมือง1)</v>
      </c>
      <c r="C452" s="60"/>
      <c r="D452" s="60"/>
      <c r="E452" s="60" t="str">
        <f>IFERROR(__xludf.DUMMYFUNCTION("""COMPUTED_VALUE"""),"ไม่มีข้อมูลเข้าเยี่ยม")</f>
        <v>ไม่มีข้อมูลเข้าเยี่ยม</v>
      </c>
      <c r="F452" s="60"/>
      <c r="G452" s="60" t="str">
        <f>IFERROR(__xludf.DUMMYFUNCTION("""COMPUTED_VALUE"""),"New")</f>
        <v>New</v>
      </c>
    </row>
    <row r="453" ht="15.75" customHeight="1">
      <c r="A453" s="60" t="str">
        <f>IFERROR(__xludf.DUMMYFUNCTION("""COMPUTED_VALUE"""),"ยายจันทร์")</f>
        <v>ยายจันทร์</v>
      </c>
      <c r="B453" s="60" t="str">
        <f>IFERROR(__xludf.DUMMYFUNCTION("""COMPUTED_VALUE"""),"G1 ผุสดี (เมือง1)")</f>
        <v>G1 ผุสดี (เมือง1)</v>
      </c>
      <c r="C453" s="60"/>
      <c r="D453" s="60"/>
      <c r="E453" s="60" t="str">
        <f>IFERROR(__xludf.DUMMYFUNCTION("""COMPUTED_VALUE"""),"ไม่มีข้อมูลเข้าเยี่ยม")</f>
        <v>ไม่มีข้อมูลเข้าเยี่ยม</v>
      </c>
      <c r="F453" s="60"/>
      <c r="G453" s="60" t="str">
        <f>IFERROR(__xludf.DUMMYFUNCTION("""COMPUTED_VALUE"""),"New")</f>
        <v>New</v>
      </c>
    </row>
    <row r="454" ht="15.75" customHeight="1">
      <c r="A454" s="60" t="str">
        <f>IFERROR(__xludf.DUMMYFUNCTION("""COMPUTED_VALUE"""),"ตู่")</f>
        <v>ตู่</v>
      </c>
      <c r="B454" s="60" t="str">
        <f>IFERROR(__xludf.DUMMYFUNCTION("""COMPUTED_VALUE"""),"G1 ผุสดี (เมือง1)")</f>
        <v>G1 ผุสดี (เมือง1)</v>
      </c>
      <c r="C454" s="60"/>
      <c r="D454" s="60"/>
      <c r="E454" s="60" t="str">
        <f>IFERROR(__xludf.DUMMYFUNCTION("""COMPUTED_VALUE"""),"ไม่มีข้อมูลเข้าเยี่ยม")</f>
        <v>ไม่มีข้อมูลเข้าเยี่ยม</v>
      </c>
      <c r="F454" s="60"/>
      <c r="G454" s="60" t="str">
        <f>IFERROR(__xludf.DUMMYFUNCTION("""COMPUTED_VALUE"""),"New")</f>
        <v>New</v>
      </c>
    </row>
    <row r="455" ht="15.75" customHeight="1">
      <c r="A455" s="60" t="str">
        <f>IFERROR(__xludf.DUMMYFUNCTION("""COMPUTED_VALUE"""),"แอน")</f>
        <v>แอน</v>
      </c>
      <c r="B455" s="60" t="str">
        <f>IFERROR(__xludf.DUMMYFUNCTION("""COMPUTED_VALUE"""),"G1 ผุสดี (เมือง1)")</f>
        <v>G1 ผุสดี (เมือง1)</v>
      </c>
      <c r="C455" s="60"/>
      <c r="D455" s="60"/>
      <c r="E455" s="60" t="str">
        <f>IFERROR(__xludf.DUMMYFUNCTION("""COMPUTED_VALUE"""),"ไม่มีข้อมูลเข้าเยี่ยม")</f>
        <v>ไม่มีข้อมูลเข้าเยี่ยม</v>
      </c>
      <c r="F455" s="60"/>
      <c r="G455" s="60" t="str">
        <f>IFERROR(__xludf.DUMMYFUNCTION("""COMPUTED_VALUE"""),"New")</f>
        <v>New</v>
      </c>
    </row>
    <row r="456" ht="15.75" customHeight="1">
      <c r="A456" s="60" t="str">
        <f>IFERROR(__xludf.DUMMYFUNCTION("""COMPUTED_VALUE"""),"แก้ส")</f>
        <v>แก้ส</v>
      </c>
      <c r="B456" s="60" t="str">
        <f>IFERROR(__xludf.DUMMYFUNCTION("""COMPUTED_VALUE"""),"G1 ผุสดี (เมือง1)")</f>
        <v>G1 ผุสดี (เมือง1)</v>
      </c>
      <c r="C456" s="60"/>
      <c r="D456" s="60"/>
      <c r="E456" s="60" t="str">
        <f>IFERROR(__xludf.DUMMYFUNCTION("""COMPUTED_VALUE"""),"ไม่มีข้อมูลเข้าเยี่ยม")</f>
        <v>ไม่มีข้อมูลเข้าเยี่ยม</v>
      </c>
      <c r="F456" s="60"/>
      <c r="G456" s="60" t="str">
        <f>IFERROR(__xludf.DUMMYFUNCTION("""COMPUTED_VALUE"""),"New")</f>
        <v>New</v>
      </c>
    </row>
    <row r="457" ht="15.75" customHeight="1">
      <c r="A457" s="60" t="str">
        <f>IFERROR(__xludf.DUMMYFUNCTION("""COMPUTED_VALUE"""),"อ้อยใจ")</f>
        <v>อ้อยใจ</v>
      </c>
      <c r="B457" s="60" t="str">
        <f>IFERROR(__xludf.DUMMYFUNCTION("""COMPUTED_VALUE"""),"G1 ผุสดี (เมือง1)")</f>
        <v>G1 ผุสดี (เมือง1)</v>
      </c>
      <c r="C457" s="60"/>
      <c r="D457" s="60"/>
      <c r="E457" s="60" t="str">
        <f>IFERROR(__xludf.DUMMYFUNCTION("""COMPUTED_VALUE"""),"ไม่มีข้อมูลเข้าเยี่ยม")</f>
        <v>ไม่มีข้อมูลเข้าเยี่ยม</v>
      </c>
      <c r="F457" s="60"/>
      <c r="G457" s="60" t="str">
        <f>IFERROR(__xludf.DUMMYFUNCTION("""COMPUTED_VALUE"""),"New")</f>
        <v>New</v>
      </c>
    </row>
    <row r="458" ht="15.75" customHeight="1">
      <c r="A458" s="60" t="str">
        <f>IFERROR(__xludf.DUMMYFUNCTION("""COMPUTED_VALUE"""),"แดง")</f>
        <v>แดง</v>
      </c>
      <c r="B458" s="60" t="str">
        <f>IFERROR(__xludf.DUMMYFUNCTION("""COMPUTED_VALUE"""),"G1 ผุสดี (เมือง1)")</f>
        <v>G1 ผุสดี (เมือง1)</v>
      </c>
      <c r="C458" s="60"/>
      <c r="D458" s="60"/>
      <c r="E458" s="60" t="str">
        <f>IFERROR(__xludf.DUMMYFUNCTION("""COMPUTED_VALUE"""),"ไม่มีข้อมูลเข้าเยี่ยม")</f>
        <v>ไม่มีข้อมูลเข้าเยี่ยม</v>
      </c>
      <c r="F458" s="60"/>
      <c r="G458" s="60" t="str">
        <f>IFERROR(__xludf.DUMMYFUNCTION("""COMPUTED_VALUE"""),"New")</f>
        <v>New</v>
      </c>
    </row>
    <row r="459" ht="15.75" customHeight="1">
      <c r="A459" s="60" t="str">
        <f>IFERROR(__xludf.DUMMYFUNCTION("""COMPUTED_VALUE"""),"สั้น (แม่นาง)")</f>
        <v>สั้น (แม่นาง)</v>
      </c>
      <c r="B459" s="60" t="str">
        <f>IFERROR(__xludf.DUMMYFUNCTION("""COMPUTED_VALUE"""),"G1 ผุสดี (เมือง1)")</f>
        <v>G1 ผุสดี (เมือง1)</v>
      </c>
      <c r="C459" s="60"/>
      <c r="D459" s="60"/>
      <c r="E459" s="60" t="str">
        <f>IFERROR(__xludf.DUMMYFUNCTION("""COMPUTED_VALUE"""),"ไม่มีข้อมูลเข้าเยี่ยม")</f>
        <v>ไม่มีข้อมูลเข้าเยี่ยม</v>
      </c>
      <c r="F459" s="60"/>
      <c r="G459" s="60" t="str">
        <f>IFERROR(__xludf.DUMMYFUNCTION("""COMPUTED_VALUE"""),"New")</f>
        <v>New</v>
      </c>
    </row>
    <row r="460" ht="15.75" customHeight="1">
      <c r="A460" s="60" t="str">
        <f>IFERROR(__xludf.DUMMYFUNCTION("""COMPUTED_VALUE"""),"พ่อแอร์")</f>
        <v>พ่อแอร์</v>
      </c>
      <c r="B460" s="60" t="str">
        <f>IFERROR(__xludf.DUMMYFUNCTION("""COMPUTED_VALUE"""),"G1 ผุสดี (เมือง1)")</f>
        <v>G1 ผุสดี (เมือง1)</v>
      </c>
      <c r="C460" s="60"/>
      <c r="D460" s="60"/>
      <c r="E460" s="60" t="str">
        <f>IFERROR(__xludf.DUMMYFUNCTION("""COMPUTED_VALUE"""),"ไม่มีข้อมูลเข้าเยี่ยม")</f>
        <v>ไม่มีข้อมูลเข้าเยี่ยม</v>
      </c>
      <c r="F460" s="60"/>
      <c r="G460" s="60" t="str">
        <f>IFERROR(__xludf.DUMMYFUNCTION("""COMPUTED_VALUE"""),"New")</f>
        <v>New</v>
      </c>
    </row>
    <row r="461" ht="15.75" customHeight="1">
      <c r="A461" s="60" t="str">
        <f>IFERROR(__xludf.DUMMYFUNCTION("""COMPUTED_VALUE"""),"แม่สม")</f>
        <v>แม่สม</v>
      </c>
      <c r="B461" s="60" t="str">
        <f>IFERROR(__xludf.DUMMYFUNCTION("""COMPUTED_VALUE"""),"G1 ผุสดี (เมือง1)")</f>
        <v>G1 ผุสดี (เมือง1)</v>
      </c>
      <c r="C461" s="60"/>
      <c r="D461" s="60"/>
      <c r="E461" s="60" t="str">
        <f>IFERROR(__xludf.DUMMYFUNCTION("""COMPUTED_VALUE"""),"ไม่มีข้อมูลเข้าเยี่ยม")</f>
        <v>ไม่มีข้อมูลเข้าเยี่ยม</v>
      </c>
      <c r="F461" s="60"/>
      <c r="G461" s="60" t="str">
        <f>IFERROR(__xludf.DUMMYFUNCTION("""COMPUTED_VALUE"""),"New")</f>
        <v>New</v>
      </c>
    </row>
    <row r="462" ht="15.75" customHeight="1">
      <c r="A462" s="60" t="str">
        <f>IFERROR(__xludf.DUMMYFUNCTION("""COMPUTED_VALUE"""),"แม่แหล่")</f>
        <v>แม่แหล่</v>
      </c>
      <c r="B462" s="60" t="str">
        <f>IFERROR(__xludf.DUMMYFUNCTION("""COMPUTED_VALUE"""),"G1 ผุสดี (เมือง1)")</f>
        <v>G1 ผุสดี (เมือง1)</v>
      </c>
      <c r="C462" s="60"/>
      <c r="D462" s="60"/>
      <c r="E462" s="60" t="str">
        <f>IFERROR(__xludf.DUMMYFUNCTION("""COMPUTED_VALUE"""),"ไม่มีข้อมูลเข้าเยี่ยม")</f>
        <v>ไม่มีข้อมูลเข้าเยี่ยม</v>
      </c>
      <c r="F462" s="60"/>
      <c r="G462" s="60" t="str">
        <f>IFERROR(__xludf.DUMMYFUNCTION("""COMPUTED_VALUE"""),"New")</f>
        <v>New</v>
      </c>
    </row>
    <row r="463" ht="15.75" customHeight="1">
      <c r="A463" s="60" t="str">
        <f>IFERROR(__xludf.DUMMYFUNCTION("""COMPUTED_VALUE"""),"น้องสตรังค์")</f>
        <v>น้องสตรังค์</v>
      </c>
      <c r="B463" s="60" t="str">
        <f>IFERROR(__xludf.DUMMYFUNCTION("""COMPUTED_VALUE"""),"G1 ผุสดี (เมือง1)")</f>
        <v>G1 ผุสดี (เมือง1)</v>
      </c>
      <c r="C463" s="60"/>
      <c r="D463" s="60"/>
      <c r="E463" s="60" t="str">
        <f>IFERROR(__xludf.DUMMYFUNCTION("""COMPUTED_VALUE"""),"ไม่มีข้อมูลเข้าเยี่ยม")</f>
        <v>ไม่มีข้อมูลเข้าเยี่ยม</v>
      </c>
      <c r="F463" s="60"/>
      <c r="G463" s="60" t="str">
        <f>IFERROR(__xludf.DUMMYFUNCTION("""COMPUTED_VALUE"""),"New")</f>
        <v>New</v>
      </c>
    </row>
    <row r="464" ht="15.75" customHeight="1">
      <c r="A464" s="60" t="str">
        <f>IFERROR(__xludf.DUMMYFUNCTION("""COMPUTED_VALUE"""),"นายหนู (สามีตุ๊ก)")</f>
        <v>นายหนู (สามีตุ๊ก)</v>
      </c>
      <c r="B464" s="60" t="str">
        <f>IFERROR(__xludf.DUMMYFUNCTION("""COMPUTED_VALUE"""),"G2 เบญ (เมือง1)")</f>
        <v>G2 เบญ (เมือง1)</v>
      </c>
      <c r="C464" s="60"/>
      <c r="D464" s="60"/>
      <c r="E464" s="60" t="str">
        <f>IFERROR(__xludf.DUMMYFUNCTION("""COMPUTED_VALUE"""),"ไม่มีข้อมูลเข้าเยี่ยม")</f>
        <v>ไม่มีข้อมูลเข้าเยี่ยม</v>
      </c>
      <c r="F464" s="60"/>
      <c r="G464" s="60" t="str">
        <f>IFERROR(__xludf.DUMMYFUNCTION("""COMPUTED_VALUE"""),"New")</f>
        <v>New</v>
      </c>
    </row>
    <row r="465" ht="15.75" customHeight="1">
      <c r="A465" s="60"/>
      <c r="B465" s="60"/>
      <c r="C465" s="60"/>
      <c r="D465" s="60"/>
      <c r="E465" s="60"/>
      <c r="F465" s="60"/>
      <c r="G465" s="60"/>
    </row>
    <row r="466" ht="15.75" customHeight="1">
      <c r="A466" s="60"/>
      <c r="B466" s="60"/>
      <c r="C466" s="60"/>
      <c r="D466" s="60"/>
      <c r="E466" s="60"/>
      <c r="F466" s="60"/>
      <c r="G466" s="60"/>
    </row>
    <row r="467" ht="15.75" customHeight="1">
      <c r="A467" s="60"/>
      <c r="B467" s="60"/>
      <c r="C467" s="60"/>
      <c r="D467" s="60"/>
      <c r="E467" s="60"/>
      <c r="F467" s="60"/>
      <c r="G467" s="60"/>
    </row>
    <row r="468" ht="15.75" customHeight="1">
      <c r="A468" s="60"/>
      <c r="B468" s="60"/>
      <c r="C468" s="60"/>
      <c r="D468" s="60"/>
      <c r="E468" s="60"/>
      <c r="F468" s="60"/>
      <c r="G468" s="60"/>
    </row>
    <row r="469" ht="15.75" customHeight="1">
      <c r="A469" s="60"/>
      <c r="B469" s="60"/>
      <c r="C469" s="60"/>
      <c r="D469" s="60"/>
      <c r="E469" s="60"/>
      <c r="F469" s="60"/>
      <c r="G469" s="60"/>
    </row>
    <row r="470" ht="15.75" customHeight="1">
      <c r="A470" s="60"/>
      <c r="B470" s="60"/>
      <c r="C470" s="60"/>
      <c r="D470" s="60"/>
      <c r="E470" s="60"/>
      <c r="F470" s="60"/>
      <c r="G470" s="60"/>
    </row>
    <row r="471" ht="15.75" customHeight="1">
      <c r="A471" s="60"/>
      <c r="B471" s="60"/>
      <c r="C471" s="60"/>
      <c r="D471" s="60"/>
      <c r="E471" s="60"/>
      <c r="F471" s="60"/>
      <c r="G471" s="60"/>
    </row>
    <row r="472" ht="15.75" customHeight="1">
      <c r="A472" s="60"/>
      <c r="B472" s="60"/>
      <c r="C472" s="60"/>
      <c r="D472" s="60"/>
      <c r="E472" s="60"/>
      <c r="F472" s="60"/>
      <c r="G472" s="60"/>
    </row>
    <row r="473" ht="15.75" customHeight="1">
      <c r="A473" s="60"/>
      <c r="B473" s="60"/>
      <c r="C473" s="60"/>
      <c r="D473" s="60"/>
      <c r="E473" s="60"/>
      <c r="F473" s="60"/>
      <c r="G473" s="60"/>
    </row>
    <row r="474" ht="15.75" customHeight="1">
      <c r="A474" s="60"/>
      <c r="B474" s="60"/>
      <c r="C474" s="60"/>
      <c r="D474" s="60"/>
      <c r="E474" s="60"/>
      <c r="F474" s="60"/>
      <c r="G474" s="60"/>
    </row>
    <row r="475" ht="15.75" customHeight="1">
      <c r="A475" s="60"/>
      <c r="B475" s="60"/>
      <c r="C475" s="60"/>
      <c r="D475" s="60"/>
      <c r="E475" s="60"/>
      <c r="F475" s="60"/>
      <c r="G475" s="60"/>
    </row>
    <row r="476" ht="15.75" customHeight="1">
      <c r="A476" s="60"/>
      <c r="B476" s="60"/>
      <c r="C476" s="60"/>
      <c r="D476" s="60"/>
      <c r="E476" s="60"/>
      <c r="F476" s="60"/>
      <c r="G476" s="60"/>
    </row>
    <row r="477" ht="15.75" customHeight="1">
      <c r="A477" s="60"/>
      <c r="B477" s="60"/>
      <c r="C477" s="60"/>
      <c r="D477" s="60"/>
      <c r="E477" s="60"/>
      <c r="F477" s="60"/>
      <c r="G477" s="60"/>
    </row>
    <row r="478" ht="15.75" customHeight="1">
      <c r="A478" s="60"/>
      <c r="B478" s="60"/>
      <c r="C478" s="60"/>
      <c r="D478" s="60"/>
      <c r="E478" s="60"/>
      <c r="F478" s="60"/>
      <c r="G478" s="60"/>
    </row>
    <row r="479" ht="15.75" customHeight="1">
      <c r="A479" s="60"/>
      <c r="B479" s="60"/>
      <c r="C479" s="60"/>
      <c r="D479" s="60"/>
      <c r="E479" s="60"/>
      <c r="F479" s="60"/>
      <c r="G479" s="60"/>
    </row>
    <row r="480" ht="15.75" customHeight="1">
      <c r="A480" s="60"/>
      <c r="B480" s="60"/>
      <c r="C480" s="60"/>
      <c r="D480" s="60"/>
      <c r="E480" s="60"/>
      <c r="F480" s="60"/>
      <c r="G480" s="60"/>
    </row>
    <row r="481" ht="15.75" customHeight="1">
      <c r="A481" s="60"/>
      <c r="B481" s="60"/>
      <c r="C481" s="60"/>
      <c r="D481" s="60"/>
      <c r="E481" s="60"/>
      <c r="F481" s="60"/>
      <c r="G481" s="60"/>
    </row>
    <row r="482" ht="15.75" customHeight="1">
      <c r="A482" s="60"/>
      <c r="B482" s="60"/>
      <c r="C482" s="60"/>
      <c r="D482" s="60"/>
      <c r="E482" s="60"/>
      <c r="F482" s="60"/>
      <c r="G482" s="60"/>
    </row>
    <row r="483" ht="15.75" customHeight="1">
      <c r="A483" s="60"/>
      <c r="B483" s="60"/>
      <c r="C483" s="60"/>
      <c r="D483" s="60"/>
      <c r="E483" s="60"/>
      <c r="F483" s="60"/>
      <c r="G483" s="60"/>
    </row>
    <row r="484" ht="15.75" customHeight="1">
      <c r="A484" s="60"/>
      <c r="B484" s="60"/>
      <c r="C484" s="60"/>
      <c r="D484" s="60"/>
      <c r="E484" s="60"/>
      <c r="F484" s="60"/>
      <c r="G484" s="60"/>
    </row>
    <row r="485" ht="15.75" customHeight="1">
      <c r="A485" s="60"/>
      <c r="B485" s="60"/>
      <c r="C485" s="60"/>
      <c r="D485" s="60"/>
      <c r="E485" s="60"/>
      <c r="F485" s="60"/>
      <c r="G485" s="60"/>
    </row>
    <row r="486" ht="15.75" customHeight="1">
      <c r="A486" s="60"/>
      <c r="B486" s="60"/>
      <c r="C486" s="60"/>
      <c r="D486" s="60"/>
      <c r="E486" s="60"/>
      <c r="F486" s="60"/>
      <c r="G486" s="60"/>
    </row>
    <row r="487" ht="15.75" customHeight="1">
      <c r="A487" s="60"/>
      <c r="B487" s="60"/>
      <c r="C487" s="60"/>
      <c r="D487" s="60"/>
      <c r="E487" s="60"/>
      <c r="F487" s="60"/>
      <c r="G487" s="60"/>
    </row>
    <row r="488" ht="15.75" customHeight="1">
      <c r="A488" s="60"/>
      <c r="B488" s="60"/>
      <c r="C488" s="60"/>
      <c r="D488" s="60"/>
      <c r="E488" s="60"/>
      <c r="F488" s="60"/>
      <c r="G488" s="60"/>
    </row>
    <row r="489" ht="15.75" customHeight="1">
      <c r="A489" s="60"/>
      <c r="B489" s="60"/>
      <c r="C489" s="60"/>
      <c r="D489" s="60"/>
      <c r="E489" s="60"/>
      <c r="F489" s="60"/>
      <c r="G489" s="60"/>
    </row>
    <row r="490" ht="15.75" customHeight="1">
      <c r="A490" s="60"/>
      <c r="B490" s="60"/>
      <c r="C490" s="60"/>
      <c r="D490" s="60"/>
      <c r="E490" s="60"/>
      <c r="F490" s="60"/>
      <c r="G490" s="60"/>
    </row>
    <row r="491" ht="15.75" customHeight="1">
      <c r="A491" s="60"/>
      <c r="B491" s="60"/>
      <c r="C491" s="60"/>
      <c r="D491" s="60"/>
      <c r="E491" s="60"/>
      <c r="F491" s="60"/>
      <c r="G491" s="60"/>
    </row>
    <row r="492" ht="15.75" customHeight="1">
      <c r="A492" s="60"/>
      <c r="B492" s="60"/>
      <c r="C492" s="60"/>
      <c r="D492" s="60"/>
      <c r="E492" s="60"/>
      <c r="F492" s="60"/>
      <c r="G492" s="60"/>
    </row>
    <row r="493" ht="15.75" customHeight="1">
      <c r="A493" s="60"/>
      <c r="B493" s="60"/>
      <c r="C493" s="60"/>
      <c r="D493" s="60"/>
      <c r="E493" s="60"/>
      <c r="F493" s="60"/>
      <c r="G493" s="60"/>
    </row>
    <row r="494" ht="15.75" customHeight="1">
      <c r="A494" s="60"/>
      <c r="B494" s="60"/>
      <c r="C494" s="60"/>
      <c r="D494" s="60"/>
      <c r="E494" s="60"/>
      <c r="F494" s="60"/>
      <c r="G494" s="60"/>
    </row>
    <row r="495" ht="15.75" customHeight="1">
      <c r="A495" s="60"/>
      <c r="B495" s="60"/>
      <c r="C495" s="60"/>
      <c r="D495" s="60"/>
      <c r="E495" s="60"/>
      <c r="F495" s="60"/>
      <c r="G495" s="60"/>
    </row>
    <row r="496" ht="15.75" customHeight="1">
      <c r="A496" s="60"/>
      <c r="B496" s="60"/>
      <c r="C496" s="60"/>
      <c r="D496" s="60"/>
      <c r="E496" s="60"/>
      <c r="F496" s="60"/>
      <c r="G496" s="60"/>
    </row>
    <row r="497" ht="15.75" customHeight="1">
      <c r="A497" s="60"/>
      <c r="B497" s="60"/>
      <c r="C497" s="60"/>
      <c r="D497" s="60"/>
      <c r="E497" s="60"/>
      <c r="F497" s="60"/>
      <c r="G497" s="60"/>
    </row>
    <row r="498" ht="15.75" customHeight="1">
      <c r="A498" s="60"/>
      <c r="B498" s="60"/>
      <c r="C498" s="60"/>
      <c r="D498" s="60"/>
      <c r="E498" s="60"/>
      <c r="F498" s="60"/>
      <c r="G498" s="60"/>
    </row>
    <row r="499" ht="15.75" customHeight="1">
      <c r="A499" s="60"/>
      <c r="B499" s="60"/>
      <c r="C499" s="60"/>
      <c r="D499" s="60"/>
      <c r="E499" s="60"/>
      <c r="F499" s="60"/>
      <c r="G499" s="60"/>
    </row>
    <row r="500" ht="15.75" customHeight="1">
      <c r="A500" s="60"/>
      <c r="B500" s="60"/>
      <c r="C500" s="60"/>
      <c r="D500" s="60"/>
      <c r="E500" s="60"/>
      <c r="F500" s="60"/>
      <c r="G500" s="60"/>
    </row>
    <row r="501" ht="15.75" customHeight="1">
      <c r="A501" s="60"/>
      <c r="B501" s="60"/>
      <c r="C501" s="60"/>
      <c r="D501" s="60"/>
      <c r="E501" s="60"/>
      <c r="F501" s="60"/>
      <c r="G501" s="60"/>
    </row>
    <row r="502" ht="15.75" customHeight="1">
      <c r="A502" s="60"/>
      <c r="B502" s="60"/>
      <c r="C502" s="60"/>
      <c r="D502" s="60"/>
      <c r="E502" s="60"/>
      <c r="F502" s="60"/>
      <c r="G502" s="60"/>
    </row>
    <row r="503" ht="15.75" customHeight="1">
      <c r="A503" s="60"/>
      <c r="B503" s="60"/>
      <c r="C503" s="60"/>
      <c r="D503" s="60"/>
      <c r="E503" s="60"/>
      <c r="F503" s="60"/>
      <c r="G503" s="60"/>
    </row>
    <row r="504" ht="15.75" customHeight="1">
      <c r="A504" s="60"/>
      <c r="B504" s="60"/>
      <c r="C504" s="60"/>
      <c r="D504" s="60"/>
      <c r="E504" s="60"/>
      <c r="F504" s="60"/>
      <c r="G504" s="60"/>
    </row>
    <row r="505" ht="15.75" customHeight="1">
      <c r="A505" s="60"/>
      <c r="B505" s="60"/>
      <c r="C505" s="60"/>
      <c r="D505" s="60"/>
      <c r="E505" s="60"/>
      <c r="F505" s="60"/>
      <c r="G505" s="60"/>
    </row>
    <row r="506" ht="15.75" customHeight="1">
      <c r="A506" s="60"/>
      <c r="B506" s="60"/>
      <c r="C506" s="60"/>
      <c r="D506" s="60"/>
      <c r="E506" s="60"/>
      <c r="F506" s="60"/>
      <c r="G506" s="60"/>
    </row>
    <row r="507" ht="15.75" customHeight="1">
      <c r="A507" s="60"/>
      <c r="B507" s="60"/>
      <c r="C507" s="60"/>
      <c r="D507" s="60"/>
      <c r="E507" s="60"/>
      <c r="F507" s="60"/>
      <c r="G507" s="60"/>
    </row>
    <row r="508" ht="15.75" customHeight="1">
      <c r="A508" s="60"/>
      <c r="B508" s="60"/>
      <c r="C508" s="60"/>
      <c r="D508" s="60"/>
      <c r="E508" s="60"/>
      <c r="F508" s="60"/>
      <c r="G508" s="60"/>
    </row>
    <row r="509" ht="15.75" customHeight="1">
      <c r="A509" s="60"/>
      <c r="B509" s="60"/>
      <c r="C509" s="60"/>
      <c r="D509" s="60"/>
      <c r="E509" s="60"/>
      <c r="F509" s="60"/>
      <c r="G509" s="60"/>
    </row>
    <row r="510" ht="15.75" customHeight="1">
      <c r="A510" s="60"/>
      <c r="B510" s="60"/>
      <c r="C510" s="60"/>
      <c r="D510" s="60"/>
      <c r="E510" s="60"/>
      <c r="F510" s="60"/>
      <c r="G510" s="60"/>
    </row>
    <row r="511" ht="15.75" customHeight="1">
      <c r="A511" s="60"/>
      <c r="B511" s="60"/>
      <c r="C511" s="60"/>
      <c r="D511" s="60"/>
      <c r="E511" s="60"/>
      <c r="F511" s="60"/>
      <c r="G511" s="60"/>
    </row>
    <row r="512" ht="15.75" customHeight="1">
      <c r="A512" s="60"/>
      <c r="B512" s="60"/>
      <c r="C512" s="60"/>
      <c r="D512" s="60"/>
      <c r="E512" s="60"/>
      <c r="F512" s="60"/>
      <c r="G512" s="60"/>
    </row>
    <row r="513" ht="15.75" customHeight="1">
      <c r="A513" s="60"/>
      <c r="B513" s="60"/>
      <c r="C513" s="60"/>
      <c r="D513" s="60"/>
      <c r="E513" s="60"/>
      <c r="F513" s="60"/>
      <c r="G513" s="60"/>
    </row>
    <row r="514" ht="15.75" customHeight="1">
      <c r="A514" s="60"/>
      <c r="B514" s="60"/>
      <c r="C514" s="60"/>
      <c r="D514" s="60"/>
      <c r="E514" s="60"/>
      <c r="F514" s="60"/>
      <c r="G514" s="60"/>
    </row>
    <row r="515" ht="15.75" customHeight="1">
      <c r="A515" s="60"/>
      <c r="B515" s="60"/>
      <c r="C515" s="60"/>
      <c r="D515" s="60"/>
      <c r="E515" s="60"/>
      <c r="F515" s="60"/>
      <c r="G515" s="60"/>
    </row>
    <row r="516" ht="15.75" customHeight="1">
      <c r="A516" s="60"/>
      <c r="B516" s="60"/>
      <c r="C516" s="60"/>
      <c r="D516" s="60"/>
      <c r="E516" s="60"/>
      <c r="F516" s="60"/>
      <c r="G516" s="60"/>
    </row>
    <row r="517" ht="15.75" customHeight="1">
      <c r="A517" s="60"/>
      <c r="B517" s="60"/>
      <c r="C517" s="60"/>
      <c r="D517" s="60"/>
      <c r="E517" s="60"/>
      <c r="F517" s="60"/>
      <c r="G517" s="60"/>
    </row>
    <row r="518" ht="15.75" customHeight="1">
      <c r="A518" s="60"/>
      <c r="B518" s="60"/>
      <c r="C518" s="60"/>
      <c r="D518" s="60"/>
      <c r="E518" s="60"/>
      <c r="F518" s="60"/>
      <c r="G518" s="60"/>
    </row>
    <row r="519" ht="15.75" customHeight="1">
      <c r="A519" s="60"/>
      <c r="B519" s="60"/>
      <c r="C519" s="60"/>
      <c r="D519" s="60"/>
      <c r="E519" s="60"/>
      <c r="F519" s="60"/>
      <c r="G519" s="60"/>
    </row>
    <row r="520" ht="15.75" customHeight="1">
      <c r="A520" s="60"/>
      <c r="B520" s="60"/>
      <c r="C520" s="60"/>
      <c r="D520" s="60"/>
      <c r="E520" s="60"/>
      <c r="F520" s="60"/>
      <c r="G520" s="60"/>
    </row>
    <row r="521" ht="15.75" customHeight="1">
      <c r="A521" s="60"/>
      <c r="B521" s="60"/>
      <c r="C521" s="60"/>
      <c r="D521" s="60"/>
      <c r="E521" s="60"/>
      <c r="F521" s="60"/>
      <c r="G521" s="60"/>
    </row>
    <row r="522" ht="15.75" customHeight="1">
      <c r="A522" s="60"/>
      <c r="B522" s="60"/>
      <c r="C522" s="60"/>
      <c r="D522" s="60"/>
      <c r="E522" s="60"/>
      <c r="F522" s="60"/>
      <c r="G522" s="60"/>
    </row>
    <row r="523" ht="15.75" customHeight="1">
      <c r="A523" s="60"/>
      <c r="B523" s="60"/>
      <c r="C523" s="60"/>
      <c r="D523" s="60"/>
      <c r="E523" s="60"/>
      <c r="F523" s="60"/>
      <c r="G523" s="60"/>
    </row>
    <row r="524" ht="15.75" customHeight="1">
      <c r="A524" s="60"/>
      <c r="B524" s="60"/>
      <c r="C524" s="60"/>
      <c r="D524" s="60"/>
      <c r="E524" s="60"/>
      <c r="F524" s="60"/>
      <c r="G524" s="60"/>
    </row>
    <row r="525" ht="15.75" customHeight="1">
      <c r="A525" s="60"/>
      <c r="B525" s="60"/>
      <c r="C525" s="60"/>
      <c r="D525" s="60"/>
      <c r="E525" s="60"/>
      <c r="F525" s="60"/>
      <c r="G525" s="60"/>
    </row>
    <row r="526" ht="15.75" customHeight="1">
      <c r="A526" s="60"/>
      <c r="B526" s="60"/>
      <c r="C526" s="60"/>
      <c r="D526" s="60"/>
      <c r="E526" s="60"/>
      <c r="F526" s="60"/>
      <c r="G526" s="60"/>
    </row>
    <row r="527" ht="15.75" customHeight="1">
      <c r="A527" s="60"/>
      <c r="B527" s="60"/>
      <c r="C527" s="60"/>
      <c r="D527" s="60"/>
      <c r="E527" s="60"/>
      <c r="F527" s="60"/>
      <c r="G527" s="60"/>
    </row>
    <row r="528" ht="15.75" customHeight="1">
      <c r="A528" s="60"/>
      <c r="B528" s="60"/>
      <c r="C528" s="60"/>
      <c r="D528" s="60"/>
      <c r="E528" s="60"/>
      <c r="F528" s="60"/>
      <c r="G528" s="60"/>
    </row>
    <row r="529" ht="15.75" customHeight="1">
      <c r="A529" s="60"/>
      <c r="B529" s="60"/>
      <c r="C529" s="60"/>
      <c r="D529" s="60"/>
      <c r="E529" s="60"/>
      <c r="F529" s="60"/>
      <c r="G529" s="60"/>
    </row>
    <row r="530" ht="15.75" customHeight="1">
      <c r="A530" s="60"/>
      <c r="B530" s="60"/>
      <c r="C530" s="60"/>
      <c r="D530" s="60"/>
      <c r="E530" s="60"/>
      <c r="F530" s="60"/>
      <c r="G530" s="60"/>
    </row>
    <row r="531" ht="15.75" customHeight="1">
      <c r="A531" s="60"/>
      <c r="B531" s="60"/>
      <c r="C531" s="60"/>
      <c r="D531" s="60"/>
      <c r="E531" s="60"/>
      <c r="F531" s="60"/>
      <c r="G531" s="60"/>
    </row>
    <row r="532" ht="15.75" customHeight="1">
      <c r="A532" s="60"/>
      <c r="B532" s="60"/>
      <c r="C532" s="60"/>
      <c r="D532" s="60"/>
      <c r="E532" s="60"/>
      <c r="F532" s="60"/>
      <c r="G532" s="60"/>
    </row>
    <row r="533" ht="15.75" customHeight="1">
      <c r="A533" s="60"/>
      <c r="B533" s="60"/>
      <c r="C533" s="60"/>
      <c r="D533" s="60"/>
      <c r="E533" s="60"/>
      <c r="F533" s="60"/>
      <c r="G533" s="60"/>
    </row>
    <row r="534" ht="15.75" customHeight="1">
      <c r="A534" s="60"/>
      <c r="B534" s="60"/>
      <c r="C534" s="60"/>
      <c r="D534" s="60"/>
      <c r="E534" s="60"/>
      <c r="F534" s="60"/>
      <c r="G534" s="60"/>
    </row>
    <row r="535" ht="15.75" customHeight="1">
      <c r="A535" s="60"/>
      <c r="B535" s="60"/>
      <c r="C535" s="60"/>
      <c r="D535" s="60"/>
      <c r="E535" s="60"/>
      <c r="F535" s="60"/>
      <c r="G535" s="60"/>
    </row>
    <row r="536" ht="15.75" customHeight="1">
      <c r="A536" s="60"/>
      <c r="B536" s="60"/>
      <c r="C536" s="60"/>
      <c r="D536" s="60"/>
      <c r="E536" s="60"/>
      <c r="F536" s="60"/>
      <c r="G536" s="60"/>
    </row>
    <row r="537" ht="15.75" customHeight="1">
      <c r="A537" s="60"/>
      <c r="B537" s="60"/>
      <c r="C537" s="60"/>
      <c r="D537" s="60"/>
      <c r="E537" s="60"/>
      <c r="F537" s="60"/>
      <c r="G537" s="60"/>
    </row>
    <row r="538" ht="15.75" customHeight="1">
      <c r="A538" s="60"/>
      <c r="B538" s="60"/>
      <c r="C538" s="60"/>
      <c r="D538" s="60"/>
      <c r="E538" s="60"/>
      <c r="F538" s="60"/>
      <c r="G538" s="60"/>
    </row>
    <row r="539" ht="15.75" customHeight="1">
      <c r="A539" s="60"/>
      <c r="B539" s="60"/>
      <c r="C539" s="60"/>
      <c r="D539" s="60"/>
      <c r="E539" s="60"/>
      <c r="F539" s="60"/>
      <c r="G539" s="60"/>
    </row>
    <row r="540" ht="15.75" customHeight="1">
      <c r="A540" s="60"/>
      <c r="B540" s="60"/>
      <c r="C540" s="60"/>
      <c r="D540" s="60"/>
      <c r="E540" s="60"/>
      <c r="F540" s="60"/>
      <c r="G540" s="60"/>
    </row>
    <row r="541" ht="15.75" customHeight="1">
      <c r="A541" s="60"/>
      <c r="B541" s="60"/>
      <c r="C541" s="60"/>
      <c r="D541" s="60"/>
      <c r="E541" s="60"/>
      <c r="F541" s="60"/>
      <c r="G541" s="60"/>
    </row>
    <row r="542" ht="15.75" customHeight="1">
      <c r="A542" s="60"/>
      <c r="B542" s="60"/>
      <c r="C542" s="60"/>
      <c r="D542" s="60"/>
      <c r="E542" s="60"/>
      <c r="F542" s="60"/>
      <c r="G542" s="60"/>
    </row>
    <row r="543" ht="15.75" customHeight="1">
      <c r="A543" s="60"/>
      <c r="B543" s="60"/>
      <c r="C543" s="60"/>
      <c r="D543" s="60"/>
      <c r="E543" s="60"/>
      <c r="F543" s="60"/>
      <c r="G543" s="60"/>
    </row>
    <row r="544" ht="15.75" customHeight="1">
      <c r="A544" s="60"/>
      <c r="B544" s="60"/>
      <c r="C544" s="60"/>
      <c r="D544" s="60"/>
      <c r="E544" s="60"/>
      <c r="F544" s="60"/>
      <c r="G544" s="60"/>
    </row>
    <row r="545" ht="15.75" customHeight="1">
      <c r="A545" s="60"/>
      <c r="B545" s="60"/>
      <c r="C545" s="60"/>
      <c r="D545" s="60"/>
      <c r="E545" s="60"/>
      <c r="F545" s="60"/>
      <c r="G545" s="60"/>
    </row>
    <row r="546" ht="15.75" customHeight="1">
      <c r="A546" s="60"/>
      <c r="B546" s="60"/>
      <c r="C546" s="60"/>
      <c r="D546" s="60"/>
      <c r="E546" s="60"/>
      <c r="F546" s="60"/>
      <c r="G546" s="60"/>
    </row>
    <row r="547" ht="15.75" customHeight="1">
      <c r="A547" s="60"/>
      <c r="B547" s="60"/>
      <c r="C547" s="60"/>
      <c r="D547" s="60"/>
      <c r="E547" s="60"/>
      <c r="F547" s="60"/>
      <c r="G547" s="60"/>
    </row>
    <row r="548" ht="15.75" customHeight="1">
      <c r="A548" s="60"/>
      <c r="B548" s="60"/>
      <c r="C548" s="60"/>
      <c r="D548" s="60"/>
      <c r="E548" s="60"/>
      <c r="F548" s="60"/>
      <c r="G548" s="60"/>
    </row>
    <row r="549" ht="15.75" customHeight="1">
      <c r="A549" s="60"/>
      <c r="B549" s="60"/>
      <c r="C549" s="60"/>
      <c r="D549" s="60"/>
      <c r="E549" s="60"/>
      <c r="F549" s="60"/>
      <c r="G549" s="60"/>
    </row>
    <row r="550" ht="15.75" customHeight="1">
      <c r="A550" s="60"/>
      <c r="B550" s="60"/>
      <c r="C550" s="60"/>
      <c r="D550" s="60"/>
      <c r="E550" s="60"/>
      <c r="F550" s="60"/>
      <c r="G550" s="60"/>
    </row>
    <row r="551" ht="15.75" customHeight="1">
      <c r="A551" s="60"/>
      <c r="B551" s="60"/>
      <c r="C551" s="60"/>
      <c r="D551" s="60"/>
      <c r="E551" s="60"/>
      <c r="F551" s="60"/>
      <c r="G551" s="60"/>
    </row>
    <row r="552" ht="15.75" customHeight="1">
      <c r="A552" s="60"/>
      <c r="B552" s="60"/>
      <c r="C552" s="60"/>
      <c r="D552" s="60"/>
      <c r="E552" s="60"/>
      <c r="F552" s="60"/>
      <c r="G552" s="60"/>
    </row>
    <row r="553" ht="15.75" customHeight="1">
      <c r="A553" s="60"/>
      <c r="B553" s="60"/>
      <c r="C553" s="60"/>
      <c r="D553" s="60"/>
      <c r="E553" s="60"/>
      <c r="F553" s="60"/>
      <c r="G553" s="60"/>
    </row>
    <row r="554" ht="15.75" customHeight="1">
      <c r="A554" s="60"/>
      <c r="B554" s="60"/>
      <c r="C554" s="60"/>
      <c r="D554" s="60"/>
      <c r="E554" s="60"/>
      <c r="F554" s="60"/>
      <c r="G554" s="60"/>
    </row>
    <row r="555" ht="15.75" customHeight="1">
      <c r="A555" s="60"/>
      <c r="B555" s="60"/>
      <c r="C555" s="60"/>
      <c r="D555" s="60"/>
      <c r="E555" s="60"/>
      <c r="F555" s="60"/>
      <c r="G555" s="60"/>
    </row>
    <row r="556" ht="15.75" customHeight="1">
      <c r="A556" s="60"/>
      <c r="B556" s="60"/>
      <c r="C556" s="60"/>
      <c r="D556" s="60"/>
      <c r="E556" s="60"/>
      <c r="F556" s="60"/>
      <c r="G556" s="60"/>
    </row>
    <row r="557" ht="15.75" customHeight="1">
      <c r="A557" s="60"/>
      <c r="B557" s="60"/>
      <c r="C557" s="60"/>
      <c r="D557" s="60"/>
      <c r="E557" s="60"/>
      <c r="F557" s="60"/>
      <c r="G557" s="60"/>
    </row>
    <row r="558" ht="15.75" customHeight="1">
      <c r="A558" s="60"/>
      <c r="B558" s="60"/>
      <c r="C558" s="60"/>
      <c r="D558" s="60"/>
      <c r="E558" s="60"/>
      <c r="F558" s="60"/>
      <c r="G558" s="60"/>
    </row>
    <row r="559" ht="15.75" customHeight="1">
      <c r="A559" s="60"/>
      <c r="B559" s="60"/>
      <c r="C559" s="60"/>
      <c r="D559" s="60"/>
      <c r="E559" s="60"/>
      <c r="F559" s="60"/>
      <c r="G559" s="60"/>
    </row>
    <row r="560" ht="15.75" customHeight="1">
      <c r="A560" s="60"/>
      <c r="B560" s="60"/>
      <c r="C560" s="60"/>
      <c r="D560" s="60"/>
      <c r="E560" s="60"/>
      <c r="F560" s="60"/>
      <c r="G560" s="60"/>
    </row>
    <row r="561" ht="15.75" customHeight="1">
      <c r="A561" s="60"/>
      <c r="B561" s="60"/>
      <c r="C561" s="60"/>
      <c r="D561" s="60"/>
      <c r="E561" s="60"/>
      <c r="F561" s="60"/>
      <c r="G561" s="60"/>
    </row>
    <row r="562" ht="15.75" customHeight="1">
      <c r="A562" s="60"/>
      <c r="B562" s="60"/>
      <c r="C562" s="60"/>
      <c r="D562" s="60"/>
      <c r="E562" s="60"/>
      <c r="F562" s="60"/>
      <c r="G562" s="60"/>
    </row>
    <row r="563" ht="15.75" customHeight="1">
      <c r="A563" s="60"/>
      <c r="B563" s="60"/>
      <c r="C563" s="60"/>
      <c r="D563" s="60"/>
      <c r="E563" s="60"/>
      <c r="F563" s="60"/>
      <c r="G563" s="60"/>
    </row>
    <row r="564" ht="15.75" customHeight="1">
      <c r="A564" s="60"/>
      <c r="B564" s="60"/>
      <c r="C564" s="60"/>
      <c r="D564" s="60"/>
      <c r="E564" s="60"/>
      <c r="F564" s="60"/>
      <c r="G564" s="60"/>
    </row>
    <row r="565" ht="15.75" customHeight="1">
      <c r="A565" s="60"/>
      <c r="B565" s="60"/>
      <c r="C565" s="60"/>
      <c r="D565" s="60"/>
      <c r="E565" s="60"/>
      <c r="F565" s="60"/>
      <c r="G565" s="60"/>
    </row>
    <row r="566" ht="15.75" customHeight="1">
      <c r="A566" s="60"/>
      <c r="B566" s="60"/>
      <c r="C566" s="60"/>
      <c r="D566" s="60"/>
      <c r="E566" s="60"/>
      <c r="F566" s="60"/>
      <c r="G566" s="60"/>
    </row>
    <row r="567" ht="15.75" customHeight="1">
      <c r="A567" s="60"/>
      <c r="B567" s="60"/>
      <c r="C567" s="60"/>
      <c r="D567" s="60"/>
      <c r="E567" s="60"/>
      <c r="F567" s="60"/>
      <c r="G567" s="60"/>
    </row>
    <row r="568" ht="15.75" customHeight="1">
      <c r="A568" s="60"/>
      <c r="B568" s="60"/>
      <c r="C568" s="60"/>
      <c r="D568" s="60"/>
      <c r="E568" s="60"/>
      <c r="F568" s="60"/>
      <c r="G568" s="60"/>
    </row>
    <row r="569" ht="15.75" customHeight="1">
      <c r="A569" s="60"/>
      <c r="B569" s="60"/>
      <c r="C569" s="60"/>
      <c r="D569" s="60"/>
      <c r="E569" s="60"/>
      <c r="F569" s="60"/>
      <c r="G569" s="60"/>
    </row>
    <row r="570" ht="15.75" customHeight="1">
      <c r="A570" s="60"/>
      <c r="B570" s="60"/>
      <c r="C570" s="60"/>
      <c r="D570" s="60"/>
      <c r="E570" s="60"/>
      <c r="F570" s="60"/>
      <c r="G570" s="60"/>
    </row>
    <row r="571" ht="15.75" customHeight="1">
      <c r="A571" s="60"/>
      <c r="B571" s="60"/>
      <c r="C571" s="60"/>
      <c r="D571" s="60"/>
      <c r="E571" s="60"/>
      <c r="F571" s="60"/>
      <c r="G571" s="60"/>
    </row>
    <row r="572" ht="15.75" customHeight="1">
      <c r="A572" s="60"/>
      <c r="B572" s="60"/>
      <c r="C572" s="60"/>
      <c r="D572" s="60"/>
      <c r="E572" s="60"/>
      <c r="F572" s="60"/>
      <c r="G572" s="60"/>
    </row>
    <row r="573" ht="15.75" customHeight="1">
      <c r="A573" s="60"/>
      <c r="B573" s="60"/>
      <c r="C573" s="60"/>
      <c r="D573" s="60"/>
      <c r="E573" s="60"/>
      <c r="F573" s="60"/>
      <c r="G573" s="60"/>
    </row>
    <row r="574" ht="15.75" customHeight="1">
      <c r="A574" s="60"/>
      <c r="B574" s="60"/>
      <c r="C574" s="60"/>
      <c r="D574" s="60"/>
      <c r="E574" s="60"/>
      <c r="F574" s="60"/>
      <c r="G574" s="60"/>
    </row>
    <row r="575" ht="15.75" customHeight="1">
      <c r="A575" s="60"/>
      <c r="B575" s="60"/>
      <c r="C575" s="60"/>
      <c r="D575" s="60"/>
      <c r="E575" s="60"/>
      <c r="F575" s="60"/>
      <c r="G575" s="60"/>
    </row>
    <row r="576" ht="15.75" customHeight="1">
      <c r="A576" s="60"/>
      <c r="B576" s="60"/>
      <c r="C576" s="60"/>
      <c r="D576" s="60"/>
      <c r="E576" s="60"/>
      <c r="F576" s="60"/>
      <c r="G576" s="60"/>
    </row>
    <row r="577" ht="15.75" customHeight="1">
      <c r="A577" s="60"/>
      <c r="B577" s="60"/>
      <c r="C577" s="60"/>
      <c r="D577" s="60"/>
      <c r="E577" s="60"/>
      <c r="F577" s="60"/>
      <c r="G577" s="60"/>
    </row>
    <row r="578" ht="15.75" customHeight="1">
      <c r="A578" s="60"/>
      <c r="B578" s="60"/>
      <c r="C578" s="60"/>
      <c r="D578" s="60"/>
      <c r="E578" s="60"/>
      <c r="F578" s="60"/>
      <c r="G578" s="60"/>
    </row>
    <row r="579" ht="15.75" customHeight="1">
      <c r="A579" s="60"/>
      <c r="B579" s="60"/>
      <c r="C579" s="60"/>
      <c r="D579" s="60"/>
      <c r="E579" s="60"/>
      <c r="F579" s="60"/>
      <c r="G579" s="60"/>
    </row>
    <row r="580" ht="15.75" customHeight="1">
      <c r="A580" s="60"/>
      <c r="B580" s="60"/>
      <c r="C580" s="60"/>
      <c r="D580" s="60"/>
      <c r="E580" s="60"/>
      <c r="F580" s="60"/>
      <c r="G580" s="60"/>
    </row>
    <row r="581" ht="15.75" customHeight="1">
      <c r="A581" s="60"/>
      <c r="B581" s="60"/>
      <c r="C581" s="60"/>
      <c r="D581" s="60"/>
      <c r="E581" s="60"/>
      <c r="F581" s="60"/>
      <c r="G581" s="60"/>
    </row>
    <row r="582" ht="15.75" customHeight="1">
      <c r="A582" s="60"/>
      <c r="B582" s="60"/>
      <c r="C582" s="60"/>
      <c r="D582" s="60"/>
      <c r="E582" s="60"/>
      <c r="F582" s="60"/>
      <c r="G582" s="60"/>
    </row>
    <row r="583" ht="15.75" customHeight="1">
      <c r="A583" s="60"/>
      <c r="B583" s="60"/>
      <c r="C583" s="60"/>
      <c r="D583" s="60"/>
      <c r="E583" s="60"/>
      <c r="F583" s="60"/>
      <c r="G583" s="60"/>
    </row>
    <row r="584" ht="15.75" customHeight="1">
      <c r="A584" s="60"/>
      <c r="B584" s="60"/>
      <c r="C584" s="60"/>
      <c r="D584" s="60"/>
      <c r="E584" s="60"/>
      <c r="F584" s="60"/>
      <c r="G584" s="60"/>
    </row>
    <row r="585" ht="15.75" customHeight="1">
      <c r="A585" s="60"/>
      <c r="B585" s="60"/>
      <c r="C585" s="60"/>
      <c r="D585" s="60"/>
      <c r="E585" s="60"/>
      <c r="F585" s="60"/>
      <c r="G585" s="60"/>
    </row>
    <row r="586" ht="15.75" customHeight="1">
      <c r="A586" s="60"/>
      <c r="B586" s="60"/>
      <c r="C586" s="60"/>
      <c r="D586" s="60"/>
      <c r="E586" s="60"/>
      <c r="F586" s="60"/>
      <c r="G586" s="60"/>
    </row>
    <row r="587" ht="15.75" customHeight="1">
      <c r="A587" s="60"/>
      <c r="B587" s="60"/>
      <c r="C587" s="60"/>
      <c r="D587" s="60"/>
      <c r="E587" s="60"/>
      <c r="F587" s="60"/>
      <c r="G587" s="60"/>
    </row>
    <row r="588" ht="15.75" customHeight="1">
      <c r="A588" s="60"/>
      <c r="B588" s="60"/>
      <c r="C588" s="60"/>
      <c r="D588" s="60"/>
      <c r="E588" s="60"/>
      <c r="F588" s="60"/>
      <c r="G588" s="60"/>
    </row>
    <row r="589" ht="15.75" customHeight="1">
      <c r="A589" s="60"/>
      <c r="B589" s="60"/>
      <c r="C589" s="60"/>
      <c r="D589" s="60"/>
      <c r="E589" s="60"/>
      <c r="F589" s="60"/>
      <c r="G589" s="60"/>
    </row>
    <row r="590" ht="15.75" customHeight="1">
      <c r="A590" s="60"/>
      <c r="B590" s="60"/>
      <c r="C590" s="60"/>
      <c r="D590" s="60"/>
      <c r="E590" s="60"/>
      <c r="F590" s="60"/>
      <c r="G590" s="60"/>
    </row>
    <row r="591" ht="15.75" customHeight="1">
      <c r="A591" s="60"/>
      <c r="B591" s="60"/>
      <c r="C591" s="60"/>
      <c r="D591" s="60"/>
      <c r="E591" s="60"/>
      <c r="F591" s="60"/>
      <c r="G591" s="60"/>
    </row>
    <row r="592" ht="15.75" customHeight="1">
      <c r="A592" s="60"/>
      <c r="B592" s="60"/>
      <c r="C592" s="60"/>
      <c r="D592" s="60"/>
      <c r="E592" s="60"/>
      <c r="F592" s="60"/>
      <c r="G592" s="60"/>
    </row>
    <row r="593" ht="15.75" customHeight="1">
      <c r="A593" s="60"/>
      <c r="B593" s="60"/>
      <c r="C593" s="60"/>
      <c r="D593" s="60"/>
      <c r="E593" s="60"/>
      <c r="F593" s="60"/>
      <c r="G593" s="60"/>
    </row>
    <row r="594" ht="15.75" customHeight="1">
      <c r="A594" s="60"/>
      <c r="B594" s="60"/>
      <c r="C594" s="60"/>
      <c r="D594" s="60"/>
      <c r="E594" s="60"/>
      <c r="F594" s="60"/>
      <c r="G594" s="60"/>
    </row>
    <row r="595" ht="15.75" customHeight="1">
      <c r="A595" s="60"/>
      <c r="B595" s="60"/>
      <c r="C595" s="60"/>
      <c r="D595" s="60"/>
      <c r="E595" s="60"/>
      <c r="F595" s="60"/>
      <c r="G595" s="60"/>
    </row>
    <row r="596" ht="15.75" customHeight="1">
      <c r="A596" s="60"/>
      <c r="B596" s="60"/>
      <c r="C596" s="60"/>
      <c r="D596" s="60"/>
      <c r="E596" s="60"/>
      <c r="F596" s="60"/>
      <c r="G596" s="60"/>
    </row>
    <row r="597" ht="15.75" customHeight="1">
      <c r="A597" s="60"/>
      <c r="B597" s="60"/>
      <c r="C597" s="60"/>
      <c r="D597" s="60"/>
      <c r="E597" s="60"/>
      <c r="F597" s="60"/>
      <c r="G597" s="60"/>
    </row>
    <row r="598" ht="15.75" customHeight="1">
      <c r="A598" s="60"/>
      <c r="B598" s="60"/>
      <c r="C598" s="60"/>
      <c r="D598" s="60"/>
      <c r="E598" s="60"/>
      <c r="F598" s="60"/>
      <c r="G598" s="60"/>
    </row>
    <row r="599" ht="15.75" customHeight="1">
      <c r="A599" s="60"/>
      <c r="B599" s="60"/>
      <c r="C599" s="60"/>
      <c r="D599" s="60"/>
      <c r="E599" s="60"/>
      <c r="F599" s="60"/>
      <c r="G599" s="60"/>
    </row>
    <row r="600" ht="15.75" customHeight="1">
      <c r="A600" s="60"/>
      <c r="B600" s="60"/>
      <c r="C600" s="60"/>
      <c r="D600" s="60"/>
      <c r="E600" s="60"/>
      <c r="F600" s="60"/>
      <c r="G600" s="60"/>
    </row>
    <row r="601" ht="15.75" customHeight="1">
      <c r="A601" s="60"/>
      <c r="B601" s="60"/>
      <c r="C601" s="60"/>
      <c r="D601" s="60"/>
      <c r="E601" s="60"/>
      <c r="F601" s="60"/>
      <c r="G601" s="60"/>
    </row>
    <row r="602" ht="15.75" customHeight="1">
      <c r="A602" s="60"/>
      <c r="B602" s="60"/>
      <c r="C602" s="60"/>
      <c r="D602" s="60"/>
      <c r="E602" s="60"/>
      <c r="F602" s="60"/>
      <c r="G602" s="60"/>
    </row>
    <row r="603" ht="15.75" customHeight="1">
      <c r="A603" s="60"/>
      <c r="B603" s="60"/>
      <c r="C603" s="60"/>
      <c r="D603" s="60"/>
      <c r="E603" s="60"/>
      <c r="F603" s="60"/>
      <c r="G603" s="60"/>
    </row>
    <row r="604" ht="15.75" customHeight="1">
      <c r="A604" s="60"/>
      <c r="B604" s="60"/>
      <c r="C604" s="60"/>
      <c r="D604" s="60"/>
      <c r="E604" s="60"/>
      <c r="F604" s="60"/>
      <c r="G604" s="60"/>
    </row>
    <row r="605" ht="15.75" customHeight="1">
      <c r="A605" s="60"/>
      <c r="B605" s="60"/>
      <c r="C605" s="60"/>
      <c r="D605" s="60"/>
      <c r="E605" s="60"/>
      <c r="F605" s="60"/>
      <c r="G605" s="60"/>
    </row>
    <row r="606" ht="15.75" customHeight="1">
      <c r="A606" s="60"/>
      <c r="B606" s="60"/>
      <c r="C606" s="60"/>
      <c r="D606" s="60"/>
      <c r="E606" s="60"/>
      <c r="F606" s="60"/>
      <c r="G606" s="60"/>
    </row>
    <row r="607" ht="15.75" customHeight="1">
      <c r="A607" s="60"/>
      <c r="B607" s="60"/>
      <c r="C607" s="60"/>
      <c r="D607" s="60"/>
      <c r="E607" s="60"/>
      <c r="F607" s="60"/>
      <c r="G607" s="60"/>
    </row>
    <row r="608" ht="15.75" customHeight="1">
      <c r="A608" s="60"/>
      <c r="B608" s="60"/>
      <c r="C608" s="60"/>
      <c r="D608" s="60"/>
      <c r="E608" s="60"/>
      <c r="F608" s="60"/>
      <c r="G608" s="60"/>
    </row>
    <row r="609" ht="15.75" customHeight="1">
      <c r="A609" s="60"/>
      <c r="B609" s="60"/>
      <c r="C609" s="60"/>
      <c r="D609" s="60"/>
      <c r="E609" s="60"/>
      <c r="F609" s="60"/>
      <c r="G609" s="60"/>
    </row>
    <row r="610" ht="15.75" customHeight="1">
      <c r="A610" s="60"/>
      <c r="B610" s="60"/>
      <c r="C610" s="60"/>
      <c r="D610" s="60"/>
      <c r="E610" s="60"/>
      <c r="F610" s="60"/>
      <c r="G610" s="60"/>
    </row>
    <row r="611" ht="15.75" customHeight="1">
      <c r="A611" s="60"/>
      <c r="B611" s="60"/>
      <c r="C611" s="60"/>
      <c r="D611" s="60"/>
      <c r="E611" s="60"/>
      <c r="F611" s="60"/>
      <c r="G611" s="60"/>
    </row>
    <row r="612" ht="15.75" customHeight="1">
      <c r="A612" s="60"/>
      <c r="B612" s="60"/>
      <c r="C612" s="60"/>
      <c r="D612" s="60"/>
      <c r="E612" s="60"/>
      <c r="F612" s="60"/>
      <c r="G612" s="60"/>
    </row>
    <row r="613" ht="15.75" customHeight="1">
      <c r="A613" s="60"/>
      <c r="B613" s="60"/>
      <c r="C613" s="60"/>
      <c r="D613" s="60"/>
      <c r="E613" s="60"/>
      <c r="F613" s="60"/>
      <c r="G613" s="60"/>
    </row>
    <row r="614" ht="15.75" customHeight="1">
      <c r="A614" s="60"/>
      <c r="B614" s="60"/>
      <c r="C614" s="60"/>
      <c r="D614" s="60"/>
      <c r="E614" s="60"/>
      <c r="F614" s="60"/>
      <c r="G614" s="60"/>
    </row>
    <row r="615" ht="15.75" customHeight="1">
      <c r="A615" s="60"/>
      <c r="B615" s="60"/>
      <c r="C615" s="60"/>
      <c r="D615" s="60"/>
      <c r="E615" s="60"/>
      <c r="F615" s="60"/>
      <c r="G615" s="60"/>
    </row>
    <row r="616" ht="15.75" customHeight="1">
      <c r="A616" s="60"/>
      <c r="B616" s="60"/>
      <c r="C616" s="60"/>
      <c r="D616" s="60"/>
      <c r="E616" s="60"/>
      <c r="F616" s="60"/>
      <c r="G616" s="60"/>
    </row>
    <row r="617" ht="15.75" customHeight="1">
      <c r="A617" s="60"/>
      <c r="B617" s="60"/>
      <c r="C617" s="60"/>
      <c r="D617" s="60"/>
      <c r="E617" s="60"/>
      <c r="F617" s="60"/>
      <c r="G617" s="60"/>
    </row>
    <row r="618" ht="15.75" customHeight="1">
      <c r="A618" s="60"/>
      <c r="B618" s="60"/>
      <c r="C618" s="60"/>
      <c r="D618" s="60"/>
      <c r="E618" s="60"/>
      <c r="F618" s="60"/>
      <c r="G618" s="60"/>
    </row>
    <row r="619" ht="15.75" customHeight="1">
      <c r="A619" s="60"/>
      <c r="B619" s="60"/>
      <c r="C619" s="60"/>
      <c r="D619" s="60"/>
      <c r="E619" s="60"/>
      <c r="F619" s="60"/>
      <c r="G619" s="60"/>
    </row>
    <row r="620" ht="15.75" customHeight="1">
      <c r="A620" s="60"/>
      <c r="B620" s="60"/>
      <c r="C620" s="60"/>
      <c r="D620" s="60"/>
      <c r="E620" s="60"/>
      <c r="F620" s="60"/>
      <c r="G620" s="60"/>
    </row>
    <row r="621" ht="15.75" customHeight="1">
      <c r="A621" s="60"/>
      <c r="B621" s="60"/>
      <c r="C621" s="60"/>
      <c r="D621" s="60"/>
      <c r="E621" s="60"/>
      <c r="F621" s="60"/>
      <c r="G621" s="60"/>
    </row>
    <row r="622" ht="15.75" customHeight="1">
      <c r="A622" s="60"/>
      <c r="B622" s="60"/>
      <c r="C622" s="60"/>
      <c r="D622" s="60"/>
      <c r="E622" s="60"/>
      <c r="F622" s="60"/>
      <c r="G622" s="60"/>
    </row>
    <row r="623" ht="15.75" customHeight="1">
      <c r="A623" s="60"/>
      <c r="B623" s="60"/>
      <c r="C623" s="60"/>
      <c r="D623" s="60"/>
      <c r="E623" s="60"/>
      <c r="F623" s="60"/>
      <c r="G623" s="60"/>
    </row>
    <row r="624" ht="15.75" customHeight="1">
      <c r="A624" s="60"/>
      <c r="B624" s="60"/>
      <c r="C624" s="60"/>
      <c r="D624" s="60"/>
      <c r="E624" s="60"/>
      <c r="F624" s="60"/>
      <c r="G624" s="60"/>
    </row>
    <row r="625" ht="15.75" customHeight="1">
      <c r="A625" s="60"/>
      <c r="B625" s="60"/>
      <c r="C625" s="60"/>
      <c r="D625" s="60"/>
      <c r="E625" s="60"/>
      <c r="F625" s="60"/>
      <c r="G625" s="60"/>
    </row>
    <row r="626" ht="15.75" customHeight="1">
      <c r="A626" s="60"/>
      <c r="B626" s="60"/>
      <c r="C626" s="60"/>
      <c r="D626" s="60"/>
      <c r="E626" s="60"/>
      <c r="F626" s="60"/>
      <c r="G626" s="60"/>
    </row>
    <row r="627" ht="15.75" customHeight="1">
      <c r="A627" s="60"/>
      <c r="B627" s="60"/>
      <c r="C627" s="60"/>
      <c r="D627" s="60"/>
      <c r="E627" s="60"/>
      <c r="F627" s="60"/>
      <c r="G627" s="60"/>
    </row>
    <row r="628" ht="15.75" customHeight="1">
      <c r="A628" s="60"/>
      <c r="B628" s="60"/>
      <c r="C628" s="60"/>
      <c r="D628" s="60"/>
      <c r="E628" s="60"/>
      <c r="F628" s="60"/>
      <c r="G628" s="60"/>
    </row>
    <row r="629" ht="15.75" customHeight="1">
      <c r="A629" s="60"/>
      <c r="B629" s="60"/>
      <c r="C629" s="60"/>
      <c r="D629" s="60"/>
      <c r="E629" s="60"/>
      <c r="F629" s="60"/>
      <c r="G629" s="60"/>
    </row>
    <row r="630" ht="15.75" customHeight="1">
      <c r="A630" s="60"/>
      <c r="B630" s="60"/>
      <c r="C630" s="60"/>
      <c r="D630" s="60"/>
      <c r="E630" s="60"/>
      <c r="F630" s="60"/>
      <c r="G630" s="60"/>
    </row>
    <row r="631" ht="15.75" customHeight="1">
      <c r="A631" s="60"/>
      <c r="B631" s="60"/>
      <c r="C631" s="60"/>
      <c r="D631" s="60"/>
      <c r="E631" s="60"/>
      <c r="F631" s="60"/>
      <c r="G631" s="60"/>
    </row>
    <row r="632" ht="15.75" customHeight="1">
      <c r="A632" s="60"/>
      <c r="B632" s="60"/>
      <c r="C632" s="60"/>
      <c r="D632" s="60"/>
      <c r="E632" s="60"/>
      <c r="F632" s="60"/>
      <c r="G632" s="60"/>
    </row>
    <row r="633" ht="15.75" customHeight="1">
      <c r="A633" s="60"/>
      <c r="B633" s="60"/>
      <c r="C633" s="60"/>
      <c r="D633" s="60"/>
      <c r="E633" s="60"/>
      <c r="F633" s="60"/>
      <c r="G633" s="60"/>
    </row>
    <row r="634" ht="15.75" customHeight="1">
      <c r="A634" s="60"/>
      <c r="B634" s="60"/>
      <c r="C634" s="60"/>
      <c r="D634" s="60"/>
      <c r="E634" s="60"/>
      <c r="F634" s="60"/>
      <c r="G634" s="60"/>
    </row>
    <row r="635" ht="15.75" customHeight="1">
      <c r="A635" s="60"/>
      <c r="B635" s="60"/>
      <c r="C635" s="60"/>
      <c r="D635" s="60"/>
      <c r="E635" s="60"/>
      <c r="F635" s="60"/>
      <c r="G635" s="60"/>
    </row>
    <row r="636" ht="15.75" customHeight="1">
      <c r="A636" s="60"/>
      <c r="B636" s="60"/>
      <c r="C636" s="60"/>
      <c r="D636" s="60"/>
      <c r="E636" s="60"/>
      <c r="F636" s="60"/>
      <c r="G636" s="60"/>
    </row>
    <row r="637" ht="15.75" customHeight="1">
      <c r="A637" s="60"/>
      <c r="B637" s="60"/>
      <c r="C637" s="60"/>
      <c r="D637" s="60"/>
      <c r="E637" s="60"/>
      <c r="F637" s="60"/>
      <c r="G637" s="60"/>
    </row>
    <row r="638" ht="15.75" customHeight="1">
      <c r="A638" s="60"/>
      <c r="B638" s="60"/>
      <c r="C638" s="60"/>
      <c r="D638" s="60"/>
      <c r="E638" s="60"/>
      <c r="F638" s="60"/>
      <c r="G638" s="60"/>
    </row>
    <row r="639" ht="15.75" customHeight="1">
      <c r="A639" s="60"/>
      <c r="B639" s="60"/>
      <c r="C639" s="60"/>
      <c r="D639" s="60"/>
      <c r="E639" s="60"/>
      <c r="F639" s="60"/>
      <c r="G639" s="60"/>
    </row>
    <row r="640" ht="15.75" customHeight="1">
      <c r="A640" s="60"/>
      <c r="B640" s="60"/>
      <c r="C640" s="60"/>
      <c r="D640" s="60"/>
      <c r="E640" s="60"/>
      <c r="F640" s="60"/>
      <c r="G640" s="60"/>
    </row>
    <row r="641" ht="15.75" customHeight="1">
      <c r="A641" s="60"/>
      <c r="B641" s="60"/>
      <c r="C641" s="60"/>
      <c r="D641" s="60"/>
      <c r="E641" s="60"/>
      <c r="F641" s="60"/>
      <c r="G641" s="60"/>
    </row>
    <row r="642" ht="15.75" customHeight="1">
      <c r="A642" s="60"/>
      <c r="B642" s="60"/>
      <c r="C642" s="60"/>
      <c r="D642" s="60"/>
      <c r="E642" s="60"/>
      <c r="F642" s="60"/>
      <c r="G642" s="60"/>
    </row>
    <row r="643" ht="15.75" customHeight="1">
      <c r="A643" s="60"/>
      <c r="B643" s="60"/>
      <c r="C643" s="60"/>
      <c r="D643" s="60"/>
      <c r="E643" s="60"/>
      <c r="F643" s="60"/>
      <c r="G643" s="60"/>
    </row>
    <row r="644" ht="15.75" customHeight="1">
      <c r="A644" s="60"/>
      <c r="B644" s="60"/>
      <c r="C644" s="60"/>
      <c r="D644" s="60"/>
      <c r="E644" s="60"/>
      <c r="F644" s="60"/>
      <c r="G644" s="60"/>
    </row>
    <row r="645" ht="15.75" customHeight="1">
      <c r="A645" s="60"/>
      <c r="B645" s="60"/>
      <c r="C645" s="60"/>
      <c r="D645" s="60"/>
      <c r="E645" s="60"/>
      <c r="F645" s="60"/>
      <c r="G645" s="60"/>
    </row>
    <row r="646" ht="15.75" customHeight="1">
      <c r="A646" s="60"/>
      <c r="B646" s="60"/>
      <c r="C646" s="60"/>
      <c r="D646" s="60"/>
      <c r="E646" s="60"/>
      <c r="F646" s="60"/>
      <c r="G646" s="60"/>
    </row>
    <row r="647" ht="15.75" customHeight="1">
      <c r="A647" s="60"/>
      <c r="B647" s="60"/>
      <c r="C647" s="60"/>
      <c r="D647" s="60"/>
      <c r="E647" s="60"/>
      <c r="F647" s="60"/>
      <c r="G647" s="60"/>
    </row>
    <row r="648" ht="15.75" customHeight="1">
      <c r="A648" s="60"/>
      <c r="B648" s="60"/>
      <c r="C648" s="60"/>
      <c r="D648" s="60"/>
      <c r="E648" s="60"/>
      <c r="F648" s="60"/>
      <c r="G648" s="60"/>
    </row>
    <row r="649" ht="15.75" customHeight="1">
      <c r="A649" s="60"/>
      <c r="B649" s="60"/>
      <c r="C649" s="60"/>
      <c r="D649" s="60"/>
      <c r="E649" s="60"/>
      <c r="F649" s="60"/>
      <c r="G649" s="60"/>
    </row>
    <row r="650" ht="15.75" customHeight="1">
      <c r="A650" s="60"/>
      <c r="B650" s="60"/>
      <c r="C650" s="60"/>
      <c r="D650" s="60"/>
      <c r="E650" s="60"/>
      <c r="F650" s="60"/>
      <c r="G650" s="60"/>
    </row>
    <row r="651" ht="15.75" customHeight="1">
      <c r="A651" s="60"/>
      <c r="B651" s="60"/>
      <c r="C651" s="60"/>
      <c r="D651" s="60"/>
      <c r="E651" s="60"/>
      <c r="F651" s="60"/>
      <c r="G651" s="60"/>
    </row>
    <row r="652" ht="15.75" customHeight="1">
      <c r="A652" s="60"/>
      <c r="B652" s="60"/>
      <c r="C652" s="60"/>
      <c r="D652" s="60"/>
      <c r="E652" s="60"/>
      <c r="F652" s="60"/>
      <c r="G652" s="60"/>
    </row>
    <row r="653" ht="15.75" customHeight="1">
      <c r="A653" s="60"/>
      <c r="B653" s="60"/>
      <c r="C653" s="60"/>
      <c r="D653" s="60"/>
      <c r="E653" s="60"/>
      <c r="F653" s="60"/>
      <c r="G653" s="60"/>
    </row>
    <row r="654" ht="15.75" customHeight="1">
      <c r="A654" s="60"/>
      <c r="B654" s="60"/>
      <c r="C654" s="60"/>
      <c r="D654" s="60"/>
      <c r="E654" s="60"/>
      <c r="F654" s="60"/>
      <c r="G654" s="60"/>
    </row>
    <row r="655" ht="15.75" customHeight="1">
      <c r="A655" s="60"/>
      <c r="B655" s="60"/>
      <c r="C655" s="60"/>
      <c r="D655" s="60"/>
      <c r="E655" s="60"/>
      <c r="F655" s="60"/>
      <c r="G655" s="60"/>
    </row>
    <row r="656" ht="15.75" customHeight="1">
      <c r="A656" s="60"/>
      <c r="B656" s="60"/>
      <c r="C656" s="60"/>
      <c r="D656" s="60"/>
      <c r="E656" s="60"/>
      <c r="F656" s="60"/>
      <c r="G656" s="60"/>
    </row>
    <row r="657" ht="15.75" customHeight="1">
      <c r="A657" s="60"/>
      <c r="B657" s="60"/>
      <c r="C657" s="60"/>
      <c r="D657" s="60"/>
      <c r="E657" s="60"/>
      <c r="F657" s="60"/>
      <c r="G657" s="60"/>
    </row>
    <row r="658" ht="15.75" customHeight="1">
      <c r="A658" s="60"/>
      <c r="B658" s="60"/>
      <c r="C658" s="60"/>
      <c r="D658" s="60"/>
      <c r="E658" s="60"/>
      <c r="F658" s="60"/>
      <c r="G658" s="60"/>
    </row>
    <row r="659" ht="15.75" customHeight="1">
      <c r="A659" s="60"/>
      <c r="B659" s="60"/>
      <c r="C659" s="60"/>
      <c r="D659" s="60"/>
      <c r="E659" s="60"/>
      <c r="F659" s="60"/>
      <c r="G659" s="60"/>
    </row>
    <row r="660" ht="15.75" customHeight="1">
      <c r="A660" s="60"/>
      <c r="B660" s="60"/>
      <c r="C660" s="60"/>
      <c r="D660" s="60"/>
      <c r="E660" s="60"/>
      <c r="F660" s="60"/>
      <c r="G660" s="60"/>
    </row>
    <row r="661" ht="15.75" customHeight="1">
      <c r="A661" s="60"/>
      <c r="B661" s="60"/>
      <c r="C661" s="60"/>
      <c r="D661" s="60"/>
      <c r="E661" s="60"/>
      <c r="F661" s="60"/>
      <c r="G661" s="60"/>
    </row>
    <row r="662" ht="15.75" customHeight="1">
      <c r="A662" s="60"/>
      <c r="B662" s="60"/>
      <c r="C662" s="60"/>
      <c r="D662" s="60"/>
      <c r="E662" s="60"/>
      <c r="F662" s="60"/>
      <c r="G662" s="60"/>
    </row>
    <row r="663" ht="15.75" customHeight="1">
      <c r="A663" s="60"/>
      <c r="B663" s="60"/>
      <c r="C663" s="60"/>
      <c r="D663" s="60"/>
      <c r="E663" s="60"/>
      <c r="F663" s="60"/>
      <c r="G663" s="60"/>
    </row>
    <row r="664" ht="15.75" customHeight="1">
      <c r="A664" s="60"/>
      <c r="B664" s="60"/>
      <c r="C664" s="60"/>
      <c r="D664" s="60"/>
      <c r="E664" s="60"/>
      <c r="F664" s="60"/>
      <c r="G664" s="60"/>
    </row>
    <row r="665" ht="15.75" customHeight="1">
      <c r="A665" s="60"/>
      <c r="B665" s="60"/>
      <c r="C665" s="60"/>
      <c r="D665" s="60"/>
      <c r="E665" s="60"/>
      <c r="F665" s="60"/>
      <c r="G665" s="60"/>
    </row>
    <row r="666" ht="15.75" customHeight="1">
      <c r="A666" s="60"/>
      <c r="B666" s="60"/>
      <c r="C666" s="60"/>
      <c r="D666" s="60"/>
      <c r="E666" s="60"/>
      <c r="F666" s="60"/>
      <c r="G666" s="60"/>
    </row>
    <row r="667" ht="15.75" customHeight="1">
      <c r="A667" s="60"/>
      <c r="B667" s="60"/>
      <c r="C667" s="60"/>
      <c r="D667" s="60"/>
      <c r="E667" s="60"/>
      <c r="F667" s="60"/>
      <c r="G667" s="60"/>
    </row>
    <row r="668" ht="15.75" customHeight="1">
      <c r="A668" s="60"/>
      <c r="B668" s="60"/>
      <c r="C668" s="60"/>
      <c r="D668" s="60"/>
      <c r="E668" s="60"/>
      <c r="F668" s="60"/>
      <c r="G668" s="60"/>
    </row>
    <row r="669" ht="15.75" customHeight="1">
      <c r="A669" s="60"/>
      <c r="B669" s="60"/>
      <c r="C669" s="60"/>
      <c r="D669" s="60"/>
      <c r="E669" s="60"/>
      <c r="F669" s="60"/>
      <c r="G669" s="60"/>
    </row>
    <row r="670" ht="15.75" customHeight="1">
      <c r="A670" s="60"/>
      <c r="B670" s="60"/>
      <c r="C670" s="60"/>
      <c r="D670" s="60"/>
      <c r="E670" s="60"/>
      <c r="F670" s="60"/>
      <c r="G670" s="60"/>
    </row>
    <row r="671" ht="15.75" customHeight="1">
      <c r="A671" s="60"/>
      <c r="B671" s="60"/>
      <c r="C671" s="60"/>
      <c r="D671" s="60"/>
      <c r="E671" s="60"/>
      <c r="F671" s="60"/>
      <c r="G671" s="60"/>
    </row>
    <row r="672" ht="15.75" customHeight="1">
      <c r="A672" s="60"/>
      <c r="B672" s="60"/>
      <c r="C672" s="60"/>
      <c r="D672" s="60"/>
      <c r="E672" s="60"/>
      <c r="F672" s="60"/>
      <c r="G672" s="60"/>
    </row>
    <row r="673" ht="15.75" customHeight="1">
      <c r="A673" s="60"/>
      <c r="B673" s="60"/>
      <c r="C673" s="60"/>
      <c r="D673" s="60"/>
      <c r="E673" s="60"/>
      <c r="F673" s="60"/>
      <c r="G673" s="60"/>
    </row>
    <row r="674" ht="15.75" customHeight="1">
      <c r="A674" s="60"/>
      <c r="B674" s="60"/>
      <c r="C674" s="60"/>
      <c r="D674" s="60"/>
      <c r="E674" s="60"/>
      <c r="F674" s="60"/>
      <c r="G674" s="60"/>
    </row>
    <row r="675" ht="15.75" customHeight="1">
      <c r="A675" s="60"/>
      <c r="B675" s="60"/>
      <c r="C675" s="60"/>
      <c r="D675" s="60"/>
      <c r="E675" s="60"/>
      <c r="F675" s="60"/>
      <c r="G675" s="60"/>
    </row>
    <row r="676" ht="15.75" customHeight="1">
      <c r="A676" s="60"/>
      <c r="B676" s="60"/>
      <c r="C676" s="60"/>
      <c r="D676" s="60"/>
      <c r="E676" s="60"/>
      <c r="F676" s="60"/>
      <c r="G676" s="60"/>
    </row>
    <row r="677" ht="15.75" customHeight="1">
      <c r="A677" s="60"/>
      <c r="B677" s="60"/>
      <c r="C677" s="60"/>
      <c r="D677" s="60"/>
      <c r="E677" s="60"/>
      <c r="F677" s="60"/>
      <c r="G677" s="60"/>
    </row>
    <row r="678" ht="15.75" customHeight="1">
      <c r="A678" s="60"/>
      <c r="B678" s="60"/>
      <c r="C678" s="60"/>
      <c r="D678" s="60"/>
      <c r="E678" s="60"/>
      <c r="F678" s="60"/>
      <c r="G678" s="60"/>
    </row>
    <row r="679" ht="15.75" customHeight="1">
      <c r="A679" s="60"/>
      <c r="B679" s="60"/>
      <c r="C679" s="60"/>
      <c r="D679" s="60"/>
      <c r="E679" s="60"/>
      <c r="F679" s="60"/>
      <c r="G679" s="60"/>
    </row>
    <row r="680" ht="15.75" customHeight="1">
      <c r="A680" s="60"/>
      <c r="B680" s="60"/>
      <c r="C680" s="60"/>
      <c r="D680" s="60"/>
      <c r="E680" s="60"/>
      <c r="F680" s="60"/>
      <c r="G680" s="60"/>
    </row>
    <row r="681" ht="15.75" customHeight="1">
      <c r="A681" s="60"/>
      <c r="B681" s="60"/>
      <c r="C681" s="60"/>
      <c r="D681" s="60"/>
      <c r="E681" s="60"/>
      <c r="F681" s="60"/>
      <c r="G681" s="60"/>
    </row>
    <row r="682" ht="15.75" customHeight="1">
      <c r="A682" s="60"/>
      <c r="B682" s="60"/>
      <c r="C682" s="60"/>
      <c r="D682" s="60"/>
      <c r="E682" s="60"/>
      <c r="F682" s="60"/>
      <c r="G682" s="60"/>
    </row>
    <row r="683" ht="15.75" customHeight="1">
      <c r="A683" s="60"/>
      <c r="B683" s="60"/>
      <c r="C683" s="60"/>
      <c r="D683" s="60"/>
      <c r="E683" s="60"/>
      <c r="F683" s="60"/>
      <c r="G683" s="60"/>
    </row>
    <row r="684" ht="15.75" customHeight="1">
      <c r="A684" s="60"/>
      <c r="B684" s="60"/>
      <c r="C684" s="60"/>
      <c r="D684" s="60"/>
      <c r="E684" s="60"/>
      <c r="F684" s="60"/>
      <c r="G684" s="60"/>
    </row>
    <row r="685" ht="15.75" customHeight="1">
      <c r="A685" s="60"/>
      <c r="B685" s="60"/>
      <c r="C685" s="60"/>
      <c r="D685" s="60"/>
      <c r="E685" s="60"/>
      <c r="F685" s="60"/>
      <c r="G685" s="60"/>
    </row>
    <row r="686" ht="15.75" customHeight="1">
      <c r="A686" s="60"/>
      <c r="B686" s="60"/>
      <c r="C686" s="60"/>
      <c r="D686" s="60"/>
      <c r="E686" s="60"/>
      <c r="F686" s="60"/>
      <c r="G686" s="60"/>
    </row>
    <row r="687" ht="15.75" customHeight="1">
      <c r="A687" s="60"/>
      <c r="B687" s="60"/>
      <c r="C687" s="60"/>
      <c r="D687" s="60"/>
      <c r="E687" s="60"/>
      <c r="F687" s="60"/>
      <c r="G687" s="60"/>
    </row>
    <row r="688" ht="15.75" customHeight="1">
      <c r="A688" s="60"/>
      <c r="B688" s="60"/>
      <c r="C688" s="60"/>
      <c r="D688" s="60"/>
      <c r="E688" s="60"/>
      <c r="F688" s="60"/>
      <c r="G688" s="60"/>
    </row>
    <row r="689" ht="15.75" customHeight="1">
      <c r="A689" s="60"/>
      <c r="B689" s="60"/>
      <c r="C689" s="60"/>
      <c r="D689" s="60"/>
      <c r="E689" s="60"/>
      <c r="F689" s="60"/>
      <c r="G689" s="60"/>
    </row>
    <row r="690" ht="15.75" customHeight="1">
      <c r="A690" s="60"/>
      <c r="B690" s="60"/>
      <c r="C690" s="60"/>
      <c r="D690" s="60"/>
      <c r="E690" s="60"/>
      <c r="F690" s="60"/>
      <c r="G690" s="60"/>
    </row>
    <row r="691" ht="15.75" customHeight="1">
      <c r="A691" s="60"/>
      <c r="B691" s="60"/>
      <c r="C691" s="60"/>
      <c r="D691" s="60"/>
      <c r="E691" s="60"/>
      <c r="F691" s="60"/>
      <c r="G691" s="60"/>
    </row>
    <row r="692" ht="15.75" customHeight="1">
      <c r="A692" s="60"/>
      <c r="B692" s="60"/>
      <c r="C692" s="60"/>
      <c r="D692" s="60"/>
      <c r="E692" s="60"/>
      <c r="F692" s="60"/>
      <c r="G692" s="60"/>
    </row>
    <row r="693" ht="15.75" customHeight="1">
      <c r="A693" s="60"/>
      <c r="B693" s="60"/>
      <c r="C693" s="60"/>
      <c r="D693" s="60"/>
      <c r="E693" s="60"/>
      <c r="F693" s="60"/>
      <c r="G693" s="60"/>
    </row>
    <row r="694" ht="15.75" customHeight="1">
      <c r="A694" s="60"/>
      <c r="B694" s="60"/>
      <c r="C694" s="60"/>
      <c r="D694" s="60"/>
      <c r="E694" s="60"/>
      <c r="F694" s="60"/>
      <c r="G694" s="60"/>
    </row>
    <row r="695" ht="15.75" customHeight="1">
      <c r="A695" s="60"/>
      <c r="B695" s="60"/>
      <c r="C695" s="60"/>
      <c r="D695" s="60"/>
      <c r="E695" s="60"/>
      <c r="F695" s="60"/>
      <c r="G695" s="60"/>
    </row>
    <row r="696" ht="15.75" customHeight="1">
      <c r="A696" s="60"/>
      <c r="B696" s="60"/>
      <c r="C696" s="60"/>
      <c r="D696" s="60"/>
      <c r="E696" s="60"/>
      <c r="F696" s="60"/>
      <c r="G696" s="60"/>
    </row>
    <row r="697" ht="15.75" customHeight="1">
      <c r="A697" s="60"/>
      <c r="B697" s="60"/>
      <c r="C697" s="60"/>
      <c r="D697" s="60"/>
      <c r="E697" s="60"/>
      <c r="F697" s="60"/>
      <c r="G697" s="60"/>
    </row>
    <row r="698" ht="15.75" customHeight="1">
      <c r="A698" s="60"/>
      <c r="B698" s="60"/>
      <c r="C698" s="60"/>
      <c r="D698" s="60"/>
      <c r="E698" s="60"/>
      <c r="F698" s="60"/>
      <c r="G698" s="60"/>
    </row>
    <row r="699" ht="15.75" customHeight="1">
      <c r="A699" s="60"/>
      <c r="B699" s="60"/>
      <c r="C699" s="60"/>
      <c r="D699" s="60"/>
      <c r="E699" s="60"/>
      <c r="F699" s="60"/>
      <c r="G699" s="60"/>
    </row>
    <row r="700" ht="15.75" customHeight="1">
      <c r="A700" s="60"/>
      <c r="B700" s="60"/>
      <c r="C700" s="60"/>
      <c r="D700" s="60"/>
      <c r="E700" s="60"/>
      <c r="F700" s="60"/>
      <c r="G700" s="60"/>
    </row>
    <row r="701" ht="15.75" customHeight="1">
      <c r="A701" s="60"/>
      <c r="B701" s="60"/>
      <c r="C701" s="60"/>
      <c r="D701" s="60"/>
      <c r="E701" s="60"/>
      <c r="F701" s="60"/>
      <c r="G701" s="60"/>
    </row>
    <row r="702" ht="15.75" customHeight="1">
      <c r="A702" s="60"/>
      <c r="B702" s="60"/>
      <c r="C702" s="60"/>
      <c r="D702" s="60"/>
      <c r="E702" s="60"/>
      <c r="F702" s="60"/>
      <c r="G702" s="60"/>
    </row>
    <row r="703" ht="15.75" customHeight="1">
      <c r="A703" s="60"/>
      <c r="B703" s="60"/>
      <c r="C703" s="60"/>
      <c r="D703" s="60"/>
      <c r="E703" s="60"/>
      <c r="F703" s="60"/>
      <c r="G703" s="60"/>
    </row>
    <row r="704" ht="15.75" customHeight="1">
      <c r="A704" s="60"/>
      <c r="B704" s="60"/>
      <c r="C704" s="60"/>
      <c r="D704" s="60"/>
      <c r="E704" s="60"/>
      <c r="F704" s="60"/>
      <c r="G704" s="60"/>
    </row>
    <row r="705" ht="15.75" customHeight="1">
      <c r="A705" s="60"/>
      <c r="B705" s="60"/>
      <c r="C705" s="60"/>
      <c r="D705" s="60"/>
      <c r="E705" s="60"/>
      <c r="F705" s="60"/>
      <c r="G705" s="60"/>
    </row>
    <row r="706" ht="15.75" customHeight="1">
      <c r="A706" s="60"/>
      <c r="B706" s="60"/>
      <c r="C706" s="60"/>
      <c r="D706" s="60"/>
      <c r="E706" s="60"/>
      <c r="F706" s="60"/>
      <c r="G706" s="60"/>
    </row>
    <row r="707" ht="15.75" customHeight="1">
      <c r="A707" s="60"/>
      <c r="B707" s="60"/>
      <c r="C707" s="60"/>
      <c r="D707" s="60"/>
      <c r="E707" s="60"/>
      <c r="F707" s="60"/>
      <c r="G707" s="60"/>
    </row>
    <row r="708" ht="15.75" customHeight="1">
      <c r="A708" s="60"/>
      <c r="B708" s="60"/>
      <c r="C708" s="60"/>
      <c r="D708" s="60"/>
      <c r="E708" s="60"/>
      <c r="F708" s="60"/>
      <c r="G708" s="60"/>
    </row>
    <row r="709" ht="15.75" customHeight="1">
      <c r="A709" s="60"/>
      <c r="B709" s="60"/>
      <c r="C709" s="60"/>
      <c r="D709" s="60"/>
      <c r="E709" s="60"/>
      <c r="F709" s="60"/>
      <c r="G709" s="60"/>
    </row>
    <row r="710" ht="15.75" customHeight="1">
      <c r="A710" s="60"/>
      <c r="B710" s="60"/>
      <c r="C710" s="60"/>
      <c r="D710" s="60"/>
      <c r="E710" s="60"/>
      <c r="F710" s="60"/>
      <c r="G710" s="60"/>
    </row>
    <row r="711" ht="15.75" customHeight="1">
      <c r="A711" s="60"/>
      <c r="B711" s="60"/>
      <c r="C711" s="60"/>
      <c r="D711" s="60"/>
      <c r="E711" s="60"/>
      <c r="F711" s="60"/>
      <c r="G711" s="60"/>
    </row>
    <row r="712" ht="15.75" customHeight="1">
      <c r="A712" s="60"/>
      <c r="B712" s="60"/>
      <c r="C712" s="60"/>
      <c r="D712" s="60"/>
      <c r="E712" s="60"/>
      <c r="F712" s="60"/>
      <c r="G712" s="60"/>
    </row>
    <row r="713" ht="15.75" customHeight="1">
      <c r="A713" s="60"/>
      <c r="B713" s="60"/>
      <c r="C713" s="60"/>
      <c r="D713" s="60"/>
      <c r="E713" s="60"/>
      <c r="F713" s="60"/>
      <c r="G713" s="60"/>
    </row>
    <row r="714" ht="15.75" customHeight="1">
      <c r="A714" s="60"/>
      <c r="B714" s="60"/>
      <c r="C714" s="60"/>
      <c r="D714" s="60"/>
      <c r="E714" s="60"/>
      <c r="F714" s="60"/>
      <c r="G714" s="60"/>
    </row>
    <row r="715" ht="15.75" customHeight="1">
      <c r="A715" s="60"/>
      <c r="B715" s="60"/>
      <c r="C715" s="60"/>
      <c r="D715" s="60"/>
      <c r="E715" s="60"/>
      <c r="F715" s="60"/>
      <c r="G715" s="60"/>
    </row>
    <row r="716" ht="15.75" customHeight="1">
      <c r="A716" s="60"/>
      <c r="B716" s="60"/>
      <c r="C716" s="60"/>
      <c r="D716" s="60"/>
      <c r="E716" s="60"/>
      <c r="F716" s="60"/>
      <c r="G716" s="60"/>
    </row>
    <row r="717" ht="15.75" customHeight="1">
      <c r="A717" s="60"/>
      <c r="B717" s="60"/>
      <c r="C717" s="60"/>
      <c r="D717" s="60"/>
      <c r="E717" s="60"/>
      <c r="F717" s="60"/>
      <c r="G717" s="60"/>
    </row>
    <row r="718" ht="15.75" customHeight="1">
      <c r="A718" s="60"/>
      <c r="B718" s="60"/>
      <c r="C718" s="60"/>
      <c r="D718" s="60"/>
      <c r="E718" s="60"/>
      <c r="F718" s="60"/>
      <c r="G718" s="60"/>
    </row>
    <row r="719" ht="15.75" customHeight="1">
      <c r="A719" s="60"/>
      <c r="B719" s="60"/>
      <c r="C719" s="60"/>
      <c r="D719" s="60"/>
      <c r="E719" s="60"/>
      <c r="F719" s="60"/>
      <c r="G719" s="60"/>
    </row>
    <row r="720" ht="15.75" customHeight="1">
      <c r="A720" s="60"/>
      <c r="B720" s="60"/>
      <c r="C720" s="60"/>
      <c r="D720" s="60"/>
      <c r="E720" s="60"/>
      <c r="F720" s="60"/>
      <c r="G720" s="60"/>
    </row>
    <row r="721" ht="15.75" customHeight="1">
      <c r="A721" s="60"/>
      <c r="B721" s="60"/>
      <c r="C721" s="60"/>
      <c r="D721" s="60"/>
      <c r="E721" s="60"/>
      <c r="F721" s="60"/>
      <c r="G721" s="60"/>
    </row>
    <row r="722" ht="15.75" customHeight="1">
      <c r="A722" s="60"/>
      <c r="B722" s="60"/>
      <c r="C722" s="60"/>
      <c r="D722" s="60"/>
      <c r="E722" s="60"/>
      <c r="F722" s="60"/>
      <c r="G722" s="60"/>
    </row>
    <row r="723" ht="15.75" customHeight="1">
      <c r="A723" s="60"/>
      <c r="B723" s="60"/>
      <c r="C723" s="60"/>
      <c r="D723" s="60"/>
      <c r="E723" s="60"/>
      <c r="F723" s="60"/>
      <c r="G723" s="60"/>
    </row>
    <row r="724" ht="15.75" customHeight="1">
      <c r="A724" s="60"/>
      <c r="B724" s="60"/>
      <c r="C724" s="60"/>
      <c r="D724" s="60"/>
      <c r="E724" s="60"/>
      <c r="F724" s="60"/>
      <c r="G724" s="60"/>
    </row>
    <row r="725" ht="15.75" customHeight="1">
      <c r="A725" s="60"/>
      <c r="B725" s="60"/>
      <c r="C725" s="60"/>
      <c r="D725" s="60"/>
      <c r="E725" s="60"/>
      <c r="F725" s="60"/>
      <c r="G725" s="60"/>
    </row>
    <row r="726" ht="15.75" customHeight="1">
      <c r="A726" s="60"/>
      <c r="B726" s="60"/>
      <c r="C726" s="60"/>
      <c r="D726" s="60"/>
      <c r="E726" s="60"/>
      <c r="F726" s="60"/>
      <c r="G726" s="60"/>
    </row>
    <row r="727" ht="15.75" customHeight="1">
      <c r="A727" s="60"/>
      <c r="B727" s="60"/>
      <c r="C727" s="60"/>
      <c r="D727" s="60"/>
      <c r="E727" s="60"/>
      <c r="F727" s="60"/>
      <c r="G727" s="60"/>
    </row>
    <row r="728" ht="15.75" customHeight="1">
      <c r="A728" s="60"/>
      <c r="B728" s="60"/>
      <c r="C728" s="60"/>
      <c r="D728" s="60"/>
      <c r="E728" s="60"/>
      <c r="F728" s="60"/>
      <c r="G728" s="60"/>
    </row>
    <row r="729" ht="15.75" customHeight="1">
      <c r="A729" s="60"/>
      <c r="B729" s="60"/>
      <c r="C729" s="60"/>
      <c r="D729" s="60"/>
      <c r="E729" s="60"/>
      <c r="F729" s="60"/>
      <c r="G729" s="60"/>
    </row>
    <row r="730" ht="15.75" customHeight="1">
      <c r="A730" s="60"/>
      <c r="B730" s="60"/>
      <c r="C730" s="60"/>
      <c r="D730" s="60"/>
      <c r="E730" s="60"/>
      <c r="F730" s="60"/>
      <c r="G730" s="60"/>
    </row>
    <row r="731" ht="15.75" customHeight="1">
      <c r="A731" s="60"/>
      <c r="B731" s="60"/>
      <c r="C731" s="60"/>
      <c r="D731" s="60"/>
      <c r="E731" s="60"/>
      <c r="F731" s="60"/>
      <c r="G731" s="60"/>
    </row>
    <row r="732" ht="15.75" customHeight="1">
      <c r="A732" s="60"/>
      <c r="B732" s="60"/>
      <c r="C732" s="60"/>
      <c r="D732" s="60"/>
      <c r="E732" s="60"/>
      <c r="F732" s="60"/>
      <c r="G732" s="60"/>
    </row>
    <row r="733" ht="15.75" customHeight="1">
      <c r="A733" s="60"/>
      <c r="B733" s="60"/>
      <c r="C733" s="60"/>
      <c r="D733" s="60"/>
      <c r="E733" s="60"/>
      <c r="F733" s="60"/>
      <c r="G733" s="60"/>
    </row>
    <row r="734" ht="15.75" customHeight="1">
      <c r="A734" s="60"/>
      <c r="B734" s="60"/>
      <c r="C734" s="60"/>
      <c r="D734" s="60"/>
      <c r="E734" s="60"/>
      <c r="F734" s="60"/>
      <c r="G734" s="60"/>
    </row>
    <row r="735" ht="15.75" customHeight="1">
      <c r="A735" s="60"/>
      <c r="B735" s="60"/>
      <c r="C735" s="60"/>
      <c r="D735" s="60"/>
      <c r="E735" s="60"/>
      <c r="F735" s="60"/>
      <c r="G735" s="60"/>
    </row>
    <row r="736" ht="15.75" customHeight="1">
      <c r="A736" s="60"/>
      <c r="B736" s="60"/>
      <c r="C736" s="60"/>
      <c r="D736" s="60"/>
      <c r="E736" s="60"/>
      <c r="F736" s="60"/>
      <c r="G736" s="60"/>
    </row>
    <row r="737" ht="15.75" customHeight="1">
      <c r="A737" s="60"/>
      <c r="B737" s="60"/>
      <c r="C737" s="60"/>
      <c r="D737" s="60"/>
      <c r="E737" s="60"/>
      <c r="F737" s="60"/>
      <c r="G737" s="60"/>
    </row>
    <row r="738" ht="15.75" customHeight="1">
      <c r="A738" s="60"/>
      <c r="B738" s="60"/>
      <c r="C738" s="60"/>
      <c r="D738" s="60"/>
      <c r="E738" s="60"/>
      <c r="F738" s="60"/>
      <c r="G738" s="60"/>
    </row>
    <row r="739" ht="15.75" customHeight="1">
      <c r="A739" s="60"/>
      <c r="B739" s="60"/>
      <c r="C739" s="60"/>
      <c r="D739" s="60"/>
      <c r="E739" s="60"/>
      <c r="F739" s="60"/>
      <c r="G739" s="60"/>
    </row>
    <row r="740" ht="15.75" customHeight="1">
      <c r="A740" s="60"/>
      <c r="B740" s="60"/>
      <c r="C740" s="60"/>
      <c r="D740" s="60"/>
      <c r="E740" s="60"/>
      <c r="F740" s="60"/>
      <c r="G740" s="60"/>
    </row>
    <row r="741" ht="15.75" customHeight="1">
      <c r="A741" s="60"/>
      <c r="B741" s="60"/>
      <c r="C741" s="60"/>
      <c r="D741" s="60"/>
      <c r="E741" s="60"/>
      <c r="F741" s="60"/>
      <c r="G741" s="60"/>
    </row>
    <row r="742" ht="15.75" customHeight="1">
      <c r="A742" s="60"/>
      <c r="B742" s="60"/>
      <c r="C742" s="60"/>
      <c r="D742" s="60"/>
      <c r="E742" s="60"/>
      <c r="F742" s="60"/>
      <c r="G742" s="60"/>
    </row>
    <row r="743" ht="15.75" customHeight="1">
      <c r="A743" s="60"/>
      <c r="B743" s="60"/>
      <c r="C743" s="60"/>
      <c r="D743" s="60"/>
      <c r="E743" s="60"/>
      <c r="F743" s="60"/>
      <c r="G743" s="60"/>
    </row>
    <row r="744" ht="15.75" customHeight="1">
      <c r="A744" s="60"/>
      <c r="B744" s="60"/>
      <c r="C744" s="60"/>
      <c r="D744" s="60"/>
      <c r="E744" s="60"/>
      <c r="F744" s="60"/>
      <c r="G744" s="60"/>
    </row>
    <row r="745" ht="15.75" customHeight="1">
      <c r="A745" s="60"/>
      <c r="B745" s="60"/>
      <c r="C745" s="60"/>
      <c r="D745" s="60"/>
      <c r="E745" s="60"/>
      <c r="F745" s="60"/>
      <c r="G745" s="60"/>
    </row>
    <row r="746" ht="15.75" customHeight="1">
      <c r="A746" s="60"/>
      <c r="B746" s="60"/>
      <c r="C746" s="60"/>
      <c r="D746" s="60"/>
      <c r="E746" s="60"/>
      <c r="F746" s="60"/>
      <c r="G746" s="60"/>
    </row>
    <row r="747" ht="15.75" customHeight="1">
      <c r="A747" s="60"/>
      <c r="B747" s="60"/>
      <c r="C747" s="60"/>
      <c r="D747" s="60"/>
      <c r="E747" s="60"/>
      <c r="F747" s="60"/>
      <c r="G747" s="60"/>
    </row>
    <row r="748" ht="15.75" customHeight="1">
      <c r="A748" s="60"/>
      <c r="B748" s="60"/>
      <c r="C748" s="60"/>
      <c r="D748" s="60"/>
      <c r="E748" s="60"/>
      <c r="F748" s="60"/>
      <c r="G748" s="60"/>
    </row>
    <row r="749" ht="15.75" customHeight="1">
      <c r="A749" s="60"/>
      <c r="B749" s="60"/>
      <c r="C749" s="60"/>
      <c r="D749" s="60"/>
      <c r="E749" s="60"/>
      <c r="F749" s="60"/>
      <c r="G749" s="60"/>
    </row>
    <row r="750" ht="15.75" customHeight="1">
      <c r="A750" s="60"/>
      <c r="B750" s="60"/>
      <c r="C750" s="60"/>
      <c r="D750" s="60"/>
      <c r="E750" s="60"/>
      <c r="F750" s="60"/>
      <c r="G750" s="60"/>
    </row>
    <row r="751" ht="15.75" customHeight="1">
      <c r="A751" s="60"/>
      <c r="B751" s="60"/>
      <c r="C751" s="60"/>
      <c r="D751" s="60"/>
      <c r="E751" s="60"/>
      <c r="F751" s="60"/>
      <c r="G751" s="60"/>
    </row>
    <row r="752" ht="15.75" customHeight="1">
      <c r="A752" s="60"/>
      <c r="B752" s="60"/>
      <c r="C752" s="60"/>
      <c r="D752" s="60"/>
      <c r="E752" s="60"/>
      <c r="F752" s="60"/>
      <c r="G752" s="60"/>
    </row>
    <row r="753" ht="15.75" customHeight="1">
      <c r="A753" s="60"/>
      <c r="B753" s="60"/>
      <c r="C753" s="60"/>
      <c r="D753" s="60"/>
      <c r="E753" s="60"/>
      <c r="F753" s="60"/>
      <c r="G753" s="60"/>
    </row>
    <row r="754" ht="15.75" customHeight="1">
      <c r="A754" s="60"/>
      <c r="B754" s="60"/>
      <c r="C754" s="60"/>
      <c r="D754" s="60"/>
      <c r="E754" s="60"/>
      <c r="F754" s="60"/>
      <c r="G754" s="60"/>
    </row>
    <row r="755" ht="15.75" customHeight="1">
      <c r="A755" s="60"/>
      <c r="B755" s="60"/>
      <c r="C755" s="60"/>
      <c r="D755" s="60"/>
      <c r="E755" s="60"/>
      <c r="F755" s="60"/>
      <c r="G755" s="60"/>
    </row>
    <row r="756" ht="15.75" customHeight="1">
      <c r="A756" s="60"/>
      <c r="B756" s="60"/>
      <c r="C756" s="60"/>
      <c r="D756" s="60"/>
      <c r="E756" s="60"/>
      <c r="F756" s="60"/>
      <c r="G756" s="60"/>
    </row>
    <row r="757" ht="15.75" customHeight="1">
      <c r="A757" s="60"/>
      <c r="B757" s="60"/>
      <c r="C757" s="60"/>
      <c r="D757" s="60"/>
      <c r="E757" s="60"/>
      <c r="F757" s="60"/>
      <c r="G757" s="60"/>
    </row>
    <row r="758" ht="15.75" customHeight="1">
      <c r="A758" s="60"/>
      <c r="B758" s="60"/>
      <c r="C758" s="60"/>
      <c r="D758" s="60"/>
      <c r="E758" s="60"/>
      <c r="F758" s="60"/>
      <c r="G758" s="60"/>
    </row>
    <row r="759" ht="15.75" customHeight="1">
      <c r="A759" s="60"/>
      <c r="B759" s="60"/>
      <c r="C759" s="60"/>
      <c r="D759" s="60"/>
      <c r="E759" s="60"/>
      <c r="F759" s="60"/>
      <c r="G759" s="60"/>
    </row>
    <row r="760" ht="15.75" customHeight="1">
      <c r="A760" s="60"/>
      <c r="B760" s="60"/>
      <c r="C760" s="60"/>
      <c r="D760" s="60"/>
      <c r="E760" s="60"/>
      <c r="F760" s="60"/>
      <c r="G760" s="60"/>
    </row>
    <row r="761" ht="15.75" customHeight="1">
      <c r="A761" s="60"/>
      <c r="B761" s="60"/>
      <c r="C761" s="60"/>
      <c r="D761" s="60"/>
      <c r="E761" s="60"/>
      <c r="F761" s="60"/>
      <c r="G761" s="60"/>
    </row>
    <row r="762" ht="15.75" customHeight="1">
      <c r="A762" s="60"/>
      <c r="B762" s="60"/>
      <c r="C762" s="60"/>
      <c r="D762" s="60"/>
      <c r="E762" s="60"/>
      <c r="F762" s="60"/>
      <c r="G762" s="60"/>
    </row>
    <row r="763" ht="15.75" customHeight="1">
      <c r="A763" s="60"/>
      <c r="B763" s="60"/>
      <c r="C763" s="60"/>
      <c r="D763" s="60"/>
      <c r="E763" s="60"/>
      <c r="F763" s="60"/>
      <c r="G763" s="60"/>
    </row>
    <row r="764" ht="15.75" customHeight="1">
      <c r="A764" s="60"/>
      <c r="B764" s="60"/>
      <c r="C764" s="60"/>
      <c r="D764" s="60"/>
      <c r="E764" s="60"/>
      <c r="F764" s="60"/>
      <c r="G764" s="60"/>
    </row>
    <row r="765" ht="15.75" customHeight="1">
      <c r="A765" s="60"/>
      <c r="B765" s="60"/>
      <c r="C765" s="60"/>
      <c r="D765" s="60"/>
      <c r="E765" s="60"/>
      <c r="F765" s="60"/>
      <c r="G765" s="60"/>
    </row>
    <row r="766" ht="15.75" customHeight="1">
      <c r="A766" s="60"/>
      <c r="B766" s="60"/>
      <c r="C766" s="60"/>
      <c r="D766" s="60"/>
      <c r="E766" s="60"/>
      <c r="F766" s="60"/>
      <c r="G766" s="60"/>
    </row>
    <row r="767" ht="15.75" customHeight="1">
      <c r="A767" s="60"/>
      <c r="B767" s="60"/>
      <c r="C767" s="60"/>
      <c r="D767" s="60"/>
      <c r="E767" s="60"/>
      <c r="F767" s="60"/>
      <c r="G767" s="60"/>
    </row>
    <row r="768" ht="15.75" customHeight="1">
      <c r="A768" s="60"/>
      <c r="B768" s="60"/>
      <c r="C768" s="60"/>
      <c r="D768" s="60"/>
      <c r="E768" s="60"/>
      <c r="F768" s="60"/>
      <c r="G768" s="60"/>
    </row>
    <row r="769" ht="15.75" customHeight="1">
      <c r="A769" s="60"/>
      <c r="B769" s="60"/>
      <c r="C769" s="60"/>
      <c r="D769" s="60"/>
      <c r="E769" s="60"/>
      <c r="F769" s="60"/>
      <c r="G769" s="60"/>
    </row>
    <row r="770" ht="15.75" customHeight="1">
      <c r="A770" s="60"/>
      <c r="B770" s="60"/>
      <c r="C770" s="60"/>
      <c r="D770" s="60"/>
      <c r="E770" s="60"/>
      <c r="F770" s="60"/>
      <c r="G770" s="60"/>
    </row>
    <row r="771" ht="15.75" customHeight="1">
      <c r="A771" s="60"/>
      <c r="B771" s="60"/>
      <c r="C771" s="60"/>
      <c r="D771" s="60"/>
      <c r="E771" s="60"/>
      <c r="F771" s="60"/>
      <c r="G771" s="60"/>
    </row>
    <row r="772" ht="15.75" customHeight="1">
      <c r="A772" s="60"/>
      <c r="B772" s="60"/>
      <c r="C772" s="60"/>
      <c r="D772" s="60"/>
      <c r="E772" s="60"/>
      <c r="F772" s="60"/>
      <c r="G772" s="60"/>
    </row>
    <row r="773" ht="15.75" customHeight="1">
      <c r="A773" s="60"/>
      <c r="B773" s="60"/>
      <c r="C773" s="60"/>
      <c r="D773" s="60"/>
      <c r="E773" s="60"/>
      <c r="F773" s="60"/>
      <c r="G773" s="60"/>
    </row>
    <row r="774" ht="15.75" customHeight="1">
      <c r="A774" s="60"/>
      <c r="B774" s="60"/>
      <c r="C774" s="60"/>
      <c r="D774" s="60"/>
      <c r="E774" s="60"/>
      <c r="F774" s="60"/>
      <c r="G774" s="60"/>
    </row>
    <row r="775" ht="15.75" customHeight="1">
      <c r="A775" s="60"/>
      <c r="B775" s="60"/>
      <c r="C775" s="60"/>
      <c r="D775" s="60"/>
      <c r="E775" s="60"/>
      <c r="F775" s="60"/>
      <c r="G775" s="60"/>
    </row>
    <row r="776" ht="15.75" customHeight="1">
      <c r="A776" s="60"/>
      <c r="B776" s="60"/>
      <c r="C776" s="60"/>
      <c r="D776" s="60"/>
      <c r="E776" s="60"/>
      <c r="F776" s="60"/>
      <c r="G776" s="60"/>
    </row>
    <row r="777" ht="15.75" customHeight="1">
      <c r="A777" s="60"/>
      <c r="B777" s="60"/>
      <c r="C777" s="60"/>
      <c r="D777" s="60"/>
      <c r="E777" s="60"/>
      <c r="F777" s="60"/>
      <c r="G777" s="60"/>
    </row>
    <row r="778" ht="15.75" customHeight="1">
      <c r="A778" s="60"/>
      <c r="B778" s="60"/>
      <c r="C778" s="60"/>
      <c r="D778" s="60"/>
      <c r="E778" s="60"/>
      <c r="F778" s="60"/>
      <c r="G778" s="60"/>
    </row>
    <row r="779" ht="15.75" customHeight="1">
      <c r="A779" s="60"/>
      <c r="B779" s="60"/>
      <c r="C779" s="60"/>
      <c r="D779" s="60"/>
      <c r="E779" s="60"/>
      <c r="F779" s="60"/>
      <c r="G779" s="60"/>
    </row>
    <row r="780" ht="15.75" customHeight="1">
      <c r="A780" s="60"/>
      <c r="B780" s="60"/>
      <c r="C780" s="60"/>
      <c r="D780" s="60"/>
      <c r="E780" s="60"/>
      <c r="F780" s="60"/>
      <c r="G780" s="60"/>
    </row>
    <row r="781" ht="15.75" customHeight="1">
      <c r="A781" s="60"/>
      <c r="B781" s="60"/>
      <c r="C781" s="60"/>
      <c r="D781" s="60"/>
      <c r="E781" s="60"/>
      <c r="F781" s="60"/>
      <c r="G781" s="60"/>
    </row>
    <row r="782" ht="15.75" customHeight="1">
      <c r="A782" s="60"/>
      <c r="B782" s="60"/>
      <c r="C782" s="60"/>
      <c r="D782" s="60"/>
      <c r="E782" s="60"/>
      <c r="F782" s="60"/>
      <c r="G782" s="60"/>
    </row>
    <row r="783" ht="15.75" customHeight="1">
      <c r="A783" s="60"/>
      <c r="B783" s="60"/>
      <c r="C783" s="60"/>
      <c r="D783" s="60"/>
      <c r="E783" s="60"/>
      <c r="F783" s="60"/>
      <c r="G783" s="60"/>
    </row>
    <row r="784" ht="15.75" customHeight="1">
      <c r="A784" s="60"/>
      <c r="B784" s="60"/>
      <c r="C784" s="60"/>
      <c r="D784" s="60"/>
      <c r="E784" s="60"/>
      <c r="F784" s="60"/>
      <c r="G784" s="60"/>
    </row>
    <row r="785" ht="15.75" customHeight="1">
      <c r="A785" s="60"/>
      <c r="B785" s="60"/>
      <c r="C785" s="60"/>
      <c r="D785" s="60"/>
      <c r="E785" s="60"/>
      <c r="F785" s="60"/>
      <c r="G785" s="60"/>
    </row>
    <row r="786" ht="15.75" customHeight="1">
      <c r="A786" s="60"/>
      <c r="B786" s="60"/>
      <c r="C786" s="60"/>
      <c r="D786" s="60"/>
      <c r="E786" s="60"/>
      <c r="F786" s="60"/>
      <c r="G786" s="60"/>
    </row>
    <row r="787" ht="15.75" customHeight="1">
      <c r="A787" s="60"/>
      <c r="B787" s="60"/>
      <c r="C787" s="60"/>
      <c r="D787" s="60"/>
      <c r="E787" s="60"/>
      <c r="F787" s="60"/>
      <c r="G787" s="60"/>
    </row>
    <row r="788" ht="15.75" customHeight="1">
      <c r="A788" s="60"/>
      <c r="B788" s="60"/>
      <c r="C788" s="60"/>
      <c r="D788" s="60"/>
      <c r="E788" s="60"/>
      <c r="F788" s="60"/>
      <c r="G788" s="60"/>
    </row>
    <row r="789" ht="15.75" customHeight="1">
      <c r="A789" s="60"/>
      <c r="B789" s="60"/>
      <c r="C789" s="60"/>
      <c r="D789" s="60"/>
      <c r="E789" s="60"/>
      <c r="F789" s="60"/>
      <c r="G789" s="60"/>
    </row>
    <row r="790" ht="15.75" customHeight="1">
      <c r="A790" s="60"/>
      <c r="B790" s="60"/>
      <c r="C790" s="60"/>
      <c r="D790" s="60"/>
      <c r="E790" s="60"/>
      <c r="F790" s="60"/>
      <c r="G790" s="60"/>
    </row>
    <row r="791" ht="15.75" customHeight="1">
      <c r="A791" s="60"/>
      <c r="B791" s="60"/>
      <c r="C791" s="60"/>
      <c r="D791" s="60"/>
      <c r="E791" s="60"/>
      <c r="F791" s="60"/>
      <c r="G791" s="60"/>
    </row>
    <row r="792" ht="15.75" customHeight="1">
      <c r="A792" s="60"/>
      <c r="B792" s="60"/>
      <c r="C792" s="60"/>
      <c r="D792" s="60"/>
      <c r="E792" s="60"/>
      <c r="F792" s="60"/>
      <c r="G792" s="60"/>
    </row>
    <row r="793" ht="15.75" customHeight="1">
      <c r="A793" s="60"/>
      <c r="B793" s="60"/>
      <c r="C793" s="60"/>
      <c r="D793" s="60"/>
      <c r="E793" s="60"/>
      <c r="F793" s="60"/>
      <c r="G793" s="60"/>
    </row>
    <row r="794" ht="15.75" customHeight="1">
      <c r="A794" s="60"/>
      <c r="B794" s="60"/>
      <c r="C794" s="60"/>
      <c r="D794" s="60"/>
      <c r="E794" s="60"/>
      <c r="F794" s="60"/>
      <c r="G794" s="60"/>
    </row>
    <row r="795" ht="15.75" customHeight="1">
      <c r="A795" s="60"/>
      <c r="B795" s="60"/>
      <c r="C795" s="60"/>
      <c r="D795" s="60"/>
      <c r="E795" s="60"/>
      <c r="F795" s="60"/>
      <c r="G795" s="60"/>
    </row>
    <row r="796" ht="15.75" customHeight="1">
      <c r="A796" s="60"/>
      <c r="B796" s="60"/>
      <c r="C796" s="60"/>
      <c r="D796" s="60"/>
      <c r="E796" s="60"/>
      <c r="F796" s="60"/>
      <c r="G796" s="60"/>
    </row>
    <row r="797" ht="15.75" customHeight="1">
      <c r="A797" s="60"/>
      <c r="B797" s="60"/>
      <c r="C797" s="60"/>
      <c r="D797" s="60"/>
      <c r="E797" s="60"/>
      <c r="F797" s="60"/>
      <c r="G797" s="60"/>
    </row>
    <row r="798" ht="15.75" customHeight="1">
      <c r="A798" s="60"/>
      <c r="B798" s="60"/>
      <c r="C798" s="60"/>
      <c r="D798" s="60"/>
      <c r="E798" s="60"/>
      <c r="F798" s="60"/>
      <c r="G798" s="60"/>
    </row>
    <row r="799" ht="15.75" customHeight="1">
      <c r="A799" s="60"/>
      <c r="B799" s="60"/>
      <c r="C799" s="60"/>
      <c r="D799" s="60"/>
      <c r="E799" s="60"/>
      <c r="F799" s="60"/>
      <c r="G799" s="60"/>
    </row>
    <row r="800" ht="15.75" customHeight="1">
      <c r="A800" s="60"/>
      <c r="B800" s="60"/>
      <c r="C800" s="60"/>
      <c r="D800" s="60"/>
      <c r="E800" s="60"/>
      <c r="F800" s="60"/>
      <c r="G800" s="60"/>
    </row>
    <row r="801" ht="15.75" customHeight="1">
      <c r="A801" s="60"/>
      <c r="B801" s="60"/>
      <c r="C801" s="60"/>
      <c r="D801" s="60"/>
      <c r="E801" s="60"/>
      <c r="F801" s="60"/>
      <c r="G801" s="60"/>
    </row>
    <row r="802" ht="15.75" customHeight="1">
      <c r="A802" s="60"/>
      <c r="B802" s="60"/>
      <c r="C802" s="60"/>
      <c r="D802" s="60"/>
      <c r="E802" s="60"/>
      <c r="F802" s="60"/>
      <c r="G802" s="60"/>
    </row>
    <row r="803" ht="15.75" customHeight="1">
      <c r="A803" s="60"/>
      <c r="B803" s="60"/>
      <c r="C803" s="60"/>
      <c r="D803" s="60"/>
      <c r="E803" s="60"/>
      <c r="F803" s="60"/>
      <c r="G803" s="60"/>
    </row>
    <row r="804" ht="15.75" customHeight="1">
      <c r="A804" s="60"/>
      <c r="B804" s="60"/>
      <c r="C804" s="60"/>
      <c r="D804" s="60"/>
      <c r="E804" s="60"/>
      <c r="F804" s="60"/>
      <c r="G804" s="60"/>
    </row>
    <row r="805" ht="15.75" customHeight="1">
      <c r="A805" s="60"/>
      <c r="B805" s="60"/>
      <c r="C805" s="60"/>
      <c r="D805" s="60"/>
      <c r="E805" s="60"/>
      <c r="F805" s="60"/>
      <c r="G805" s="60"/>
    </row>
    <row r="806" ht="15.75" customHeight="1">
      <c r="A806" s="60"/>
      <c r="B806" s="60"/>
      <c r="C806" s="60"/>
      <c r="D806" s="60"/>
      <c r="E806" s="60"/>
      <c r="F806" s="60"/>
      <c r="G806" s="60"/>
    </row>
    <row r="807" ht="15.75" customHeight="1">
      <c r="A807" s="60"/>
      <c r="B807" s="60"/>
      <c r="C807" s="60"/>
      <c r="D807" s="60"/>
      <c r="E807" s="60"/>
      <c r="F807" s="60"/>
      <c r="G807" s="60"/>
    </row>
    <row r="808" ht="15.75" customHeight="1">
      <c r="A808" s="60"/>
      <c r="B808" s="60"/>
      <c r="C808" s="60"/>
      <c r="D808" s="60"/>
      <c r="E808" s="60"/>
      <c r="F808" s="60"/>
      <c r="G808" s="60"/>
    </row>
    <row r="809" ht="15.75" customHeight="1">
      <c r="A809" s="60"/>
      <c r="B809" s="60"/>
      <c r="C809" s="60"/>
      <c r="D809" s="60"/>
      <c r="E809" s="60"/>
      <c r="F809" s="60"/>
      <c r="G809" s="60"/>
    </row>
    <row r="810" ht="15.75" customHeight="1">
      <c r="A810" s="60"/>
      <c r="B810" s="60"/>
      <c r="C810" s="60"/>
      <c r="D810" s="60"/>
      <c r="E810" s="60"/>
      <c r="F810" s="60"/>
      <c r="G810" s="60"/>
    </row>
    <row r="811" ht="15.75" customHeight="1">
      <c r="A811" s="60"/>
      <c r="B811" s="60"/>
      <c r="C811" s="60"/>
      <c r="D811" s="60"/>
      <c r="E811" s="60"/>
      <c r="F811" s="60"/>
      <c r="G811" s="60"/>
    </row>
    <row r="812" ht="15.75" customHeight="1">
      <c r="A812" s="60"/>
      <c r="B812" s="60"/>
      <c r="C812" s="60"/>
      <c r="D812" s="60"/>
      <c r="E812" s="60"/>
      <c r="F812" s="60"/>
      <c r="G812" s="60"/>
    </row>
    <row r="813" ht="15.75" customHeight="1">
      <c r="A813" s="60"/>
      <c r="B813" s="60"/>
      <c r="C813" s="60"/>
      <c r="D813" s="60"/>
      <c r="E813" s="60"/>
      <c r="F813" s="60"/>
      <c r="G813" s="60"/>
    </row>
    <row r="814" ht="15.75" customHeight="1">
      <c r="A814" s="60"/>
      <c r="B814" s="60"/>
      <c r="C814" s="60"/>
      <c r="D814" s="60"/>
      <c r="E814" s="60"/>
      <c r="F814" s="60"/>
      <c r="G814" s="60"/>
    </row>
    <row r="815" ht="15.75" customHeight="1">
      <c r="A815" s="60"/>
      <c r="B815" s="60"/>
      <c r="C815" s="60"/>
      <c r="D815" s="60"/>
      <c r="E815" s="60"/>
      <c r="F815" s="60"/>
      <c r="G815" s="60"/>
    </row>
    <row r="816" ht="15.75" customHeight="1">
      <c r="A816" s="60"/>
      <c r="B816" s="60"/>
      <c r="C816" s="60"/>
      <c r="D816" s="60"/>
      <c r="E816" s="60"/>
      <c r="F816" s="60"/>
      <c r="G816" s="60"/>
    </row>
    <row r="817" ht="15.75" customHeight="1">
      <c r="A817" s="60"/>
      <c r="B817" s="60"/>
      <c r="C817" s="60"/>
      <c r="D817" s="60"/>
      <c r="E817" s="60"/>
      <c r="F817" s="60"/>
      <c r="G817" s="60"/>
    </row>
    <row r="818" ht="15.75" customHeight="1">
      <c r="A818" s="60"/>
      <c r="B818" s="60"/>
      <c r="C818" s="60"/>
      <c r="D818" s="60"/>
      <c r="E818" s="60"/>
      <c r="F818" s="60"/>
      <c r="G818" s="60"/>
    </row>
    <row r="819" ht="15.75" customHeight="1">
      <c r="A819" s="60"/>
      <c r="B819" s="60"/>
      <c r="C819" s="60"/>
      <c r="D819" s="60"/>
      <c r="E819" s="60"/>
      <c r="F819" s="60"/>
      <c r="G819" s="60"/>
    </row>
    <row r="820" ht="15.75" customHeight="1">
      <c r="A820" s="60"/>
      <c r="B820" s="60"/>
      <c r="C820" s="60"/>
      <c r="D820" s="60"/>
      <c r="E820" s="60"/>
      <c r="F820" s="60"/>
      <c r="G820" s="60"/>
    </row>
    <row r="821" ht="15.75" customHeight="1">
      <c r="A821" s="60"/>
      <c r="B821" s="60"/>
      <c r="C821" s="60"/>
      <c r="D821" s="60"/>
      <c r="E821" s="60"/>
      <c r="F821" s="60"/>
      <c r="G821" s="60"/>
    </row>
    <row r="822" ht="15.75" customHeight="1">
      <c r="A822" s="60"/>
      <c r="B822" s="60"/>
      <c r="C822" s="60"/>
      <c r="D822" s="60"/>
      <c r="E822" s="60"/>
      <c r="F822" s="60"/>
      <c r="G822" s="60"/>
    </row>
    <row r="823" ht="15.75" customHeight="1">
      <c r="A823" s="60"/>
      <c r="B823" s="60"/>
      <c r="C823" s="60"/>
      <c r="D823" s="60"/>
      <c r="E823" s="60"/>
      <c r="F823" s="60"/>
      <c r="G823" s="60"/>
    </row>
    <row r="824" ht="15.75" customHeight="1">
      <c r="A824" s="60"/>
      <c r="B824" s="60"/>
      <c r="C824" s="60"/>
      <c r="D824" s="60"/>
      <c r="E824" s="60"/>
      <c r="F824" s="60"/>
      <c r="G824" s="60"/>
    </row>
    <row r="825" ht="15.75" customHeight="1">
      <c r="A825" s="60"/>
      <c r="B825" s="60"/>
      <c r="C825" s="60"/>
      <c r="D825" s="60"/>
      <c r="E825" s="60"/>
      <c r="F825" s="60"/>
      <c r="G825" s="60"/>
    </row>
    <row r="826" ht="15.75" customHeight="1">
      <c r="A826" s="60"/>
      <c r="B826" s="60"/>
      <c r="C826" s="60"/>
      <c r="D826" s="60"/>
      <c r="E826" s="60"/>
      <c r="F826" s="60"/>
      <c r="G826" s="60"/>
    </row>
    <row r="827" ht="15.75" customHeight="1">
      <c r="A827" s="60"/>
      <c r="B827" s="60"/>
      <c r="C827" s="60"/>
      <c r="D827" s="60"/>
      <c r="E827" s="60"/>
      <c r="F827" s="60"/>
      <c r="G827" s="60"/>
    </row>
    <row r="828" ht="15.75" customHeight="1">
      <c r="A828" s="60"/>
      <c r="B828" s="60"/>
      <c r="C828" s="60"/>
      <c r="D828" s="60"/>
      <c r="E828" s="60"/>
      <c r="F828" s="60"/>
      <c r="G828" s="60"/>
    </row>
    <row r="829" ht="15.75" customHeight="1">
      <c r="A829" s="60"/>
      <c r="B829" s="60"/>
      <c r="C829" s="60"/>
      <c r="D829" s="60"/>
      <c r="E829" s="60"/>
      <c r="F829" s="60"/>
      <c r="G829" s="60"/>
    </row>
    <row r="830" ht="15.75" customHeight="1">
      <c r="A830" s="60"/>
      <c r="B830" s="60"/>
      <c r="C830" s="60"/>
      <c r="D830" s="60"/>
      <c r="E830" s="60"/>
      <c r="F830" s="60"/>
      <c r="G830" s="60"/>
    </row>
    <row r="831" ht="15.75" customHeight="1">
      <c r="A831" s="60"/>
      <c r="B831" s="60"/>
      <c r="C831" s="60"/>
      <c r="D831" s="60"/>
      <c r="E831" s="60"/>
      <c r="F831" s="60"/>
      <c r="G831" s="60"/>
    </row>
    <row r="832" ht="15.75" customHeight="1">
      <c r="A832" s="60"/>
      <c r="B832" s="60"/>
      <c r="C832" s="60"/>
      <c r="D832" s="60"/>
      <c r="E832" s="60"/>
      <c r="F832" s="60"/>
      <c r="G832" s="60"/>
    </row>
    <row r="833" ht="15.75" customHeight="1">
      <c r="A833" s="60"/>
      <c r="B833" s="60"/>
      <c r="C833" s="60"/>
      <c r="D833" s="60"/>
      <c r="E833" s="60"/>
      <c r="F833" s="60"/>
      <c r="G833" s="60"/>
    </row>
    <row r="834" ht="15.75" customHeight="1">
      <c r="A834" s="60"/>
      <c r="B834" s="60"/>
      <c r="C834" s="60"/>
      <c r="D834" s="60"/>
      <c r="E834" s="60"/>
      <c r="F834" s="60"/>
      <c r="G834" s="60"/>
    </row>
    <row r="835" ht="15.75" customHeight="1">
      <c r="A835" s="60"/>
      <c r="B835" s="60"/>
      <c r="C835" s="60"/>
      <c r="D835" s="60"/>
      <c r="E835" s="60"/>
      <c r="F835" s="60"/>
      <c r="G835" s="60"/>
    </row>
    <row r="836" ht="15.75" customHeight="1">
      <c r="A836" s="60"/>
      <c r="B836" s="60"/>
      <c r="C836" s="60"/>
      <c r="D836" s="60"/>
      <c r="E836" s="60"/>
      <c r="F836" s="60"/>
      <c r="G836" s="60"/>
    </row>
    <row r="837" ht="15.75" customHeight="1">
      <c r="A837" s="60"/>
      <c r="B837" s="60"/>
      <c r="C837" s="60"/>
      <c r="D837" s="60"/>
      <c r="E837" s="60"/>
      <c r="F837" s="60"/>
      <c r="G837" s="60"/>
    </row>
    <row r="838" ht="15.75" customHeight="1">
      <c r="A838" s="60"/>
      <c r="B838" s="60"/>
      <c r="C838" s="60"/>
      <c r="D838" s="60"/>
      <c r="E838" s="60"/>
      <c r="F838" s="60"/>
      <c r="G838" s="60"/>
    </row>
    <row r="839" ht="15.75" customHeight="1">
      <c r="A839" s="60"/>
      <c r="B839" s="60"/>
      <c r="C839" s="60"/>
      <c r="D839" s="60"/>
      <c r="E839" s="60"/>
      <c r="F839" s="60"/>
      <c r="G839" s="60"/>
    </row>
    <row r="840" ht="15.75" customHeight="1">
      <c r="A840" s="60"/>
      <c r="B840" s="60"/>
      <c r="C840" s="60"/>
      <c r="D840" s="60"/>
      <c r="E840" s="60"/>
      <c r="F840" s="60"/>
      <c r="G840" s="60"/>
    </row>
    <row r="841" ht="15.75" customHeight="1">
      <c r="A841" s="60"/>
      <c r="B841" s="60"/>
      <c r="C841" s="60"/>
      <c r="D841" s="60"/>
      <c r="E841" s="60"/>
      <c r="F841" s="60"/>
      <c r="G841" s="60"/>
    </row>
    <row r="842" ht="15.75" customHeight="1">
      <c r="A842" s="60"/>
      <c r="B842" s="60"/>
      <c r="C842" s="60"/>
      <c r="D842" s="60"/>
      <c r="E842" s="60"/>
      <c r="F842" s="60"/>
      <c r="G842" s="60"/>
    </row>
    <row r="843" ht="15.75" customHeight="1">
      <c r="A843" s="60"/>
      <c r="B843" s="60"/>
      <c r="C843" s="60"/>
      <c r="D843" s="60"/>
      <c r="E843" s="60"/>
      <c r="F843" s="60"/>
      <c r="G843" s="60"/>
    </row>
    <row r="844" ht="15.75" customHeight="1">
      <c r="A844" s="60"/>
      <c r="B844" s="60"/>
      <c r="C844" s="60"/>
      <c r="D844" s="60"/>
      <c r="E844" s="60"/>
      <c r="F844" s="60"/>
      <c r="G844" s="60"/>
    </row>
    <row r="845" ht="15.75" customHeight="1">
      <c r="A845" s="60"/>
      <c r="B845" s="60"/>
      <c r="C845" s="60"/>
      <c r="D845" s="60"/>
      <c r="E845" s="60"/>
      <c r="F845" s="60"/>
      <c r="G845" s="60"/>
    </row>
    <row r="846" ht="15.75" customHeight="1">
      <c r="A846" s="60"/>
      <c r="B846" s="60"/>
      <c r="C846" s="60"/>
      <c r="D846" s="60"/>
      <c r="E846" s="60"/>
      <c r="F846" s="60"/>
      <c r="G846" s="60"/>
    </row>
    <row r="847" ht="15.75" customHeight="1">
      <c r="A847" s="60"/>
      <c r="B847" s="60"/>
      <c r="C847" s="60"/>
      <c r="D847" s="60"/>
      <c r="E847" s="60"/>
      <c r="F847" s="60"/>
      <c r="G847" s="60"/>
    </row>
    <row r="848" ht="15.75" customHeight="1">
      <c r="A848" s="60"/>
      <c r="B848" s="60"/>
      <c r="C848" s="60"/>
      <c r="D848" s="60"/>
      <c r="E848" s="60"/>
      <c r="F848" s="60"/>
      <c r="G848" s="60"/>
    </row>
    <row r="849" ht="15.75" customHeight="1">
      <c r="A849" s="60"/>
      <c r="B849" s="60"/>
      <c r="C849" s="60"/>
      <c r="D849" s="60"/>
      <c r="E849" s="60"/>
      <c r="F849" s="60"/>
      <c r="G849" s="60"/>
    </row>
    <row r="850" ht="15.75" customHeight="1">
      <c r="A850" s="60"/>
      <c r="B850" s="60"/>
      <c r="C850" s="60"/>
      <c r="D850" s="60"/>
      <c r="E850" s="60"/>
      <c r="F850" s="60"/>
      <c r="G850" s="60"/>
    </row>
    <row r="851" ht="15.75" customHeight="1">
      <c r="A851" s="60"/>
      <c r="B851" s="60"/>
      <c r="C851" s="60"/>
      <c r="D851" s="60"/>
      <c r="E851" s="60"/>
      <c r="F851" s="60"/>
      <c r="G851" s="60"/>
    </row>
    <row r="852" ht="15.75" customHeight="1">
      <c r="A852" s="60"/>
      <c r="B852" s="60"/>
      <c r="C852" s="60"/>
      <c r="D852" s="60"/>
      <c r="E852" s="60"/>
      <c r="F852" s="60"/>
      <c r="G852" s="60"/>
    </row>
    <row r="853" ht="15.75" customHeight="1">
      <c r="A853" s="60"/>
      <c r="B853" s="60"/>
      <c r="C853" s="60"/>
      <c r="D853" s="60"/>
      <c r="E853" s="60"/>
      <c r="F853" s="60"/>
      <c r="G853" s="60"/>
    </row>
    <row r="854" ht="15.75" customHeight="1">
      <c r="A854" s="60"/>
      <c r="B854" s="60"/>
      <c r="C854" s="60"/>
      <c r="D854" s="60"/>
      <c r="E854" s="60"/>
      <c r="F854" s="60"/>
      <c r="G854" s="60"/>
    </row>
    <row r="855" ht="15.75" customHeight="1">
      <c r="A855" s="60"/>
      <c r="B855" s="60"/>
      <c r="C855" s="60"/>
      <c r="D855" s="60"/>
      <c r="E855" s="60"/>
      <c r="F855" s="60"/>
      <c r="G855" s="60"/>
    </row>
    <row r="856" ht="15.75" customHeight="1">
      <c r="A856" s="60"/>
      <c r="B856" s="60"/>
      <c r="C856" s="60"/>
      <c r="D856" s="60"/>
      <c r="E856" s="60"/>
      <c r="F856" s="60"/>
      <c r="G856" s="60"/>
    </row>
    <row r="857" ht="15.75" customHeight="1">
      <c r="A857" s="60"/>
      <c r="B857" s="60"/>
      <c r="C857" s="60"/>
      <c r="D857" s="60"/>
      <c r="E857" s="60"/>
      <c r="F857" s="60"/>
      <c r="G857" s="60"/>
    </row>
    <row r="858" ht="15.75" customHeight="1">
      <c r="A858" s="60"/>
      <c r="B858" s="60"/>
      <c r="C858" s="60"/>
      <c r="D858" s="60"/>
      <c r="E858" s="60"/>
      <c r="F858" s="60"/>
      <c r="G858" s="60"/>
    </row>
    <row r="859" ht="15.75" customHeight="1">
      <c r="A859" s="60"/>
      <c r="B859" s="60"/>
      <c r="C859" s="60"/>
      <c r="D859" s="60"/>
      <c r="E859" s="60"/>
      <c r="F859" s="60"/>
      <c r="G859" s="60"/>
    </row>
    <row r="860" ht="15.75" customHeight="1">
      <c r="A860" s="60"/>
      <c r="B860" s="60"/>
      <c r="C860" s="60"/>
      <c r="D860" s="60"/>
      <c r="E860" s="60"/>
      <c r="F860" s="60"/>
      <c r="G860" s="60"/>
    </row>
    <row r="861" ht="15.75" customHeight="1">
      <c r="A861" s="60"/>
      <c r="B861" s="60"/>
      <c r="C861" s="60"/>
      <c r="D861" s="60"/>
      <c r="E861" s="60"/>
      <c r="F861" s="60"/>
      <c r="G861" s="60"/>
    </row>
    <row r="862" ht="15.75" customHeight="1">
      <c r="A862" s="60"/>
      <c r="B862" s="60"/>
      <c r="C862" s="60"/>
      <c r="D862" s="60"/>
      <c r="E862" s="60"/>
      <c r="F862" s="60"/>
      <c r="G862" s="60"/>
    </row>
    <row r="863" ht="15.75" customHeight="1">
      <c r="A863" s="60"/>
      <c r="B863" s="60"/>
      <c r="C863" s="60"/>
      <c r="D863" s="60"/>
      <c r="E863" s="60"/>
      <c r="F863" s="60"/>
      <c r="G863" s="60"/>
    </row>
    <row r="864" ht="15.75" customHeight="1">
      <c r="A864" s="60"/>
      <c r="B864" s="60"/>
      <c r="C864" s="60"/>
      <c r="D864" s="60"/>
      <c r="E864" s="60"/>
      <c r="F864" s="60"/>
      <c r="G864" s="60"/>
    </row>
    <row r="865" ht="15.75" customHeight="1">
      <c r="A865" s="60"/>
      <c r="B865" s="60"/>
      <c r="C865" s="60"/>
      <c r="D865" s="60"/>
      <c r="E865" s="60"/>
      <c r="F865" s="60"/>
      <c r="G865" s="60"/>
    </row>
    <row r="866" ht="15.75" customHeight="1">
      <c r="A866" s="60"/>
      <c r="B866" s="60"/>
      <c r="C866" s="60"/>
      <c r="D866" s="60"/>
      <c r="E866" s="60"/>
      <c r="F866" s="60"/>
      <c r="G866" s="60"/>
    </row>
    <row r="867" ht="15.75" customHeight="1">
      <c r="A867" s="60"/>
      <c r="B867" s="60"/>
      <c r="C867" s="60"/>
      <c r="D867" s="60"/>
      <c r="E867" s="60"/>
      <c r="F867" s="60"/>
      <c r="G867" s="60"/>
    </row>
    <row r="868" ht="15.75" customHeight="1">
      <c r="A868" s="60"/>
      <c r="B868" s="60"/>
      <c r="C868" s="60"/>
      <c r="D868" s="60"/>
      <c r="E868" s="60"/>
      <c r="F868" s="60"/>
      <c r="G868" s="60"/>
    </row>
    <row r="869" ht="15.75" customHeight="1">
      <c r="A869" s="60"/>
      <c r="B869" s="60"/>
      <c r="C869" s="60"/>
      <c r="D869" s="60"/>
      <c r="E869" s="60"/>
      <c r="F869" s="60"/>
      <c r="G869" s="60"/>
    </row>
    <row r="870" ht="15.75" customHeight="1">
      <c r="A870" s="60"/>
      <c r="B870" s="60"/>
      <c r="C870" s="60"/>
      <c r="D870" s="60"/>
      <c r="E870" s="60"/>
      <c r="F870" s="60"/>
      <c r="G870" s="60"/>
    </row>
    <row r="871" ht="15.75" customHeight="1">
      <c r="A871" s="60"/>
      <c r="B871" s="60"/>
      <c r="C871" s="60"/>
      <c r="D871" s="60"/>
      <c r="E871" s="60"/>
      <c r="F871" s="60"/>
      <c r="G871" s="60"/>
    </row>
    <row r="872" ht="15.75" customHeight="1">
      <c r="A872" s="60"/>
      <c r="B872" s="60"/>
      <c r="C872" s="60"/>
      <c r="D872" s="60"/>
      <c r="E872" s="60"/>
      <c r="F872" s="60"/>
      <c r="G872" s="60"/>
    </row>
    <row r="873" ht="15.75" customHeight="1">
      <c r="A873" s="60"/>
      <c r="B873" s="60"/>
      <c r="C873" s="60"/>
      <c r="D873" s="60"/>
      <c r="E873" s="60"/>
      <c r="F873" s="60"/>
      <c r="G873" s="60"/>
    </row>
    <row r="874" ht="15.75" customHeight="1">
      <c r="A874" s="60"/>
      <c r="B874" s="60"/>
      <c r="C874" s="60"/>
      <c r="D874" s="60"/>
      <c r="E874" s="60"/>
      <c r="F874" s="60"/>
      <c r="G874" s="60"/>
    </row>
    <row r="875" ht="15.75" customHeight="1">
      <c r="A875" s="60"/>
      <c r="B875" s="60"/>
      <c r="C875" s="60"/>
      <c r="D875" s="60"/>
      <c r="E875" s="60"/>
      <c r="F875" s="60"/>
      <c r="G875" s="60"/>
    </row>
    <row r="876" ht="15.75" customHeight="1">
      <c r="A876" s="60"/>
      <c r="B876" s="60"/>
      <c r="C876" s="60"/>
      <c r="D876" s="60"/>
      <c r="E876" s="60"/>
      <c r="F876" s="60"/>
      <c r="G876" s="60"/>
    </row>
    <row r="877" ht="15.75" customHeight="1">
      <c r="A877" s="60"/>
      <c r="B877" s="60"/>
      <c r="C877" s="60"/>
      <c r="D877" s="60"/>
      <c r="E877" s="60"/>
      <c r="F877" s="60"/>
      <c r="G877" s="60"/>
    </row>
    <row r="878" ht="15.75" customHeight="1">
      <c r="A878" s="60"/>
      <c r="B878" s="60"/>
      <c r="C878" s="60"/>
      <c r="D878" s="60"/>
      <c r="E878" s="60"/>
      <c r="F878" s="60"/>
      <c r="G878" s="60"/>
    </row>
    <row r="879" ht="15.75" customHeight="1">
      <c r="A879" s="60"/>
      <c r="B879" s="60"/>
      <c r="C879" s="60"/>
      <c r="D879" s="60"/>
      <c r="E879" s="60"/>
      <c r="F879" s="60"/>
      <c r="G879" s="60"/>
    </row>
    <row r="880" ht="15.75" customHeight="1">
      <c r="A880" s="60"/>
      <c r="B880" s="60"/>
      <c r="C880" s="60"/>
      <c r="D880" s="60"/>
      <c r="E880" s="60"/>
      <c r="F880" s="60"/>
      <c r="G880" s="60"/>
    </row>
    <row r="881" ht="15.75" customHeight="1">
      <c r="A881" s="60"/>
      <c r="B881" s="60"/>
      <c r="C881" s="60"/>
      <c r="D881" s="60"/>
      <c r="E881" s="60"/>
      <c r="F881" s="60"/>
      <c r="G881" s="60"/>
    </row>
    <row r="882" ht="15.75" customHeight="1">
      <c r="A882" s="60"/>
      <c r="B882" s="60"/>
      <c r="C882" s="60"/>
      <c r="D882" s="60"/>
      <c r="E882" s="60"/>
      <c r="F882" s="60"/>
      <c r="G882" s="60"/>
    </row>
    <row r="883" ht="15.75" customHeight="1">
      <c r="A883" s="60"/>
      <c r="B883" s="60"/>
      <c r="C883" s="60"/>
      <c r="D883" s="60"/>
      <c r="E883" s="60"/>
      <c r="F883" s="60"/>
      <c r="G883" s="60"/>
    </row>
    <row r="884" ht="15.75" customHeight="1">
      <c r="A884" s="60"/>
      <c r="B884" s="60"/>
      <c r="C884" s="60"/>
      <c r="D884" s="60"/>
      <c r="E884" s="60"/>
      <c r="F884" s="60"/>
      <c r="G884" s="60"/>
    </row>
    <row r="885" ht="15.75" customHeight="1">
      <c r="A885" s="60"/>
      <c r="B885" s="60"/>
      <c r="C885" s="60"/>
      <c r="D885" s="60"/>
      <c r="E885" s="60"/>
      <c r="F885" s="60"/>
      <c r="G885" s="60"/>
    </row>
    <row r="886" ht="15.75" customHeight="1">
      <c r="A886" s="60"/>
      <c r="B886" s="60"/>
      <c r="C886" s="60"/>
      <c r="D886" s="60"/>
      <c r="E886" s="60"/>
      <c r="F886" s="60"/>
      <c r="G886" s="60"/>
    </row>
    <row r="887" ht="15.75" customHeight="1">
      <c r="A887" s="60"/>
      <c r="B887" s="60"/>
      <c r="C887" s="60"/>
      <c r="D887" s="60"/>
      <c r="E887" s="60"/>
      <c r="F887" s="60"/>
      <c r="G887" s="60"/>
    </row>
    <row r="888" ht="15.75" customHeight="1">
      <c r="A888" s="60"/>
      <c r="B888" s="60"/>
      <c r="C888" s="60"/>
      <c r="D888" s="60"/>
      <c r="E888" s="60"/>
      <c r="F888" s="60"/>
      <c r="G888" s="60"/>
    </row>
    <row r="889" ht="15.75" customHeight="1">
      <c r="A889" s="60"/>
      <c r="B889" s="60"/>
      <c r="C889" s="60"/>
      <c r="D889" s="60"/>
      <c r="E889" s="60"/>
      <c r="F889" s="60"/>
      <c r="G889" s="60"/>
    </row>
    <row r="890" ht="15.75" customHeight="1">
      <c r="A890" s="60"/>
      <c r="B890" s="60"/>
      <c r="C890" s="60"/>
      <c r="D890" s="60"/>
      <c r="E890" s="60"/>
      <c r="F890" s="60"/>
      <c r="G890" s="60"/>
    </row>
    <row r="891" ht="15.75" customHeight="1">
      <c r="A891" s="60"/>
      <c r="B891" s="60"/>
      <c r="C891" s="60"/>
      <c r="D891" s="60"/>
      <c r="E891" s="60"/>
      <c r="F891" s="60"/>
      <c r="G891" s="60"/>
    </row>
    <row r="892" ht="15.75" customHeight="1">
      <c r="A892" s="60"/>
      <c r="B892" s="60"/>
      <c r="C892" s="60"/>
      <c r="D892" s="60"/>
      <c r="E892" s="60"/>
      <c r="F892" s="60"/>
      <c r="G892" s="60"/>
    </row>
    <row r="893" ht="15.75" customHeight="1">
      <c r="A893" s="60"/>
      <c r="B893" s="60"/>
      <c r="C893" s="60"/>
      <c r="D893" s="60"/>
      <c r="E893" s="60"/>
      <c r="F893" s="60"/>
      <c r="G893" s="60"/>
    </row>
    <row r="894" ht="15.75" customHeight="1">
      <c r="A894" s="60"/>
      <c r="B894" s="60"/>
      <c r="C894" s="60"/>
      <c r="D894" s="60"/>
      <c r="E894" s="60"/>
      <c r="F894" s="60"/>
      <c r="G894" s="60"/>
    </row>
    <row r="895" ht="15.75" customHeight="1">
      <c r="A895" s="60"/>
      <c r="B895" s="60"/>
      <c r="C895" s="60"/>
      <c r="D895" s="60"/>
      <c r="E895" s="60"/>
      <c r="F895" s="60"/>
      <c r="G895" s="60"/>
    </row>
    <row r="896" ht="15.75" customHeight="1">
      <c r="A896" s="60"/>
      <c r="B896" s="60"/>
      <c r="C896" s="60"/>
      <c r="D896" s="60"/>
      <c r="E896" s="60"/>
      <c r="F896" s="60"/>
      <c r="G896" s="60"/>
    </row>
    <row r="897" ht="15.75" customHeight="1">
      <c r="A897" s="60"/>
      <c r="B897" s="60"/>
      <c r="C897" s="60"/>
      <c r="D897" s="60"/>
      <c r="E897" s="60"/>
      <c r="F897" s="60"/>
      <c r="G897" s="60"/>
    </row>
    <row r="898" ht="15.75" customHeight="1">
      <c r="A898" s="60"/>
      <c r="B898" s="60"/>
      <c r="C898" s="60"/>
      <c r="D898" s="60"/>
      <c r="E898" s="60"/>
      <c r="F898" s="60"/>
      <c r="G898" s="60"/>
    </row>
    <row r="899" ht="15.75" customHeight="1">
      <c r="A899" s="60"/>
      <c r="B899" s="60"/>
      <c r="C899" s="60"/>
      <c r="D899" s="60"/>
      <c r="E899" s="60"/>
      <c r="F899" s="60"/>
      <c r="G899" s="60"/>
    </row>
    <row r="900" ht="15.75" customHeight="1">
      <c r="A900" s="60"/>
      <c r="B900" s="60"/>
      <c r="C900" s="60"/>
      <c r="D900" s="60"/>
      <c r="E900" s="60"/>
      <c r="F900" s="60"/>
      <c r="G900" s="60"/>
    </row>
    <row r="901" ht="15.75" customHeight="1">
      <c r="A901" s="60"/>
      <c r="B901" s="60"/>
      <c r="C901" s="60"/>
      <c r="D901" s="60"/>
      <c r="E901" s="60"/>
      <c r="F901" s="60"/>
      <c r="G901" s="60"/>
    </row>
    <row r="902" ht="15.75" customHeight="1">
      <c r="A902" s="60"/>
      <c r="B902" s="60"/>
      <c r="C902" s="60"/>
      <c r="D902" s="60"/>
      <c r="E902" s="60"/>
      <c r="F902" s="60"/>
      <c r="G902" s="60"/>
    </row>
    <row r="903" ht="15.75" customHeight="1">
      <c r="A903" s="60"/>
      <c r="B903" s="60"/>
      <c r="C903" s="60"/>
      <c r="D903" s="60"/>
      <c r="E903" s="60"/>
      <c r="F903" s="60"/>
      <c r="G903" s="60"/>
    </row>
    <row r="904" ht="15.75" customHeight="1">
      <c r="A904" s="60"/>
      <c r="B904" s="60"/>
      <c r="C904" s="60"/>
      <c r="D904" s="60"/>
      <c r="E904" s="60"/>
      <c r="F904" s="60"/>
      <c r="G904" s="60"/>
    </row>
    <row r="905" ht="15.75" customHeight="1">
      <c r="A905" s="60"/>
      <c r="B905" s="60"/>
      <c r="C905" s="60"/>
      <c r="D905" s="60"/>
      <c r="E905" s="60"/>
      <c r="F905" s="60"/>
      <c r="G905" s="60"/>
    </row>
    <row r="906" ht="15.75" customHeight="1">
      <c r="A906" s="60"/>
      <c r="B906" s="60"/>
      <c r="C906" s="60"/>
      <c r="D906" s="60"/>
      <c r="E906" s="60"/>
      <c r="F906" s="60"/>
      <c r="G906" s="60"/>
    </row>
    <row r="907" ht="15.75" customHeight="1">
      <c r="A907" s="60"/>
      <c r="B907" s="60"/>
      <c r="C907" s="60"/>
      <c r="D907" s="60"/>
      <c r="E907" s="60"/>
      <c r="F907" s="60"/>
      <c r="G907" s="60"/>
    </row>
    <row r="908" ht="15.75" customHeight="1">
      <c r="A908" s="60"/>
      <c r="B908" s="60"/>
      <c r="C908" s="60"/>
      <c r="D908" s="60"/>
      <c r="E908" s="60"/>
      <c r="F908" s="60"/>
      <c r="G908" s="60"/>
    </row>
    <row r="909" ht="15.75" customHeight="1">
      <c r="A909" s="60"/>
      <c r="B909" s="60"/>
      <c r="C909" s="60"/>
      <c r="D909" s="60"/>
      <c r="E909" s="60"/>
      <c r="F909" s="60"/>
      <c r="G909" s="60"/>
    </row>
    <row r="910" ht="15.75" customHeight="1">
      <c r="A910" s="60"/>
      <c r="B910" s="60"/>
      <c r="C910" s="60"/>
      <c r="D910" s="60"/>
      <c r="E910" s="60"/>
      <c r="F910" s="60"/>
      <c r="G910" s="60"/>
    </row>
    <row r="911" ht="15.75" customHeight="1">
      <c r="A911" s="60"/>
      <c r="B911" s="60"/>
      <c r="C911" s="60"/>
      <c r="D911" s="60"/>
      <c r="E911" s="60"/>
      <c r="F911" s="60"/>
      <c r="G911" s="60"/>
    </row>
    <row r="912" ht="15.75" customHeight="1">
      <c r="A912" s="60"/>
      <c r="B912" s="60"/>
      <c r="C912" s="60"/>
      <c r="D912" s="60"/>
      <c r="E912" s="60"/>
      <c r="F912" s="60"/>
      <c r="G912" s="60"/>
    </row>
    <row r="913" ht="15.75" customHeight="1">
      <c r="A913" s="60"/>
      <c r="B913" s="60"/>
      <c r="C913" s="60"/>
      <c r="D913" s="60"/>
      <c r="E913" s="60"/>
      <c r="F913" s="60"/>
      <c r="G913" s="60"/>
    </row>
    <row r="914" ht="15.75" customHeight="1">
      <c r="A914" s="60"/>
      <c r="B914" s="60"/>
      <c r="C914" s="60"/>
      <c r="D914" s="60"/>
      <c r="E914" s="60"/>
      <c r="F914" s="60"/>
      <c r="G914" s="60"/>
    </row>
    <row r="915" ht="15.75" customHeight="1">
      <c r="A915" s="60"/>
      <c r="B915" s="60"/>
      <c r="C915" s="60"/>
      <c r="D915" s="60"/>
      <c r="E915" s="60"/>
      <c r="F915" s="60"/>
      <c r="G915" s="60"/>
    </row>
    <row r="916" ht="15.75" customHeight="1">
      <c r="A916" s="60"/>
      <c r="B916" s="60"/>
      <c r="C916" s="60"/>
      <c r="D916" s="60"/>
      <c r="E916" s="60"/>
      <c r="F916" s="60"/>
      <c r="G916" s="60"/>
    </row>
    <row r="917" ht="15.75" customHeight="1">
      <c r="A917" s="60"/>
      <c r="B917" s="60"/>
      <c r="C917" s="60"/>
      <c r="D917" s="60"/>
      <c r="E917" s="60"/>
      <c r="F917" s="60"/>
      <c r="G917" s="60"/>
    </row>
    <row r="918" ht="15.75" customHeight="1">
      <c r="A918" s="60"/>
      <c r="B918" s="60"/>
      <c r="C918" s="60"/>
      <c r="D918" s="60"/>
      <c r="E918" s="60"/>
      <c r="F918" s="60"/>
      <c r="G918" s="60"/>
    </row>
    <row r="919" ht="15.75" customHeight="1">
      <c r="A919" s="60"/>
      <c r="B919" s="60"/>
      <c r="C919" s="60"/>
      <c r="D919" s="60"/>
      <c r="E919" s="60"/>
      <c r="F919" s="60"/>
      <c r="G919" s="60"/>
    </row>
    <row r="920" ht="15.75" customHeight="1">
      <c r="A920" s="60"/>
      <c r="B920" s="60"/>
      <c r="C920" s="60"/>
      <c r="D920" s="60"/>
      <c r="E920" s="60"/>
      <c r="F920" s="60"/>
      <c r="G920" s="60"/>
    </row>
    <row r="921" ht="15.75" customHeight="1">
      <c r="A921" s="60"/>
      <c r="B921" s="60"/>
      <c r="C921" s="60"/>
      <c r="D921" s="60"/>
      <c r="E921" s="60"/>
      <c r="F921" s="60"/>
      <c r="G921" s="60"/>
    </row>
    <row r="922" ht="15.75" customHeight="1">
      <c r="A922" s="60"/>
      <c r="B922" s="60"/>
      <c r="C922" s="60"/>
      <c r="D922" s="60"/>
      <c r="E922" s="60"/>
      <c r="F922" s="60"/>
      <c r="G922" s="60"/>
    </row>
    <row r="923" ht="15.75" customHeight="1">
      <c r="A923" s="60"/>
      <c r="B923" s="60"/>
      <c r="C923" s="60"/>
      <c r="D923" s="60"/>
      <c r="E923" s="60"/>
      <c r="F923" s="60"/>
      <c r="G923" s="60"/>
    </row>
    <row r="924" ht="15.75" customHeight="1">
      <c r="A924" s="60"/>
      <c r="B924" s="60"/>
      <c r="C924" s="60"/>
      <c r="D924" s="60"/>
      <c r="E924" s="60"/>
      <c r="F924" s="60"/>
      <c r="G924" s="60"/>
    </row>
    <row r="925" ht="15.75" customHeight="1">
      <c r="A925" s="60"/>
      <c r="B925" s="60"/>
      <c r="C925" s="60"/>
      <c r="D925" s="60"/>
      <c r="E925" s="60"/>
      <c r="F925" s="60"/>
      <c r="G925" s="60"/>
    </row>
    <row r="926" ht="15.75" customHeight="1">
      <c r="A926" s="60"/>
      <c r="B926" s="60"/>
      <c r="C926" s="60"/>
      <c r="D926" s="60"/>
      <c r="E926" s="60"/>
      <c r="F926" s="60"/>
      <c r="G926" s="60"/>
    </row>
    <row r="927" ht="15.75" customHeight="1">
      <c r="A927" s="60"/>
      <c r="B927" s="60"/>
      <c r="C927" s="60"/>
      <c r="D927" s="60"/>
      <c r="E927" s="60"/>
      <c r="F927" s="60"/>
      <c r="G927" s="60"/>
    </row>
    <row r="928" ht="15.75" customHeight="1">
      <c r="A928" s="60"/>
      <c r="B928" s="60"/>
      <c r="C928" s="60"/>
      <c r="D928" s="60"/>
      <c r="E928" s="60"/>
      <c r="F928" s="60"/>
      <c r="G928" s="60"/>
    </row>
    <row r="929" ht="15.75" customHeight="1">
      <c r="A929" s="60"/>
      <c r="B929" s="60"/>
      <c r="C929" s="60"/>
      <c r="D929" s="60"/>
      <c r="E929" s="60"/>
      <c r="F929" s="60"/>
      <c r="G929" s="60"/>
    </row>
    <row r="930" ht="15.75" customHeight="1">
      <c r="A930" s="60"/>
      <c r="B930" s="60"/>
      <c r="C930" s="60"/>
      <c r="D930" s="60"/>
      <c r="E930" s="60"/>
      <c r="F930" s="60"/>
      <c r="G930" s="60"/>
    </row>
    <row r="931" ht="15.75" customHeight="1">
      <c r="A931" s="60"/>
      <c r="B931" s="60"/>
      <c r="C931" s="60"/>
      <c r="D931" s="60"/>
      <c r="E931" s="60"/>
      <c r="F931" s="60"/>
      <c r="G931" s="60"/>
    </row>
    <row r="932" ht="15.75" customHeight="1">
      <c r="A932" s="60"/>
      <c r="B932" s="60"/>
      <c r="C932" s="60"/>
      <c r="D932" s="60"/>
      <c r="E932" s="60"/>
      <c r="F932" s="60"/>
      <c r="G932" s="60"/>
    </row>
    <row r="933" ht="15.75" customHeight="1">
      <c r="A933" s="60"/>
      <c r="B933" s="60"/>
      <c r="C933" s="60"/>
      <c r="D933" s="60"/>
      <c r="E933" s="60"/>
      <c r="F933" s="60"/>
      <c r="G933" s="60"/>
    </row>
    <row r="934" ht="15.75" customHeight="1">
      <c r="A934" s="60"/>
      <c r="B934" s="60"/>
      <c r="C934" s="60"/>
      <c r="D934" s="60"/>
      <c r="E934" s="60"/>
      <c r="F934" s="60"/>
      <c r="G934" s="60"/>
    </row>
    <row r="935" ht="15.75" customHeight="1">
      <c r="A935" s="60"/>
      <c r="B935" s="60"/>
      <c r="C935" s="60"/>
      <c r="D935" s="60"/>
      <c r="E935" s="60"/>
      <c r="F935" s="60"/>
      <c r="G935" s="60"/>
    </row>
    <row r="936" ht="15.75" customHeight="1">
      <c r="A936" s="60"/>
      <c r="B936" s="60"/>
      <c r="C936" s="60"/>
      <c r="D936" s="60"/>
      <c r="E936" s="60"/>
      <c r="F936" s="60"/>
      <c r="G936" s="60"/>
    </row>
    <row r="937" ht="15.75" customHeight="1">
      <c r="A937" s="60"/>
      <c r="B937" s="60"/>
      <c r="C937" s="60"/>
      <c r="D937" s="60"/>
      <c r="E937" s="60"/>
      <c r="F937" s="60"/>
      <c r="G937" s="60"/>
    </row>
    <row r="938" ht="15.75" customHeight="1">
      <c r="A938" s="60"/>
      <c r="B938" s="60"/>
      <c r="C938" s="60"/>
      <c r="D938" s="60"/>
      <c r="E938" s="60"/>
      <c r="F938" s="60"/>
      <c r="G938" s="60"/>
    </row>
    <row r="939" ht="15.75" customHeight="1">
      <c r="A939" s="60"/>
      <c r="B939" s="60"/>
      <c r="C939" s="60"/>
      <c r="D939" s="60"/>
      <c r="E939" s="60"/>
      <c r="F939" s="60"/>
      <c r="G939" s="60"/>
    </row>
    <row r="940" ht="15.75" customHeight="1">
      <c r="A940" s="60"/>
      <c r="B940" s="60"/>
      <c r="C940" s="60"/>
      <c r="D940" s="60"/>
      <c r="E940" s="60"/>
      <c r="F940" s="60"/>
      <c r="G940" s="60"/>
    </row>
    <row r="941" ht="15.75" customHeight="1">
      <c r="A941" s="60"/>
      <c r="B941" s="60"/>
      <c r="C941" s="60"/>
      <c r="D941" s="60"/>
      <c r="E941" s="60"/>
      <c r="F941" s="60"/>
      <c r="G941" s="60"/>
    </row>
    <row r="942" ht="15.75" customHeight="1">
      <c r="A942" s="60"/>
      <c r="B942" s="60"/>
      <c r="C942" s="60"/>
      <c r="D942" s="60"/>
      <c r="E942" s="60"/>
      <c r="F942" s="60"/>
      <c r="G942" s="60"/>
    </row>
    <row r="943" ht="15.75" customHeight="1">
      <c r="A943" s="60"/>
      <c r="B943" s="60"/>
      <c r="C943" s="60"/>
      <c r="D943" s="60"/>
      <c r="E943" s="60"/>
      <c r="F943" s="60"/>
      <c r="G943" s="60"/>
    </row>
    <row r="944" ht="15.75" customHeight="1">
      <c r="A944" s="60"/>
      <c r="B944" s="60"/>
      <c r="C944" s="60"/>
      <c r="D944" s="60"/>
      <c r="E944" s="60"/>
      <c r="F944" s="60"/>
      <c r="G944" s="60"/>
    </row>
    <row r="945" ht="15.75" customHeight="1">
      <c r="A945" s="60"/>
      <c r="B945" s="60"/>
      <c r="C945" s="60"/>
      <c r="D945" s="60"/>
      <c r="E945" s="60"/>
      <c r="F945" s="60"/>
      <c r="G945" s="60"/>
    </row>
    <row r="946" ht="15.75" customHeight="1">
      <c r="A946" s="60"/>
      <c r="B946" s="60"/>
      <c r="C946" s="60"/>
      <c r="D946" s="60"/>
      <c r="E946" s="60"/>
      <c r="F946" s="60"/>
      <c r="G946" s="60"/>
    </row>
    <row r="947" ht="15.75" customHeight="1">
      <c r="A947" s="60"/>
      <c r="B947" s="60"/>
      <c r="C947" s="60"/>
      <c r="D947" s="60"/>
      <c r="E947" s="60"/>
      <c r="F947" s="60"/>
      <c r="G947" s="60"/>
    </row>
    <row r="948" ht="15.75" customHeight="1">
      <c r="A948" s="60"/>
      <c r="B948" s="60"/>
      <c r="C948" s="60"/>
      <c r="D948" s="60"/>
      <c r="E948" s="60"/>
      <c r="F948" s="60"/>
      <c r="G948" s="60"/>
    </row>
    <row r="949" ht="15.75" customHeight="1">
      <c r="A949" s="60"/>
      <c r="B949" s="60"/>
      <c r="C949" s="60"/>
      <c r="D949" s="60"/>
      <c r="E949" s="60"/>
      <c r="F949" s="60"/>
      <c r="G949" s="60"/>
    </row>
    <row r="950" ht="15.75" customHeight="1">
      <c r="A950" s="60"/>
      <c r="B950" s="60"/>
      <c r="C950" s="60"/>
      <c r="D950" s="60"/>
      <c r="E950" s="60"/>
      <c r="F950" s="60"/>
      <c r="G950" s="60"/>
    </row>
    <row r="951" ht="15.75" customHeight="1">
      <c r="A951" s="60"/>
      <c r="B951" s="60"/>
      <c r="C951" s="60"/>
      <c r="D951" s="60"/>
      <c r="E951" s="60"/>
      <c r="F951" s="60"/>
      <c r="G951" s="60"/>
    </row>
    <row r="952" ht="15.75" customHeight="1">
      <c r="A952" s="60"/>
      <c r="B952" s="60"/>
      <c r="C952" s="60"/>
      <c r="D952" s="60"/>
      <c r="E952" s="60"/>
      <c r="F952" s="60"/>
      <c r="G952" s="60"/>
    </row>
    <row r="953" ht="15.75" customHeight="1">
      <c r="A953" s="60"/>
      <c r="B953" s="60"/>
      <c r="C953" s="60"/>
      <c r="D953" s="60"/>
      <c r="E953" s="60"/>
      <c r="F953" s="60"/>
      <c r="G953" s="60"/>
    </row>
    <row r="954" ht="15.75" customHeight="1">
      <c r="A954" s="60"/>
      <c r="B954" s="60"/>
      <c r="C954" s="60"/>
      <c r="D954" s="60"/>
      <c r="E954" s="60"/>
      <c r="F954" s="60"/>
      <c r="G954" s="60"/>
    </row>
    <row r="955" ht="15.75" customHeight="1">
      <c r="A955" s="60"/>
      <c r="B955" s="60"/>
      <c r="C955" s="60"/>
      <c r="D955" s="60"/>
      <c r="E955" s="60"/>
      <c r="F955" s="60"/>
      <c r="G955" s="60"/>
    </row>
    <row r="956" ht="15.75" customHeight="1">
      <c r="A956" s="60"/>
      <c r="B956" s="60"/>
      <c r="C956" s="60"/>
      <c r="D956" s="60"/>
      <c r="E956" s="60"/>
      <c r="F956" s="60"/>
      <c r="G956" s="60"/>
    </row>
    <row r="957" ht="15.75" customHeight="1">
      <c r="A957" s="60"/>
      <c r="B957" s="60"/>
      <c r="C957" s="60"/>
      <c r="D957" s="60"/>
      <c r="E957" s="60"/>
      <c r="F957" s="60"/>
      <c r="G957" s="60"/>
    </row>
    <row r="958" ht="15.75" customHeight="1">
      <c r="A958" s="60"/>
      <c r="B958" s="60"/>
      <c r="C958" s="60"/>
      <c r="D958" s="60"/>
      <c r="E958" s="60"/>
      <c r="F958" s="60"/>
      <c r="G958" s="60"/>
    </row>
    <row r="959" ht="15.75" customHeight="1">
      <c r="A959" s="60"/>
      <c r="B959" s="60"/>
      <c r="C959" s="60"/>
      <c r="D959" s="60"/>
      <c r="E959" s="60"/>
      <c r="F959" s="60"/>
      <c r="G959" s="60"/>
    </row>
    <row r="960" ht="15.75" customHeight="1">
      <c r="A960" s="60"/>
      <c r="B960" s="60"/>
      <c r="C960" s="60"/>
      <c r="D960" s="60"/>
      <c r="E960" s="60"/>
      <c r="F960" s="60"/>
      <c r="G960" s="60"/>
    </row>
    <row r="961" ht="15.75" customHeight="1">
      <c r="A961" s="60"/>
      <c r="B961" s="60"/>
      <c r="C961" s="60"/>
      <c r="D961" s="60"/>
      <c r="E961" s="60"/>
      <c r="F961" s="60"/>
      <c r="G961" s="60"/>
    </row>
    <row r="962" ht="15.75" customHeight="1">
      <c r="A962" s="60"/>
      <c r="B962" s="60"/>
      <c r="C962" s="60"/>
      <c r="D962" s="60"/>
      <c r="E962" s="60"/>
      <c r="F962" s="60"/>
      <c r="G962" s="60"/>
    </row>
    <row r="963" ht="15.75" customHeight="1">
      <c r="A963" s="60"/>
      <c r="B963" s="60"/>
      <c r="C963" s="60"/>
      <c r="D963" s="60"/>
      <c r="E963" s="60"/>
      <c r="F963" s="60"/>
      <c r="G963" s="60"/>
    </row>
    <row r="964" ht="15.75" customHeight="1">
      <c r="A964" s="60"/>
      <c r="B964" s="60"/>
      <c r="C964" s="60"/>
      <c r="D964" s="60"/>
      <c r="E964" s="60"/>
      <c r="F964" s="60"/>
      <c r="G964" s="60"/>
    </row>
    <row r="965" ht="15.75" customHeight="1">
      <c r="A965" s="60"/>
      <c r="B965" s="60"/>
      <c r="C965" s="60"/>
      <c r="D965" s="60"/>
      <c r="E965" s="60"/>
      <c r="F965" s="60"/>
      <c r="G965" s="60"/>
    </row>
    <row r="966" ht="15.75" customHeight="1">
      <c r="A966" s="60"/>
      <c r="B966" s="60"/>
      <c r="C966" s="60"/>
      <c r="D966" s="60"/>
      <c r="E966" s="60"/>
      <c r="F966" s="60"/>
      <c r="G966" s="60"/>
    </row>
    <row r="967" ht="15.75" customHeight="1">
      <c r="A967" s="60"/>
      <c r="B967" s="60"/>
      <c r="C967" s="60"/>
      <c r="D967" s="60"/>
      <c r="E967" s="60"/>
      <c r="F967" s="60"/>
      <c r="G967" s="60"/>
    </row>
    <row r="968" ht="15.75" customHeight="1">
      <c r="A968" s="60"/>
      <c r="B968" s="60"/>
      <c r="C968" s="60"/>
      <c r="D968" s="60"/>
      <c r="E968" s="60"/>
      <c r="F968" s="60"/>
      <c r="G968" s="60"/>
    </row>
    <row r="969" ht="15.75" customHeight="1">
      <c r="A969" s="60"/>
      <c r="B969" s="60"/>
      <c r="C969" s="60"/>
      <c r="D969" s="60"/>
      <c r="E969" s="60"/>
      <c r="F969" s="60"/>
      <c r="G969" s="60"/>
    </row>
    <row r="970" ht="15.75" customHeight="1">
      <c r="A970" s="60"/>
      <c r="B970" s="60"/>
      <c r="C970" s="60"/>
      <c r="D970" s="60"/>
      <c r="E970" s="60"/>
      <c r="F970" s="60"/>
      <c r="G970" s="60"/>
    </row>
    <row r="971" ht="15.75" customHeight="1">
      <c r="A971" s="60"/>
      <c r="B971" s="60"/>
      <c r="C971" s="60"/>
      <c r="D971" s="60"/>
      <c r="E971" s="60"/>
      <c r="F971" s="60"/>
      <c r="G971" s="60"/>
    </row>
    <row r="972" ht="15.75" customHeight="1">
      <c r="A972" s="60"/>
      <c r="B972" s="60"/>
      <c r="C972" s="60"/>
      <c r="D972" s="60"/>
      <c r="E972" s="60"/>
      <c r="F972" s="60"/>
      <c r="G972" s="60"/>
    </row>
    <row r="973" ht="15.75" customHeight="1">
      <c r="A973" s="60"/>
      <c r="B973" s="60"/>
      <c r="C973" s="60"/>
      <c r="D973" s="60"/>
      <c r="E973" s="60"/>
      <c r="F973" s="60"/>
      <c r="G973" s="60"/>
    </row>
    <row r="974" ht="15.75" customHeight="1">
      <c r="A974" s="60"/>
      <c r="B974" s="60"/>
      <c r="C974" s="60"/>
      <c r="D974" s="60"/>
      <c r="E974" s="60"/>
      <c r="F974" s="60"/>
      <c r="G974" s="60"/>
    </row>
    <row r="975" ht="15.75" customHeight="1">
      <c r="A975" s="60"/>
      <c r="B975" s="60"/>
      <c r="C975" s="60"/>
      <c r="D975" s="60"/>
      <c r="E975" s="60"/>
      <c r="F975" s="60"/>
      <c r="G975" s="60"/>
    </row>
    <row r="976" ht="15.75" customHeight="1">
      <c r="A976" s="60"/>
      <c r="B976" s="60"/>
      <c r="C976" s="60"/>
      <c r="D976" s="60"/>
      <c r="E976" s="60"/>
      <c r="F976" s="60"/>
      <c r="G976" s="60"/>
    </row>
    <row r="977" ht="15.75" customHeight="1">
      <c r="A977" s="60"/>
      <c r="B977" s="60"/>
      <c r="C977" s="60"/>
      <c r="D977" s="60"/>
      <c r="E977" s="60"/>
      <c r="F977" s="60"/>
      <c r="G977" s="60"/>
    </row>
    <row r="978" ht="15.75" customHeight="1">
      <c r="A978" s="60"/>
      <c r="B978" s="60"/>
      <c r="C978" s="60"/>
      <c r="D978" s="60"/>
      <c r="E978" s="60"/>
      <c r="F978" s="60"/>
      <c r="G978" s="60"/>
    </row>
    <row r="979" ht="15.75" customHeight="1">
      <c r="A979" s="60"/>
      <c r="B979" s="60"/>
      <c r="C979" s="60"/>
      <c r="D979" s="60"/>
      <c r="E979" s="60"/>
      <c r="F979" s="60"/>
      <c r="G979" s="60"/>
    </row>
    <row r="980" ht="15.75" customHeight="1">
      <c r="A980" s="60"/>
      <c r="B980" s="60"/>
      <c r="C980" s="60"/>
      <c r="D980" s="60"/>
      <c r="E980" s="60"/>
      <c r="F980" s="60"/>
      <c r="G980" s="60"/>
    </row>
    <row r="981" ht="15.75" customHeight="1">
      <c r="A981" s="60"/>
      <c r="B981" s="60"/>
      <c r="C981" s="60"/>
      <c r="D981" s="60"/>
      <c r="E981" s="60"/>
      <c r="F981" s="60"/>
      <c r="G981" s="60"/>
    </row>
    <row r="982" ht="15.75" customHeight="1">
      <c r="A982" s="60"/>
      <c r="B982" s="60"/>
      <c r="C982" s="60"/>
      <c r="D982" s="60"/>
      <c r="E982" s="60"/>
      <c r="F982" s="60"/>
      <c r="G982" s="60"/>
    </row>
    <row r="983" ht="15.75" customHeight="1">
      <c r="A983" s="60"/>
      <c r="B983" s="60"/>
      <c r="C983" s="60"/>
      <c r="D983" s="60"/>
      <c r="E983" s="60"/>
      <c r="F983" s="60"/>
      <c r="G983" s="60"/>
    </row>
    <row r="984" ht="15.75" customHeight="1">
      <c r="A984" s="60"/>
      <c r="B984" s="60"/>
      <c r="C984" s="60"/>
      <c r="D984" s="60"/>
      <c r="E984" s="60"/>
      <c r="F984" s="60"/>
      <c r="G984" s="60"/>
    </row>
    <row r="985" ht="15.75" customHeight="1">
      <c r="A985" s="60"/>
      <c r="B985" s="60"/>
      <c r="C985" s="60"/>
      <c r="D985" s="60"/>
      <c r="E985" s="60"/>
      <c r="F985" s="60"/>
      <c r="G985" s="60"/>
    </row>
    <row r="986" ht="15.75" customHeight="1">
      <c r="A986" s="60"/>
      <c r="B986" s="60"/>
      <c r="C986" s="60"/>
      <c r="D986" s="60"/>
      <c r="E986" s="60"/>
      <c r="F986" s="60"/>
      <c r="G986" s="60"/>
    </row>
    <row r="987" ht="15.75" customHeight="1">
      <c r="A987" s="60"/>
      <c r="B987" s="60"/>
      <c r="C987" s="60"/>
      <c r="D987" s="60"/>
      <c r="E987" s="60"/>
      <c r="F987" s="60"/>
      <c r="G987" s="60"/>
    </row>
    <row r="988" ht="15.75" customHeight="1">
      <c r="A988" s="60"/>
      <c r="B988" s="60"/>
      <c r="C988" s="60"/>
      <c r="D988" s="60"/>
      <c r="E988" s="60"/>
      <c r="F988" s="60"/>
      <c r="G988" s="60"/>
    </row>
    <row r="989" ht="15.75" customHeight="1">
      <c r="A989" s="60"/>
      <c r="B989" s="60"/>
      <c r="C989" s="60"/>
      <c r="D989" s="60"/>
      <c r="E989" s="60"/>
      <c r="F989" s="60"/>
      <c r="G989" s="60"/>
    </row>
    <row r="990" ht="15.75" customHeight="1">
      <c r="A990" s="60"/>
      <c r="B990" s="60"/>
      <c r="C990" s="60"/>
      <c r="D990" s="60"/>
      <c r="E990" s="60"/>
      <c r="F990" s="60"/>
      <c r="G990" s="60"/>
    </row>
    <row r="991" ht="15.75" customHeight="1">
      <c r="A991" s="60"/>
      <c r="B991" s="60"/>
      <c r="C991" s="60"/>
      <c r="D991" s="60"/>
      <c r="E991" s="60"/>
      <c r="F991" s="60"/>
      <c r="G991" s="60"/>
    </row>
    <row r="992" ht="15.75" customHeight="1">
      <c r="A992" s="60"/>
      <c r="B992" s="60"/>
      <c r="C992" s="60"/>
      <c r="D992" s="60"/>
      <c r="E992" s="60"/>
      <c r="F992" s="60"/>
      <c r="G992" s="60"/>
    </row>
    <row r="993" ht="15.75" customHeight="1">
      <c r="A993" s="60"/>
      <c r="B993" s="60"/>
      <c r="C993" s="60"/>
      <c r="D993" s="60"/>
      <c r="E993" s="60"/>
      <c r="F993" s="60"/>
      <c r="G993" s="60"/>
    </row>
    <row r="994" ht="15.75" customHeight="1">
      <c r="A994" s="60"/>
      <c r="B994" s="60"/>
      <c r="C994" s="60"/>
      <c r="D994" s="60"/>
      <c r="E994" s="60"/>
      <c r="F994" s="60"/>
      <c r="G994" s="60"/>
    </row>
    <row r="995" ht="15.75" customHeight="1">
      <c r="A995" s="60"/>
      <c r="B995" s="60"/>
      <c r="C995" s="60"/>
      <c r="D995" s="60"/>
      <c r="E995" s="60"/>
      <c r="F995" s="60"/>
      <c r="G995" s="60"/>
    </row>
    <row r="996" ht="15.75" customHeight="1">
      <c r="A996" s="60"/>
      <c r="B996" s="60"/>
      <c r="C996" s="60"/>
      <c r="D996" s="60"/>
      <c r="E996" s="60"/>
      <c r="F996" s="60"/>
      <c r="G996" s="60"/>
    </row>
    <row r="997" ht="15.75" customHeight="1">
      <c r="A997" s="60"/>
      <c r="B997" s="60"/>
      <c r="C997" s="60"/>
      <c r="D997" s="60"/>
      <c r="E997" s="60"/>
      <c r="F997" s="60"/>
      <c r="G997" s="60"/>
    </row>
    <row r="998" ht="15.75" customHeight="1">
      <c r="A998" s="60"/>
      <c r="B998" s="60"/>
      <c r="C998" s="60"/>
      <c r="D998" s="60"/>
      <c r="E998" s="60"/>
      <c r="F998" s="60"/>
      <c r="G998" s="60"/>
    </row>
    <row r="999" ht="15.75" customHeight="1">
      <c r="A999" s="60"/>
      <c r="B999" s="60"/>
      <c r="C999" s="60"/>
      <c r="D999" s="60"/>
      <c r="E999" s="60"/>
      <c r="F999" s="60"/>
      <c r="G999" s="60"/>
    </row>
    <row r="1000" ht="15.75" customHeight="1">
      <c r="A1000" s="60"/>
      <c r="B1000" s="60"/>
      <c r="C1000" s="60"/>
      <c r="D1000" s="60"/>
      <c r="E1000" s="60"/>
      <c r="F1000" s="60"/>
      <c r="G1000" s="60"/>
    </row>
  </sheetData>
  <mergeCells count="1">
    <mergeCell ref="A1:G1"/>
  </mergeCells>
  <conditionalFormatting sqref="B3 G6:G1000">
    <cfRule type="cellIs" dxfId="0" priority="1" operator="equal">
      <formula>"Normal"</formula>
    </cfRule>
  </conditionalFormatting>
  <conditionalFormatting sqref="B3 G6:G1000">
    <cfRule type="cellIs" dxfId="1" priority="2" operator="equal">
      <formula>"Late Visit"</formula>
    </cfRule>
  </conditionalFormatting>
  <conditionalFormatting sqref="B3 G6:G1000">
    <cfRule type="cellIs" dxfId="2" priority="3" operator="equal">
      <formula>"New"</formula>
    </cfRule>
  </conditionalFormatting>
  <dataValidations>
    <dataValidation type="list" allowBlank="1" sqref="B3">
      <formula1>'ข้อมูลผู้เชื่อ'!$K$2:$K771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61" t="s">
        <v>3</v>
      </c>
      <c r="B1" s="61" t="s">
        <v>510</v>
      </c>
      <c r="C1" s="42"/>
      <c r="D1" s="62">
        <v>1.0</v>
      </c>
      <c r="E1" s="63" t="s">
        <v>511</v>
      </c>
      <c r="F1" s="63" t="s">
        <v>512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5.75" customHeight="1">
      <c r="A2" s="8" t="s">
        <v>13</v>
      </c>
      <c r="B2" s="8">
        <v>7.0</v>
      </c>
      <c r="C2" s="42"/>
      <c r="D2" s="62">
        <v>2.0</v>
      </c>
      <c r="E2" s="63" t="s">
        <v>513</v>
      </c>
      <c r="F2" s="63" t="s">
        <v>514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5.75" customHeight="1">
      <c r="A3" s="8" t="s">
        <v>515</v>
      </c>
      <c r="B3" s="8">
        <v>14.0</v>
      </c>
      <c r="C3" s="42"/>
      <c r="D3" s="62">
        <v>3.0</v>
      </c>
      <c r="E3" s="63" t="s">
        <v>516</v>
      </c>
      <c r="F3" s="63" t="s">
        <v>517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5.75" customHeight="1">
      <c r="A4" s="8" t="s">
        <v>518</v>
      </c>
      <c r="B4" s="8">
        <v>30.0</v>
      </c>
      <c r="C4" s="42"/>
      <c r="D4" s="62">
        <v>4.0</v>
      </c>
      <c r="E4" s="63" t="s">
        <v>519</v>
      </c>
      <c r="F4" s="63" t="s">
        <v>520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5.75" customHeight="1">
      <c r="A5" s="8"/>
      <c r="B5" s="8"/>
      <c r="C5" s="42"/>
      <c r="D5" s="62">
        <v>5.0</v>
      </c>
      <c r="E5" s="63" t="s">
        <v>521</v>
      </c>
      <c r="F5" s="63" t="s">
        <v>522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5.75" customHeight="1">
      <c r="A6" s="8"/>
      <c r="B6" s="8"/>
      <c r="C6" s="42"/>
      <c r="D6" s="62">
        <v>6.0</v>
      </c>
      <c r="E6" s="63" t="s">
        <v>523</v>
      </c>
      <c r="F6" s="63" t="s">
        <v>524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5.75" customHeight="1">
      <c r="A7" s="8"/>
      <c r="B7" s="8"/>
      <c r="C7" s="42"/>
      <c r="D7" s="62">
        <v>7.0</v>
      </c>
      <c r="E7" s="63" t="s">
        <v>525</v>
      </c>
      <c r="F7" s="63" t="s">
        <v>526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5.75" customHeight="1">
      <c r="A8" s="8"/>
      <c r="B8" s="8"/>
      <c r="C8" s="42"/>
      <c r="D8" s="62">
        <v>8.0</v>
      </c>
      <c r="E8" s="63" t="s">
        <v>527</v>
      </c>
      <c r="F8" s="63" t="s">
        <v>528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5.75" customHeight="1">
      <c r="A9" s="8"/>
      <c r="B9" s="8"/>
      <c r="C9" s="42"/>
      <c r="D9" s="62">
        <v>9.0</v>
      </c>
      <c r="E9" s="63" t="s">
        <v>529</v>
      </c>
      <c r="F9" s="63" t="s">
        <v>530</v>
      </c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5.75" customHeight="1">
      <c r="A10" s="8"/>
      <c r="B10" s="8"/>
      <c r="C10" s="42"/>
      <c r="D10" s="62">
        <v>10.0</v>
      </c>
      <c r="E10" s="63" t="s">
        <v>531</v>
      </c>
      <c r="F10" s="63" t="s">
        <v>532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5.75" customHeight="1">
      <c r="A11" s="8"/>
      <c r="B11" s="8"/>
      <c r="C11" s="42"/>
      <c r="D11" s="62">
        <v>11.0</v>
      </c>
      <c r="E11" s="63" t="s">
        <v>533</v>
      </c>
      <c r="F11" s="63" t="s">
        <v>534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15.75" customHeight="1">
      <c r="A12" s="8"/>
      <c r="B12" s="8"/>
      <c r="C12" s="42"/>
      <c r="D12" s="62">
        <v>12.0</v>
      </c>
      <c r="E12" s="63" t="s">
        <v>535</v>
      </c>
      <c r="F12" s="63" t="s">
        <v>536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5.75" customHeight="1">
      <c r="A13" s="8"/>
      <c r="B13" s="8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5.75" customHeight="1">
      <c r="A14" s="8"/>
      <c r="B14" s="8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5.75" customHeight="1">
      <c r="A15" s="8"/>
      <c r="B15" s="8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5.75" customHeight="1">
      <c r="A16" s="8"/>
      <c r="B16" s="8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5.75" customHeight="1">
      <c r="A17" s="8"/>
      <c r="B17" s="8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5.75" customHeight="1">
      <c r="A18" s="8"/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5.75" customHeight="1">
      <c r="A19" s="8"/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5.75" customHeight="1">
      <c r="A20" s="8"/>
      <c r="B20" s="8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5.75" customHeight="1">
      <c r="A21" s="8"/>
      <c r="B21" s="8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5.75" customHeight="1">
      <c r="A22" s="8"/>
      <c r="B22" s="8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5.75" customHeight="1">
      <c r="A23" s="8"/>
      <c r="B23" s="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5.75" customHeight="1">
      <c r="A24" s="8"/>
      <c r="B24" s="8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5.75" customHeight="1">
      <c r="A25" s="8"/>
      <c r="B25" s="8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5.75" customHeight="1">
      <c r="A26" s="8"/>
      <c r="B26" s="8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5.75" customHeight="1">
      <c r="A27" s="8"/>
      <c r="B27" s="8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5.75" customHeight="1">
      <c r="A28" s="8"/>
      <c r="B28" s="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5.75" customHeight="1">
      <c r="A29" s="8"/>
      <c r="B29" s="8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5.75" customHeight="1">
      <c r="A30" s="8"/>
      <c r="B30" s="8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5.75" customHeight="1">
      <c r="A31" s="8"/>
      <c r="B31" s="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5.75" customHeight="1">
      <c r="A32" s="8"/>
      <c r="B32" s="8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5.75" customHeight="1">
      <c r="A33" s="8"/>
      <c r="B33" s="8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5.75" customHeight="1">
      <c r="A34" s="8"/>
      <c r="B34" s="8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5.75" customHeight="1">
      <c r="A35" s="8"/>
      <c r="B35" s="8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5.75" customHeight="1">
      <c r="A36" s="8"/>
      <c r="B36" s="8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5.75" customHeight="1">
      <c r="A37" s="8"/>
      <c r="B37" s="8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5.75" customHeight="1">
      <c r="A38" s="8"/>
      <c r="B38" s="8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5.75" customHeight="1">
      <c r="A39" s="8"/>
      <c r="B39" s="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5.75" customHeight="1">
      <c r="A40" s="8"/>
      <c r="B40" s="8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5.75" customHeight="1">
      <c r="A41" s="8"/>
      <c r="B41" s="8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5.75" customHeight="1">
      <c r="A42" s="8"/>
      <c r="B42" s="8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5.75" customHeight="1">
      <c r="A43" s="8"/>
      <c r="B43" s="8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5.75" customHeight="1">
      <c r="A44" s="8"/>
      <c r="B44" s="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5.75" customHeight="1">
      <c r="A45" s="8"/>
      <c r="B45" s="8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5.75" customHeight="1">
      <c r="A46" s="8"/>
      <c r="B46" s="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5.75" customHeight="1">
      <c r="A47" s="8"/>
      <c r="B47" s="8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5.75" customHeight="1">
      <c r="A48" s="8"/>
      <c r="B48" s="8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5.75" customHeight="1">
      <c r="A49" s="8"/>
      <c r="B49" s="8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5.75" customHeight="1">
      <c r="A50" s="8"/>
      <c r="B50" s="8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5.75" customHeight="1">
      <c r="A51" s="8"/>
      <c r="B51" s="8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5.75" customHeight="1">
      <c r="A52" s="8"/>
      <c r="B52" s="8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5.75" customHeight="1">
      <c r="A53" s="8"/>
      <c r="B53" s="8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5.75" customHeight="1">
      <c r="A54" s="8"/>
      <c r="B54" s="8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5.75" customHeight="1">
      <c r="A55" s="8"/>
      <c r="B55" s="8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5.75" customHeight="1">
      <c r="A56" s="8"/>
      <c r="B56" s="8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5.75" customHeight="1">
      <c r="A57" s="8"/>
      <c r="B57" s="8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5.75" customHeight="1">
      <c r="A58" s="8"/>
      <c r="B58" s="8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5.75" customHeight="1">
      <c r="A59" s="8"/>
      <c r="B59" s="8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5.75" customHeight="1">
      <c r="A60" s="8"/>
      <c r="B60" s="8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5.75" customHeight="1">
      <c r="A61" s="8"/>
      <c r="B61" s="8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5.75" customHeight="1">
      <c r="A62" s="8"/>
      <c r="B62" s="8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5.75" customHeight="1">
      <c r="A63" s="8"/>
      <c r="B63" s="8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5.75" customHeight="1">
      <c r="A64" s="8"/>
      <c r="B64" s="8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5.75" customHeight="1">
      <c r="A65" s="8"/>
      <c r="B65" s="8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5.75" customHeight="1">
      <c r="A66" s="8"/>
      <c r="B66" s="8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5.75" customHeight="1">
      <c r="A67" s="8"/>
      <c r="B67" s="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5.75" customHeight="1">
      <c r="A68" s="8"/>
      <c r="B68" s="8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5.75" customHeight="1">
      <c r="A69" s="8"/>
      <c r="B69" s="8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5.75" customHeight="1">
      <c r="A70" s="8"/>
      <c r="B70" s="8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5.75" customHeight="1">
      <c r="A71" s="8"/>
      <c r="B71" s="8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5.75" customHeight="1">
      <c r="A72" s="8"/>
      <c r="B72" s="8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5.75" customHeight="1">
      <c r="A73" s="8"/>
      <c r="B73" s="8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5.75" customHeight="1">
      <c r="A74" s="8"/>
      <c r="B74" s="8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5.75" customHeight="1">
      <c r="A75" s="8"/>
      <c r="B75" s="8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5.75" customHeight="1">
      <c r="A76" s="8"/>
      <c r="B76" s="8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5.75" customHeight="1">
      <c r="A77" s="8"/>
      <c r="B77" s="8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5.75" customHeight="1">
      <c r="A78" s="8"/>
      <c r="B78" s="8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5.75" customHeight="1">
      <c r="A79" s="8"/>
      <c r="B79" s="8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5.75" customHeight="1">
      <c r="A80" s="8"/>
      <c r="B80" s="8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5.75" customHeight="1">
      <c r="A81" s="8"/>
      <c r="B81" s="8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5.75" customHeight="1">
      <c r="A82" s="8"/>
      <c r="B82" s="8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5.75" customHeight="1">
      <c r="A83" s="8"/>
      <c r="B83" s="8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5.75" customHeight="1">
      <c r="A84" s="8"/>
      <c r="B84" s="8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5.75" customHeight="1">
      <c r="A85" s="8"/>
      <c r="B85" s="8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5.75" customHeight="1">
      <c r="A86" s="8"/>
      <c r="B86" s="8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5.75" customHeight="1">
      <c r="A87" s="8"/>
      <c r="B87" s="8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5.75" customHeight="1">
      <c r="A88" s="8"/>
      <c r="B88" s="8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5.75" customHeight="1">
      <c r="A89" s="8"/>
      <c r="B89" s="8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5.75" customHeight="1">
      <c r="A90" s="8"/>
      <c r="B90" s="8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5.75" customHeight="1">
      <c r="A91" s="8"/>
      <c r="B91" s="8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5.75" customHeight="1">
      <c r="A92" s="8"/>
      <c r="B92" s="8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5.75" customHeight="1">
      <c r="A93" s="8"/>
      <c r="B93" s="8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5.75" customHeight="1">
      <c r="A94" s="8"/>
      <c r="B94" s="8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5.75" customHeight="1">
      <c r="A95" s="8"/>
      <c r="B95" s="8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5.75" customHeight="1">
      <c r="A96" s="8"/>
      <c r="B96" s="8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5.75" customHeight="1">
      <c r="A97" s="8"/>
      <c r="B97" s="8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5.75" customHeight="1">
      <c r="A98" s="8"/>
      <c r="B98" s="8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5.75" customHeight="1">
      <c r="A99" s="8"/>
      <c r="B99" s="8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5.75" customHeight="1">
      <c r="A100" s="8"/>
      <c r="B100" s="8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5.75" customHeight="1">
      <c r="A101" s="8"/>
      <c r="B101" s="8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5.75" customHeight="1">
      <c r="A102" s="8"/>
      <c r="B102" s="8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5.75" customHeight="1">
      <c r="A103" s="8"/>
      <c r="B103" s="8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5.75" customHeight="1">
      <c r="A104" s="8"/>
      <c r="B104" s="8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5.75" customHeight="1">
      <c r="A105" s="8"/>
      <c r="B105" s="8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5.75" customHeight="1">
      <c r="A106" s="8"/>
      <c r="B106" s="8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5.75" customHeight="1">
      <c r="A107" s="8"/>
      <c r="B107" s="8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5.75" customHeight="1">
      <c r="A108" s="8"/>
      <c r="B108" s="8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5.75" customHeight="1">
      <c r="A109" s="8"/>
      <c r="B109" s="8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5.75" customHeight="1">
      <c r="A110" s="8"/>
      <c r="B110" s="8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5.75" customHeight="1">
      <c r="A111" s="8"/>
      <c r="B111" s="8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5.75" customHeight="1">
      <c r="A112" s="8"/>
      <c r="B112" s="8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5.75" customHeight="1">
      <c r="A113" s="8"/>
      <c r="B113" s="8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5.75" customHeight="1">
      <c r="A114" s="8"/>
      <c r="B114" s="8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5.75" customHeight="1">
      <c r="A115" s="8"/>
      <c r="B115" s="8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5.75" customHeight="1">
      <c r="A116" s="8"/>
      <c r="B116" s="8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5.75" customHeight="1">
      <c r="A117" s="8"/>
      <c r="B117" s="8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5.75" customHeight="1">
      <c r="A118" s="8"/>
      <c r="B118" s="8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5.75" customHeight="1">
      <c r="A119" s="8"/>
      <c r="B119" s="8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5.75" customHeight="1">
      <c r="A120" s="8"/>
      <c r="B120" s="8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5.75" customHeight="1">
      <c r="A121" s="8"/>
      <c r="B121" s="8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5.75" customHeight="1">
      <c r="A122" s="8"/>
      <c r="B122" s="8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5.75" customHeight="1">
      <c r="A123" s="8"/>
      <c r="B123" s="8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5.75" customHeight="1">
      <c r="A124" s="8"/>
      <c r="B124" s="8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5.75" customHeight="1">
      <c r="A125" s="8"/>
      <c r="B125" s="8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5.75" customHeight="1">
      <c r="A126" s="8"/>
      <c r="B126" s="8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5.75" customHeight="1">
      <c r="A127" s="8"/>
      <c r="B127" s="8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5.75" customHeight="1">
      <c r="A128" s="8"/>
      <c r="B128" s="8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5.75" customHeight="1">
      <c r="A129" s="8"/>
      <c r="B129" s="8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5.75" customHeight="1">
      <c r="A130" s="8"/>
      <c r="B130" s="8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5.75" customHeight="1">
      <c r="A131" s="8"/>
      <c r="B131" s="8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5.75" customHeight="1">
      <c r="A132" s="8"/>
      <c r="B132" s="8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5.75" customHeight="1">
      <c r="A133" s="8"/>
      <c r="B133" s="8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5.75" customHeight="1">
      <c r="A134" s="8"/>
      <c r="B134" s="8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5.75" customHeight="1">
      <c r="A135" s="8"/>
      <c r="B135" s="8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5.75" customHeight="1">
      <c r="A136" s="8"/>
      <c r="B136" s="8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5.75" customHeight="1">
      <c r="A137" s="8"/>
      <c r="B137" s="8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5.75" customHeight="1">
      <c r="A138" s="8"/>
      <c r="B138" s="8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5.75" customHeight="1">
      <c r="A139" s="8"/>
      <c r="B139" s="8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5.75" customHeight="1">
      <c r="A140" s="8"/>
      <c r="B140" s="8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5.75" customHeight="1">
      <c r="A141" s="8"/>
      <c r="B141" s="8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5.75" customHeight="1">
      <c r="A142" s="8"/>
      <c r="B142" s="8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5.75" customHeight="1">
      <c r="A143" s="8"/>
      <c r="B143" s="8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5.75" customHeight="1">
      <c r="A144" s="8"/>
      <c r="B144" s="8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5.75" customHeight="1">
      <c r="A145" s="8"/>
      <c r="B145" s="8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5.75" customHeight="1">
      <c r="A146" s="8"/>
      <c r="B146" s="8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5.75" customHeight="1">
      <c r="A147" s="8"/>
      <c r="B147" s="8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5.75" customHeight="1">
      <c r="A148" s="8"/>
      <c r="B148" s="8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5.75" customHeight="1">
      <c r="A149" s="8"/>
      <c r="B149" s="8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5.75" customHeight="1">
      <c r="A150" s="8"/>
      <c r="B150" s="8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5.75" customHeight="1">
      <c r="A151" s="8"/>
      <c r="B151" s="8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5.75" customHeight="1">
      <c r="A152" s="8"/>
      <c r="B152" s="8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5.75" customHeight="1">
      <c r="A153" s="8"/>
      <c r="B153" s="8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5.75" customHeight="1">
      <c r="A154" s="8"/>
      <c r="B154" s="8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5.75" customHeight="1">
      <c r="A155" s="8"/>
      <c r="B155" s="8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5.75" customHeight="1">
      <c r="A156" s="8"/>
      <c r="B156" s="8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5.75" customHeight="1">
      <c r="A157" s="8"/>
      <c r="B157" s="8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5.75" customHeight="1">
      <c r="A158" s="8"/>
      <c r="B158" s="8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5.75" customHeight="1">
      <c r="A159" s="8"/>
      <c r="B159" s="8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5.75" customHeight="1">
      <c r="A160" s="8"/>
      <c r="B160" s="8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5.75" customHeight="1">
      <c r="A161" s="8"/>
      <c r="B161" s="8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5.75" customHeight="1">
      <c r="A162" s="8"/>
      <c r="B162" s="8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5.75" customHeight="1">
      <c r="A163" s="8"/>
      <c r="B163" s="8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5.75" customHeight="1">
      <c r="A164" s="8"/>
      <c r="B164" s="8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5.75" customHeight="1">
      <c r="A165" s="8"/>
      <c r="B165" s="8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5.75" customHeight="1">
      <c r="A166" s="8"/>
      <c r="B166" s="8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5.75" customHeight="1">
      <c r="A167" s="8"/>
      <c r="B167" s="8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5.75" customHeight="1">
      <c r="A168" s="8"/>
      <c r="B168" s="8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5.75" customHeight="1">
      <c r="A169" s="8"/>
      <c r="B169" s="8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5.75" customHeight="1">
      <c r="A170" s="8"/>
      <c r="B170" s="8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5.75" customHeight="1">
      <c r="A171" s="8"/>
      <c r="B171" s="8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5.75" customHeight="1">
      <c r="A172" s="8"/>
      <c r="B172" s="8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5.75" customHeight="1">
      <c r="A173" s="8"/>
      <c r="B173" s="8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5.75" customHeight="1">
      <c r="A174" s="8"/>
      <c r="B174" s="8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5.75" customHeight="1">
      <c r="A175" s="8"/>
      <c r="B175" s="8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5.75" customHeight="1">
      <c r="A176" s="8"/>
      <c r="B176" s="8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5.75" customHeight="1">
      <c r="A177" s="8"/>
      <c r="B177" s="8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5.75" customHeight="1">
      <c r="A178" s="8"/>
      <c r="B178" s="8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5.75" customHeight="1">
      <c r="A179" s="8"/>
      <c r="B179" s="8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5.75" customHeight="1">
      <c r="A180" s="8"/>
      <c r="B180" s="8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5.75" customHeight="1">
      <c r="A181" s="8"/>
      <c r="B181" s="8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5.75" customHeight="1">
      <c r="A182" s="8"/>
      <c r="B182" s="8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5.75" customHeight="1">
      <c r="A183" s="8"/>
      <c r="B183" s="8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5.75" customHeight="1">
      <c r="A184" s="8"/>
      <c r="B184" s="8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5.75" customHeight="1">
      <c r="A185" s="8"/>
      <c r="B185" s="8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5.75" customHeight="1">
      <c r="A186" s="8"/>
      <c r="B186" s="8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5.75" customHeight="1">
      <c r="A187" s="8"/>
      <c r="B187" s="8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5.75" customHeight="1">
      <c r="A188" s="8"/>
      <c r="B188" s="8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5.75" customHeight="1">
      <c r="A189" s="8"/>
      <c r="B189" s="8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5.75" customHeight="1">
      <c r="A190" s="8"/>
      <c r="B190" s="8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5.75" customHeight="1">
      <c r="A191" s="8"/>
      <c r="B191" s="8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5.75" customHeight="1">
      <c r="A192" s="8"/>
      <c r="B192" s="8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5.75" customHeight="1">
      <c r="A193" s="8"/>
      <c r="B193" s="8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5.75" customHeight="1">
      <c r="A194" s="8"/>
      <c r="B194" s="8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5.75" customHeight="1">
      <c r="A195" s="8"/>
      <c r="B195" s="8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5.75" customHeight="1">
      <c r="A196" s="8"/>
      <c r="B196" s="8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5.75" customHeight="1">
      <c r="A197" s="8"/>
      <c r="B197" s="8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5.75" customHeight="1">
      <c r="A198" s="8"/>
      <c r="B198" s="8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5.75" customHeight="1">
      <c r="A199" s="8"/>
      <c r="B199" s="8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5.75" customHeight="1">
      <c r="A200" s="8"/>
      <c r="B200" s="8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5.75" customHeight="1">
      <c r="A201" s="8"/>
      <c r="B201" s="8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5.75" customHeight="1">
      <c r="A202" s="8"/>
      <c r="B202" s="8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5.75" customHeight="1">
      <c r="A203" s="8"/>
      <c r="B203" s="8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5.75" customHeight="1">
      <c r="A204" s="8"/>
      <c r="B204" s="8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5.75" customHeight="1">
      <c r="A205" s="8"/>
      <c r="B205" s="8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5.75" customHeight="1">
      <c r="A206" s="8"/>
      <c r="B206" s="8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5.75" customHeight="1">
      <c r="A207" s="8"/>
      <c r="B207" s="8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5.75" customHeight="1">
      <c r="A208" s="8"/>
      <c r="B208" s="8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5.75" customHeight="1">
      <c r="A209" s="8"/>
      <c r="B209" s="8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5.75" customHeight="1">
      <c r="A210" s="8"/>
      <c r="B210" s="8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5.75" customHeight="1">
      <c r="A211" s="8"/>
      <c r="B211" s="8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5.75" customHeight="1">
      <c r="A212" s="8"/>
      <c r="B212" s="8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5.75" customHeight="1">
      <c r="A213" s="8"/>
      <c r="B213" s="8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5.75" customHeight="1">
      <c r="A214" s="8"/>
      <c r="B214" s="8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5.75" customHeight="1">
      <c r="A215" s="8"/>
      <c r="B215" s="8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5.75" customHeight="1">
      <c r="A216" s="8"/>
      <c r="B216" s="8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5.75" customHeight="1">
      <c r="A217" s="8"/>
      <c r="B217" s="8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5.75" customHeight="1">
      <c r="A218" s="8"/>
      <c r="B218" s="8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5.75" customHeight="1">
      <c r="A219" s="8"/>
      <c r="B219" s="8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5.75" customHeight="1">
      <c r="A220" s="8"/>
      <c r="B220" s="8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