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202300"/>
  <mc:AlternateContent xmlns:mc="http://schemas.openxmlformats.org/markup-compatibility/2006">
    <mc:Choice Requires="x15">
      <x15ac:absPath xmlns:x15ac="http://schemas.microsoft.com/office/spreadsheetml/2010/11/ac" url="/Users/jacksongasho/Desktop/DATA ANALYTICS PROJECTS/EXCEL/"/>
    </mc:Choice>
  </mc:AlternateContent>
  <xr:revisionPtr revIDLastSave="0" documentId="13_ncr:1_{9826EA74-CF70-A34C-98A6-23580ACF043A}" xr6:coauthVersionLast="47" xr6:coauthVersionMax="47" xr10:uidLastSave="{00000000-0000-0000-0000-000000000000}"/>
  <bookViews>
    <workbookView xWindow="0" yWindow="740" windowWidth="30240" windowHeight="18900" xr2:uid="{872E8706-EC60-5142-812C-5D18C6F6A421}"/>
  </bookViews>
  <sheets>
    <sheet name="Dashboard" sheetId="10" r:id="rId1"/>
    <sheet name="SalesPivot" sheetId="31" r:id="rId2"/>
    <sheet name="CurrentInvPivot" sheetId="32" r:id="rId3"/>
    <sheet name="Master Inventory" sheetId="1" r:id="rId4"/>
    <sheet name="Stock Tracker" sheetId="5" r:id="rId5"/>
    <sheet name="PrintSalesGraph" sheetId="36" r:id="rId6"/>
    <sheet name="PrintSalesPivot" sheetId="35" r:id="rId7"/>
    <sheet name="Inventory Graph" sheetId="18" r:id="rId8"/>
    <sheet name="Inventory Level Data" sheetId="24" r:id="rId9"/>
    <sheet name="InvOverTimePivot" sheetId="27" r:id="rId10"/>
    <sheet name="Variance Tracker" sheetId="6" r:id="rId11"/>
    <sheet name="DV Lists" sheetId="2" state="hidden" r:id="rId12"/>
  </sheets>
  <definedNames>
    <definedName name="NativeTimeline_Date">#N/A</definedName>
    <definedName name="NativeTimeline_Transaction_Date">#N/A</definedName>
    <definedName name="Slicer_Item_Category">#N/A</definedName>
    <definedName name="Slicer_Item_Category1">#N/A</definedName>
  </definedNames>
  <calcPr calcId="191029"/>
  <pivotCaches>
    <pivotCache cacheId="43" r:id="rId13"/>
    <pivotCache cacheId="48"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5" i="5" l="1"/>
  <c r="E115" i="5"/>
  <c r="L115" i="5" s="1"/>
  <c r="H115" i="5"/>
  <c r="J115" i="5" s="1"/>
  <c r="M115" i="5"/>
  <c r="N115" i="5"/>
  <c r="O115" i="5"/>
  <c r="C114" i="5"/>
  <c r="E114" i="5"/>
  <c r="L114" i="5" s="1"/>
  <c r="H114" i="5"/>
  <c r="J114" i="5" s="1"/>
  <c r="C113" i="5"/>
  <c r="H113" i="5" s="1"/>
  <c r="E113" i="5"/>
  <c r="L113" i="5" s="1"/>
  <c r="C112" i="5"/>
  <c r="H112" i="5" s="1"/>
  <c r="E112" i="5"/>
  <c r="L112" i="5" s="1"/>
  <c r="C111" i="5"/>
  <c r="H111" i="5" s="1"/>
  <c r="J111" i="5" s="1"/>
  <c r="E111" i="5"/>
  <c r="L111" i="5" s="1"/>
  <c r="C110" i="5"/>
  <c r="H110" i="5" s="1"/>
  <c r="J110" i="5" s="1"/>
  <c r="E110" i="5"/>
  <c r="L110" i="5" s="1"/>
  <c r="C109" i="5"/>
  <c r="H109" i="5" s="1"/>
  <c r="J109" i="5" s="1"/>
  <c r="E109" i="5"/>
  <c r="L109" i="5" s="1"/>
  <c r="C108" i="5"/>
  <c r="H108" i="5" s="1"/>
  <c r="J108" i="5" s="1"/>
  <c r="E108" i="5"/>
  <c r="L108" i="5" s="1"/>
  <c r="C107" i="5"/>
  <c r="H107" i="5" s="1"/>
  <c r="J107" i="5" s="1"/>
  <c r="E107" i="5"/>
  <c r="L107" i="5" s="1"/>
  <c r="H97" i="5"/>
  <c r="C105" i="5"/>
  <c r="H105" i="5" s="1"/>
  <c r="J105" i="5" s="1"/>
  <c r="C106" i="5"/>
  <c r="H106" i="5" s="1"/>
  <c r="J106" i="5" s="1"/>
  <c r="E105" i="5"/>
  <c r="O105" i="5" s="1"/>
  <c r="E106" i="5"/>
  <c r="M106" i="5" s="1"/>
  <c r="C104" i="5"/>
  <c r="H104" i="5" s="1"/>
  <c r="J104" i="5" s="1"/>
  <c r="E104" i="5"/>
  <c r="L104" i="5" s="1"/>
  <c r="C101" i="5"/>
  <c r="H101" i="5" s="1"/>
  <c r="J101" i="5" s="1"/>
  <c r="C102" i="5"/>
  <c r="H102" i="5" s="1"/>
  <c r="J102" i="5" s="1"/>
  <c r="C103" i="5"/>
  <c r="H103" i="5" s="1"/>
  <c r="J103" i="5" s="1"/>
  <c r="E101" i="5"/>
  <c r="M101" i="5" s="1"/>
  <c r="E102" i="5"/>
  <c r="M102" i="5" s="1"/>
  <c r="E103" i="5"/>
  <c r="O103" i="5" s="1"/>
  <c r="C99" i="5"/>
  <c r="C100" i="5"/>
  <c r="E99" i="5"/>
  <c r="M99" i="5" s="1"/>
  <c r="E100" i="5"/>
  <c r="M100" i="5" s="1"/>
  <c r="H99" i="5"/>
  <c r="H100" i="5"/>
  <c r="J99" i="5"/>
  <c r="J100" i="5"/>
  <c r="C98" i="5"/>
  <c r="H98" i="5" s="1"/>
  <c r="J98" i="5" s="1"/>
  <c r="E98" i="5"/>
  <c r="L98" i="5" s="1"/>
  <c r="C97" i="5"/>
  <c r="E97" i="5"/>
  <c r="N97" i="5" s="1"/>
  <c r="J97" i="5"/>
  <c r="C96" i="5"/>
  <c r="E96" i="5"/>
  <c r="N96" i="5" s="1"/>
  <c r="H96" i="5"/>
  <c r="J96" i="5"/>
  <c r="C94" i="5"/>
  <c r="C95" i="5"/>
  <c r="E94" i="5"/>
  <c r="M94" i="5" s="1"/>
  <c r="E95" i="5"/>
  <c r="M95" i="5" s="1"/>
  <c r="H94" i="5"/>
  <c r="H95" i="5"/>
  <c r="J94" i="5"/>
  <c r="J95" i="5"/>
  <c r="C90" i="5"/>
  <c r="H90" i="5" s="1"/>
  <c r="J90" i="5" s="1"/>
  <c r="C91" i="5"/>
  <c r="H91" i="5" s="1"/>
  <c r="J91" i="5" s="1"/>
  <c r="C92" i="5"/>
  <c r="H92" i="5" s="1"/>
  <c r="J92" i="5" s="1"/>
  <c r="C93" i="5"/>
  <c r="H93" i="5" s="1"/>
  <c r="J93" i="5" s="1"/>
  <c r="E90" i="5"/>
  <c r="N90" i="5" s="1"/>
  <c r="E91" i="5"/>
  <c r="O91" i="5" s="1"/>
  <c r="E92" i="5"/>
  <c r="L92" i="5" s="1"/>
  <c r="E93" i="5"/>
  <c r="O93" i="5" s="1"/>
  <c r="C86" i="5"/>
  <c r="H86" i="5" s="1"/>
  <c r="J86" i="5" s="1"/>
  <c r="C87" i="5"/>
  <c r="H87" i="5" s="1"/>
  <c r="J87" i="5" s="1"/>
  <c r="C88" i="5"/>
  <c r="H88" i="5" s="1"/>
  <c r="J88" i="5" s="1"/>
  <c r="C89" i="5"/>
  <c r="H89" i="5" s="1"/>
  <c r="J89" i="5" s="1"/>
  <c r="E86" i="5"/>
  <c r="M86" i="5" s="1"/>
  <c r="E87" i="5"/>
  <c r="M87" i="5" s="1"/>
  <c r="E88" i="5"/>
  <c r="O88" i="5" s="1"/>
  <c r="E89" i="5"/>
  <c r="O89" i="5" s="1"/>
  <c r="C85" i="5"/>
  <c r="H85" i="5" s="1"/>
  <c r="J85" i="5" s="1"/>
  <c r="E85" i="5"/>
  <c r="L85" i="5" s="1"/>
  <c r="C84" i="5"/>
  <c r="E84" i="5"/>
  <c r="N84" i="5" s="1"/>
  <c r="H84" i="5"/>
  <c r="J84" i="5"/>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4" i="6"/>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81" i="5"/>
  <c r="J82" i="5"/>
  <c r="J8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81" i="5"/>
  <c r="H82" i="5"/>
  <c r="H83" i="5"/>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C83" i="5"/>
  <c r="E83" i="5"/>
  <c r="N83" i="5" s="1"/>
  <c r="C82" i="5"/>
  <c r="E82" i="5"/>
  <c r="N82" i="5" s="1"/>
  <c r="C81" i="5"/>
  <c r="E81" i="5"/>
  <c r="N81" i="5" s="1"/>
  <c r="C80" i="5"/>
  <c r="H80" i="5" s="1"/>
  <c r="J80" i="5" s="1"/>
  <c r="E80" i="5"/>
  <c r="N80" i="5" s="1"/>
  <c r="C78" i="5"/>
  <c r="H78" i="5" s="1"/>
  <c r="J78" i="5" s="1"/>
  <c r="C79" i="5"/>
  <c r="H79" i="5" s="1"/>
  <c r="J79" i="5" s="1"/>
  <c r="E78" i="5"/>
  <c r="N78" i="5" s="1"/>
  <c r="E79" i="5"/>
  <c r="N79" i="5" s="1"/>
  <c r="C77" i="5"/>
  <c r="H77" i="5" s="1"/>
  <c r="J77" i="5" s="1"/>
  <c r="E77" i="5"/>
  <c r="N77" i="5" s="1"/>
  <c r="E4" i="5"/>
  <c r="O4" i="5" s="1"/>
  <c r="S4" i="5" s="1"/>
  <c r="E5" i="5"/>
  <c r="N5" i="5" s="1"/>
  <c r="E6" i="5"/>
  <c r="N6" i="5" s="1"/>
  <c r="E7" i="5"/>
  <c r="N7" i="5" s="1"/>
  <c r="E8" i="5"/>
  <c r="N8" i="5" s="1"/>
  <c r="E9" i="5"/>
  <c r="N9" i="5" s="1"/>
  <c r="E10" i="5"/>
  <c r="N10" i="5" s="1"/>
  <c r="E11" i="5"/>
  <c r="N11" i="5" s="1"/>
  <c r="E12" i="5"/>
  <c r="N12" i="5" s="1"/>
  <c r="E13" i="5"/>
  <c r="N13" i="5" s="1"/>
  <c r="E14" i="5"/>
  <c r="N14" i="5" s="1"/>
  <c r="E15" i="5"/>
  <c r="N15" i="5" s="1"/>
  <c r="E16" i="5"/>
  <c r="L16" i="5" s="1"/>
  <c r="E17" i="5"/>
  <c r="N17" i="5" s="1"/>
  <c r="E18" i="5"/>
  <c r="N18" i="5" s="1"/>
  <c r="E19" i="5"/>
  <c r="N19" i="5" s="1"/>
  <c r="E20" i="5"/>
  <c r="N20" i="5" s="1"/>
  <c r="E21" i="5"/>
  <c r="N21" i="5" s="1"/>
  <c r="E22" i="5"/>
  <c r="N22" i="5" s="1"/>
  <c r="E23" i="5"/>
  <c r="N23" i="5" s="1"/>
  <c r="E24" i="5"/>
  <c r="N24" i="5" s="1"/>
  <c r="E25" i="5"/>
  <c r="N25" i="5" s="1"/>
  <c r="E26" i="5"/>
  <c r="L26" i="5" s="1"/>
  <c r="E27" i="5"/>
  <c r="N27" i="5" s="1"/>
  <c r="E28" i="5"/>
  <c r="N28" i="5" s="1"/>
  <c r="E29" i="5"/>
  <c r="N29" i="5" s="1"/>
  <c r="E30" i="5"/>
  <c r="N30" i="5" s="1"/>
  <c r="E31" i="5"/>
  <c r="N31" i="5" s="1"/>
  <c r="E32" i="5"/>
  <c r="N32" i="5" s="1"/>
  <c r="E33" i="5"/>
  <c r="N33" i="5" s="1"/>
  <c r="E34" i="5"/>
  <c r="N34" i="5" s="1"/>
  <c r="E35" i="5"/>
  <c r="N35" i="5" s="1"/>
  <c r="E36" i="5"/>
  <c r="N36" i="5" s="1"/>
  <c r="E37" i="5"/>
  <c r="N37" i="5" s="1"/>
  <c r="E38" i="5"/>
  <c r="N38" i="5" s="1"/>
  <c r="E39" i="5"/>
  <c r="N39" i="5" s="1"/>
  <c r="E40" i="5"/>
  <c r="N40" i="5" s="1"/>
  <c r="E41" i="5"/>
  <c r="N41" i="5" s="1"/>
  <c r="E42" i="5"/>
  <c r="N42" i="5" s="1"/>
  <c r="E43" i="5"/>
  <c r="N43" i="5" s="1"/>
  <c r="E44" i="5"/>
  <c r="N44" i="5" s="1"/>
  <c r="E45" i="5"/>
  <c r="N45" i="5" s="1"/>
  <c r="E46" i="5"/>
  <c r="N46" i="5" s="1"/>
  <c r="E47" i="5"/>
  <c r="N47" i="5" s="1"/>
  <c r="E48" i="5"/>
  <c r="N48" i="5" s="1"/>
  <c r="E49" i="5"/>
  <c r="N49" i="5" s="1"/>
  <c r="E50" i="5"/>
  <c r="N50" i="5" s="1"/>
  <c r="E51" i="5"/>
  <c r="N51" i="5" s="1"/>
  <c r="E52" i="5"/>
  <c r="N52" i="5" s="1"/>
  <c r="E53" i="5"/>
  <c r="N53" i="5" s="1"/>
  <c r="E54" i="5"/>
  <c r="N54" i="5" s="1"/>
  <c r="E55" i="5"/>
  <c r="N55" i="5" s="1"/>
  <c r="E56" i="5"/>
  <c r="N56" i="5" s="1"/>
  <c r="E57" i="5"/>
  <c r="N57" i="5" s="1"/>
  <c r="E62" i="5"/>
  <c r="N62" i="5" s="1"/>
  <c r="E63" i="5"/>
  <c r="N63" i="5" s="1"/>
  <c r="E58" i="5"/>
  <c r="N58" i="5" s="1"/>
  <c r="E59" i="5"/>
  <c r="N59" i="5" s="1"/>
  <c r="E64" i="5"/>
  <c r="N64" i="5" s="1"/>
  <c r="E60" i="5"/>
  <c r="N60" i="5" s="1"/>
  <c r="E61" i="5"/>
  <c r="N61" i="5" s="1"/>
  <c r="E74" i="5"/>
  <c r="N74" i="5" s="1"/>
  <c r="E65" i="5"/>
  <c r="N65" i="5" s="1"/>
  <c r="E75" i="5"/>
  <c r="N75" i="5" s="1"/>
  <c r="E66" i="5"/>
  <c r="L66" i="5" s="1"/>
  <c r="E67" i="5"/>
  <c r="N67" i="5" s="1"/>
  <c r="E68" i="5"/>
  <c r="N68" i="5" s="1"/>
  <c r="E69" i="5"/>
  <c r="N69" i="5" s="1"/>
  <c r="E70" i="5"/>
  <c r="N70" i="5" s="1"/>
  <c r="E71" i="5"/>
  <c r="N71" i="5" s="1"/>
  <c r="E72" i="5"/>
  <c r="N72" i="5" s="1"/>
  <c r="E73" i="5"/>
  <c r="N73" i="5" s="1"/>
  <c r="E76" i="5"/>
  <c r="N76" i="5" s="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62" i="5"/>
  <c r="H62" i="5" s="1"/>
  <c r="J62" i="5" s="1"/>
  <c r="C63" i="5"/>
  <c r="H63" i="5" s="1"/>
  <c r="J63" i="5" s="1"/>
  <c r="C58" i="5"/>
  <c r="H58" i="5" s="1"/>
  <c r="J58" i="5" s="1"/>
  <c r="C59" i="5"/>
  <c r="H59" i="5" s="1"/>
  <c r="J59" i="5" s="1"/>
  <c r="C64" i="5"/>
  <c r="H64" i="5" s="1"/>
  <c r="J64" i="5" s="1"/>
  <c r="C60" i="5"/>
  <c r="H60" i="5" s="1"/>
  <c r="J60" i="5" s="1"/>
  <c r="C61" i="5"/>
  <c r="H61" i="5" s="1"/>
  <c r="J61" i="5" s="1"/>
  <c r="C74" i="5"/>
  <c r="H74" i="5" s="1"/>
  <c r="J74" i="5" s="1"/>
  <c r="C65" i="5"/>
  <c r="H65" i="5" s="1"/>
  <c r="J65" i="5" s="1"/>
  <c r="C75" i="5"/>
  <c r="H75" i="5" s="1"/>
  <c r="J75" i="5" s="1"/>
  <c r="C66" i="5"/>
  <c r="H66" i="5" s="1"/>
  <c r="J66" i="5" s="1"/>
  <c r="C67" i="5"/>
  <c r="H67" i="5" s="1"/>
  <c r="J67" i="5" s="1"/>
  <c r="C68" i="5"/>
  <c r="H68" i="5" s="1"/>
  <c r="J68" i="5" s="1"/>
  <c r="C69" i="5"/>
  <c r="H69" i="5" s="1"/>
  <c r="J69" i="5" s="1"/>
  <c r="C70" i="5"/>
  <c r="H70" i="5" s="1"/>
  <c r="J70" i="5" s="1"/>
  <c r="C71" i="5"/>
  <c r="H71" i="5" s="1"/>
  <c r="J71" i="5" s="1"/>
  <c r="C72" i="5"/>
  <c r="H72" i="5" s="1"/>
  <c r="J72" i="5" s="1"/>
  <c r="C73" i="5"/>
  <c r="H73" i="5" s="1"/>
  <c r="J73" i="5" s="1"/>
  <c r="C76" i="5"/>
  <c r="H76" i="5" s="1"/>
  <c r="J76" i="5" s="1"/>
  <c r="Z4" i="10" l="1"/>
  <c r="T10" i="18"/>
  <c r="V10" i="18"/>
  <c r="U10" i="18"/>
  <c r="W10" i="18"/>
  <c r="O114" i="5"/>
  <c r="N114" i="5"/>
  <c r="M114" i="5"/>
  <c r="O113" i="5"/>
  <c r="G46" i="1"/>
  <c r="F46" i="1" s="1"/>
  <c r="N113" i="5"/>
  <c r="M113" i="5"/>
  <c r="O112" i="5"/>
  <c r="N112" i="5"/>
  <c r="M112" i="5"/>
  <c r="O111" i="5"/>
  <c r="N111" i="5"/>
  <c r="M111" i="5"/>
  <c r="M110" i="5"/>
  <c r="O110" i="5"/>
  <c r="N110" i="5"/>
  <c r="O109" i="5"/>
  <c r="N109" i="5"/>
  <c r="M109" i="5"/>
  <c r="O108" i="5"/>
  <c r="N108" i="5"/>
  <c r="M108" i="5"/>
  <c r="O107" i="5"/>
  <c r="N107" i="5"/>
  <c r="M107" i="5"/>
  <c r="G48" i="1"/>
  <c r="N106" i="5"/>
  <c r="L106" i="5"/>
  <c r="L105" i="5"/>
  <c r="N105" i="5"/>
  <c r="M105" i="5"/>
  <c r="O106" i="5"/>
  <c r="N102" i="5"/>
  <c r="L101" i="5"/>
  <c r="L100" i="5"/>
  <c r="L102" i="5"/>
  <c r="O104" i="5"/>
  <c r="N104" i="5"/>
  <c r="M104" i="5"/>
  <c r="L103" i="5"/>
  <c r="O102" i="5"/>
  <c r="O101" i="5"/>
  <c r="N101" i="5"/>
  <c r="L99" i="5"/>
  <c r="O98" i="5"/>
  <c r="N103" i="5"/>
  <c r="N98" i="5"/>
  <c r="M103" i="5"/>
  <c r="M98" i="5"/>
  <c r="O99" i="5"/>
  <c r="O100" i="5"/>
  <c r="N100" i="5"/>
  <c r="N99" i="5"/>
  <c r="O97" i="5"/>
  <c r="M97" i="5"/>
  <c r="L97" i="5"/>
  <c r="M96" i="5"/>
  <c r="L96" i="5"/>
  <c r="G45" i="1"/>
  <c r="F45" i="1" s="1"/>
  <c r="O96" i="5"/>
  <c r="G67" i="1"/>
  <c r="F67" i="1" s="1"/>
  <c r="L95" i="5"/>
  <c r="L94" i="5"/>
  <c r="N95" i="5"/>
  <c r="O94" i="5"/>
  <c r="N94" i="5"/>
  <c r="O95" i="5"/>
  <c r="G43" i="1"/>
  <c r="F43" i="1" s="1"/>
  <c r="G44" i="1"/>
  <c r="L90" i="5"/>
  <c r="L93" i="5"/>
  <c r="O85" i="5"/>
  <c r="N86" i="5"/>
  <c r="N92" i="5"/>
  <c r="L86" i="5"/>
  <c r="M93" i="5"/>
  <c r="M92" i="5"/>
  <c r="N93" i="5"/>
  <c r="M91" i="5"/>
  <c r="O90" i="5"/>
  <c r="L91" i="5"/>
  <c r="M90" i="5"/>
  <c r="N91" i="5"/>
  <c r="O92" i="5"/>
  <c r="N89" i="5"/>
  <c r="N88" i="5"/>
  <c r="M89" i="5"/>
  <c r="L87" i="5"/>
  <c r="N87" i="5"/>
  <c r="O87" i="5"/>
  <c r="L89" i="5"/>
  <c r="O86" i="5"/>
  <c r="L88" i="5"/>
  <c r="N85" i="5"/>
  <c r="M88" i="5"/>
  <c r="M85" i="5"/>
  <c r="O83" i="5"/>
  <c r="O81" i="5"/>
  <c r="O73" i="5"/>
  <c r="O84" i="5"/>
  <c r="O74" i="5"/>
  <c r="O64" i="5"/>
  <c r="O54" i="5"/>
  <c r="O44" i="5"/>
  <c r="O34" i="5"/>
  <c r="O24" i="5"/>
  <c r="O14" i="5"/>
  <c r="O63" i="5"/>
  <c r="O53" i="5"/>
  <c r="O43" i="5"/>
  <c r="O33" i="5"/>
  <c r="O23" i="5"/>
  <c r="O13" i="5"/>
  <c r="O82" i="5"/>
  <c r="O72" i="5"/>
  <c r="O62" i="5"/>
  <c r="O52" i="5"/>
  <c r="O42" i="5"/>
  <c r="O32" i="5"/>
  <c r="O22" i="5"/>
  <c r="O12" i="5"/>
  <c r="O71" i="5"/>
  <c r="O61" i="5"/>
  <c r="O51" i="5"/>
  <c r="O41" i="5"/>
  <c r="O31" i="5"/>
  <c r="O21" i="5"/>
  <c r="O11" i="5"/>
  <c r="O80" i="5"/>
  <c r="O70" i="5"/>
  <c r="O60" i="5"/>
  <c r="O50" i="5"/>
  <c r="O40" i="5"/>
  <c r="O30" i="5"/>
  <c r="O20" i="5"/>
  <c r="O10" i="5"/>
  <c r="O79" i="5"/>
  <c r="O69" i="5"/>
  <c r="O59" i="5"/>
  <c r="O49" i="5"/>
  <c r="O39" i="5"/>
  <c r="O29" i="5"/>
  <c r="O19" i="5"/>
  <c r="O9" i="5"/>
  <c r="O78" i="5"/>
  <c r="O68" i="5"/>
  <c r="O58" i="5"/>
  <c r="O48" i="5"/>
  <c r="O38" i="5"/>
  <c r="O28" i="5"/>
  <c r="O18" i="5"/>
  <c r="O8" i="5"/>
  <c r="O77" i="5"/>
  <c r="O67" i="5"/>
  <c r="O57" i="5"/>
  <c r="O47" i="5"/>
  <c r="O37" i="5"/>
  <c r="O27" i="5"/>
  <c r="O17" i="5"/>
  <c r="O7" i="5"/>
  <c r="N4" i="5"/>
  <c r="R4" i="5" s="1"/>
  <c r="O76" i="5"/>
  <c r="O66" i="5"/>
  <c r="O56" i="5"/>
  <c r="O46" i="5"/>
  <c r="O36" i="5"/>
  <c r="O26" i="5"/>
  <c r="O16" i="5"/>
  <c r="O6" i="5"/>
  <c r="O75" i="5"/>
  <c r="O65" i="5"/>
  <c r="O55" i="5"/>
  <c r="O45" i="5"/>
  <c r="O35" i="5"/>
  <c r="O25" i="5"/>
  <c r="O15" i="5"/>
  <c r="O5" i="5"/>
  <c r="S5" i="5" s="1"/>
  <c r="G66" i="1"/>
  <c r="L84" i="5"/>
  <c r="M84" i="5"/>
  <c r="L81" i="5"/>
  <c r="L71" i="5"/>
  <c r="L83" i="5"/>
  <c r="L73" i="5"/>
  <c r="L63" i="5"/>
  <c r="L53" i="5"/>
  <c r="L43" i="5"/>
  <c r="L33" i="5"/>
  <c r="L23" i="5"/>
  <c r="L13" i="5"/>
  <c r="M83" i="5"/>
  <c r="M73" i="5"/>
  <c r="M63" i="5"/>
  <c r="M53" i="5"/>
  <c r="M43" i="5"/>
  <c r="M33" i="5"/>
  <c r="M23" i="5"/>
  <c r="M13" i="5"/>
  <c r="L82" i="5"/>
  <c r="L72" i="5"/>
  <c r="L62" i="5"/>
  <c r="L52" i="5"/>
  <c r="L42" i="5"/>
  <c r="L32" i="5"/>
  <c r="L22" i="5"/>
  <c r="L12" i="5"/>
  <c r="M82" i="5"/>
  <c r="M72" i="5"/>
  <c r="M62" i="5"/>
  <c r="M52" i="5"/>
  <c r="M42" i="5"/>
  <c r="M32" i="5"/>
  <c r="M22" i="5"/>
  <c r="M12" i="5"/>
  <c r="L61" i="5"/>
  <c r="L51" i="5"/>
  <c r="L41" i="5"/>
  <c r="L31" i="5"/>
  <c r="L21" i="5"/>
  <c r="L11" i="5"/>
  <c r="M81" i="5"/>
  <c r="M71" i="5"/>
  <c r="M61" i="5"/>
  <c r="M51" i="5"/>
  <c r="M41" i="5"/>
  <c r="M31" i="5"/>
  <c r="M21" i="5"/>
  <c r="M11" i="5"/>
  <c r="L80" i="5"/>
  <c r="L70" i="5"/>
  <c r="L60" i="5"/>
  <c r="L50" i="5"/>
  <c r="L40" i="5"/>
  <c r="L30" i="5"/>
  <c r="L20" i="5"/>
  <c r="L10" i="5"/>
  <c r="M80" i="5"/>
  <c r="M70" i="5"/>
  <c r="M60" i="5"/>
  <c r="M50" i="5"/>
  <c r="M40" i="5"/>
  <c r="M30" i="5"/>
  <c r="M20" i="5"/>
  <c r="M10" i="5"/>
  <c r="L79" i="5"/>
  <c r="L69" i="5"/>
  <c r="L59" i="5"/>
  <c r="L49" i="5"/>
  <c r="L39" i="5"/>
  <c r="L29" i="5"/>
  <c r="L19" i="5"/>
  <c r="L9" i="5"/>
  <c r="M79" i="5"/>
  <c r="M69" i="5"/>
  <c r="M59" i="5"/>
  <c r="M49" i="5"/>
  <c r="M39" i="5"/>
  <c r="M29" i="5"/>
  <c r="M19" i="5"/>
  <c r="M9" i="5"/>
  <c r="L78" i="5"/>
  <c r="L68" i="5"/>
  <c r="L58" i="5"/>
  <c r="L48" i="5"/>
  <c r="L38" i="5"/>
  <c r="L28" i="5"/>
  <c r="L18" i="5"/>
  <c r="L8" i="5"/>
  <c r="M78" i="5"/>
  <c r="M68" i="5"/>
  <c r="M58" i="5"/>
  <c r="M48" i="5"/>
  <c r="M38" i="5"/>
  <c r="M28" i="5"/>
  <c r="M18" i="5"/>
  <c r="M8" i="5"/>
  <c r="L77" i="5"/>
  <c r="L67" i="5"/>
  <c r="L57" i="5"/>
  <c r="L47" i="5"/>
  <c r="L37" i="5"/>
  <c r="L27" i="5"/>
  <c r="L17" i="5"/>
  <c r="L7" i="5"/>
  <c r="M77" i="5"/>
  <c r="M67" i="5"/>
  <c r="M57" i="5"/>
  <c r="M47" i="5"/>
  <c r="M37" i="5"/>
  <c r="M27" i="5"/>
  <c r="M17" i="5"/>
  <c r="M7" i="5"/>
  <c r="L76" i="5"/>
  <c r="L56" i="5"/>
  <c r="L46" i="5"/>
  <c r="L36" i="5"/>
  <c r="L6" i="5"/>
  <c r="M76" i="5"/>
  <c r="M66" i="5"/>
  <c r="M56" i="5"/>
  <c r="M46" i="5"/>
  <c r="M36" i="5"/>
  <c r="M26" i="5"/>
  <c r="M16" i="5"/>
  <c r="M6" i="5"/>
  <c r="N66" i="5"/>
  <c r="N26" i="5"/>
  <c r="N16" i="5"/>
  <c r="L75" i="5"/>
  <c r="L65" i="5"/>
  <c r="L55" i="5"/>
  <c r="L45" i="5"/>
  <c r="L35" i="5"/>
  <c r="L25" i="5"/>
  <c r="L15" i="5"/>
  <c r="L5" i="5"/>
  <c r="M75" i="5"/>
  <c r="M65" i="5"/>
  <c r="M55" i="5"/>
  <c r="M45" i="5"/>
  <c r="M35" i="5"/>
  <c r="M25" i="5"/>
  <c r="M15" i="5"/>
  <c r="M5" i="5"/>
  <c r="L74" i="5"/>
  <c r="L64" i="5"/>
  <c r="L54" i="5"/>
  <c r="L44" i="5"/>
  <c r="L34" i="5"/>
  <c r="L24" i="5"/>
  <c r="L14" i="5"/>
  <c r="L4" i="5"/>
  <c r="P4" i="5" s="1"/>
  <c r="M74" i="5"/>
  <c r="M64" i="5"/>
  <c r="M54" i="5"/>
  <c r="M44" i="5"/>
  <c r="M34" i="5"/>
  <c r="M24" i="5"/>
  <c r="M14" i="5"/>
  <c r="M4" i="5"/>
  <c r="Q4" i="5" s="1"/>
  <c r="R5" i="5"/>
  <c r="R6" i="5" s="1"/>
  <c r="R7" i="5" s="1"/>
  <c r="R8" i="5" s="1"/>
  <c r="R9" i="5" s="1"/>
  <c r="R10" i="5" s="1"/>
  <c r="R11" i="5" s="1"/>
  <c r="R12" i="5" s="1"/>
  <c r="R13" i="5" s="1"/>
  <c r="R14" i="5" s="1"/>
  <c r="R15" i="5" s="1"/>
  <c r="G65" i="1"/>
  <c r="G42" i="1"/>
  <c r="G41" i="1"/>
  <c r="G49" i="1"/>
  <c r="J44" i="6" s="1"/>
  <c r="G47" i="1"/>
  <c r="O13" i="1" s="1"/>
  <c r="G60" i="1"/>
  <c r="G14" i="1"/>
  <c r="G24" i="1"/>
  <c r="G34" i="1"/>
  <c r="G51" i="1"/>
  <c r="G15" i="1"/>
  <c r="G25" i="1"/>
  <c r="G35" i="1"/>
  <c r="G52" i="1"/>
  <c r="G61" i="1"/>
  <c r="G6" i="1"/>
  <c r="G16" i="1"/>
  <c r="G26" i="1"/>
  <c r="G36" i="1"/>
  <c r="G53" i="1"/>
  <c r="G62" i="1"/>
  <c r="G7" i="1"/>
  <c r="G17" i="1"/>
  <c r="G27" i="1"/>
  <c r="G37" i="1"/>
  <c r="G63" i="1"/>
  <c r="G8" i="1"/>
  <c r="G18" i="1"/>
  <c r="G28" i="1"/>
  <c r="G38" i="1"/>
  <c r="G54" i="1"/>
  <c r="G64" i="1"/>
  <c r="G9" i="1"/>
  <c r="G19" i="1"/>
  <c r="G29" i="1"/>
  <c r="G39" i="1"/>
  <c r="G55" i="1"/>
  <c r="G5" i="1"/>
  <c r="G10" i="1"/>
  <c r="G20" i="1"/>
  <c r="G30" i="1"/>
  <c r="G40" i="1"/>
  <c r="G56" i="1"/>
  <c r="G11" i="1"/>
  <c r="G21" i="1"/>
  <c r="G31" i="1"/>
  <c r="G57" i="1"/>
  <c r="G12" i="1"/>
  <c r="G22" i="1"/>
  <c r="G32" i="1"/>
  <c r="G58" i="1"/>
  <c r="G13" i="1"/>
  <c r="G23" i="1"/>
  <c r="G33" i="1"/>
  <c r="G50" i="1"/>
  <c r="G59" i="1"/>
  <c r="I46" i="1" l="1"/>
  <c r="I45" i="1"/>
  <c r="O14" i="1"/>
  <c r="I67" i="1"/>
  <c r="I43" i="1"/>
  <c r="F44" i="1"/>
  <c r="I44" i="1"/>
  <c r="S6" i="5"/>
  <c r="S7" i="5" s="1"/>
  <c r="S8" i="5" s="1"/>
  <c r="S9" i="5" s="1"/>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S106" i="5" s="1"/>
  <c r="S107" i="5" s="1"/>
  <c r="S108" i="5" s="1"/>
  <c r="S109" i="5" s="1"/>
  <c r="S110" i="5" s="1"/>
  <c r="S111" i="5" s="1"/>
  <c r="S112" i="5" s="1"/>
  <c r="S113" i="5" s="1"/>
  <c r="S114" i="5" s="1"/>
  <c r="S115" i="5" s="1"/>
  <c r="T4" i="5"/>
  <c r="I66" i="1"/>
  <c r="F66" i="1"/>
  <c r="R16" i="5"/>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R98" i="5" s="1"/>
  <c r="R99" i="5" s="1"/>
  <c r="R100" i="5" s="1"/>
  <c r="R101" i="5" s="1"/>
  <c r="R102" i="5" s="1"/>
  <c r="R103" i="5" s="1"/>
  <c r="R104" i="5" s="1"/>
  <c r="R105" i="5" s="1"/>
  <c r="R106" i="5" s="1"/>
  <c r="R107" i="5" s="1"/>
  <c r="R108" i="5" s="1"/>
  <c r="R109" i="5" s="1"/>
  <c r="R110" i="5" s="1"/>
  <c r="R111" i="5" s="1"/>
  <c r="R112" i="5" s="1"/>
  <c r="R113" i="5" s="1"/>
  <c r="R114" i="5" s="1"/>
  <c r="R115" i="5" s="1"/>
  <c r="J43" i="6"/>
  <c r="L43" i="6" s="1"/>
  <c r="O12" i="1"/>
  <c r="O11" i="1"/>
  <c r="J4" i="6"/>
  <c r="L4" i="6" s="1"/>
  <c r="Q5" i="5"/>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Q106" i="5" s="1"/>
  <c r="Q107" i="5" s="1"/>
  <c r="Q108" i="5" s="1"/>
  <c r="Q109" i="5" s="1"/>
  <c r="Q110" i="5" s="1"/>
  <c r="Q111" i="5" s="1"/>
  <c r="Q112" i="5" s="1"/>
  <c r="Q113" i="5" s="1"/>
  <c r="Q114" i="5" s="1"/>
  <c r="Q115" i="5" s="1"/>
  <c r="P5" i="5"/>
  <c r="J23" i="6"/>
  <c r="L23" i="6" s="1"/>
  <c r="J13" i="6"/>
  <c r="L13" i="6" s="1"/>
  <c r="J29" i="6"/>
  <c r="L29" i="6" s="1"/>
  <c r="J15" i="6"/>
  <c r="L15" i="6" s="1"/>
  <c r="J45" i="6"/>
  <c r="L45" i="6" s="1"/>
  <c r="J30" i="6"/>
  <c r="L30" i="6" s="1"/>
  <c r="J38" i="6"/>
  <c r="L38" i="6" s="1"/>
  <c r="J58" i="6"/>
  <c r="L58" i="6" s="1"/>
  <c r="J5" i="6"/>
  <c r="L5" i="6" s="1"/>
  <c r="J14" i="6"/>
  <c r="L14" i="6" s="1"/>
  <c r="J17" i="6"/>
  <c r="L17" i="6" s="1"/>
  <c r="J7" i="6"/>
  <c r="L7" i="6" s="1"/>
  <c r="J20" i="6"/>
  <c r="L20" i="6" s="1"/>
  <c r="J28" i="6"/>
  <c r="L28" i="6" s="1"/>
  <c r="J36" i="6"/>
  <c r="L36" i="6" s="1"/>
  <c r="J56" i="6"/>
  <c r="L56" i="6" s="1"/>
  <c r="J55" i="6"/>
  <c r="L55" i="6" s="1"/>
  <c r="J31" i="6"/>
  <c r="L31" i="6" s="1"/>
  <c r="J25" i="6"/>
  <c r="L25" i="6" s="1"/>
  <c r="J50" i="6"/>
  <c r="L50" i="6" s="1"/>
  <c r="J10" i="6"/>
  <c r="L10" i="6" s="1"/>
  <c r="J18" i="6"/>
  <c r="L18" i="6" s="1"/>
  <c r="J26" i="6"/>
  <c r="L26" i="6" s="1"/>
  <c r="J47" i="6"/>
  <c r="L47" i="6" s="1"/>
  <c r="J42" i="6"/>
  <c r="L42" i="6" s="1"/>
  <c r="J49" i="6"/>
  <c r="L49" i="6" s="1"/>
  <c r="J37" i="6"/>
  <c r="L37" i="6" s="1"/>
  <c r="J52" i="6"/>
  <c r="L52" i="6" s="1"/>
  <c r="J22" i="6"/>
  <c r="L22" i="6" s="1"/>
  <c r="J12" i="6"/>
  <c r="L12" i="6" s="1"/>
  <c r="J51" i="6"/>
  <c r="L51" i="6" s="1"/>
  <c r="J8" i="6"/>
  <c r="L8" i="6" s="1"/>
  <c r="J16" i="6"/>
  <c r="L16" i="6" s="1"/>
  <c r="J34" i="6"/>
  <c r="L34" i="6" s="1"/>
  <c r="J57" i="6"/>
  <c r="L57" i="6" s="1"/>
  <c r="J11" i="6"/>
  <c r="L11" i="6" s="1"/>
  <c r="J54" i="6"/>
  <c r="L54" i="6" s="1"/>
  <c r="J32" i="6"/>
  <c r="L32" i="6" s="1"/>
  <c r="J53" i="6"/>
  <c r="L53" i="6" s="1"/>
  <c r="J39" i="6"/>
  <c r="L39" i="6" s="1"/>
  <c r="J59" i="6"/>
  <c r="L59" i="6" s="1"/>
  <c r="J6" i="6"/>
  <c r="L6" i="6" s="1"/>
  <c r="J24" i="6"/>
  <c r="L24" i="6" s="1"/>
  <c r="F41" i="1"/>
  <c r="J40" i="6"/>
  <c r="L40" i="6" s="1"/>
  <c r="F42" i="1"/>
  <c r="J41" i="6"/>
  <c r="L41" i="6" s="1"/>
  <c r="J19" i="6"/>
  <c r="L19" i="6" s="1"/>
  <c r="J48" i="6"/>
  <c r="L48" i="6" s="1"/>
  <c r="L44" i="6"/>
  <c r="J46" i="6"/>
  <c r="L46" i="6" s="1"/>
  <c r="J21" i="6"/>
  <c r="L21" i="6" s="1"/>
  <c r="J9" i="6"/>
  <c r="L9" i="6" s="1"/>
  <c r="J27" i="6"/>
  <c r="L27" i="6" s="1"/>
  <c r="J35" i="6"/>
  <c r="L35" i="6" s="1"/>
  <c r="J33" i="6"/>
  <c r="L33" i="6" s="1"/>
  <c r="F65" i="1"/>
  <c r="J60" i="6"/>
  <c r="L60" i="6" s="1"/>
  <c r="I65" i="1"/>
  <c r="I42" i="1"/>
  <c r="I41" i="1"/>
  <c r="F48" i="1"/>
  <c r="I47" i="1"/>
  <c r="F47" i="1"/>
  <c r="I48" i="1"/>
  <c r="I54" i="1"/>
  <c r="F54" i="1"/>
  <c r="I7" i="1"/>
  <c r="F7" i="1"/>
  <c r="I25" i="1"/>
  <c r="F25" i="1"/>
  <c r="I38" i="1"/>
  <c r="F38" i="1"/>
  <c r="I62" i="1"/>
  <c r="F62" i="1"/>
  <c r="I15" i="1"/>
  <c r="F15" i="1"/>
  <c r="I20" i="1"/>
  <c r="F20" i="1"/>
  <c r="I53" i="1"/>
  <c r="F53" i="1"/>
  <c r="I60" i="1"/>
  <c r="F60" i="1"/>
  <c r="I10" i="1"/>
  <c r="F10" i="1"/>
  <c r="I57" i="1"/>
  <c r="F57" i="1"/>
  <c r="I5" i="1"/>
  <c r="F5" i="1"/>
  <c r="I18" i="1"/>
  <c r="F18" i="1"/>
  <c r="I36" i="1"/>
  <c r="F36" i="1"/>
  <c r="I51" i="1"/>
  <c r="F51" i="1"/>
  <c r="I22" i="1"/>
  <c r="F22" i="1"/>
  <c r="I26" i="1"/>
  <c r="F26" i="1"/>
  <c r="I34" i="1"/>
  <c r="F34" i="1"/>
  <c r="I12" i="1"/>
  <c r="F12" i="1"/>
  <c r="I8" i="1"/>
  <c r="F8" i="1"/>
  <c r="I31" i="1"/>
  <c r="F31" i="1"/>
  <c r="I39" i="1"/>
  <c r="F39" i="1"/>
  <c r="I63" i="1"/>
  <c r="F63" i="1"/>
  <c r="I16" i="1"/>
  <c r="F16" i="1"/>
  <c r="I24" i="1"/>
  <c r="F24" i="1"/>
  <c r="I59" i="1"/>
  <c r="F59" i="1"/>
  <c r="I23" i="1"/>
  <c r="F23" i="1"/>
  <c r="I29" i="1"/>
  <c r="F29" i="1"/>
  <c r="I6" i="1"/>
  <c r="F6" i="1"/>
  <c r="I14" i="1"/>
  <c r="F14" i="1"/>
  <c r="I28" i="1"/>
  <c r="F28" i="1"/>
  <c r="I33" i="1"/>
  <c r="F33" i="1"/>
  <c r="I11" i="1"/>
  <c r="F11" i="1"/>
  <c r="I61" i="1"/>
  <c r="F61" i="1"/>
  <c r="I30" i="1"/>
  <c r="F30" i="1"/>
  <c r="I50" i="1"/>
  <c r="F50" i="1"/>
  <c r="I13" i="1"/>
  <c r="F13" i="1"/>
  <c r="I37" i="1"/>
  <c r="F37" i="1"/>
  <c r="I58" i="1"/>
  <c r="F58" i="1"/>
  <c r="I56" i="1"/>
  <c r="F56" i="1"/>
  <c r="I9" i="1"/>
  <c r="F9" i="1"/>
  <c r="I27" i="1"/>
  <c r="F27" i="1"/>
  <c r="I52" i="1"/>
  <c r="F52" i="1"/>
  <c r="I32" i="1"/>
  <c r="F32" i="1"/>
  <c r="I55" i="1"/>
  <c r="F55" i="1"/>
  <c r="I21" i="1"/>
  <c r="F21" i="1"/>
  <c r="I19" i="1"/>
  <c r="F19" i="1"/>
  <c r="I49" i="1"/>
  <c r="F49" i="1"/>
  <c r="I40" i="1"/>
  <c r="F40" i="1"/>
  <c r="I64" i="1"/>
  <c r="F64" i="1"/>
  <c r="I17" i="1"/>
  <c r="F17" i="1"/>
  <c r="I35" i="1"/>
  <c r="F35" i="1"/>
  <c r="P6" i="5" l="1"/>
  <c r="T5" i="5"/>
  <c r="O15" i="1"/>
  <c r="I2" i="1"/>
  <c r="P7" i="5" l="1"/>
  <c r="T6" i="5"/>
  <c r="P8" i="5" l="1"/>
  <c r="T7" i="5"/>
  <c r="P9" i="5" l="1"/>
  <c r="T8" i="5"/>
  <c r="P10" i="5" l="1"/>
  <c r="T9" i="5"/>
  <c r="P11" i="5" l="1"/>
  <c r="T10" i="5"/>
  <c r="P12" i="5" l="1"/>
  <c r="T11" i="5"/>
  <c r="P13" i="5" l="1"/>
  <c r="T12" i="5"/>
  <c r="P14" i="5" l="1"/>
  <c r="T13" i="5"/>
  <c r="P15" i="5" l="1"/>
  <c r="T14" i="5"/>
  <c r="P16" i="5" l="1"/>
  <c r="T15" i="5"/>
  <c r="P17" i="5" l="1"/>
  <c r="T16" i="5"/>
  <c r="P18" i="5" l="1"/>
  <c r="T17" i="5"/>
  <c r="P19" i="5" l="1"/>
  <c r="T18" i="5"/>
  <c r="P20" i="5" l="1"/>
  <c r="T19" i="5"/>
  <c r="P21" i="5" l="1"/>
  <c r="T20" i="5"/>
  <c r="P22" i="5" l="1"/>
  <c r="T21" i="5"/>
  <c r="P23" i="5" l="1"/>
  <c r="T22" i="5"/>
  <c r="P24" i="5" l="1"/>
  <c r="T23" i="5"/>
  <c r="P25" i="5" l="1"/>
  <c r="T24" i="5"/>
  <c r="P26" i="5" l="1"/>
  <c r="T25" i="5"/>
  <c r="P27" i="5" l="1"/>
  <c r="T26" i="5"/>
  <c r="P28" i="5" l="1"/>
  <c r="T27" i="5"/>
  <c r="P29" i="5" l="1"/>
  <c r="T28" i="5"/>
  <c r="P30" i="5" l="1"/>
  <c r="T29" i="5"/>
  <c r="P31" i="5" l="1"/>
  <c r="T30" i="5"/>
  <c r="P32" i="5" l="1"/>
  <c r="T31" i="5"/>
  <c r="P33" i="5" l="1"/>
  <c r="T32" i="5"/>
  <c r="P34" i="5" l="1"/>
  <c r="T33" i="5"/>
  <c r="P35" i="5" l="1"/>
  <c r="T34" i="5"/>
  <c r="P36" i="5" l="1"/>
  <c r="T35" i="5"/>
  <c r="P37" i="5" l="1"/>
  <c r="T36" i="5"/>
  <c r="P38" i="5" l="1"/>
  <c r="T37" i="5"/>
  <c r="P39" i="5" l="1"/>
  <c r="T38" i="5"/>
  <c r="P40" i="5" l="1"/>
  <c r="T39" i="5"/>
  <c r="P41" i="5" l="1"/>
  <c r="T40" i="5"/>
  <c r="P42" i="5" l="1"/>
  <c r="T41" i="5"/>
  <c r="P43" i="5" l="1"/>
  <c r="T42" i="5"/>
  <c r="P44" i="5" l="1"/>
  <c r="T43" i="5"/>
  <c r="P45" i="5" l="1"/>
  <c r="T44" i="5"/>
  <c r="P46" i="5" l="1"/>
  <c r="T45" i="5"/>
  <c r="P47" i="5" l="1"/>
  <c r="T46" i="5"/>
  <c r="P48" i="5" l="1"/>
  <c r="T47" i="5"/>
  <c r="P49" i="5" l="1"/>
  <c r="T48" i="5"/>
  <c r="P50" i="5" l="1"/>
  <c r="T49" i="5"/>
  <c r="P51" i="5" l="1"/>
  <c r="T50" i="5"/>
  <c r="P52" i="5" l="1"/>
  <c r="T51" i="5"/>
  <c r="P53" i="5" l="1"/>
  <c r="T52" i="5"/>
  <c r="P54" i="5" l="1"/>
  <c r="T53" i="5"/>
  <c r="P55" i="5" l="1"/>
  <c r="T54" i="5"/>
  <c r="P56" i="5" l="1"/>
  <c r="T55" i="5"/>
  <c r="P57" i="5" l="1"/>
  <c r="T56" i="5"/>
  <c r="P58" i="5" l="1"/>
  <c r="T57" i="5"/>
  <c r="P59" i="5" l="1"/>
  <c r="T58" i="5"/>
  <c r="P60" i="5" l="1"/>
  <c r="T59" i="5"/>
  <c r="P61" i="5" l="1"/>
  <c r="T60" i="5"/>
  <c r="P62" i="5" l="1"/>
  <c r="T61" i="5"/>
  <c r="P63" i="5" l="1"/>
  <c r="T62" i="5"/>
  <c r="P64" i="5" l="1"/>
  <c r="T63" i="5"/>
  <c r="P65" i="5" l="1"/>
  <c r="T64" i="5"/>
  <c r="P66" i="5" l="1"/>
  <c r="T65" i="5"/>
  <c r="P67" i="5" l="1"/>
  <c r="T66" i="5"/>
  <c r="P68" i="5" l="1"/>
  <c r="T67" i="5"/>
  <c r="P69" i="5" l="1"/>
  <c r="T68" i="5"/>
  <c r="P70" i="5" l="1"/>
  <c r="T69" i="5"/>
  <c r="P71" i="5" l="1"/>
  <c r="T70" i="5"/>
  <c r="P72" i="5" l="1"/>
  <c r="T71" i="5"/>
  <c r="P73" i="5" l="1"/>
  <c r="T72" i="5"/>
  <c r="P74" i="5" l="1"/>
  <c r="T73" i="5"/>
  <c r="P75" i="5" l="1"/>
  <c r="T74" i="5"/>
  <c r="P76" i="5" l="1"/>
  <c r="T75" i="5"/>
  <c r="P77" i="5" l="1"/>
  <c r="T76" i="5"/>
  <c r="P78" i="5" l="1"/>
  <c r="T77" i="5"/>
  <c r="P79" i="5" l="1"/>
  <c r="T78" i="5"/>
  <c r="P80" i="5" l="1"/>
  <c r="T79" i="5"/>
  <c r="P81" i="5" l="1"/>
  <c r="T80" i="5"/>
  <c r="P82" i="5" l="1"/>
  <c r="T81" i="5"/>
  <c r="P83" i="5" l="1"/>
  <c r="T82" i="5"/>
  <c r="P84" i="5" l="1"/>
  <c r="T83" i="5"/>
  <c r="T84" i="5" l="1"/>
  <c r="P85" i="5"/>
  <c r="T85" i="5" l="1"/>
  <c r="P86" i="5"/>
  <c r="P87" i="5" l="1"/>
  <c r="T86" i="5"/>
  <c r="P88" i="5" l="1"/>
  <c r="T87" i="5"/>
  <c r="T88" i="5" l="1"/>
  <c r="P89" i="5"/>
  <c r="T89" i="5" l="1"/>
  <c r="P90" i="5"/>
  <c r="T90" i="5" l="1"/>
  <c r="P91" i="5"/>
  <c r="T91" i="5" l="1"/>
  <c r="P92" i="5"/>
  <c r="T92" i="5" l="1"/>
  <c r="P93" i="5"/>
  <c r="P94" i="5" s="1"/>
  <c r="T94" i="5" l="1"/>
  <c r="P95" i="5"/>
  <c r="T93" i="5"/>
  <c r="T95" i="5" l="1"/>
  <c r="P96" i="5"/>
  <c r="T96" i="5" l="1"/>
  <c r="P97" i="5"/>
  <c r="T97" i="5" l="1"/>
  <c r="P98" i="5"/>
  <c r="T98" i="5" l="1"/>
  <c r="P99" i="5"/>
  <c r="T99" i="5" l="1"/>
  <c r="P100" i="5"/>
  <c r="T100" i="5" l="1"/>
  <c r="P101" i="5"/>
  <c r="P102" i="5" l="1"/>
  <c r="T101" i="5"/>
  <c r="P103" i="5" l="1"/>
  <c r="P104" i="5" s="1"/>
  <c r="T102" i="5"/>
  <c r="T104" i="5" l="1"/>
  <c r="P105" i="5"/>
  <c r="T103" i="5"/>
  <c r="T105" i="5" l="1"/>
  <c r="P106" i="5"/>
  <c r="P107" i="5" s="1"/>
  <c r="T107" i="5" l="1"/>
  <c r="P108" i="5"/>
  <c r="T106" i="5"/>
  <c r="T108" i="5" l="1"/>
  <c r="P109" i="5"/>
  <c r="T109" i="5" l="1"/>
  <c r="P110" i="5"/>
  <c r="T110" i="5" l="1"/>
  <c r="P111" i="5"/>
  <c r="T111" i="5" l="1"/>
  <c r="P112" i="5"/>
  <c r="T112" i="5" l="1"/>
  <c r="P113" i="5"/>
  <c r="T113" i="5" l="1"/>
  <c r="P114" i="5"/>
  <c r="T114" i="5" l="1"/>
  <c r="P115" i="5"/>
  <c r="T115" i="5" s="1"/>
</calcChain>
</file>

<file path=xl/sharedStrings.xml><?xml version="1.0" encoding="utf-8"?>
<sst xmlns="http://schemas.openxmlformats.org/spreadsheetml/2006/main" count="1007" uniqueCount="333">
  <si>
    <t>Inventory List</t>
  </si>
  <si>
    <t>Inventory ID</t>
  </si>
  <si>
    <t>Item Category</t>
  </si>
  <si>
    <t>Item Name</t>
  </si>
  <si>
    <t>Description</t>
  </si>
  <si>
    <t>Quantity in Stock</t>
  </si>
  <si>
    <t>Price</t>
  </si>
  <si>
    <t>Notes</t>
  </si>
  <si>
    <t>Total Inventory Value</t>
  </si>
  <si>
    <t>Pink/Plaid</t>
  </si>
  <si>
    <t>Red Hearts</t>
  </si>
  <si>
    <t>Red Gingham</t>
  </si>
  <si>
    <t>Pink Bow</t>
  </si>
  <si>
    <t>Vintage Plaid Hearts</t>
  </si>
  <si>
    <t>Christmas Plaid</t>
  </si>
  <si>
    <t>Canvas Stripes</t>
  </si>
  <si>
    <t>White Plaid</t>
  </si>
  <si>
    <t>Yellow Gingham</t>
  </si>
  <si>
    <t>Purple Gingham</t>
  </si>
  <si>
    <t>Pink Floral</t>
  </si>
  <si>
    <t>Blue Floral</t>
  </si>
  <si>
    <t>Clouds</t>
  </si>
  <si>
    <t>Light Blue Gingham</t>
  </si>
  <si>
    <t>Navy Blue Gingham</t>
  </si>
  <si>
    <t>Polo Plaid</t>
  </si>
  <si>
    <t>Blue Plaid</t>
  </si>
  <si>
    <t>Gray Blue Stripes</t>
  </si>
  <si>
    <t>Green Plaid</t>
  </si>
  <si>
    <t>Brown Plaid</t>
  </si>
  <si>
    <t>Brown Stripes</t>
  </si>
  <si>
    <t>BW Gingham Small</t>
  </si>
  <si>
    <t>BW Gingham Big</t>
  </si>
  <si>
    <t>Brown Polka Dots</t>
  </si>
  <si>
    <t>Black Polka Dots</t>
  </si>
  <si>
    <t>Purple Polka Dots</t>
  </si>
  <si>
    <t>Halloween Plaid</t>
  </si>
  <si>
    <t>Tea Party</t>
  </si>
  <si>
    <t>Sonny Angel Dog bead bow</t>
  </si>
  <si>
    <t xml:space="preserve">Sonny Angel Dog fruit beads </t>
  </si>
  <si>
    <t>Cinnamaroll</t>
  </si>
  <si>
    <t>Miffy cloud</t>
  </si>
  <si>
    <t>Miffy yellow bow plaid</t>
  </si>
  <si>
    <t>Cupid</t>
  </si>
  <si>
    <t>Miffy pink bow plaid</t>
  </si>
  <si>
    <t>Nara star beads</t>
  </si>
  <si>
    <t>Eight Ball</t>
  </si>
  <si>
    <t>LPS lamb</t>
  </si>
  <si>
    <t>Sonny Angel yellow gingham</t>
  </si>
  <si>
    <t>Swans</t>
  </si>
  <si>
    <t>LPS Deer</t>
  </si>
  <si>
    <t>Scorpion</t>
  </si>
  <si>
    <t>Sonny Angels (2)</t>
  </si>
  <si>
    <t>Vintage Bunny</t>
  </si>
  <si>
    <t>Punk Lamb</t>
  </si>
  <si>
    <t>LPS Cat</t>
  </si>
  <si>
    <t>Witch Baby</t>
  </si>
  <si>
    <t>Skeleton Snoopy</t>
  </si>
  <si>
    <t>Balloon Baby</t>
  </si>
  <si>
    <t>Scorpio Hello Kitty</t>
  </si>
  <si>
    <t>Capricorn Hello Kitty</t>
  </si>
  <si>
    <t>Hello Kitty Halloween</t>
  </si>
  <si>
    <t>CC Rabbit</t>
  </si>
  <si>
    <t>CC Cat</t>
  </si>
  <si>
    <t>Reorder Limit</t>
  </si>
  <si>
    <t>Death Tarot (S)</t>
  </si>
  <si>
    <t>Magician Tarot (S)</t>
  </si>
  <si>
    <t>Fool Tarot (S)</t>
  </si>
  <si>
    <t>I Sorry</t>
  </si>
  <si>
    <t>Dear Diary (L)</t>
  </si>
  <si>
    <t>Magician Tarot (L)</t>
  </si>
  <si>
    <t xml:space="preserve">Small </t>
  </si>
  <si>
    <t>Large</t>
  </si>
  <si>
    <t>Card</t>
  </si>
  <si>
    <t>Discontinued?</t>
  </si>
  <si>
    <t>Yes</t>
  </si>
  <si>
    <t>No</t>
  </si>
  <si>
    <t>Row Labels</t>
  </si>
  <si>
    <t>Grand Total</t>
  </si>
  <si>
    <t>Transaction ID</t>
  </si>
  <si>
    <t>Transaction Date</t>
  </si>
  <si>
    <t>Transaction Type</t>
  </si>
  <si>
    <t>Quantity</t>
  </si>
  <si>
    <t>Stock IN</t>
  </si>
  <si>
    <t>Stock OUT</t>
  </si>
  <si>
    <t>Prints</t>
  </si>
  <si>
    <t>Keychains</t>
  </si>
  <si>
    <t>Greeting Cards</t>
  </si>
  <si>
    <t>Color Legend</t>
  </si>
  <si>
    <t>Initial stock</t>
  </si>
  <si>
    <t>Sold to customer</t>
  </si>
  <si>
    <t>TXN0001</t>
  </si>
  <si>
    <t>TXN0002</t>
  </si>
  <si>
    <t>TXN0003</t>
  </si>
  <si>
    <t>TXN0004</t>
  </si>
  <si>
    <t>TXN0005</t>
  </si>
  <si>
    <t>TXN0006</t>
  </si>
  <si>
    <t>TXN0007</t>
  </si>
  <si>
    <t>TXN0008</t>
  </si>
  <si>
    <t>TXN0009</t>
  </si>
  <si>
    <t>TXN0010</t>
  </si>
  <si>
    <t>TXN0011</t>
  </si>
  <si>
    <t>TXN0012</t>
  </si>
  <si>
    <t>TXN0013</t>
  </si>
  <si>
    <t>TXN0014</t>
  </si>
  <si>
    <t>TXN0015</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</si>
  <si>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</si>
  <si>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</si>
  <si>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</si>
  <si>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</si>
  <si>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</si>
  <si>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</si>
  <si>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</si>
  <si>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</si>
  <si>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</si>
  <si>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</si>
  <si>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</si>
  <si>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</si>
  <si>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</si>
  <si>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</si>
  <si>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</si>
  <si>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</si>
  <si>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</si>
  <si>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</si>
  <si>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</si>
  <si>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</si>
  <si>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</si>
  <si>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</si>
  <si>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</si>
  <si>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</si>
  <si>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</si>
  <si>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</si>
  <si>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</si>
  <si>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</si>
  <si>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</si>
  <si>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</si>
  <si>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</si>
  <si>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</si>
  <si>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</si>
  <si>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</si>
  <si>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</si>
  <si>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</si>
  <si>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</si>
  <si>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</si>
  <si>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</si>
  <si>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</si>
  <si>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</si>
  <si>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</si>
  <si>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</si>
  <si>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</si>
  <si>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</si>
  <si>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</si>
  <si>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</si>
  <si>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</si>
  <si>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</si>
  <si>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</si>
  <si>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</si>
  <si>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</si>
  <si>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</si>
  <si>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</si>
  <si>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</si>
  <si>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</si>
  <si>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</si>
  <si>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</si>
  <si>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Date</t>
  </si>
  <si>
    <t>Expected Quantity</t>
  </si>
  <si>
    <t>Actual Quantity</t>
  </si>
  <si>
    <t>Variance</t>
  </si>
  <si>
    <t>Physical Inventory Count</t>
  </si>
  <si>
    <t>Cowboy Snoopy (1)</t>
  </si>
  <si>
    <t>Nara bunny (1)</t>
  </si>
  <si>
    <t>Sonny Angel Bunny (1)</t>
  </si>
  <si>
    <t>Nara gnome (1)</t>
  </si>
  <si>
    <t>Nara gnome (2)</t>
  </si>
  <si>
    <t>Cowboy Snoopy (2)</t>
  </si>
  <si>
    <t>Pochacco (1)</t>
  </si>
  <si>
    <t>Sonny Angel Bunny (2)</t>
  </si>
  <si>
    <t>Nara bunny (2)</t>
  </si>
  <si>
    <t>Pochacco (2)</t>
  </si>
  <si>
    <t>TXN0074</t>
  </si>
  <si>
    <t>K0001</t>
  </si>
  <si>
    <t>K0002</t>
  </si>
  <si>
    <t>K0003</t>
  </si>
  <si>
    <t>K0004</t>
  </si>
  <si>
    <t>K0005</t>
  </si>
  <si>
    <t>K0006</t>
  </si>
  <si>
    <t>K0007</t>
  </si>
  <si>
    <t>K0008</t>
  </si>
  <si>
    <t>K0009</t>
  </si>
  <si>
    <t>K0010</t>
  </si>
  <si>
    <t>K0011</t>
  </si>
  <si>
    <t>K0012</t>
  </si>
  <si>
    <t>K0013</t>
  </si>
  <si>
    <t>K0014</t>
  </si>
  <si>
    <t>K0015</t>
  </si>
  <si>
    <t>K0016</t>
  </si>
  <si>
    <t>K0017</t>
  </si>
  <si>
    <t>K0018</t>
  </si>
  <si>
    <t>K0019</t>
  </si>
  <si>
    <t>K0020</t>
  </si>
  <si>
    <t>K0021</t>
  </si>
  <si>
    <t>K0022</t>
  </si>
  <si>
    <t>K0023</t>
  </si>
  <si>
    <t>K0024</t>
  </si>
  <si>
    <t>K0025</t>
  </si>
  <si>
    <t>K0026</t>
  </si>
  <si>
    <t>K0027</t>
  </si>
  <si>
    <t>K0028</t>
  </si>
  <si>
    <t>K0029</t>
  </si>
  <si>
    <t>K0030</t>
  </si>
  <si>
    <t>K0031</t>
  </si>
  <si>
    <t>K0032</t>
  </si>
  <si>
    <t>K0033</t>
  </si>
  <si>
    <t>K0034</t>
  </si>
  <si>
    <t>K0035</t>
  </si>
  <si>
    <t>K0036</t>
  </si>
  <si>
    <t>G0001</t>
  </si>
  <si>
    <t>P0001</t>
  </si>
  <si>
    <t>P0002</t>
  </si>
  <si>
    <t>P0003</t>
  </si>
  <si>
    <t>P0004</t>
  </si>
  <si>
    <t>P0005</t>
  </si>
  <si>
    <t>P0006</t>
  </si>
  <si>
    <t>P0007</t>
  </si>
  <si>
    <t>P0008</t>
  </si>
  <si>
    <t>P0009</t>
  </si>
  <si>
    <t>P0010</t>
  </si>
  <si>
    <t>P0011</t>
  </si>
  <si>
    <t>P0012</t>
  </si>
  <si>
    <t>P0013</t>
  </si>
  <si>
    <t>P0014</t>
  </si>
  <si>
    <t>P0015</t>
  </si>
  <si>
    <t>P0016</t>
  </si>
  <si>
    <t>P0017</t>
  </si>
  <si>
    <t>TXN0075</t>
  </si>
  <si>
    <t>TXN0076</t>
  </si>
  <si>
    <t>In Stock?</t>
  </si>
  <si>
    <t>Total Inventory</t>
  </si>
  <si>
    <t>Aug</t>
  </si>
  <si>
    <t>Sep</t>
  </si>
  <si>
    <t>Oct</t>
  </si>
  <si>
    <t>Friday the 13th (S)</t>
  </si>
  <si>
    <t>Friday the 13th (L)</t>
  </si>
  <si>
    <t>Total</t>
  </si>
  <si>
    <t>Sharing Headphones (L)</t>
  </si>
  <si>
    <t>Spider Knot (L)</t>
  </si>
  <si>
    <t>Spider Knot (S)</t>
  </si>
  <si>
    <t>Home (L)</t>
  </si>
  <si>
    <t>All (L)</t>
  </si>
  <si>
    <t>Ill Fortune (L)</t>
  </si>
  <si>
    <t>Talk (L)</t>
  </si>
  <si>
    <t>Spooky (L)</t>
  </si>
  <si>
    <t>Night Routine (L)</t>
  </si>
  <si>
    <t>Reach Out (S)</t>
  </si>
  <si>
    <t>Stock Tracker</t>
  </si>
  <si>
    <t>TXN0077</t>
  </si>
  <si>
    <t>K0037</t>
  </si>
  <si>
    <t>TXN0078</t>
  </si>
  <si>
    <t>LPS Horse</t>
  </si>
  <si>
    <t>White Blue Flowers</t>
  </si>
  <si>
    <t>TXN0079</t>
  </si>
  <si>
    <t>Eight Ball Cheetah</t>
  </si>
  <si>
    <t>K0038</t>
  </si>
  <si>
    <t>Cheetah</t>
  </si>
  <si>
    <t>TXN0080</t>
  </si>
  <si>
    <t>Screen Print</t>
  </si>
  <si>
    <t>P0018</t>
  </si>
  <si>
    <t>Nov</t>
  </si>
  <si>
    <t>Column Labels</t>
  </si>
  <si>
    <t>Sale</t>
  </si>
  <si>
    <t>Sum of Sale</t>
  </si>
  <si>
    <t>Keychain (+/-)</t>
  </si>
  <si>
    <t>Print (+/-)</t>
  </si>
  <si>
    <t>Greeting Card (+/-)</t>
  </si>
  <si>
    <t>2024</t>
  </si>
  <si>
    <t>Current Inventory</t>
  </si>
  <si>
    <t>Average of Total Inventory</t>
  </si>
  <si>
    <t>KC as of TX date</t>
  </si>
  <si>
    <t>Prints as of TX date</t>
  </si>
  <si>
    <t>GC as of TX date</t>
  </si>
  <si>
    <t>Total Inv as of TX date</t>
  </si>
  <si>
    <t>TXN0081</t>
  </si>
  <si>
    <t>TXN0082</t>
  </si>
  <si>
    <t>Stickers</t>
  </si>
  <si>
    <t>Total Sales to Date</t>
  </si>
  <si>
    <t>Production to Date</t>
  </si>
  <si>
    <t>S0001</t>
  </si>
  <si>
    <t>Driver</t>
  </si>
  <si>
    <t>Stickers (+/-)</t>
  </si>
  <si>
    <t>Stickers as of TX date</t>
  </si>
  <si>
    <t>TXN0083</t>
  </si>
  <si>
    <t>TXN0084</t>
  </si>
  <si>
    <t>TXN0085</t>
  </si>
  <si>
    <t>TXN0086</t>
  </si>
  <si>
    <t>TXN0087</t>
  </si>
  <si>
    <t>TXN0088</t>
  </si>
  <si>
    <t>TXN0089</t>
  </si>
  <si>
    <t>TXN0090</t>
  </si>
  <si>
    <t>Inventory Levels</t>
  </si>
  <si>
    <t>K0039</t>
  </si>
  <si>
    <t>K0040</t>
  </si>
  <si>
    <t>Heart Eye</t>
  </si>
  <si>
    <t>Pink Gingham</t>
  </si>
  <si>
    <t>TXN0091</t>
  </si>
  <si>
    <t>TXN0092</t>
  </si>
  <si>
    <t>LPS lamb (2)</t>
  </si>
  <si>
    <t>Flower Guy</t>
  </si>
  <si>
    <t>S0002</t>
  </si>
  <si>
    <t>TXN0093</t>
  </si>
  <si>
    <t>K0041</t>
  </si>
  <si>
    <t>Two Bunnies</t>
  </si>
  <si>
    <t>TXN0094</t>
  </si>
  <si>
    <t>TXN0095</t>
  </si>
  <si>
    <t>TXN0096</t>
  </si>
  <si>
    <t>TXN0097</t>
  </si>
  <si>
    <t>Restock</t>
  </si>
  <si>
    <t>TXN0098</t>
  </si>
  <si>
    <t>TXN0099</t>
  </si>
  <si>
    <t>TXN0100</t>
  </si>
  <si>
    <t>TXN0101</t>
  </si>
  <si>
    <t>TXN0102</t>
  </si>
  <si>
    <t>TXN0103</t>
  </si>
  <si>
    <t>TXN0104</t>
  </si>
  <si>
    <t>TXN0105</t>
  </si>
  <si>
    <t>TXN0106</t>
  </si>
  <si>
    <t>TXN0107</t>
  </si>
  <si>
    <t>TXN0108</t>
  </si>
  <si>
    <t>TXN0109</t>
  </si>
  <si>
    <t>TXN0110</t>
  </si>
  <si>
    <t>K0042</t>
  </si>
  <si>
    <t>Heart Eye Cheetah</t>
  </si>
  <si>
    <t>TXN0111</t>
  </si>
  <si>
    <t>TXN0112</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</si>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</sst>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4" formatCode="_(&quot;$&quot;* #,##0.00_);_(&quot;$&quot;* \(#,##0.00\);_(&quot;$&quot;* &quot;-&quot;??_);_(@_)"/>
    <numFmt numFmtId="164" formatCode="mm/dd/yyyy;@"/>
    <numFmt numFmtId="165" formatCode="mm/dd/yyyy"/>
    <numFmt numFmtId="166" formatCode="0_);[Red]\(0\)"/>
    <numFmt numFmtId="167" formatCode="&quot;$&quot;#,##0.00"/>
  </numFmts>
  <fonts count="28" x14ac:knownFonts="1">
    <font>
      <sz val="12"/>
      <color theme="1"/>
      <name val="Aptos Narrow"/>
      <family val="2"/>
      <scheme val="minor"/>
    </font>
    <font>
      <sz val="12"/>
      <color theme="1"/>
      <name val="Aptos Narrow"/>
      <family val="2"/>
      <scheme val="minor"/>
    </font>
    <font>
      <sz val="18"/>
      <color theme="0"/>
      <name val="Aptos Narrow"/>
      <scheme val="minor"/>
    </font>
    <font>
      <sz val="8"/>
      <name val="Aptos Narrow"/>
      <family val="2"/>
      <scheme val="minor"/>
    </font>
    <font>
      <b/>
      <sz val="12"/>
      <color theme="1"/>
      <name val="Aptos Narrow"/>
      <scheme val="minor"/>
    </font>
    <font>
      <sz val="12"/>
      <color theme="1"/>
      <name val="Aptos Narrow"/>
      <scheme val="minor"/>
    </font>
    <font>
      <b/>
      <sz val="12"/>
      <color theme="0"/>
      <name val="Aptos Narrow"/>
      <scheme val="minor"/>
    </font>
    <font>
      <b/>
      <sz val="22"/>
      <color theme="0"/>
      <name val="Aptos Narrow"/>
      <scheme val="minor"/>
    </font>
    <font>
      <b/>
      <sz val="14"/>
      <color rgb="FFFFFF00"/>
      <name val="Aptos Narrow"/>
      <scheme val="minor"/>
    </font>
    <font>
      <sz val="12"/>
      <color rgb="FFF0EFC1"/>
      <name val="Aptos Narrow"/>
      <scheme val="minor"/>
    </font>
    <font>
      <b/>
      <sz val="36"/>
      <color theme="0"/>
      <name val="Times New Roman"/>
      <family val="1"/>
    </font>
    <font>
      <b/>
      <sz val="22"/>
      <color theme="0"/>
      <name val="Times New Roman"/>
      <family val="1"/>
    </font>
    <font>
      <b/>
      <sz val="18"/>
      <color theme="0"/>
      <name val="Aptos Narrow"/>
      <scheme val="minor"/>
    </font>
    <font>
      <b/>
      <sz val="12"/>
      <color theme="3"/>
      <name val="Aptos Narrow"/>
      <scheme val="minor"/>
    </font>
    <font>
      <b/>
      <sz val="26"/>
      <color theme="0"/>
      <name val="Times New Roman"/>
      <family val="1"/>
    </font>
    <font>
      <sz val="26"/>
      <color theme="0"/>
      <name val="Aptos Narrow"/>
      <family val="2"/>
      <scheme val="minor"/>
    </font>
    <font>
      <b/>
      <sz val="12"/>
      <color theme="8" tint="0.79998168889431442"/>
      <name val="Times New Roman"/>
      <family val="1"/>
    </font>
    <font>
      <b/>
      <sz val="12"/>
      <color theme="9" tint="0.79998168889431442"/>
      <name val="Times New Roman"/>
      <family val="1"/>
    </font>
    <font>
      <b/>
      <sz val="12"/>
      <color theme="5" tint="0.79998168889431442"/>
      <name val="Times New Roman"/>
      <family val="1"/>
    </font>
    <font>
      <b/>
      <sz val="12"/>
      <color theme="4" tint="0.79998168889431442"/>
      <name val="Times New Roman"/>
      <family val="1"/>
    </font>
    <font>
      <b/>
      <sz val="14"/>
      <color theme="3"/>
      <name val="Aptos Narrow"/>
      <scheme val="minor"/>
    </font>
    <font>
      <b/>
      <sz val="26"/>
      <color theme="0"/>
      <name val="Aptos Narrow"/>
      <scheme val="minor"/>
    </font>
    <font>
      <sz val="12"/>
      <color rgb="FFE9EB9F"/>
      <name val="Aptos Narrow"/>
      <family val="2"/>
      <scheme val="minor"/>
    </font>
    <font>
      <b/>
      <sz val="16"/>
      <color theme="0"/>
      <name val="Aptos Narrow"/>
      <scheme val="minor"/>
    </font>
    <font>
      <sz val="11"/>
      <color theme="1"/>
      <name val="Aptos Narrow"/>
      <family val="2"/>
      <scheme val="minor"/>
    </font>
    <font>
      <sz val="12"/>
      <color theme="2" tint="-0.499984740745262"/>
      <name val="Aptos Narrow"/>
      <family val="2"/>
      <scheme val="minor"/>
    </font>
    <font>
      <b/>
      <sz val="18"/>
      <color rgb="FFFFFF00"/>
      <name val="Aptos Narrow"/>
      <family val="2"/>
      <scheme val="minor"/>
    </font>
    <font>
      <b/>
      <sz val="18"/>
      <color rgb="FFFFFF00"/>
      <name val="Times New Roman"/>
      <family val="1"/>
    </font>
  </fonts>
  <fills count="10">
    <fill>
      <patternFill patternType="none"/>
    </fill>
    <fill>
      <patternFill patternType="gray125"/>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bgColor indexed="64"/>
      </patternFill>
    </fill>
    <fill>
      <patternFill patternType="solid">
        <fgColor theme="2" tint="-0.499984740745262"/>
        <bgColor indexed="64"/>
      </patternFill>
    </fill>
    <fill>
      <patternFill patternType="solid">
        <fgColor theme="4" tint="0.79998168889431442"/>
        <bgColor indexed="64"/>
      </patternFill>
    </fill>
  </fills>
  <borders count="33">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8" tint="0.79998168889431442"/>
      </left>
      <right style="thin">
        <color theme="8" tint="0.79998168889431442"/>
      </right>
      <top style="thin">
        <color theme="8" tint="0.79998168889431442"/>
      </top>
      <bottom/>
      <diagonal/>
    </border>
    <border>
      <left style="thin">
        <color theme="8" tint="0.79998168889431442"/>
      </left>
      <right style="thin">
        <color theme="8" tint="0.79998168889431442"/>
      </right>
      <top/>
      <bottom/>
      <diagonal/>
    </border>
    <border>
      <left style="thin">
        <color theme="8" tint="0.79998168889431442"/>
      </left>
      <right style="thin">
        <color theme="8" tint="0.79998168889431442"/>
      </right>
      <top/>
      <bottom style="thin">
        <color theme="8" tint="0.79998168889431442"/>
      </bottom>
      <diagonal/>
    </border>
    <border>
      <left style="dashDot">
        <color theme="3"/>
      </left>
      <right style="dashDot">
        <color theme="3"/>
      </right>
      <top style="dashDot">
        <color theme="3"/>
      </top>
      <bottom style="dashDot">
        <color theme="3"/>
      </bottom>
      <diagonal/>
    </border>
    <border>
      <left style="thin">
        <color theme="3"/>
      </left>
      <right style="thin">
        <color theme="3"/>
      </right>
      <top/>
      <bottom/>
      <diagonal/>
    </border>
    <border>
      <left style="thin">
        <color theme="8" tint="0.79998168889431442"/>
      </left>
      <right/>
      <top style="thin">
        <color theme="8" tint="0.79998168889431442"/>
      </top>
      <bottom/>
      <diagonal/>
    </border>
    <border>
      <left/>
      <right/>
      <top style="thin">
        <color theme="8" tint="0.79998168889431442"/>
      </top>
      <bottom/>
      <diagonal/>
    </border>
    <border>
      <left/>
      <right style="thin">
        <color theme="8" tint="0.79998168889431442"/>
      </right>
      <top style="thin">
        <color theme="8" tint="0.79998168889431442"/>
      </top>
      <bottom/>
      <diagonal/>
    </border>
    <border>
      <left style="thin">
        <color theme="8" tint="0.79998168889431442"/>
      </left>
      <right/>
      <top/>
      <bottom style="thin">
        <color theme="8" tint="0.79995117038483843"/>
      </bottom>
      <diagonal/>
    </border>
    <border>
      <left/>
      <right/>
      <top/>
      <bottom style="thin">
        <color theme="8" tint="0.79995117038483843"/>
      </bottom>
      <diagonal/>
    </border>
    <border>
      <left/>
      <right style="thin">
        <color theme="8" tint="0.79998168889431442"/>
      </right>
      <top/>
      <bottom style="thin">
        <color theme="8" tint="0.79995117038483843"/>
      </bottom>
      <diagonal/>
    </border>
    <border>
      <left style="thin">
        <color theme="8" tint="0.79998168889431442"/>
      </left>
      <right/>
      <top style="thin">
        <color theme="8" tint="0.79995117038483843"/>
      </top>
      <bottom style="thin">
        <color theme="8" tint="0.79995117038483843"/>
      </bottom>
      <diagonal/>
    </border>
    <border>
      <left/>
      <right/>
      <top style="thin">
        <color theme="8" tint="0.79995117038483843"/>
      </top>
      <bottom style="thin">
        <color theme="8" tint="0.79995117038483843"/>
      </bottom>
      <diagonal/>
    </border>
    <border>
      <left/>
      <right style="thin">
        <color theme="8" tint="0.79998168889431442"/>
      </right>
      <top style="thin">
        <color theme="8" tint="0.79995117038483843"/>
      </top>
      <bottom style="thin">
        <color theme="8" tint="0.79995117038483843"/>
      </bottom>
      <diagonal/>
    </border>
    <border>
      <left style="thin">
        <color theme="8" tint="0.79998168889431442"/>
      </left>
      <right style="thin">
        <color theme="3"/>
      </right>
      <top style="thin">
        <color theme="8" tint="0.79995117038483843"/>
      </top>
      <bottom/>
      <diagonal/>
    </border>
    <border>
      <left style="thin">
        <color theme="3"/>
      </left>
      <right style="thin">
        <color theme="3"/>
      </right>
      <top style="thin">
        <color theme="8" tint="0.79995117038483843"/>
      </top>
      <bottom/>
      <diagonal/>
    </border>
    <border>
      <left style="thin">
        <color theme="3"/>
      </left>
      <right style="thin">
        <color theme="8" tint="0.79998168889431442"/>
      </right>
      <top style="thin">
        <color theme="8" tint="0.79995117038483843"/>
      </top>
      <bottom/>
      <diagonal/>
    </border>
    <border>
      <left style="thin">
        <color theme="8" tint="0.79998168889431442"/>
      </left>
      <right style="thin">
        <color theme="3"/>
      </right>
      <top/>
      <bottom/>
      <diagonal/>
    </border>
    <border>
      <left style="thin">
        <color theme="3"/>
      </left>
      <right style="thin">
        <color theme="8" tint="0.79998168889431442"/>
      </right>
      <top/>
      <bottom/>
      <diagonal/>
    </border>
    <border>
      <left style="thin">
        <color theme="8" tint="0.79998168889431442"/>
      </left>
      <right style="thin">
        <color theme="3"/>
      </right>
      <top/>
      <bottom style="thin">
        <color theme="8" tint="0.79998168889431442"/>
      </bottom>
      <diagonal/>
    </border>
    <border>
      <left style="thin">
        <color theme="3"/>
      </left>
      <right style="thin">
        <color theme="3"/>
      </right>
      <top/>
      <bottom style="thin">
        <color theme="8" tint="0.79998168889431442"/>
      </bottom>
      <diagonal/>
    </border>
    <border>
      <left style="thin">
        <color theme="3"/>
      </left>
      <right style="thin">
        <color theme="8" tint="0.79998168889431442"/>
      </right>
      <top/>
      <bottom style="thin">
        <color theme="8" tint="0.79998168889431442"/>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09">
    <xf numFmtId="0" fontId="0" fillId="0" borderId="0" xfId="0"/>
    <xf numFmtId="0" fontId="0" fillId="0" borderId="0" xfId="0" applyAlignment="1">
      <alignment horizontal="center"/>
    </xf>
    <xf numFmtId="44" fontId="0" fillId="0" borderId="0" xfId="1" applyFont="1"/>
    <xf numFmtId="44" fontId="0" fillId="0" borderId="0" xfId="0" applyNumberFormat="1"/>
    <xf numFmtId="0" fontId="0" fillId="0" borderId="0" xfId="0" applyAlignment="1">
      <alignment horizontal="left"/>
    </xf>
    <xf numFmtId="0" fontId="0" fillId="0" borderId="0" xfId="0" pivotButton="1"/>
    <xf numFmtId="44" fontId="0" fillId="0" borderId="0" xfId="1" applyFont="1" applyBorder="1"/>
    <xf numFmtId="0" fontId="5" fillId="3" borderId="8"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0" borderId="9" xfId="0" applyFont="1" applyBorder="1" applyAlignment="1">
      <alignment horizontal="center"/>
    </xf>
    <xf numFmtId="0" fontId="5" fillId="0" borderId="8" xfId="0" applyFont="1" applyBorder="1" applyAlignment="1">
      <alignment horizontal="center"/>
    </xf>
    <xf numFmtId="0" fontId="0" fillId="0" borderId="7" xfId="0" applyBorder="1" applyAlignment="1">
      <alignment horizontal="center"/>
    </xf>
    <xf numFmtId="0" fontId="0" fillId="0" borderId="7" xfId="0" applyBorder="1" applyAlignment="1">
      <alignment horizontal="left"/>
    </xf>
    <xf numFmtId="44" fontId="0" fillId="0" borderId="7" xfId="1" applyFont="1" applyBorder="1"/>
    <xf numFmtId="44" fontId="0" fillId="0" borderId="7" xfId="0" applyNumberFormat="1" applyBorder="1"/>
    <xf numFmtId="0" fontId="6" fillId="7" borderId="7" xfId="0" applyFont="1" applyFill="1" applyBorder="1" applyAlignment="1">
      <alignment horizontal="center" vertical="center" wrapText="1"/>
    </xf>
    <xf numFmtId="44" fontId="8" fillId="7" borderId="7" xfId="1" applyFont="1" applyFill="1" applyBorder="1" applyAlignment="1">
      <alignment horizontal="center" vertical="center" wrapText="1"/>
    </xf>
    <xf numFmtId="0" fontId="2" fillId="7" borderId="7" xfId="0" applyFont="1" applyFill="1" applyBorder="1" applyAlignment="1">
      <alignment vertical="center"/>
    </xf>
    <xf numFmtId="0" fontId="2" fillId="7" borderId="2" xfId="0" applyFont="1" applyFill="1" applyBorder="1" applyAlignment="1">
      <alignment vertical="center"/>
    </xf>
    <xf numFmtId="0" fontId="6" fillId="7" borderId="0" xfId="0" applyFont="1" applyFill="1" applyAlignment="1">
      <alignment horizontal="center" vertical="center" wrapText="1"/>
    </xf>
    <xf numFmtId="0" fontId="0" fillId="0" borderId="0" xfId="0" applyAlignment="1">
      <alignment horizontal="left" indent="1"/>
    </xf>
    <xf numFmtId="1" fontId="0" fillId="0" borderId="0" xfId="0" applyNumberFormat="1"/>
    <xf numFmtId="0" fontId="13" fillId="6" borderId="8" xfId="0" applyFont="1" applyFill="1" applyBorder="1" applyAlignment="1">
      <alignment horizontal="center"/>
    </xf>
    <xf numFmtId="14" fontId="0" fillId="0" borderId="0" xfId="0" applyNumberFormat="1"/>
    <xf numFmtId="0" fontId="0" fillId="0" borderId="7" xfId="0" applyBorder="1"/>
    <xf numFmtId="0" fontId="0" fillId="8" borderId="0" xfId="0" applyFill="1"/>
    <xf numFmtId="0" fontId="9" fillId="8" borderId="0" xfId="0" applyFont="1" applyFill="1"/>
    <xf numFmtId="0" fontId="10" fillId="8" borderId="0" xfId="0" applyFont="1" applyFill="1" applyAlignment="1">
      <alignment vertical="center"/>
    </xf>
    <xf numFmtId="0" fontId="4" fillId="0" borderId="13" xfId="0" applyFont="1" applyBorder="1" applyAlignment="1">
      <alignment horizontal="center"/>
    </xf>
    <xf numFmtId="0" fontId="16" fillId="7" borderId="21" xfId="0" applyFont="1" applyFill="1" applyBorder="1" applyAlignment="1">
      <alignment horizontal="center" vertical="center"/>
    </xf>
    <xf numFmtId="0" fontId="17" fillId="7" borderId="22" xfId="0" applyFont="1" applyFill="1" applyBorder="1" applyAlignment="1">
      <alignment horizontal="center" vertical="center"/>
    </xf>
    <xf numFmtId="0" fontId="19" fillId="7" borderId="23" xfId="0" applyFont="1" applyFill="1" applyBorder="1" applyAlignment="1">
      <alignment horizontal="center" vertical="center"/>
    </xf>
    <xf numFmtId="0" fontId="18" fillId="7" borderId="22" xfId="0" applyFont="1" applyFill="1" applyBorder="1" applyAlignment="1">
      <alignment horizontal="center" vertical="center" wrapText="1"/>
    </xf>
    <xf numFmtId="0" fontId="5" fillId="9" borderId="8" xfId="0" applyFont="1" applyFill="1" applyBorder="1" applyAlignment="1">
      <alignment horizontal="center" vertical="center" wrapText="1"/>
    </xf>
    <xf numFmtId="42" fontId="0" fillId="0" borderId="0" xfId="0" applyNumberFormat="1"/>
    <xf numFmtId="0" fontId="0" fillId="8" borderId="0" xfId="0" applyFill="1" applyAlignment="1">
      <alignment horizontal="center" wrapText="1"/>
    </xf>
    <xf numFmtId="44" fontId="0" fillId="8" borderId="0" xfId="1" applyFont="1" applyFill="1"/>
    <xf numFmtId="44" fontId="0" fillId="8" borderId="0" xfId="0" applyNumberFormat="1" applyFill="1"/>
    <xf numFmtId="0" fontId="0" fillId="8" borderId="0" xfId="0" applyFill="1" applyAlignment="1">
      <alignment horizontal="center"/>
    </xf>
    <xf numFmtId="0" fontId="0" fillId="8" borderId="0" xfId="0" applyFill="1" applyAlignment="1">
      <alignment horizontal="left"/>
    </xf>
    <xf numFmtId="164" fontId="0" fillId="8" borderId="0" xfId="0" applyNumberFormat="1" applyFill="1" applyAlignment="1">
      <alignment horizontal="left"/>
    </xf>
    <xf numFmtId="44" fontId="0" fillId="8" borderId="0" xfId="0" applyNumberFormat="1" applyFill="1" applyAlignment="1">
      <alignment horizontal="center"/>
    </xf>
    <xf numFmtId="166" fontId="0" fillId="8" borderId="0" xfId="0" applyNumberFormat="1" applyFill="1" applyAlignment="1">
      <alignment horizontal="center"/>
    </xf>
    <xf numFmtId="0" fontId="13" fillId="3" borderId="32" xfId="0" applyFont="1" applyFill="1" applyBorder="1" applyAlignment="1">
      <alignment horizontal="left" vertical="center"/>
    </xf>
    <xf numFmtId="164" fontId="0" fillId="0" borderId="0" xfId="0" applyNumberFormat="1" applyAlignment="1">
      <alignment horizontal="left"/>
    </xf>
    <xf numFmtId="44" fontId="0" fillId="0" borderId="0" xfId="0" applyNumberFormat="1" applyAlignment="1">
      <alignment horizontal="center"/>
    </xf>
    <xf numFmtId="166" fontId="0" fillId="0" borderId="0" xfId="0" applyNumberFormat="1" applyAlignment="1">
      <alignment horizontal="center"/>
    </xf>
    <xf numFmtId="0" fontId="4" fillId="3" borderId="32" xfId="0" applyFont="1" applyFill="1" applyBorder="1" applyAlignment="1">
      <alignment horizontal="center"/>
    </xf>
    <xf numFmtId="14" fontId="0" fillId="8" borderId="0" xfId="0" applyNumberFormat="1" applyFill="1"/>
    <xf numFmtId="164" fontId="0" fillId="8" borderId="0" xfId="0" applyNumberFormat="1" applyFill="1"/>
    <xf numFmtId="0" fontId="24" fillId="8" borderId="0" xfId="0" applyFont="1" applyFill="1"/>
    <xf numFmtId="0" fontId="4" fillId="3" borderId="32" xfId="0" applyFont="1" applyFill="1" applyBorder="1" applyAlignment="1">
      <alignment horizontal="center" vertical="center"/>
    </xf>
    <xf numFmtId="165" fontId="0" fillId="0" borderId="0" xfId="0" applyNumberFormat="1"/>
    <xf numFmtId="0" fontId="25" fillId="8" borderId="0" xfId="0" applyFont="1" applyFill="1"/>
    <xf numFmtId="167" fontId="11" fillId="7" borderId="10" xfId="0" quotePrefix="1" applyNumberFormat="1" applyFont="1" applyFill="1" applyBorder="1" applyAlignment="1">
      <alignment horizontal="center" vertical="center"/>
    </xf>
    <xf numFmtId="167" fontId="11" fillId="7" borderId="11" xfId="0" quotePrefix="1" applyNumberFormat="1" applyFont="1" applyFill="1" applyBorder="1" applyAlignment="1">
      <alignment horizontal="center" vertical="center"/>
    </xf>
    <xf numFmtId="0" fontId="6" fillId="7" borderId="0" xfId="0" applyFont="1" applyFill="1" applyAlignment="1">
      <alignment horizontal="center" vertical="center" wrapText="1"/>
    </xf>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5" borderId="5" xfId="0" applyFont="1" applyFill="1" applyBorder="1" applyAlignment="1">
      <alignment horizontal="center"/>
    </xf>
    <xf numFmtId="0" fontId="5" fillId="5" borderId="6" xfId="0" applyFont="1" applyFill="1" applyBorder="1" applyAlignment="1">
      <alignment horizontal="center"/>
    </xf>
    <xf numFmtId="0" fontId="21" fillId="7" borderId="1" xfId="0" applyFont="1" applyFill="1" applyBorder="1" applyAlignment="1">
      <alignment horizontal="center" vertical="center"/>
    </xf>
    <xf numFmtId="0" fontId="21" fillId="7" borderId="7" xfId="0" applyFont="1" applyFill="1" applyBorder="1" applyAlignment="1">
      <alignment horizontal="center" vertical="center"/>
    </xf>
    <xf numFmtId="0" fontId="6" fillId="7" borderId="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3" borderId="5" xfId="0" applyFont="1" applyFill="1" applyBorder="1" applyAlignment="1">
      <alignment horizontal="center" wrapText="1"/>
    </xf>
    <xf numFmtId="0" fontId="5" fillId="3" borderId="6" xfId="0" applyFont="1" applyFill="1" applyBorder="1" applyAlignment="1">
      <alignment horizontal="center" wrapText="1"/>
    </xf>
    <xf numFmtId="0" fontId="5" fillId="9" borderId="5" xfId="0" applyFont="1" applyFill="1" applyBorder="1" applyAlignment="1">
      <alignment horizontal="center"/>
    </xf>
    <xf numFmtId="0" fontId="5" fillId="9" borderId="6" xfId="0" applyFont="1" applyFill="1" applyBorder="1" applyAlignment="1">
      <alignment horizontal="center"/>
    </xf>
    <xf numFmtId="0" fontId="22" fillId="2" borderId="3" xfId="0" applyFont="1" applyFill="1" applyBorder="1" applyAlignment="1">
      <alignment horizontal="center"/>
    </xf>
    <xf numFmtId="0" fontId="22" fillId="2" borderId="0" xfId="0" applyFont="1" applyFill="1" applyAlignment="1">
      <alignment horizontal="center"/>
    </xf>
    <xf numFmtId="0" fontId="22" fillId="2" borderId="4" xfId="0" applyFont="1" applyFill="1" applyBorder="1" applyAlignment="1">
      <alignment horizontal="center"/>
    </xf>
    <xf numFmtId="0" fontId="7" fillId="7" borderId="0" xfId="0" applyFont="1" applyFill="1" applyAlignment="1">
      <alignment horizontal="center" vertical="center"/>
    </xf>
    <xf numFmtId="0" fontId="0" fillId="3" borderId="24" xfId="0" applyFill="1" applyBorder="1" applyAlignment="1">
      <alignment horizontal="center" vertical="center"/>
    </xf>
    <xf numFmtId="0" fontId="20" fillId="3" borderId="27" xfId="0" applyFont="1" applyFill="1" applyBorder="1" applyAlignment="1">
      <alignment horizontal="center" vertical="center"/>
    </xf>
    <xf numFmtId="0" fontId="20" fillId="3" borderId="29" xfId="0" applyFont="1" applyFill="1" applyBorder="1" applyAlignment="1">
      <alignment horizontal="center" vertical="center"/>
    </xf>
    <xf numFmtId="0" fontId="0" fillId="4" borderId="25" xfId="0" applyFill="1" applyBorder="1" applyAlignment="1">
      <alignment horizontal="center" vertical="center"/>
    </xf>
    <xf numFmtId="0" fontId="20" fillId="4" borderId="14" xfId="0" applyFont="1" applyFill="1" applyBorder="1" applyAlignment="1">
      <alignment horizontal="center" vertical="center"/>
    </xf>
    <xf numFmtId="0" fontId="20" fillId="4" borderId="30" xfId="0" applyFont="1" applyFill="1" applyBorder="1" applyAlignment="1">
      <alignment horizontal="center" vertical="center"/>
    </xf>
    <xf numFmtId="0" fontId="0" fillId="5" borderId="25" xfId="0" applyFill="1" applyBorder="1" applyAlignment="1">
      <alignment horizontal="center" vertical="center"/>
    </xf>
    <xf numFmtId="0" fontId="20" fillId="5" borderId="14" xfId="0" applyFont="1" applyFill="1" applyBorder="1" applyAlignment="1">
      <alignment horizontal="center" vertical="center"/>
    </xf>
    <xf numFmtId="0" fontId="20" fillId="5" borderId="30" xfId="0" applyFont="1" applyFill="1" applyBorder="1" applyAlignment="1">
      <alignment horizontal="center" vertical="center"/>
    </xf>
    <xf numFmtId="0" fontId="0" fillId="9" borderId="26" xfId="0" applyFill="1" applyBorder="1" applyAlignment="1">
      <alignment horizontal="center" vertical="center"/>
    </xf>
    <xf numFmtId="0" fontId="20" fillId="9" borderId="28" xfId="0" applyFont="1" applyFill="1" applyBorder="1" applyAlignment="1">
      <alignment horizontal="center" vertical="center"/>
    </xf>
    <xf numFmtId="0" fontId="20" fillId="9" borderId="31" xfId="0" applyFont="1" applyFill="1" applyBorder="1" applyAlignment="1">
      <alignment horizontal="center" vertical="center"/>
    </xf>
    <xf numFmtId="0" fontId="14" fillId="7" borderId="15" xfId="0" applyFont="1" applyFill="1" applyBorder="1" applyAlignment="1">
      <alignment horizontal="center" vertical="center"/>
    </xf>
    <xf numFmtId="0" fontId="15" fillId="7" borderId="16" xfId="0" applyFont="1" applyFill="1" applyBorder="1" applyAlignment="1">
      <alignment horizontal="center" vertical="center"/>
    </xf>
    <xf numFmtId="0" fontId="15" fillId="7" borderId="17" xfId="0" applyFont="1" applyFill="1" applyBorder="1" applyAlignment="1">
      <alignment horizontal="center" vertical="center"/>
    </xf>
    <xf numFmtId="0" fontId="15" fillId="7" borderId="18" xfId="0" applyFont="1" applyFill="1" applyBorder="1" applyAlignment="1">
      <alignment horizontal="center" vertical="center"/>
    </xf>
    <xf numFmtId="0" fontId="15" fillId="7" borderId="19" xfId="0" applyFont="1" applyFill="1" applyBorder="1" applyAlignment="1">
      <alignment horizontal="center" vertical="center"/>
    </xf>
    <xf numFmtId="0" fontId="15" fillId="7" borderId="20" xfId="0" applyFont="1" applyFill="1" applyBorder="1" applyAlignment="1">
      <alignment horizontal="center" vertical="center"/>
    </xf>
    <xf numFmtId="0" fontId="23" fillId="7" borderId="0" xfId="0" applyFont="1" applyFill="1" applyAlignment="1">
      <alignment horizontal="center" vertical="center"/>
    </xf>
    <xf numFmtId="0" fontId="12" fillId="7" borderId="0" xfId="0" applyFont="1" applyFill="1" applyAlignment="1">
      <alignment horizontal="center" vertical="center"/>
    </xf>
    <xf numFmtId="0" fontId="0" fillId="0" borderId="0" xfId="0" applyNumberFormat="1"/>
    <xf numFmtId="0" fontId="0" fillId="0" borderId="0" xfId="0" applyNumberFormat="1" applyFill="1"/>
    <xf numFmtId="0" fontId="0" fillId="0" borderId="0" xfId="0" applyFill="1"/>
    <xf numFmtId="164" fontId="0" fillId="0" borderId="0" xfId="0" applyNumberFormat="1" applyFill="1" applyAlignment="1">
      <alignment horizontal="left"/>
    </xf>
    <xf numFmtId="44" fontId="0" fillId="0" borderId="0" xfId="0" applyNumberFormat="1" applyFill="1"/>
    <xf numFmtId="0" fontId="0" fillId="0" borderId="0" xfId="0" applyFill="1" applyAlignment="1">
      <alignment horizontal="center"/>
    </xf>
    <xf numFmtId="44" fontId="0" fillId="0" borderId="0" xfId="0" applyNumberFormat="1" applyFill="1" applyAlignment="1">
      <alignment horizontal="center"/>
    </xf>
    <xf numFmtId="166" fontId="0" fillId="0" borderId="0" xfId="0" applyNumberFormat="1" applyFill="1" applyAlignment="1">
      <alignment horizontal="center"/>
    </xf>
    <xf numFmtId="0" fontId="0" fillId="0" borderId="0" xfId="0" applyNumberFormat="1" applyAlignment="1">
      <alignment horizontal="center"/>
    </xf>
    <xf numFmtId="0" fontId="4" fillId="0" borderId="13" xfId="0" applyNumberFormat="1" applyFont="1" applyBorder="1" applyAlignment="1">
      <alignment horizontal="center"/>
    </xf>
    <xf numFmtId="167" fontId="26" fillId="7" borderId="11" xfId="0" applyNumberFormat="1" applyFont="1" applyFill="1" applyBorder="1" applyAlignment="1">
      <alignment horizontal="center" vertical="center"/>
    </xf>
    <xf numFmtId="167" fontId="27" fillId="7" borderId="11" xfId="0" applyNumberFormat="1" applyFont="1" applyFill="1" applyBorder="1" applyAlignment="1">
      <alignment horizontal="center" vertical="center"/>
    </xf>
    <xf numFmtId="167" fontId="27" fillId="7" borderId="12" xfId="0" applyNumberFormat="1" applyFont="1" applyFill="1" applyBorder="1" applyAlignment="1">
      <alignment horizontal="center" vertical="center"/>
    </xf>
    <xf numFmtId="14" fontId="0" fillId="0" borderId="0" xfId="0" applyNumberFormat="1" applyFont="1" applyFill="1"/>
    <xf numFmtId="0" fontId="0" fillId="0" borderId="0" xfId="0" applyFont="1" applyFill="1" applyAlignment="1">
      <alignment horizontal="center"/>
    </xf>
  </cellXfs>
  <cellStyles count="2">
    <cellStyle name="Currency" xfId="1" builtinId="4"/>
    <cellStyle name="Normal" xfId="0" builtinId="0"/>
  </cellStyles>
  <dxfs count="93">
    <dxf>
      <font>
        <color rgb="FF9C0006"/>
      </font>
      <fill>
        <patternFill>
          <bgColor rgb="FFFFC7CE"/>
        </patternFill>
      </fill>
    </dxf>
    <dxf>
      <fill>
        <patternFill>
          <bgColor theme="9" tint="0.79998168889431442"/>
        </patternFill>
      </fill>
    </dxf>
    <dxf>
      <fill>
        <patternFill>
          <bgColor theme="5" tint="0.79998168889431442"/>
        </patternFill>
      </fill>
    </dxf>
    <dxf>
      <fill>
        <patternFill>
          <bgColor theme="8" tint="0.79998168889431442"/>
        </patternFill>
      </fill>
    </dxf>
    <dxf>
      <font>
        <strike/>
      </font>
      <fill>
        <patternFill>
          <bgColor theme="2"/>
        </patternFill>
      </fill>
    </dxf>
    <dxf>
      <fill>
        <patternFill>
          <bgColor rgb="FFF0EFC1"/>
        </patternFill>
      </fill>
      <border>
        <left style="dashDot">
          <color theme="3"/>
        </left>
        <right style="dashDot">
          <color theme="3"/>
        </right>
        <top style="dashDot">
          <color theme="3"/>
        </top>
        <vertical/>
        <horizontal/>
      </border>
    </dxf>
    <dxf>
      <font>
        <strike/>
      </font>
      <fill>
        <patternFill>
          <bgColor theme="2"/>
        </patternFill>
      </fill>
    </dxf>
    <dxf>
      <font>
        <strike/>
      </font>
      <fill>
        <patternFill>
          <bgColor theme="2"/>
        </patternFill>
      </fill>
    </dxf>
    <dxf>
      <fill>
        <patternFill>
          <bgColor theme="9" tint="0.79998168889431442"/>
        </patternFill>
      </fill>
    </dxf>
    <dxf>
      <fill>
        <patternFill>
          <bgColor theme="5" tint="0.79998168889431442"/>
        </patternFill>
      </fill>
    </dxf>
    <dxf>
      <fill>
        <patternFill>
          <bgColor theme="8" tint="0.79998168889431442"/>
        </patternFill>
      </fill>
    </dxf>
    <dxf>
      <font>
        <strike/>
      </font>
      <fill>
        <patternFill>
          <bgColor theme="2"/>
        </patternFill>
      </fill>
    </dxf>
    <dxf>
      <fill>
        <patternFill>
          <bgColor theme="9" tint="0.79998168889431442"/>
        </patternFill>
      </fill>
    </dxf>
    <dxf>
      <fill>
        <patternFill>
          <bgColor theme="5" tint="0.79998168889431442"/>
        </patternFill>
      </fill>
    </dxf>
    <dxf>
      <fill>
        <patternFill>
          <bgColor theme="8" tint="0.7999816888943144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strike/>
      </font>
      <fill>
        <patternFill>
          <bgColor theme="2"/>
        </patternFill>
      </fill>
    </dxf>
    <dxf>
      <font>
        <color rgb="FF9C0006"/>
      </font>
      <fill>
        <patternFill>
          <bgColor rgb="FFFFC7CE"/>
        </patternFill>
      </fill>
    </dxf>
    <dxf>
      <fill>
        <patternFill patternType="solid">
          <bgColor rgb="FFFFFF00"/>
        </patternFill>
      </fill>
      <border>
        <left style="hair">
          <color rgb="FFFF0000"/>
        </left>
        <right style="hair">
          <color rgb="FFFF0000"/>
        </right>
        <top style="hair">
          <color rgb="FFFF0000"/>
        </top>
        <bottom style="hair">
          <color rgb="FFFF0000"/>
        </bottom>
      </border>
    </dxf>
    <dxf>
      <fill>
        <patternFill>
          <bgColor theme="7" tint="0.79998168889431442"/>
        </patternFill>
      </fill>
    </dxf>
    <dxf>
      <fill>
        <patternFill>
          <bgColor theme="9" tint="0.79998168889431442"/>
        </patternFill>
      </fill>
    </dxf>
    <dxf>
      <fill>
        <patternFill>
          <bgColor theme="5" tint="0.79998168889431442"/>
        </patternFill>
      </fill>
    </dxf>
    <dxf>
      <fill>
        <patternFill>
          <bgColor theme="8" tint="0.79998168889431442"/>
        </patternFill>
      </fill>
    </dxf>
    <dxf>
      <font>
        <strike/>
      </font>
      <fill>
        <patternFill>
          <bgColor theme="2"/>
        </patternFill>
      </fill>
    </dxf>
    <dxf>
      <fill>
        <patternFill>
          <bgColor rgb="FFF0EFC1"/>
        </patternFill>
      </fill>
      <border>
        <left style="dashDot">
          <color theme="3"/>
        </left>
        <right style="dashDot">
          <color theme="3"/>
        </right>
        <top style="dashDot">
          <color theme="3"/>
        </top>
        <vertical/>
        <horizontal/>
      </border>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numFmt numFmtId="165" formatCode="mm/dd/yyyy"/>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alignment horizontal="center" vertical="bottom" textRotation="0" wrapText="0" indent="0" justifyLastLine="0" shrinkToFit="0" readingOrder="0"/>
    </dxf>
    <dxf>
      <border diagonalUp="0" diagonalDown="0">
        <left style="thin">
          <color auto="1"/>
        </left>
        <right style="thin">
          <color auto="1"/>
        </right>
        <top style="thin">
          <color auto="1"/>
        </top>
        <bottom style="thin">
          <color auto="1"/>
        </bottom>
      </border>
    </dxf>
    <dxf>
      <fill>
        <patternFill patternType="none">
          <fgColor indexed="64"/>
          <bgColor auto="1"/>
        </patternFill>
      </fill>
    </dxf>
    <dxf>
      <border>
        <bottom style="thin">
          <color auto="1"/>
        </bottom>
      </border>
    </dxf>
    <dxf>
      <font>
        <b/>
        <i val="0"/>
        <strike val="0"/>
        <condense val="0"/>
        <extend val="0"/>
        <outline val="0"/>
        <shadow val="0"/>
        <u val="none"/>
        <vertAlign val="baseline"/>
        <sz val="12"/>
        <color theme="1"/>
        <name val="Aptos Narrow"/>
        <scheme val="minor"/>
      </font>
      <fill>
        <patternFill patternType="solid">
          <fgColor indexed="64"/>
          <bgColor theme="8" tint="0.79998168889431442"/>
        </patternFill>
      </fill>
      <alignment horizontal="center" vertical="bottom" textRotation="0" wrapText="0" indent="0" justifyLastLine="0" shrinkToFit="0" readingOrder="0"/>
    </dxf>
    <dxf>
      <font>
        <strike val="0"/>
        <outline val="0"/>
        <shadow val="0"/>
        <u val="none"/>
        <vertAlign val="baseline"/>
        <sz val="12"/>
        <color theme="1"/>
        <name val="Aptos Narrow"/>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2"/>
        <color theme="1"/>
        <name val="Aptos Narrow"/>
        <family val="2"/>
        <scheme val="minor"/>
      </font>
      <fill>
        <patternFill patternType="none">
          <fgColor indexed="64"/>
          <bgColor auto="1"/>
        </patternFill>
      </fill>
    </dxf>
    <dxf>
      <font>
        <strike val="0"/>
        <outline val="0"/>
        <shadow val="0"/>
        <u val="none"/>
        <vertAlign val="baseline"/>
        <sz val="12"/>
        <color theme="1"/>
        <name val="Aptos Narrow"/>
        <family val="2"/>
        <scheme val="minor"/>
      </font>
      <numFmt numFmtId="19" formatCode="m/d/yy"/>
      <fill>
        <patternFill patternType="none">
          <fgColor indexed="64"/>
          <bgColor auto="1"/>
        </patternFill>
      </fill>
    </dxf>
    <dxf>
      <border diagonalUp="0" diagonalDown="0">
        <left style="thin">
          <color auto="1"/>
        </left>
        <right style="thin">
          <color auto="1"/>
        </right>
        <top style="thin">
          <color auto="1"/>
        </top>
        <bottom style="thin">
          <color auto="1"/>
        </bottom>
      </border>
    </dxf>
    <dxf>
      <font>
        <strike val="0"/>
        <outline val="0"/>
        <shadow val="0"/>
        <u val="none"/>
        <vertAlign val="baseline"/>
        <sz val="12"/>
        <color theme="1"/>
        <name val="Aptos Narrow"/>
        <family val="2"/>
        <scheme val="minor"/>
      </font>
      <fill>
        <patternFill patternType="none">
          <fgColor indexed="64"/>
          <bgColor auto="1"/>
        </patternFill>
      </fill>
    </dxf>
    <dxf>
      <border>
        <bottom style="thin">
          <color auto="1"/>
        </bottom>
      </border>
    </dxf>
    <dxf>
      <font>
        <b/>
        <strike val="0"/>
        <outline val="0"/>
        <shadow val="0"/>
        <u val="none"/>
        <vertAlign val="baseline"/>
        <sz val="12"/>
        <color theme="1"/>
        <name val="Aptos Narrow"/>
        <family val="2"/>
        <scheme val="minor"/>
      </font>
      <fill>
        <patternFill patternType="solid">
          <fgColor indexed="64"/>
          <bgColor theme="8" tint="0.79998168889431442"/>
        </patternFill>
      </fill>
      <alignment horizontal="center" vertical="center"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numFmt numFmtId="166" formatCode="0_);[Red]\(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numFmt numFmtId="34" formatCode="_(&quot;$&quot;* #,##0.00_);_(&quot;$&quot;* \(#,##0.00\);_(&quot;$&quot;* &quot;-&quot;??_);_(@_)"/>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numFmt numFmtId="34" formatCode="_(&quot;$&quot;* #,##0.00_);_(&quot;$&quot;* \(#,##0.00\);_(&quot;$&quot;* &quot;-&quot;??_);_(@_)"/>
      <fill>
        <patternFill patternType="none">
          <fgColor indexed="64"/>
          <bgColor auto="1"/>
        </patternFill>
      </fill>
    </dxf>
    <dxf>
      <fill>
        <patternFill patternType="none">
          <fgColor indexed="64"/>
          <bgColor auto="1"/>
        </patternFill>
      </fill>
    </dxf>
    <dxf>
      <numFmt numFmtId="164" formatCode="mm/dd/yyyy;@"/>
      <fill>
        <patternFill patternType="none">
          <fgColor indexed="64"/>
          <bgColor auto="1"/>
        </patternFill>
      </fill>
      <alignment horizontal="left" vertical="bottom" textRotation="0" wrapText="0" indent="0" justifyLastLine="0" shrinkToFit="0" readingOrder="0"/>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border diagonalUp="0" diagonalDown="0">
        <left style="thin">
          <color auto="1"/>
        </left>
        <right style="thin">
          <color auto="1"/>
        </right>
        <top style="thin">
          <color auto="1"/>
        </top>
        <bottom style="thin">
          <color auto="1"/>
        </bottom>
      </border>
    </dxf>
    <dxf>
      <fill>
        <patternFill patternType="none">
          <fgColor indexed="64"/>
          <bgColor auto="1"/>
        </patternFill>
      </fill>
    </dxf>
    <dxf>
      <border>
        <bottom style="thin">
          <color auto="1"/>
        </bottom>
      </border>
    </dxf>
    <dxf>
      <font>
        <b/>
        <strike val="0"/>
        <outline val="0"/>
        <shadow val="0"/>
        <u val="none"/>
        <vertAlign val="baseline"/>
        <sz val="12"/>
        <color theme="3"/>
        <name val="Aptos Narrow"/>
        <scheme val="minor"/>
      </font>
      <fill>
        <patternFill patternType="solid">
          <fgColor indexed="64"/>
          <bgColor theme="8" tint="0.79998168889431442"/>
        </patternFill>
      </fill>
      <alignment horizontal="left"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4" formatCode="_(&quot;$&quot;* #,##0.00_);_(&quot;$&quot;* \(#,##0.00\);_(&quot;$&quot;* &quot;-&quot;??_);_(@_)"/>
    </dxf>
    <dxf>
      <font>
        <b val="0"/>
        <i val="0"/>
        <strike val="0"/>
        <condense val="0"/>
        <extend val="0"/>
        <outline val="0"/>
        <shadow val="0"/>
        <u val="none"/>
        <vertAlign val="baseline"/>
        <sz val="12"/>
        <color theme="1"/>
        <name val="Aptos Narrow"/>
        <family val="2"/>
        <scheme val="minor"/>
      </font>
    </dxf>
    <dxf>
      <font>
        <b/>
        <i val="0"/>
        <strike val="0"/>
        <outline val="0"/>
        <shadow val="0"/>
        <u val="none"/>
        <vertAlign val="baseline"/>
        <sz val="12"/>
        <color theme="1"/>
        <name val="Aptos Narrow"/>
        <scheme val="minor"/>
      </font>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theme="3"/>
        </left>
        <right style="thin">
          <color theme="3"/>
        </right>
        <top style="thin">
          <color theme="3"/>
        </top>
        <bottom style="thin">
          <color theme="3"/>
        </bottom>
      </border>
    </dxf>
    <dxf>
      <font>
        <b/>
        <i val="0"/>
        <strike val="0"/>
        <condense val="0"/>
        <extend val="0"/>
        <outline val="0"/>
        <shadow val="0"/>
        <u val="none"/>
        <vertAlign val="baseline"/>
        <sz val="12"/>
        <color theme="0"/>
        <name val="Aptos Narrow"/>
        <family val="2"/>
        <scheme val="minor"/>
      </font>
      <fill>
        <patternFill patternType="solid">
          <fgColor indexed="64"/>
          <bgColor theme="3"/>
        </patternFill>
      </fill>
      <alignment horizontal="center" vertical="center" textRotation="0" wrapText="1" indent="0" justifyLastLine="0" shrinkToFit="0" readingOrder="0"/>
    </dxf>
    <dxf>
      <font>
        <b/>
        <sz val="11"/>
        <color theme="1"/>
      </font>
      <border>
        <vertical/>
        <horizontal/>
      </border>
    </dxf>
    <dxf>
      <font>
        <b/>
        <i val="0"/>
        <color theme="1"/>
      </font>
      <fill>
        <patternFill>
          <bgColor theme="8" tint="0.79998168889431442"/>
        </patternFill>
      </fill>
      <border>
        <left style="medium">
          <color theme="3"/>
        </left>
        <right style="medium">
          <color theme="3"/>
        </right>
        <top style="medium">
          <color theme="3"/>
        </top>
        <bottom style="medium">
          <color theme="3"/>
        </bottom>
        <vertical/>
        <horizontal/>
      </border>
    </dxf>
    <dxf>
      <font>
        <b/>
        <sz val="11"/>
        <color theme="1"/>
      </font>
      <border>
        <vertical/>
        <horizontal/>
      </border>
    </dxf>
    <dxf>
      <font>
        <b/>
        <i val="0"/>
        <color theme="1"/>
      </font>
      <fill>
        <patternFill>
          <bgColor theme="8" tint="0.79998168889431442"/>
        </patternFill>
      </fill>
      <border>
        <left style="medium">
          <color theme="3"/>
        </left>
        <right style="medium">
          <color theme="3"/>
        </right>
        <top style="medium">
          <color theme="3"/>
        </top>
        <bottom style="medium">
          <color theme="3"/>
        </bottom>
        <vertical/>
        <horizontal/>
      </border>
    </dxf>
    <dxf>
      <font>
        <b/>
        <color theme="1"/>
      </font>
      <border>
        <bottom style="thin">
          <color theme="4"/>
        </bottom>
        <vertical/>
        <horizontal/>
      </border>
    </dxf>
    <dxf>
      <font>
        <b/>
        <i val="0"/>
        <color theme="1"/>
      </font>
      <fill>
        <patternFill>
          <bgColor theme="8" tint="0.79998168889431442"/>
        </patternFill>
      </fill>
      <border>
        <left style="thin">
          <color theme="3"/>
        </left>
        <right style="thin">
          <color theme="3"/>
        </right>
        <top style="thin">
          <color theme="3"/>
        </top>
        <bottom style="thin">
          <color theme="3"/>
        </bottom>
        <vertical/>
        <horizontal/>
      </border>
    </dxf>
  </dxfs>
  <tableStyles count="3" defaultTableStyle="TableStyleMedium2" defaultPivotStyle="PivotStyleLight16">
    <tableStyle name="SlicerStyleLight1 2" pivot="0" table="0" count="10" xr9:uid="{DD95D333-CE64-4D45-80D1-DCC74A3A51C2}">
      <tableStyleElement type="wholeTable" dxfId="92"/>
      <tableStyleElement type="headerRow" dxfId="91"/>
    </tableStyle>
    <tableStyle name="TimeSlicerStyleLight1 2" pivot="0" table="0" count="9" xr9:uid="{454C3C23-6593-6449-A22A-3DCA73FD446B}">
      <tableStyleElement type="wholeTable" dxfId="90"/>
      <tableStyleElement type="headerRow" dxfId="89"/>
    </tableStyle>
    <tableStyle name="TimeSlicerStyleLight1 2 2" pivot="0" table="0" count="9" xr9:uid="{D4928733-3924-E34C-A741-3BDFC87A2A47}">
      <tableStyleElement type="wholeTable" dxfId="88"/>
      <tableStyleElement type="headerRow" dxfId="87"/>
    </tableStyle>
  </tableStyles>
  <colors>
    <mruColors>
      <color rgb="FFE9EB9F"/>
      <color rgb="FFF0EFC1"/>
      <color rgb="FFBD0024"/>
      <color rgb="FF7A81FF"/>
      <color rgb="FFEF4A2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pivotCacheDefinition" Target="pivotCache/pivotCacheDefinition1.xml"/><Relationship Id="rId18" Type="http://schemas.microsoft.com/office/2011/relationships/timelineCache" Target="timelineCaches/timeline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worksheet" Target="worksheets/sheet1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9.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[Keychains_Prints_Inventory.xlsx]SalesPivot!PivotTable25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400" b="1"/>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50800"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0800"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0800"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50800"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50800"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0800"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50800"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0800"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50800"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50800"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50800"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50800" cap="rnd">
            <a:solidFill>
              <a:schemeClr val="accent5">
                <a:lumMod val="20000"/>
                <a:lumOff val="80000"/>
              </a:schemeClr>
            </a:solidFill>
            <a:round/>
          </a:ln>
          <a:effectLst/>
        </c:spPr>
        <c:marker>
          <c:symbol val="none"/>
        </c:marker>
      </c:pivotFmt>
      <c:pivotFmt>
        <c:idx val="13"/>
        <c:spPr>
          <a:ln w="50800" cap="rnd">
            <a:solidFill>
              <a:schemeClr val="accent6">
                <a:lumMod val="20000"/>
                <a:lumOff val="80000"/>
              </a:schemeClr>
            </a:solidFill>
            <a:round/>
          </a:ln>
          <a:effectLst/>
        </c:spPr>
        <c:marker>
          <c:symbol val="none"/>
        </c:marker>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SalesPivot!$B$3:$B$4</c:f>
              <c:strCache>
                <c:ptCount val="1"/>
                <c:pt idx="0">
                  <c:v>Greeting Cards</c:v>
                </c:pt>
              </c:strCache>
            </c:strRef>
          </c:tx>
          <c:spPr>
            <a:ln w="50800" cap="rnd">
              <a:solidFill>
                <a:schemeClr val="accent2">
                  <a:lumMod val="20000"/>
                  <a:lumOff val="80000"/>
                </a:schemeClr>
              </a:solidFill>
              <a:round/>
            </a:ln>
            <a:effectLst/>
          </c:spPr>
          <c:marker>
            <c:symbol val="none"/>
          </c:marker>
          <c:cat>
            <c:multiLvlStrRef>
              <c:f>SalesPivot!$A$5:$A$11</c:f>
              <c:multiLvlStrCache>
                <c:ptCount val="5"/>
                <c:lvl>
                  <c:pt idx="0">
                    <c:v>Aug</c:v>
                  </c:pt>
                  <c:pt idx="1">
                    <c:v>Sep</c:v>
                  </c:pt>
                  <c:pt idx="2">
                    <c:v>Oct</c:v>
                  </c:pt>
                  <c:pt idx="3">
                    <c:v>Nov</c:v>
                  </c:pt>
                  <c:pt idx="4">
                    <c:v>Dec</c:v>
                  </c:pt>
                </c:lvl>
                <c:lvl>
                  <c:pt idx="0">
                    <c:v>2024</c:v>
                  </c:pt>
                </c:lvl>
              </c:multiLvlStrCache>
            </c:multiLvlStrRef>
          </c:cat>
          <c:val>
            <c:numRef>
              <c:f>SalesPivot!$B$5:$B$11</c:f>
              <c:numCache>
                <c:formatCode>_("$"* #,##0_);_("$"* \(#,##0\);_("$"* "-"_);_(@_)</c:formatCode>
                <c:ptCount val="5"/>
                <c:pt idx="0">
                  <c:v>0</c:v>
                </c:pt>
              </c:numCache>
            </c:numRef>
          </c:val>
          <c:smooth val="0"/>
          <c:extLst>
            <c:ext xmlns:c16="http://schemas.microsoft.com/office/drawing/2014/chart" uri="{C3380CC4-5D6E-409C-BE32-E72D297353CC}">
              <c16:uniqueId val="{00000000-FD9F-B049-9308-245F0AF8A3A0}"/>
            </c:ext>
          </c:extLst>
        </c:ser>
        <c:ser>
          <c:idx val="1"/>
          <c:order val="1"/>
          <c:tx>
            <c:strRef>
              <c:f>SalesPivot!$C$3:$C$4</c:f>
              <c:strCache>
                <c:ptCount val="1"/>
                <c:pt idx="0">
                  <c:v>Keychains</c:v>
                </c:pt>
              </c:strCache>
            </c:strRef>
          </c:tx>
          <c:spPr>
            <a:ln w="50800" cap="rnd">
              <a:solidFill>
                <a:schemeClr val="accent5">
                  <a:lumMod val="20000"/>
                  <a:lumOff val="80000"/>
                </a:schemeClr>
              </a:solidFill>
              <a:round/>
            </a:ln>
            <a:effectLst/>
          </c:spPr>
          <c:marker>
            <c:symbol val="none"/>
          </c:marker>
          <c:cat>
            <c:multiLvlStrRef>
              <c:f>SalesPivot!$A$5:$A$11</c:f>
              <c:multiLvlStrCache>
                <c:ptCount val="5"/>
                <c:lvl>
                  <c:pt idx="0">
                    <c:v>Aug</c:v>
                  </c:pt>
                  <c:pt idx="1">
                    <c:v>Sep</c:v>
                  </c:pt>
                  <c:pt idx="2">
                    <c:v>Oct</c:v>
                  </c:pt>
                  <c:pt idx="3">
                    <c:v>Nov</c:v>
                  </c:pt>
                  <c:pt idx="4">
                    <c:v>Dec</c:v>
                  </c:pt>
                </c:lvl>
                <c:lvl>
                  <c:pt idx="0">
                    <c:v>2024</c:v>
                  </c:pt>
                </c:lvl>
              </c:multiLvlStrCache>
            </c:multiLvlStrRef>
          </c:cat>
          <c:val>
            <c:numRef>
              <c:f>SalesPivot!$C$5:$C$11</c:f>
              <c:numCache>
                <c:formatCode>_("$"* #,##0_);_("$"* \(#,##0\);_("$"* "-"_);_(@_)</c:formatCode>
                <c:ptCount val="5"/>
                <c:pt idx="0">
                  <c:v>150</c:v>
                </c:pt>
                <c:pt idx="1">
                  <c:v>330</c:v>
                </c:pt>
                <c:pt idx="2">
                  <c:v>120</c:v>
                </c:pt>
                <c:pt idx="3">
                  <c:v>150</c:v>
                </c:pt>
                <c:pt idx="4">
                  <c:v>60</c:v>
                </c:pt>
              </c:numCache>
            </c:numRef>
          </c:val>
          <c:smooth val="0"/>
          <c:extLst>
            <c:ext xmlns:c16="http://schemas.microsoft.com/office/drawing/2014/chart" uri="{C3380CC4-5D6E-409C-BE32-E72D297353CC}">
              <c16:uniqueId val="{00000004-314B-174D-96A4-84D963F2C626}"/>
            </c:ext>
          </c:extLst>
        </c:ser>
        <c:ser>
          <c:idx val="2"/>
          <c:order val="2"/>
          <c:tx>
            <c:strRef>
              <c:f>SalesPivot!$D$3:$D$4</c:f>
              <c:strCache>
                <c:ptCount val="1"/>
                <c:pt idx="0">
                  <c:v>Prints</c:v>
                </c:pt>
              </c:strCache>
            </c:strRef>
          </c:tx>
          <c:spPr>
            <a:ln w="50800" cap="rnd">
              <a:solidFill>
                <a:schemeClr val="accent6">
                  <a:lumMod val="20000"/>
                  <a:lumOff val="80000"/>
                </a:schemeClr>
              </a:solidFill>
              <a:round/>
            </a:ln>
            <a:effectLst/>
          </c:spPr>
          <c:marker>
            <c:symbol val="none"/>
          </c:marker>
          <c:cat>
            <c:multiLvlStrRef>
              <c:f>SalesPivot!$A$5:$A$11</c:f>
              <c:multiLvlStrCache>
                <c:ptCount val="5"/>
                <c:lvl>
                  <c:pt idx="0">
                    <c:v>Aug</c:v>
                  </c:pt>
                  <c:pt idx="1">
                    <c:v>Sep</c:v>
                  </c:pt>
                  <c:pt idx="2">
                    <c:v>Oct</c:v>
                  </c:pt>
                  <c:pt idx="3">
                    <c:v>Nov</c:v>
                  </c:pt>
                  <c:pt idx="4">
                    <c:v>Dec</c:v>
                  </c:pt>
                </c:lvl>
                <c:lvl>
                  <c:pt idx="0">
                    <c:v>2024</c:v>
                  </c:pt>
                </c:lvl>
              </c:multiLvlStrCache>
            </c:multiLvlStrRef>
          </c:cat>
          <c:val>
            <c:numRef>
              <c:f>SalesPivot!$D$5:$D$11</c:f>
              <c:numCache>
                <c:formatCode>_("$"* #,##0_);_("$"* \(#,##0\);_("$"* "-"_);_(@_)</c:formatCode>
                <c:ptCount val="5"/>
                <c:pt idx="0">
                  <c:v>0</c:v>
                </c:pt>
                <c:pt idx="2">
                  <c:v>20</c:v>
                </c:pt>
                <c:pt idx="3">
                  <c:v>145</c:v>
                </c:pt>
                <c:pt idx="4">
                  <c:v>50</c:v>
                </c:pt>
              </c:numCache>
            </c:numRef>
          </c:val>
          <c:smooth val="0"/>
          <c:extLst>
            <c:ext xmlns:c16="http://schemas.microsoft.com/office/drawing/2014/chart" uri="{C3380CC4-5D6E-409C-BE32-E72D297353CC}">
              <c16:uniqueId val="{00000005-314B-174D-96A4-84D963F2C626}"/>
            </c:ext>
          </c:extLst>
        </c:ser>
        <c:ser>
          <c:idx val="3"/>
          <c:order val="3"/>
          <c:tx>
            <c:strRef>
              <c:f>SalesPivot!$E$3:$E$4</c:f>
              <c:strCache>
                <c:ptCount val="1"/>
                <c:pt idx="0">
                  <c:v>Stickers</c:v>
                </c:pt>
              </c:strCache>
            </c:strRef>
          </c:tx>
          <c:spPr>
            <a:ln w="50800" cap="rnd">
              <a:solidFill>
                <a:schemeClr val="accent4">
                  <a:lumMod val="20000"/>
                  <a:lumOff val="80000"/>
                </a:schemeClr>
              </a:solidFill>
              <a:round/>
            </a:ln>
            <a:effectLst/>
          </c:spPr>
          <c:marker>
            <c:symbol val="none"/>
          </c:marker>
          <c:cat>
            <c:multiLvlStrRef>
              <c:f>SalesPivot!$A$5:$A$11</c:f>
              <c:multiLvlStrCache>
                <c:ptCount val="5"/>
                <c:lvl>
                  <c:pt idx="0">
                    <c:v>Aug</c:v>
                  </c:pt>
                  <c:pt idx="1">
                    <c:v>Sep</c:v>
                  </c:pt>
                  <c:pt idx="2">
                    <c:v>Oct</c:v>
                  </c:pt>
                  <c:pt idx="3">
                    <c:v>Nov</c:v>
                  </c:pt>
                  <c:pt idx="4">
                    <c:v>Dec</c:v>
                  </c:pt>
                </c:lvl>
                <c:lvl>
                  <c:pt idx="0">
                    <c:v>2024</c:v>
                  </c:pt>
                </c:lvl>
              </c:multiLvlStrCache>
            </c:multiLvlStrRef>
          </c:cat>
          <c:val>
            <c:numRef>
              <c:f>SalesPivot!$E$5:$E$11</c:f>
              <c:numCache>
                <c:formatCode>_("$"* #,##0_);_("$"* \(#,##0\);_("$"* "-"_);_(@_)</c:formatCode>
                <c:ptCount val="5"/>
                <c:pt idx="3">
                  <c:v>51</c:v>
                </c:pt>
                <c:pt idx="4">
                  <c:v>3</c:v>
                </c:pt>
              </c:numCache>
            </c:numRef>
          </c:val>
          <c:smooth val="0"/>
          <c:extLst>
            <c:ext xmlns:c16="http://schemas.microsoft.com/office/drawing/2014/chart" uri="{C3380CC4-5D6E-409C-BE32-E72D297353CC}">
              <c16:uniqueId val="{00000006-314B-174D-96A4-84D963F2C626}"/>
            </c:ext>
          </c:extLst>
        </c:ser>
        <c:dLbls>
          <c:showLegendKey val="0"/>
          <c:showVal val="0"/>
          <c:showCatName val="0"/>
          <c:showSerName val="0"/>
          <c:showPercent val="0"/>
          <c:showBubbleSize val="0"/>
        </c:dLbls>
        <c:smooth val="0"/>
        <c:axId val="137861280"/>
        <c:axId val="753530336"/>
      </c:lineChart>
      <c:catAx>
        <c:axId val="1378612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753530336"/>
        <c:crosses val="autoZero"/>
        <c:auto val="1"/>
        <c:lblAlgn val="ctr"/>
        <c:lblOffset val="100"/>
        <c:noMultiLvlLbl val="0"/>
      </c:catAx>
      <c:valAx>
        <c:axId val="753530336"/>
        <c:scaling>
          <c:orientation val="minMax"/>
        </c:scaling>
        <c:delete val="0"/>
        <c:axPos val="l"/>
        <c:majorGridlines>
          <c:spPr>
            <a:ln w="3175" cap="flat" cmpd="sng" algn="ctr">
              <a:solidFill>
                <a:schemeClr val="accent2">
                  <a:lumMod val="20000"/>
                  <a:lumOff val="80000"/>
                  <a:alpha val="3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378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accent5">
          <a:lumMod val="20000"/>
          <a:lumOff val="80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[Keychains_Prints_Inventory.xlsx]CurrentInvPivot!PivotTable26</c:name>
    <c:fmtId val="3"/>
  </c:pivotSource>
  <c:chart>
    <c:title>
      <c:tx>
        <c:rich>
          <a:bodyPr rot="0" spcFirstLastPara="1" vertOverflow="ellipsis" vert="horz" wrap="square" anchor="ctr" anchorCtr="1"/>
          <a:lstStyle/>
          <a:p>
            <a:pPr>
              <a:defRPr sz="2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400" b="1"/>
              <a:t>Current Inventory Levels</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pivotFmt>
      <c:pivotFmt>
        <c:idx val="2"/>
        <c:spPr>
          <a:solidFill>
            <a:schemeClr val="accent6">
              <a:lumMod val="20000"/>
              <a:lumOff val="80000"/>
            </a:schemeClr>
          </a:solidFill>
          <a:ln>
            <a:noFill/>
          </a:ln>
          <a:effectLst/>
        </c:spPr>
      </c:pivotFmt>
      <c:pivotFmt>
        <c:idx val="3"/>
        <c:spPr>
          <a:solidFill>
            <a:schemeClr val="accent5">
              <a:lumMod val="20000"/>
              <a:lumOff val="80000"/>
            </a:schemeClr>
          </a:solidFill>
          <a:ln>
            <a:noFill/>
          </a:ln>
          <a:effectLst/>
        </c:spPr>
      </c:pivotFmt>
      <c:pivotFmt>
        <c:idx val="4"/>
        <c:spPr>
          <a:solidFill>
            <a:schemeClr val="accent2">
              <a:lumMod val="20000"/>
              <a:lumOff val="8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4">
              <a:lumMod val="20000"/>
              <a:lumOff val="8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4">
              <a:lumMod val="20000"/>
              <a:lumOff val="80000"/>
            </a:schemeClr>
          </a:solidFill>
          <a:ln>
            <a:noFill/>
          </a:ln>
          <a:effectLst/>
        </c:spPr>
      </c:pivotFmt>
    </c:pivotFmts>
    <c:plotArea>
      <c:layout/>
      <c:barChart>
        <c:barDir val="col"/>
        <c:grouping val="clustered"/>
        <c:varyColors val="0"/>
        <c:ser>
          <c:idx val="0"/>
          <c:order val="0"/>
          <c:tx>
            <c:strRef>
              <c:f>CurrentInvPivot!$B$3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C8F1-0A40-9F10-10A7F1A4D650}"/>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C8F1-0A40-9F10-10A7F1A4D650}"/>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C8F1-0A40-9F10-10A7F1A4D650}"/>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7-C8F1-0A40-9F10-10A7F1A4D650}"/>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CurrentInvPivot!$A$4:$A$8</c:f>
              <c:strCache>
                <c:ptCount val="4"/>
                <c:pt idx="0">
                  <c:v>Greeting Cards</c:v>
                </c:pt>
                <c:pt idx="1">
                  <c:v>Keychains</c:v>
                </c:pt>
                <c:pt idx="2">
                  <c:v>Prints</c:v>
                </c:pt>
                <c:pt idx="3">
                  <c:v>Stickers</c:v>
                </c:pt>
              </c:strCache>
            </c:strRef>
          </c:cat>
          <c:val>
            <c:numRef>
              <c:f>CurrentInvPivot!$B$4:$B$8</c:f>
              <c:numCache>
                <c:formatCode>General</c:formatCode>
                <c:ptCount val="4"/>
                <c:pt idx="0">
                  <c:v>1</c:v>
                </c:pt>
                <c:pt idx="1">
                  <c:v>15</c:v>
                </c:pt>
                <c:pt idx="2">
                  <c:v>40</c:v>
                </c:pt>
                <c:pt idx="3">
                  <c:v>32</c:v>
                </c:pt>
              </c:numCache>
            </c:numRef>
          </c:val>
          <c:extLst>
            <c:ext xmlns:c16="http://schemas.microsoft.com/office/drawing/2014/chart" uri="{C3380CC4-5D6E-409C-BE32-E72D297353CC}">
              <c16:uniqueId val="{00000008-C8F1-0A40-9F10-10A7F1A4D650}"/>
            </c:ext>
          </c:extLst>
        </c:ser>
        <c:dLbls>
          <c:showLegendKey val="0"/>
          <c:showVal val="1"/>
          <c:showCatName val="0"/>
          <c:showSerName val="0"/>
          <c:showPercent val="0"/>
          <c:showBubbleSize val="0"/>
        </c:dLbls>
        <c:gapWidth val="219"/>
        <c:overlap val="-27"/>
        <c:axId val="923101552"/>
        <c:axId val="918936112"/>
      </c:barChart>
      <c:catAx>
        <c:axId val="92310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918936112"/>
        <c:crosses val="autoZero"/>
        <c:auto val="1"/>
        <c:lblAlgn val="ctr"/>
        <c:lblOffset val="100"/>
        <c:noMultiLvlLbl val="0"/>
      </c:catAx>
      <c:valAx>
        <c:axId val="918936112"/>
        <c:scaling>
          <c:orientation val="minMax"/>
        </c:scaling>
        <c:delete val="0"/>
        <c:axPos val="l"/>
        <c:majorGridlines>
          <c:spPr>
            <a:ln w="3175" cap="flat" cmpd="sng" algn="ctr">
              <a:solidFill>
                <a:schemeClr val="accent5">
                  <a:lumMod val="20000"/>
                  <a:lumOff val="80000"/>
                  <a:alpha val="3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92310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accent5">
          <a:lumMod val="20000"/>
          <a:lumOff val="80000"/>
        </a:schemeClr>
      </a:solidFill>
      <a:round/>
    </a:ln>
    <a:effectLst/>
  </c:spPr>
  <c:txPr>
    <a:bodyPr/>
    <a:lstStyle/>
    <a:p>
      <a:pPr>
        <a:defRPr sz="11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[Keychains_Prints_Inventory.xlsx]PrintSalesPivot!PivotTable1</c:name>
    <c:fmtId val="7"/>
  </c:pivotSource>
  <c:chart>
    <c:title>
      <c:tx>
        <c:rich>
          <a:bodyPr rot="0" spcFirstLastPara="1" vertOverflow="ellipsis" vert="horz" wrap="square" anchor="ctr" anchorCtr="1"/>
          <a:lstStyle/>
          <a:p>
            <a:pPr>
              <a:defRPr sz="2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400" b="1"/>
              <a:t>Print Sales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PrintSalesPivot!$B$3</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PrintSalesPivot!$A$4:$A$13</c:f>
              <c:strCache>
                <c:ptCount val="9"/>
                <c:pt idx="0">
                  <c:v>Death Tarot (S)</c:v>
                </c:pt>
                <c:pt idx="1">
                  <c:v>Friday the 13th (S)</c:v>
                </c:pt>
                <c:pt idx="2">
                  <c:v>Screen Print</c:v>
                </c:pt>
                <c:pt idx="3">
                  <c:v>Fool Tarot (S)</c:v>
                </c:pt>
                <c:pt idx="4">
                  <c:v>Reach Out (S)</c:v>
                </c:pt>
                <c:pt idx="5">
                  <c:v>Sharing Headphones (L)</c:v>
                </c:pt>
                <c:pt idx="6">
                  <c:v>Ill Fortune (L)</c:v>
                </c:pt>
                <c:pt idx="7">
                  <c:v>Magician Tarot (L)</c:v>
                </c:pt>
                <c:pt idx="8">
                  <c:v>Night Routine (L)</c:v>
                </c:pt>
              </c:strCache>
            </c:strRef>
          </c:cat>
          <c:val>
            <c:numRef>
              <c:f>PrintSalesPivot!$B$4:$B$13</c:f>
              <c:numCache>
                <c:formatCode>_("$"* #,##0_);_("$"* \(#,##0\);_("$"* "-"_);_(@_)</c:formatCode>
                <c:ptCount val="9"/>
                <c:pt idx="0">
                  <c:v>40</c:v>
                </c:pt>
                <c:pt idx="1">
                  <c:v>40</c:v>
                </c:pt>
                <c:pt idx="2">
                  <c:v>25</c:v>
                </c:pt>
                <c:pt idx="3">
                  <c:v>20</c:v>
                </c:pt>
                <c:pt idx="4">
                  <c:v>20</c:v>
                </c:pt>
                <c:pt idx="5">
                  <c:v>20</c:v>
                </c:pt>
                <c:pt idx="6">
                  <c:v>20</c:v>
                </c:pt>
                <c:pt idx="7">
                  <c:v>20</c:v>
                </c:pt>
                <c:pt idx="8">
                  <c:v>10</c:v>
                </c:pt>
              </c:numCache>
            </c:numRef>
          </c:val>
          <c:extLst>
            <c:ext xmlns:c16="http://schemas.microsoft.com/office/drawing/2014/chart" uri="{C3380CC4-5D6E-409C-BE32-E72D297353CC}">
              <c16:uniqueId val="{00000000-CC95-E740-B6C4-5C327426FB07}"/>
            </c:ext>
          </c:extLst>
        </c:ser>
        <c:dLbls>
          <c:showLegendKey val="0"/>
          <c:showVal val="1"/>
          <c:showCatName val="0"/>
          <c:showSerName val="0"/>
          <c:showPercent val="0"/>
          <c:showBubbleSize val="0"/>
        </c:dLbls>
        <c:gapWidth val="219"/>
        <c:overlap val="-27"/>
        <c:axId val="1613406624"/>
        <c:axId val="1903394848"/>
      </c:barChart>
      <c:catAx>
        <c:axId val="16134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903394848"/>
        <c:crosses val="autoZero"/>
        <c:auto val="1"/>
        <c:lblAlgn val="ctr"/>
        <c:lblOffset val="100"/>
        <c:noMultiLvlLbl val="0"/>
      </c:catAx>
      <c:valAx>
        <c:axId val="1903394848"/>
        <c:scaling>
          <c:orientation val="minMax"/>
        </c:scaling>
        <c:delete val="0"/>
        <c:axPos val="l"/>
        <c:majorGridlines>
          <c:spPr>
            <a:ln w="3175" cap="flat" cmpd="sng" algn="ctr">
              <a:solidFill>
                <a:schemeClr val="bg2">
                  <a:alpha val="3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61340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[Keychains_Prints_Inventory.xlsx]InvOverTimePivot!PivotTable23</c:name>
    <c:fmtId val="4"/>
  </c:pivotSource>
  <c:chart>
    <c:title>
      <c:tx>
        <c:rich>
          <a:bodyPr rot="0" spcFirstLastPara="1" vertOverflow="ellipsis" vert="horz" wrap="square" anchor="ctr" anchorCtr="1"/>
          <a:lstStyle/>
          <a:p>
            <a:pPr>
              <a:defRPr sz="2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400" b="1"/>
              <a:t>Average Inventory Levels Over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0800" cap="rnd">
            <a:solidFill>
              <a:schemeClr val="accent2">
                <a:lumMod val="20000"/>
                <a:lumOff val="80000"/>
              </a:schemeClr>
            </a:solidFill>
            <a:round/>
          </a:ln>
          <a:effectLst/>
        </c:spPr>
        <c:marker>
          <c:symbol val="circle"/>
          <c:size val="5"/>
          <c:spPr>
            <a:solidFill>
              <a:schemeClr val="accent2">
                <a:lumMod val="20000"/>
                <a:lumOff val="80000"/>
              </a:schemeClr>
            </a:solidFill>
            <a:ln w="31750">
              <a:solidFill>
                <a:schemeClr val="accent2">
                  <a:lumMod val="20000"/>
                  <a:lumOff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0800" cap="rnd">
            <a:solidFill>
              <a:schemeClr val="accent5">
                <a:lumMod val="20000"/>
                <a:lumOff val="80000"/>
              </a:schemeClr>
            </a:solidFill>
            <a:round/>
          </a:ln>
          <a:effectLst/>
        </c:spPr>
        <c:marker>
          <c:symbol val="circle"/>
          <c:size val="5"/>
          <c:spPr>
            <a:solidFill>
              <a:schemeClr val="accent5">
                <a:lumMod val="20000"/>
                <a:lumOff val="80000"/>
              </a:schemeClr>
            </a:solidFill>
            <a:ln w="31750">
              <a:solidFill>
                <a:schemeClr val="accent5">
                  <a:lumMod val="20000"/>
                  <a:lumOff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50800" cap="rnd">
            <a:solidFill>
              <a:schemeClr val="accent6">
                <a:lumMod val="20000"/>
                <a:lumOff val="80000"/>
              </a:schemeClr>
            </a:solidFill>
            <a:round/>
          </a:ln>
          <a:effectLst/>
        </c:spPr>
        <c:marker>
          <c:symbol val="circle"/>
          <c:size val="5"/>
          <c:spPr>
            <a:solidFill>
              <a:schemeClr val="accent6">
                <a:lumMod val="20000"/>
                <a:lumOff val="80000"/>
              </a:schemeClr>
            </a:solidFill>
            <a:ln w="31750">
              <a:solidFill>
                <a:schemeClr val="accent6">
                  <a:lumMod val="20000"/>
                  <a:lumOff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50800" cap="rnd">
            <a:solidFill>
              <a:schemeClr val="accent4">
                <a:lumMod val="20000"/>
                <a:lumOff val="80000"/>
              </a:schemeClr>
            </a:solidFill>
            <a:round/>
          </a:ln>
          <a:effectLst/>
        </c:spPr>
        <c:marker>
          <c:symbol val="circle"/>
          <c:size val="5"/>
          <c:spPr>
            <a:solidFill>
              <a:schemeClr val="accent4">
                <a:lumMod val="20000"/>
                <a:lumOff val="80000"/>
              </a:schemeClr>
            </a:solidFill>
            <a:ln w="31750">
              <a:solidFill>
                <a:schemeClr val="accent4">
                  <a:lumMod val="20000"/>
                  <a:lumOff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InvOverTimePivot!$B$3:$B$4</c:f>
              <c:strCache>
                <c:ptCount val="1"/>
                <c:pt idx="0">
                  <c:v>Greeting Cards</c:v>
                </c:pt>
              </c:strCache>
            </c:strRef>
          </c:tx>
          <c:spPr>
            <a:ln w="50800" cap="rnd">
              <a:solidFill>
                <a:schemeClr val="accent2">
                  <a:lumMod val="20000"/>
                  <a:lumOff val="80000"/>
                </a:schemeClr>
              </a:solidFill>
              <a:round/>
            </a:ln>
            <a:effectLst/>
          </c:spPr>
          <c:marker>
            <c:symbol val="circle"/>
            <c:size val="5"/>
            <c:spPr>
              <a:solidFill>
                <a:schemeClr val="accent2">
                  <a:lumMod val="20000"/>
                  <a:lumOff val="80000"/>
                </a:schemeClr>
              </a:solidFill>
              <a:ln w="31750">
                <a:solidFill>
                  <a:schemeClr val="accent2">
                    <a:lumMod val="20000"/>
                    <a:lumOff val="80000"/>
                  </a:schemeClr>
                </a:solidFill>
              </a:ln>
              <a:effectLst/>
            </c:spPr>
          </c:marker>
          <c:cat>
            <c:multiLvlStrRef>
              <c:f>InvOverTimePivot!$A$5:$A$10</c:f>
              <c:multiLvlStrCache>
                <c:ptCount val="5"/>
                <c:lvl>
                  <c:pt idx="0">
                    <c:v>Aug</c:v>
                  </c:pt>
                  <c:pt idx="1">
                    <c:v>Sep</c:v>
                  </c:pt>
                  <c:pt idx="2">
                    <c:v>Oct</c:v>
                  </c:pt>
                  <c:pt idx="3">
                    <c:v>Nov</c:v>
                  </c:pt>
                  <c:pt idx="4">
                    <c:v>Dec</c:v>
                  </c:pt>
                </c:lvl>
                <c:lvl>
                  <c:pt idx="0">
                    <c:v>2024</c:v>
                  </c:pt>
                </c:lvl>
              </c:multiLvlStrCache>
            </c:multiLvlStrRef>
          </c:cat>
          <c:val>
            <c:numRef>
              <c:f>InvOverTimePivot!$B$5:$B$10</c:f>
              <c:numCache>
                <c:formatCode>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20-B93E-E44F-8A9F-59EFF4F4F44E}"/>
            </c:ext>
          </c:extLst>
        </c:ser>
        <c:ser>
          <c:idx val="1"/>
          <c:order val="1"/>
          <c:tx>
            <c:strRef>
              <c:f>InvOverTimePivot!$C$3:$C$4</c:f>
              <c:strCache>
                <c:ptCount val="1"/>
                <c:pt idx="0">
                  <c:v>Keychains</c:v>
                </c:pt>
              </c:strCache>
            </c:strRef>
          </c:tx>
          <c:spPr>
            <a:ln w="50800" cap="rnd">
              <a:solidFill>
                <a:schemeClr val="accent5">
                  <a:lumMod val="20000"/>
                  <a:lumOff val="80000"/>
                </a:schemeClr>
              </a:solidFill>
              <a:round/>
            </a:ln>
            <a:effectLst/>
          </c:spPr>
          <c:marker>
            <c:symbol val="circle"/>
            <c:size val="5"/>
            <c:spPr>
              <a:solidFill>
                <a:schemeClr val="accent5">
                  <a:lumMod val="20000"/>
                  <a:lumOff val="80000"/>
                </a:schemeClr>
              </a:solidFill>
              <a:ln w="31750">
                <a:solidFill>
                  <a:schemeClr val="accent5">
                    <a:lumMod val="20000"/>
                    <a:lumOff val="80000"/>
                  </a:schemeClr>
                </a:solidFill>
              </a:ln>
              <a:effectLst/>
            </c:spPr>
          </c:marker>
          <c:cat>
            <c:multiLvlStrRef>
              <c:f>InvOverTimePivot!$A$5:$A$10</c:f>
              <c:multiLvlStrCache>
                <c:ptCount val="5"/>
                <c:lvl>
                  <c:pt idx="0">
                    <c:v>Aug</c:v>
                  </c:pt>
                  <c:pt idx="1">
                    <c:v>Sep</c:v>
                  </c:pt>
                  <c:pt idx="2">
                    <c:v>Oct</c:v>
                  </c:pt>
                  <c:pt idx="3">
                    <c:v>Nov</c:v>
                  </c:pt>
                  <c:pt idx="4">
                    <c:v>Dec</c:v>
                  </c:pt>
                </c:lvl>
                <c:lvl>
                  <c:pt idx="0">
                    <c:v>2024</c:v>
                  </c:pt>
                </c:lvl>
              </c:multiLvlStrCache>
            </c:multiLvlStrRef>
          </c:cat>
          <c:val>
            <c:numRef>
              <c:f>InvOverTimePivot!$C$5:$C$10</c:f>
              <c:numCache>
                <c:formatCode>0</c:formatCode>
                <c:ptCount val="5"/>
                <c:pt idx="0">
                  <c:v>33.5</c:v>
                </c:pt>
                <c:pt idx="1">
                  <c:v>20</c:v>
                </c:pt>
                <c:pt idx="2">
                  <c:v>16</c:v>
                </c:pt>
                <c:pt idx="3">
                  <c:v>17.25</c:v>
                </c:pt>
                <c:pt idx="4">
                  <c:v>15</c:v>
                </c:pt>
              </c:numCache>
            </c:numRef>
          </c:val>
          <c:smooth val="0"/>
          <c:extLst>
            <c:ext xmlns:c16="http://schemas.microsoft.com/office/drawing/2014/chart" uri="{C3380CC4-5D6E-409C-BE32-E72D297353CC}">
              <c16:uniqueId val="{00000008-8DDA-2F46-8B89-DA46609015DE}"/>
            </c:ext>
          </c:extLst>
        </c:ser>
        <c:ser>
          <c:idx val="2"/>
          <c:order val="2"/>
          <c:tx>
            <c:strRef>
              <c:f>InvOverTimePivot!$D$3:$D$4</c:f>
              <c:strCache>
                <c:ptCount val="1"/>
                <c:pt idx="0">
                  <c:v>Prints</c:v>
                </c:pt>
              </c:strCache>
            </c:strRef>
          </c:tx>
          <c:spPr>
            <a:ln w="50800" cap="rnd">
              <a:solidFill>
                <a:schemeClr val="accent6">
                  <a:lumMod val="20000"/>
                  <a:lumOff val="80000"/>
                </a:schemeClr>
              </a:solidFill>
              <a:round/>
            </a:ln>
            <a:effectLst/>
          </c:spPr>
          <c:marker>
            <c:symbol val="circle"/>
            <c:size val="5"/>
            <c:spPr>
              <a:solidFill>
                <a:schemeClr val="accent6">
                  <a:lumMod val="20000"/>
                  <a:lumOff val="80000"/>
                </a:schemeClr>
              </a:solidFill>
              <a:ln w="31750">
                <a:solidFill>
                  <a:schemeClr val="accent6">
                    <a:lumMod val="20000"/>
                    <a:lumOff val="80000"/>
                  </a:schemeClr>
                </a:solidFill>
              </a:ln>
              <a:effectLst/>
            </c:spPr>
          </c:marker>
          <c:cat>
            <c:multiLvlStrRef>
              <c:f>InvOverTimePivot!$A$5:$A$10</c:f>
              <c:multiLvlStrCache>
                <c:ptCount val="5"/>
                <c:lvl>
                  <c:pt idx="0">
                    <c:v>Aug</c:v>
                  </c:pt>
                  <c:pt idx="1">
                    <c:v>Sep</c:v>
                  </c:pt>
                  <c:pt idx="2">
                    <c:v>Oct</c:v>
                  </c:pt>
                  <c:pt idx="3">
                    <c:v>Nov</c:v>
                  </c:pt>
                  <c:pt idx="4">
                    <c:v>Dec</c:v>
                  </c:pt>
                </c:lvl>
                <c:lvl>
                  <c:pt idx="0">
                    <c:v>2024</c:v>
                  </c:pt>
                </c:lvl>
              </c:multiLvlStrCache>
            </c:multiLvlStrRef>
          </c:cat>
          <c:val>
            <c:numRef>
              <c:f>InvOverTimePivot!$D$5:$D$10</c:f>
              <c:numCache>
                <c:formatCode>0</c:formatCode>
                <c:ptCount val="5"/>
                <c:pt idx="0">
                  <c:v>49</c:v>
                </c:pt>
                <c:pt idx="1">
                  <c:v>49</c:v>
                </c:pt>
                <c:pt idx="2">
                  <c:v>47</c:v>
                </c:pt>
                <c:pt idx="3">
                  <c:v>47</c:v>
                </c:pt>
                <c:pt idx="4">
                  <c:v>40</c:v>
                </c:pt>
              </c:numCache>
            </c:numRef>
          </c:val>
          <c:smooth val="0"/>
          <c:extLst>
            <c:ext xmlns:c16="http://schemas.microsoft.com/office/drawing/2014/chart" uri="{C3380CC4-5D6E-409C-BE32-E72D297353CC}">
              <c16:uniqueId val="{00000009-8DDA-2F46-8B89-DA46609015DE}"/>
            </c:ext>
          </c:extLst>
        </c:ser>
        <c:ser>
          <c:idx val="3"/>
          <c:order val="3"/>
          <c:tx>
            <c:strRef>
              <c:f>InvOverTimePivot!$E$3:$E$4</c:f>
              <c:strCache>
                <c:ptCount val="1"/>
                <c:pt idx="0">
                  <c:v>Stickers</c:v>
                </c:pt>
              </c:strCache>
            </c:strRef>
          </c:tx>
          <c:spPr>
            <a:ln w="50800" cap="rnd">
              <a:solidFill>
                <a:schemeClr val="accent4">
                  <a:lumMod val="20000"/>
                  <a:lumOff val="80000"/>
                </a:schemeClr>
              </a:solidFill>
              <a:round/>
            </a:ln>
            <a:effectLst/>
          </c:spPr>
          <c:marker>
            <c:symbol val="circle"/>
            <c:size val="5"/>
            <c:spPr>
              <a:solidFill>
                <a:schemeClr val="accent4">
                  <a:lumMod val="20000"/>
                  <a:lumOff val="80000"/>
                </a:schemeClr>
              </a:solidFill>
              <a:ln w="31750">
                <a:solidFill>
                  <a:schemeClr val="accent4">
                    <a:lumMod val="20000"/>
                    <a:lumOff val="80000"/>
                  </a:schemeClr>
                </a:solidFill>
              </a:ln>
              <a:effectLst/>
            </c:spPr>
          </c:marker>
          <c:cat>
            <c:multiLvlStrRef>
              <c:f>InvOverTimePivot!$A$5:$A$10</c:f>
              <c:multiLvlStrCache>
                <c:ptCount val="5"/>
                <c:lvl>
                  <c:pt idx="0">
                    <c:v>Aug</c:v>
                  </c:pt>
                  <c:pt idx="1">
                    <c:v>Sep</c:v>
                  </c:pt>
                  <c:pt idx="2">
                    <c:v>Oct</c:v>
                  </c:pt>
                  <c:pt idx="3">
                    <c:v>Nov</c:v>
                  </c:pt>
                  <c:pt idx="4">
                    <c:v>Dec</c:v>
                  </c:pt>
                </c:lvl>
                <c:lvl>
                  <c:pt idx="0">
                    <c:v>2024</c:v>
                  </c:pt>
                </c:lvl>
              </c:multiLvlStrCache>
            </c:multiLvlStrRef>
          </c:cat>
          <c:val>
            <c:numRef>
              <c:f>InvOverTimePivot!$E$5:$E$10</c:f>
              <c:numCache>
                <c:formatCode>0</c:formatCode>
                <c:ptCount val="5"/>
                <c:pt idx="2">
                  <c:v>25</c:v>
                </c:pt>
                <c:pt idx="3">
                  <c:v>30.75</c:v>
                </c:pt>
                <c:pt idx="4">
                  <c:v>32</c:v>
                </c:pt>
              </c:numCache>
            </c:numRef>
          </c:val>
          <c:smooth val="0"/>
          <c:extLst>
            <c:ext xmlns:c16="http://schemas.microsoft.com/office/drawing/2014/chart" uri="{C3380CC4-5D6E-409C-BE32-E72D297353CC}">
              <c16:uniqueId val="{00000001-66FA-5240-8BD3-C240F5D14866}"/>
            </c:ext>
          </c:extLst>
        </c:ser>
        <c:dLbls>
          <c:showLegendKey val="0"/>
          <c:showVal val="0"/>
          <c:showCatName val="0"/>
          <c:showSerName val="0"/>
          <c:showPercent val="0"/>
          <c:showBubbleSize val="0"/>
        </c:dLbls>
        <c:marker val="1"/>
        <c:smooth val="0"/>
        <c:axId val="2097591967"/>
        <c:axId val="2097557055"/>
      </c:lineChart>
      <c:catAx>
        <c:axId val="20975919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7557055"/>
        <c:crosses val="autoZero"/>
        <c:auto val="1"/>
        <c:lblAlgn val="ctr"/>
        <c:lblOffset val="100"/>
        <c:noMultiLvlLbl val="0"/>
      </c:catAx>
      <c:valAx>
        <c:axId val="2097557055"/>
        <c:scaling>
          <c:orientation val="minMax"/>
        </c:scaling>
        <c:delete val="0"/>
        <c:axPos val="l"/>
        <c:majorGridlines>
          <c:spPr>
            <a:ln w="3175" cap="flat" cmpd="sng" algn="ctr">
              <a:solidFill>
                <a:schemeClr val="accent6">
                  <a:lumMod val="20000"/>
                  <a:lumOff val="80000"/>
                  <a:alpha val="3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97591967"/>
        <c:crosses val="autoZero"/>
        <c:crossBetween val="between"/>
      </c:valAx>
      <c:spPr>
        <a:noFill/>
        <a:ln>
          <a:noFill/>
        </a:ln>
        <a:effectLst/>
      </c:spPr>
    </c:plotArea>
    <c:legend>
      <c:legendPos val="r"/>
      <c:layout>
        <c:manualLayout>
          <c:xMode val="edge"/>
          <c:yMode val="edge"/>
          <c:x val="0.91089659730734007"/>
          <c:y val="0.45031118766404199"/>
          <c:w val="8.9103402692659997E-2"/>
          <c:h val="0.2238577701376171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sq" cmpd="sng" algn="ctr">
      <a:solidFill>
        <a:schemeClr val="accent5">
          <a:lumMod val="20000"/>
          <a:lumOff val="80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1AD6D45-C3E5-6047-BCB4-56F9AAF7210A}">
  <sheetPr>
    <tabColor theme="9" tint="0.79998168889431442"/>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0</xdr:colOff>
      <xdr:row>6</xdr:row>
      <xdr:rowOff>0</xdr:rowOff>
    </xdr:to>
    <xdr:sp macro="" textlink="">
      <xdr:nvSpPr>
        <xdr:cNvPr id="11" name="Rectangle 10">
          <a:extLst>
            <a:ext uri="{FF2B5EF4-FFF2-40B4-BE49-F238E27FC236}">
              <a16:creationId xmlns:a16="http://schemas.microsoft.com/office/drawing/2014/main" id="{FD9C0EFD-085A-24B0-48D2-0E7DFC855398}"/>
            </a:ext>
          </a:extLst>
        </xdr:cNvPr>
        <xdr:cNvSpPr/>
      </xdr:nvSpPr>
      <xdr:spPr>
        <a:xfrm>
          <a:off x="139700" y="127000"/>
          <a:ext cx="13817600" cy="901700"/>
        </a:xfrm>
        <a:prstGeom prst="rect">
          <a:avLst/>
        </a:prstGeom>
        <a:solidFill>
          <a:schemeClr val="tx2"/>
        </a:solidFill>
        <a:ln w="9525">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solidFill>
                <a:schemeClr val="bg1"/>
              </a:solidFill>
              <a:latin typeface="Times New Roman" panose="02020603050405020304" pitchFamily="18" charset="0"/>
              <a:cs typeface="Times New Roman" panose="02020603050405020304" pitchFamily="18" charset="0"/>
            </a:rPr>
            <a:t>Hot</a:t>
          </a:r>
          <a:r>
            <a:rPr lang="en-US" sz="4400" b="1" kern="1200" baseline="0">
              <a:solidFill>
                <a:schemeClr val="bg1"/>
              </a:solidFill>
              <a:latin typeface="Times New Roman" panose="02020603050405020304" pitchFamily="18" charset="0"/>
              <a:cs typeface="Times New Roman" panose="02020603050405020304" pitchFamily="18" charset="0"/>
            </a:rPr>
            <a:t> Lunch Press Keychains &amp; Prints Dashboard</a:t>
          </a:r>
          <a:endParaRPr lang="en-US" sz="4400" b="1" kern="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xdr:colOff>
      <xdr:row>18</xdr:row>
      <xdr:rowOff>0</xdr:rowOff>
    </xdr:from>
    <xdr:to>
      <xdr:col>17</xdr:col>
      <xdr:colOff>76201</xdr:colOff>
      <xdr:row>47</xdr:row>
      <xdr:rowOff>0</xdr:rowOff>
    </xdr:to>
    <xdr:graphicFrame macro="">
      <xdr:nvGraphicFramePr>
        <xdr:cNvPr id="2" name="Chart 1">
          <a:extLst>
            <a:ext uri="{FF2B5EF4-FFF2-40B4-BE49-F238E27FC236}">
              <a16:creationId xmlns:a16="http://schemas.microsoft.com/office/drawing/2014/main" id="{58129778-EC50-4448-8185-A0A645382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18</xdr:row>
      <xdr:rowOff>0</xdr:rowOff>
    </xdr:from>
    <xdr:to>
      <xdr:col>26</xdr:col>
      <xdr:colOff>0</xdr:colOff>
      <xdr:row>47</xdr:row>
      <xdr:rowOff>0</xdr:rowOff>
    </xdr:to>
    <xdr:graphicFrame macro="">
      <xdr:nvGraphicFramePr>
        <xdr:cNvPr id="3" name="Chart 2">
          <a:extLst>
            <a:ext uri="{FF2B5EF4-FFF2-40B4-BE49-F238E27FC236}">
              <a16:creationId xmlns:a16="http://schemas.microsoft.com/office/drawing/2014/main" id="{CAA56915-D65E-E540-B026-23039A1D0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25</xdr:col>
      <xdr:colOff>0</xdr:colOff>
      <xdr:row>7</xdr:row>
      <xdr:rowOff>0</xdr:rowOff>
    </xdr:from>
    <xdr:to>
      <xdr:col>26</xdr:col>
      <xdr:colOff>0</xdr:colOff>
      <xdr:row>17</xdr:row>
      <xdr:rowOff>503</xdr:rowOff>
    </xdr:to>
    <mc:AlternateContent xmlns:mc="http://schemas.openxmlformats.org/markup-compatibility/2006" xmlns:a14="http://schemas.microsoft.com/office/drawing/2010/main">
      <mc:Choice Requires="a14">
        <xdr:graphicFrame macro="">
          <xdr:nvGraphicFramePr>
            <xdr:cNvPr id="4" name="Item Category">
              <a:extLst>
                <a:ext uri="{FF2B5EF4-FFF2-40B4-BE49-F238E27FC236}">
                  <a16:creationId xmlns:a16="http://schemas.microsoft.com/office/drawing/2014/main" id="{0E4363BC-1312-B795-717F-2EFBBF5F99EF}"/>
                </a:ext>
              </a:extLst>
            </xdr:cNvPr>
            <xdr:cNvGraphicFramePr/>
          </xdr:nvGraphicFramePr>
          <xdr:xfrm>
            <a:off x="0" y="0"/>
            <a:ext cx="0" cy="0"/>
          </xdr:xfrm>
          <a:graphic>
            <a:graphicData uri="http://schemas.microsoft.com/office/drawing/2010/slicer">
              <sle:slicer xmlns:sle="http://schemas.microsoft.com/office/drawing/2010/slicer" name="Item Category"/>
            </a:graphicData>
          </a:graphic>
        </xdr:graphicFrame>
      </mc:Choice>
      <mc:Fallback xmlns="">
        <xdr:sp macro="" textlink="">
          <xdr:nvSpPr>
            <xdr:cNvPr id="0" name=""/>
            <xdr:cNvSpPr>
              <a:spLocks noTextEdit="1"/>
            </xdr:cNvSpPr>
          </xdr:nvSpPr>
          <xdr:spPr>
            <a:xfrm>
              <a:off x="14033500" y="1092200"/>
              <a:ext cx="4064000" cy="1814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138043</xdr:colOff>
      <xdr:row>7</xdr:row>
      <xdr:rowOff>0</xdr:rowOff>
    </xdr:from>
    <xdr:to>
      <xdr:col>24</xdr:col>
      <xdr:colOff>350</xdr:colOff>
      <xdr:row>17</xdr:row>
      <xdr:rowOff>503</xdr:rowOff>
    </xdr:to>
    <mc:AlternateContent xmlns:mc="http://schemas.openxmlformats.org/markup-compatibility/2006" xmlns:tsle="http://schemas.microsoft.com/office/drawing/2012/timeslicer">
      <mc:Choice Requires="tsle">
        <xdr:graphicFrame macro="">
          <xdr:nvGraphicFramePr>
            <xdr:cNvPr id="5" name="Transaction Date">
              <a:extLst>
                <a:ext uri="{FF2B5EF4-FFF2-40B4-BE49-F238E27FC236}">
                  <a16:creationId xmlns:a16="http://schemas.microsoft.com/office/drawing/2014/main" id="{D33A1A45-B000-3FDD-D725-8EBDC28E6C33}"/>
                </a:ext>
              </a:extLst>
            </xdr:cNvPr>
            <xdr:cNvGraphicFramePr/>
          </xdr:nvGraphicFramePr>
          <xdr:xfrm>
            <a:off x="0" y="0"/>
            <a:ext cx="0" cy="0"/>
          </xdr:xfrm>
          <a:graphic>
            <a:graphicData uri="http://schemas.microsoft.com/office/drawing/2012/timeslicer">
              <tsle:timeslicer name="Transaction Date"/>
            </a:graphicData>
          </a:graphic>
        </xdr:graphicFrame>
      </mc:Choice>
      <mc:Fallback xmlns="">
        <xdr:sp macro="" textlink="">
          <xdr:nvSpPr>
            <xdr:cNvPr id="0" name=""/>
            <xdr:cNvSpPr>
              <a:spLocks noTextEdit="1"/>
            </xdr:cNvSpPr>
          </xdr:nvSpPr>
          <xdr:spPr>
            <a:xfrm>
              <a:off x="138043" y="1092200"/>
              <a:ext cx="13819607" cy="18144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75077" cy="6291385"/>
    <xdr:graphicFrame macro="">
      <xdr:nvGraphicFramePr>
        <xdr:cNvPr id="2" name="Chart 1">
          <a:extLst>
            <a:ext uri="{FF2B5EF4-FFF2-40B4-BE49-F238E27FC236}">
              <a16:creationId xmlns:a16="http://schemas.microsoft.com/office/drawing/2014/main" id="{FF737EE4-55F3-FE73-B3BD-1AEA8EC814A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23</xdr:col>
      <xdr:colOff>0</xdr:colOff>
      <xdr:row>46</xdr:row>
      <xdr:rowOff>56445</xdr:rowOff>
    </xdr:to>
    <xdr:graphicFrame macro="">
      <xdr:nvGraphicFramePr>
        <xdr:cNvPr id="3" name="Chart 2">
          <a:extLst>
            <a:ext uri="{FF2B5EF4-FFF2-40B4-BE49-F238E27FC236}">
              <a16:creationId xmlns:a16="http://schemas.microsoft.com/office/drawing/2014/main" id="{774A66AA-8469-D347-AC15-04A4FCC43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6</xdr:row>
      <xdr:rowOff>0</xdr:rowOff>
    </xdr:from>
    <xdr:to>
      <xdr:col>17</xdr:col>
      <xdr:colOff>824797</xdr:colOff>
      <xdr:row>12</xdr:row>
      <xdr:rowOff>0</xdr:rowOff>
    </xdr:to>
    <mc:AlternateContent xmlns:mc="http://schemas.openxmlformats.org/markup-compatibility/2006" xmlns:a14="http://schemas.microsoft.com/office/drawing/2010/main">
      <mc:Choice Requires="a14">
        <xdr:graphicFrame macro="">
          <xdr:nvGraphicFramePr>
            <xdr:cNvPr id="5" name="Item Category 1">
              <a:extLst>
                <a:ext uri="{FF2B5EF4-FFF2-40B4-BE49-F238E27FC236}">
                  <a16:creationId xmlns:a16="http://schemas.microsoft.com/office/drawing/2014/main" id="{A71E5241-A5D5-7C9B-45D9-9646C7A0E8EE}"/>
                </a:ext>
              </a:extLst>
            </xdr:cNvPr>
            <xdr:cNvGraphicFramePr/>
          </xdr:nvGraphicFramePr>
          <xdr:xfrm>
            <a:off x="0" y="0"/>
            <a:ext cx="0" cy="0"/>
          </xdr:xfrm>
          <a:graphic>
            <a:graphicData uri="http://schemas.microsoft.com/office/drawing/2010/slicer">
              <sle:slicer xmlns:sle="http://schemas.microsoft.com/office/drawing/2010/slicer" name="Item Category 1"/>
            </a:graphicData>
          </a:graphic>
        </xdr:graphicFrame>
      </mc:Choice>
      <mc:Fallback xmlns="">
        <xdr:sp macro="" textlink="">
          <xdr:nvSpPr>
            <xdr:cNvPr id="0" name=""/>
            <xdr:cNvSpPr>
              <a:spLocks noTextEdit="1"/>
            </xdr:cNvSpPr>
          </xdr:nvSpPr>
          <xdr:spPr>
            <a:xfrm>
              <a:off x="10426700" y="977900"/>
              <a:ext cx="3301297"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13</xdr:col>
      <xdr:colOff>2969</xdr:colOff>
      <xdr:row>12</xdr:row>
      <xdr:rowOff>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3DDFE5BE-6200-C237-D207-87CB6AD8B04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44500" y="977900"/>
              <a:ext cx="9908969"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xdr:row>
      <xdr:rowOff>0</xdr:rowOff>
    </xdr:from>
    <xdr:to>
      <xdr:col>23</xdr:col>
      <xdr:colOff>0</xdr:colOff>
      <xdr:row>5</xdr:row>
      <xdr:rowOff>0</xdr:rowOff>
    </xdr:to>
    <xdr:sp macro="" textlink="">
      <xdr:nvSpPr>
        <xdr:cNvPr id="2" name="Rectangle 1">
          <a:extLst>
            <a:ext uri="{FF2B5EF4-FFF2-40B4-BE49-F238E27FC236}">
              <a16:creationId xmlns:a16="http://schemas.microsoft.com/office/drawing/2014/main" id="{BDA1F1DB-0BF3-1D34-A218-19021FEF5465}"/>
            </a:ext>
          </a:extLst>
        </xdr:cNvPr>
        <xdr:cNvSpPr/>
      </xdr:nvSpPr>
      <xdr:spPr>
        <a:xfrm>
          <a:off x="444500" y="63500"/>
          <a:ext cx="16852900" cy="812800"/>
        </a:xfrm>
        <a:prstGeom prst="rect">
          <a:avLst/>
        </a:prstGeom>
        <a:solidFill>
          <a:schemeClr val="tx2"/>
        </a:solidFill>
        <a:ln w="9525">
          <a:solidFill>
            <a:schemeClr val="accent5">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latin typeface="Times New Roman" panose="02020603050405020304" pitchFamily="18" charset="0"/>
              <a:cs typeface="Times New Roman" panose="02020603050405020304" pitchFamily="18" charset="0"/>
            </a:rPr>
            <a:t>Inventory Levels</a:t>
          </a:r>
          <a:r>
            <a:rPr lang="en-US" sz="4400" b="1" kern="1200" baseline="0">
              <a:latin typeface="Times New Roman" panose="02020603050405020304" pitchFamily="18" charset="0"/>
              <a:cs typeface="Times New Roman" panose="02020603050405020304" pitchFamily="18" charset="0"/>
            </a:rPr>
            <a:t> Dashboard</a:t>
          </a:r>
          <a:endParaRPr lang="en-US" sz="4400" b="1" kern="12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0.684378935184" createdVersion="8" refreshedVersion="8" minRefreshableVersion="3" recordCount="112" xr:uid="{304BB497-8DB6-E54C-B85B-49A01434E8B3}">
  <cacheSource type="worksheet">
    <worksheetSource name="Stock_Tracker"/>
  </cacheSource>
  <cacheFields count="22">
    <cacheField name="Transaction ID" numFmtId="0">
      <sharedItems/>
    </cacheField>
    <cacheField name="Inventory ID" numFmtId="0">
      <sharedItems/>
    </cacheField>
    <cacheField name="Item Name" numFmtId="0">
      <sharedItems count="63">
        <s v="I Sorry"/>
        <s v="Sonny Angel Dog bead bow"/>
        <s v="Sonny Angel Dog fruit beads "/>
        <s v="Cinnamaroll"/>
        <s v="Miffy cloud"/>
        <s v="Miffy yellow bow plaid"/>
        <s v="Cupid"/>
        <s v="Miffy pink bow plaid"/>
        <s v="Nara star beads"/>
        <s v="Cowboy Snoopy (1)"/>
        <s v="Eight Ball"/>
        <s v="LPS lamb"/>
        <s v="Nara bunny (1)"/>
        <s v="Sonny Angel yellow gingham"/>
        <s v="Swans"/>
        <s v="Sonny Angel Bunny (1)"/>
        <s v="Nara gnome (1)"/>
        <s v="Nara gnome (2)"/>
        <s v="LPS Deer"/>
        <s v="Cowboy Snoopy (2)"/>
        <s v="Scorpion"/>
        <s v="Pochacco (1)"/>
        <s v="Sonny Angels (2)"/>
        <s v="Vintage Bunny"/>
        <s v="Punk Lamb"/>
        <s v="LPS Cat"/>
        <s v="Sonny Angel Bunny (2)"/>
        <s v="Witch Baby"/>
        <s v="Skeleton Snoopy"/>
        <s v="Balloon Baby"/>
        <s v="Scorpio Hello Kitty"/>
        <s v="Capricorn Hello Kitty"/>
        <s v="Nara bunny (2)"/>
        <s v="Pochacco (2)"/>
        <s v="Hello Kitty Halloween"/>
        <s v="CC Rabbit"/>
        <s v="CC Cat"/>
        <s v="Death Tarot (S)"/>
        <s v="Magician Tarot (S)"/>
        <s v="Fool Tarot (S)"/>
        <s v="Friday the 13th (S)"/>
        <s v="Reach Out (S)"/>
        <s v="Spider Knot (S)"/>
        <s v="Spooky (L)"/>
        <s v="Talk (L)"/>
        <s v="Dear Diary (L)"/>
        <s v="Ill Fortune (L)"/>
        <s v="Friday the 13th (L)"/>
        <s v="All (L)"/>
        <s v="Sharing Headphones (L)"/>
        <s v="Home (L)"/>
        <s v="Night Routine (L)"/>
        <s v="Magician Tarot (L)"/>
        <s v="Spider Knot (L)"/>
        <s v="LPS Horse"/>
        <s v="Eight Ball Cheetah"/>
        <s v="Screen Print"/>
        <s v="Driver"/>
        <s v="Heart Eye"/>
        <s v="LPS lamb (2)"/>
        <s v="Flower Guy"/>
        <s v="Two Bunnies"/>
        <s v="Heart Eye Cheetah"/>
      </sharedItems>
    </cacheField>
    <cacheField name="Item Category" numFmtId="0">
      <sharedItems count="7">
        <s v="Greeting Cards"/>
        <s v="Keychains"/>
        <s v="Prints"/>
        <s v="Stickers"/>
        <s v="Greeting Card" u="1"/>
        <s v="Keychain" u="1"/>
        <s v="Print" u="1"/>
      </sharedItems>
    </cacheField>
    <cacheField name="Transaction Date" numFmtId="164">
      <sharedItems containsSemiMixedTypes="0" containsNonDate="0" containsDate="1" containsString="0" minDate="2024-08-20T00:00:00" maxDate="2024-12-02T00:00:00" count="18">
        <d v="2024-08-20T00:00:00"/>
        <d v="2024-08-26T00:00:00"/>
        <d v="2024-08-27T00:00:00"/>
        <d v="2024-09-27T00:00:00"/>
        <d v="2024-10-11T00:00:00"/>
        <d v="2024-10-26T00:00:00"/>
        <d v="2024-11-01T00:00:00"/>
        <d v="2024-11-03T00:00:00"/>
        <d v="2024-11-04T00:00:00"/>
        <d v="2024-11-05T00:00:00"/>
        <d v="2024-11-07T00:00:00"/>
        <d v="2024-11-08T00:00:00"/>
        <d v="2024-11-09T00:00:00"/>
        <d v="2024-11-12T00:00:00"/>
        <d v="2024-11-13T00:00:00"/>
        <d v="2024-11-16T00:00:00"/>
        <d v="2024-11-19T00:00:00"/>
        <d v="2024-12-01T00:00:00"/>
      </sharedItems>
      <fieldGroup par="21"/>
    </cacheField>
    <cacheField name="Transaction Type" numFmtId="0">
      <sharedItems/>
    </cacheField>
    <cacheField name="Price" numFmtId="44">
      <sharedItems containsMixedTypes="1" containsNumber="1" containsInteger="1" minValue="3" maxValue="30"/>
    </cacheField>
    <cacheField name="Quantity" numFmtId="0">
      <sharedItems containsSemiMixedTypes="0" containsString="0" containsNumber="1" containsInteger="1" minValue="1" maxValue="25"/>
    </cacheField>
    <cacheField name="Sale" numFmtId="44">
      <sharedItems containsMixedTypes="1" containsNumber="1" containsInteger="1" minValue="0" maxValue="30"/>
    </cacheField>
    <cacheField name="Notes" numFmtId="0">
      <sharedItems/>
    </cacheField>
    <cacheField name="Keychain (+/-)" numFmtId="166">
      <sharedItems containsMixedTypes="1" containsNumber="1" containsInteger="1" minValue="-1" maxValue="1"/>
    </cacheField>
    <cacheField name="Print (+/-)" numFmtId="166">
      <sharedItems containsMixedTypes="1" containsNumber="1" containsInteger="1" minValue="-2" maxValue="6"/>
    </cacheField>
    <cacheField name="Greeting Card (+/-)" numFmtId="166">
      <sharedItems containsMixedTypes="1" containsNumber="1" containsInteger="1" minValue="1" maxValue="1"/>
    </cacheField>
    <cacheField name="Stickers (+/-)" numFmtId="166">
      <sharedItems containsMixedTypes="1" containsNumber="1" containsInteger="1" minValue="-9" maxValue="25"/>
    </cacheField>
    <cacheField name="KC as of TX date" numFmtId="166">
      <sharedItems containsSemiMixedTypes="0" containsString="0" containsNumber="1" containsInteger="1" minValue="0" maxValue="36"/>
    </cacheField>
    <cacheField name="Prints as of TX date" numFmtId="166">
      <sharedItems containsSemiMixedTypes="0" containsString="0" containsNumber="1" containsInteger="1" minValue="0" maxValue="52"/>
    </cacheField>
    <cacheField name="GC as of TX date" numFmtId="166">
      <sharedItems containsSemiMixedTypes="0" containsString="0" containsNumber="1" containsInteger="1" minValue="1" maxValue="1"/>
    </cacheField>
    <cacheField name="Stickers as of TX date" numFmtId="166">
      <sharedItems containsSemiMixedTypes="0" containsString="0" containsNumber="1" containsInteger="1" minValue="0" maxValue="41"/>
    </cacheField>
    <cacheField name="Total Inv as of TX date" numFmtId="166">
      <sharedItems containsSemiMixedTypes="0" containsString="0" containsNumber="1" containsInteger="1" minValue="1" maxValue="107"/>
    </cacheField>
    <cacheField name="Field1" numFmtId="0" formula="'Keychain (+/-)'+'Print (+/-)'+'Greeting Card (+/-)'+'Stickers (+/-)'" databaseField="0"/>
    <cacheField name="Months (Transaction Date)" numFmtId="0" databaseField="0">
      <fieldGroup base="4">
        <rangePr groupBy="months" startDate="2024-08-20T00:00:00" endDate="2024-12-02T00:00:00"/>
        <groupItems count="14">
          <s v="&lt;8/20/24"/>
          <s v="Jan"/>
          <s v="Feb"/>
          <s v="Mar"/>
          <s v="Apr"/>
          <s v="May"/>
          <s v="Jun"/>
          <s v="Jul"/>
          <s v="Aug"/>
          <s v="Sep"/>
          <s v="Oct"/>
          <s v="Nov"/>
          <s v="Dec"/>
          <s v="&gt;12/2/24"/>
        </groupItems>
      </fieldGroup>
    </cacheField>
    <cacheField name="Years (Transaction Date)" numFmtId="0" databaseField="0">
      <fieldGroup base="4">
        <rangePr groupBy="years" startDate="2024-08-20T00:00:00" endDate="2024-12-02T00:00:00"/>
        <groupItems count="3">
          <s v="&lt;8/20/24"/>
          <s v="2024"/>
          <s v="&gt;12/2/24"/>
        </groupItems>
      </fieldGroup>
    </cacheField>
  </cacheFields>
  <extLst>
    <ext xmlns:x14="http://schemas.microsoft.com/office/spreadsheetml/2009/9/main" uri="{725AE2AE-9491-48be-B2B4-4EB974FC3084}">
      <x14:pivotCacheDefinition pivotCacheId="8270264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0.685678472226" createdVersion="8" refreshedVersion="8" minRefreshableVersion="3" recordCount="33" xr:uid="{CCE3C543-D97E-4D4C-B74A-38EC22FA781A}">
  <cacheSource type="worksheet">
    <worksheetSource name="Table6"/>
  </cacheSource>
  <cacheFields count="6">
    <cacheField name="Date" numFmtId="14">
      <sharedItems containsSemiMixedTypes="0" containsNonDate="0" containsDate="1" containsString="0" minDate="2024-08-20T00:00:00" maxDate="2024-12-05T00:00:00" count="14">
        <d v="2024-08-20T00:00:00"/>
        <d v="2024-08-26T00:00:00"/>
        <d v="2024-09-27T00:00:00"/>
        <d v="2024-10-26T00:00:00"/>
        <d v="2024-10-31T00:00:00"/>
        <d v="2024-11-05T00:00:00"/>
        <d v="2024-11-10T00:00:00"/>
        <d v="2024-11-12T00:00:00"/>
        <d v="2024-11-19T00:00:00"/>
        <d v="2024-11-20T00:00:00"/>
        <d v="2024-11-21T00:00:00"/>
        <d v="2024-11-22T00:00:00"/>
        <d v="2024-11-23T00:00:00"/>
        <d v="2024-12-04T00:00:00"/>
      </sharedItems>
      <fieldGroup par="5"/>
    </cacheField>
    <cacheField name="Item Category" numFmtId="0">
      <sharedItems count="4">
        <s v="Keychains"/>
        <s v="Greeting Cards"/>
        <s v="Prints"/>
        <s v="Stickers"/>
      </sharedItems>
    </cacheField>
    <cacheField name="Total Inventory" numFmtId="0">
      <sharedItems containsSemiMixedTypes="0" containsString="0" containsNumber="1" containsInteger="1" minValue="1" maxValue="52"/>
    </cacheField>
    <cacheField name="Days (Date)" numFmtId="0" databaseField="0">
      <fieldGroup base="0">
        <rangePr groupBy="days" startDate="2024-08-20T00:00:00" endDate="2024-12-05T00:00:00"/>
        <groupItems count="368">
          <s v="&lt;8/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5/24"/>
        </groupItems>
      </fieldGroup>
    </cacheField>
    <cacheField name="Months (Date)" numFmtId="0" databaseField="0">
      <fieldGroup base="0">
        <rangePr groupBy="months" startDate="2024-08-20T00:00:00" endDate="2024-12-05T00:00:00"/>
        <groupItems count="14">
          <s v="&lt;8/20/24"/>
          <s v="Jan"/>
          <s v="Feb"/>
          <s v="Mar"/>
          <s v="Apr"/>
          <s v="May"/>
          <s v="Jun"/>
          <s v="Jul"/>
          <s v="Aug"/>
          <s v="Sep"/>
          <s v="Oct"/>
          <s v="Nov"/>
          <s v="Dec"/>
          <s v="&gt;12/5/24"/>
        </groupItems>
      </fieldGroup>
    </cacheField>
    <cacheField name="Years (Date)" numFmtId="0" databaseField="0">
      <fieldGroup base="0">
        <rangePr groupBy="years" startDate="2024-08-20T00:00:00" endDate="2024-12-05T00:00:00"/>
        <groupItems count="3">
          <s v="&lt;8/20/24"/>
          <s v="2024"/>
          <s v="&gt;12/5/24"/>
        </groupItems>
      </fieldGroup>
    </cacheField>
  </cacheFields>
  <extLst>
    <ext xmlns:x14="http://schemas.microsoft.com/office/spreadsheetml/2009/9/main" uri="{725AE2AE-9491-48be-B2B4-4EB974FC3084}">
      <x14:pivotCacheDefinition pivotCacheId="142401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TXN0001"/>
    <s v="G0001"/>
    <x v="0"/>
    <x v="0"/>
    <x v="0"/>
    <s v="Stock IN"/>
    <s v="N/A"/>
    <n v="1"/>
    <s v="N/A"/>
    <s v="Initial stock"/>
    <s v="0"/>
    <s v="0"/>
    <n v="1"/>
    <s v="0"/>
    <n v="0"/>
    <n v="0"/>
    <n v="1"/>
    <n v="0"/>
    <n v="1"/>
  </r>
  <r>
    <s v="TXN0002"/>
    <s v="K0001"/>
    <x v="1"/>
    <x v="1"/>
    <x v="0"/>
    <s v="Stock IN"/>
    <s v="N/A"/>
    <n v="1"/>
    <s v="N/A"/>
    <s v="Initial stock"/>
    <n v="1"/>
    <s v="0"/>
    <s v="0"/>
    <s v="0"/>
    <n v="1"/>
    <n v="0"/>
    <n v="1"/>
    <n v="0"/>
    <n v="2"/>
  </r>
  <r>
    <s v="TXN0003"/>
    <s v="K0002"/>
    <x v="2"/>
    <x v="1"/>
    <x v="0"/>
    <s v="Stock IN"/>
    <s v="N/A"/>
    <n v="1"/>
    <s v="N/A"/>
    <s v="Initial stock"/>
    <n v="1"/>
    <s v="0"/>
    <s v="0"/>
    <s v="0"/>
    <n v="2"/>
    <n v="0"/>
    <n v="1"/>
    <n v="0"/>
    <n v="3"/>
  </r>
  <r>
    <s v="TXN0004"/>
    <s v="K0003"/>
    <x v="3"/>
    <x v="1"/>
    <x v="0"/>
    <s v="Stock IN"/>
    <s v="N/A"/>
    <n v="1"/>
    <s v="N/A"/>
    <s v="Initial stock"/>
    <n v="1"/>
    <s v="0"/>
    <s v="0"/>
    <s v="0"/>
    <n v="3"/>
    <n v="0"/>
    <n v="1"/>
    <n v="0"/>
    <n v="4"/>
  </r>
  <r>
    <s v="TXN0005"/>
    <s v="K0004"/>
    <x v="4"/>
    <x v="1"/>
    <x v="0"/>
    <s v="Stock IN"/>
    <s v="N/A"/>
    <n v="1"/>
    <s v="N/A"/>
    <s v="Initial stock"/>
    <n v="1"/>
    <s v="0"/>
    <s v="0"/>
    <s v="0"/>
    <n v="4"/>
    <n v="0"/>
    <n v="1"/>
    <n v="0"/>
    <n v="5"/>
  </r>
  <r>
    <s v="TXN0006"/>
    <s v="K0005"/>
    <x v="5"/>
    <x v="1"/>
    <x v="0"/>
    <s v="Stock IN"/>
    <s v="N/A"/>
    <n v="1"/>
    <s v="N/A"/>
    <s v="Initial stock"/>
    <n v="1"/>
    <s v="0"/>
    <s v="0"/>
    <s v="0"/>
    <n v="5"/>
    <n v="0"/>
    <n v="1"/>
    <n v="0"/>
    <n v="6"/>
  </r>
  <r>
    <s v="TXN0007"/>
    <s v="K0006"/>
    <x v="6"/>
    <x v="1"/>
    <x v="0"/>
    <s v="Stock IN"/>
    <s v="N/A"/>
    <n v="1"/>
    <s v="N/A"/>
    <s v="Initial stock"/>
    <n v="1"/>
    <s v="0"/>
    <s v="0"/>
    <s v="0"/>
    <n v="6"/>
    <n v="0"/>
    <n v="1"/>
    <n v="0"/>
    <n v="7"/>
  </r>
  <r>
    <s v="TXN0008"/>
    <s v="K0007"/>
    <x v="7"/>
    <x v="1"/>
    <x v="0"/>
    <s v="Stock IN"/>
    <s v="N/A"/>
    <n v="1"/>
    <s v="N/A"/>
    <s v="Initial stock"/>
    <n v="1"/>
    <s v="0"/>
    <s v="0"/>
    <s v="0"/>
    <n v="7"/>
    <n v="0"/>
    <n v="1"/>
    <n v="0"/>
    <n v="8"/>
  </r>
  <r>
    <s v="TXN0009"/>
    <s v="K0008"/>
    <x v="8"/>
    <x v="1"/>
    <x v="0"/>
    <s v="Stock IN"/>
    <s v="N/A"/>
    <n v="1"/>
    <s v="N/A"/>
    <s v="Initial stock"/>
    <n v="1"/>
    <s v="0"/>
    <s v="0"/>
    <s v="0"/>
    <n v="8"/>
    <n v="0"/>
    <n v="1"/>
    <n v="0"/>
    <n v="9"/>
  </r>
  <r>
    <s v="TXN0010"/>
    <s v="K0009"/>
    <x v="9"/>
    <x v="1"/>
    <x v="0"/>
    <s v="Stock IN"/>
    <s v="N/A"/>
    <n v="1"/>
    <s v="N/A"/>
    <s v="Initial stock"/>
    <n v="1"/>
    <s v="0"/>
    <s v="0"/>
    <s v="0"/>
    <n v="9"/>
    <n v="0"/>
    <n v="1"/>
    <n v="0"/>
    <n v="10"/>
  </r>
  <r>
    <s v="TXN0011"/>
    <s v="K0010"/>
    <x v="10"/>
    <x v="1"/>
    <x v="0"/>
    <s v="Stock IN"/>
    <s v="N/A"/>
    <n v="1"/>
    <s v="N/A"/>
    <s v="Initial stock"/>
    <n v="1"/>
    <s v="0"/>
    <s v="0"/>
    <s v="0"/>
    <n v="10"/>
    <n v="0"/>
    <n v="1"/>
    <n v="0"/>
    <n v="11"/>
  </r>
  <r>
    <s v="TXN0012"/>
    <s v="K0011"/>
    <x v="11"/>
    <x v="1"/>
    <x v="0"/>
    <s v="Stock IN"/>
    <s v="N/A"/>
    <n v="1"/>
    <s v="N/A"/>
    <s v="Initial stock"/>
    <n v="1"/>
    <s v="0"/>
    <s v="0"/>
    <s v="0"/>
    <n v="11"/>
    <n v="0"/>
    <n v="1"/>
    <n v="0"/>
    <n v="12"/>
  </r>
  <r>
    <s v="TXN0013"/>
    <s v="K0012"/>
    <x v="12"/>
    <x v="1"/>
    <x v="0"/>
    <s v="Stock IN"/>
    <s v="N/A"/>
    <n v="1"/>
    <s v="N/A"/>
    <s v="Initial stock"/>
    <n v="1"/>
    <s v="0"/>
    <s v="0"/>
    <s v="0"/>
    <n v="12"/>
    <n v="0"/>
    <n v="1"/>
    <n v="0"/>
    <n v="13"/>
  </r>
  <r>
    <s v="TXN0014"/>
    <s v="K0013"/>
    <x v="13"/>
    <x v="1"/>
    <x v="0"/>
    <s v="Stock IN"/>
    <s v="N/A"/>
    <n v="1"/>
    <s v="N/A"/>
    <s v="Initial stock"/>
    <n v="1"/>
    <s v="0"/>
    <s v="0"/>
    <s v="0"/>
    <n v="13"/>
    <n v="0"/>
    <n v="1"/>
    <n v="0"/>
    <n v="14"/>
  </r>
  <r>
    <s v="TXN0015"/>
    <s v="K0014"/>
    <x v="14"/>
    <x v="1"/>
    <x v="0"/>
    <s v="Stock IN"/>
    <s v="N/A"/>
    <n v="1"/>
    <s v="N/A"/>
    <s v="Initial stock"/>
    <n v="1"/>
    <s v="0"/>
    <s v="0"/>
    <s v="0"/>
    <n v="14"/>
    <n v="0"/>
    <n v="1"/>
    <n v="0"/>
    <n v="15"/>
  </r>
  <r>
    <s v="TXN0016"/>
    <s v="K0015"/>
    <x v="15"/>
    <x v="1"/>
    <x v="0"/>
    <s v="Stock IN"/>
    <s v="N/A"/>
    <n v="1"/>
    <s v="N/A"/>
    <s v="Initial stock"/>
    <n v="1"/>
    <s v="0"/>
    <s v="0"/>
    <s v="0"/>
    <n v="15"/>
    <n v="0"/>
    <n v="1"/>
    <n v="0"/>
    <n v="16"/>
  </r>
  <r>
    <s v="TXN0017"/>
    <s v="K0016"/>
    <x v="16"/>
    <x v="1"/>
    <x v="0"/>
    <s v="Stock IN"/>
    <s v="N/A"/>
    <n v="1"/>
    <s v="N/A"/>
    <s v="Initial stock"/>
    <n v="1"/>
    <s v="0"/>
    <s v="0"/>
    <s v="0"/>
    <n v="16"/>
    <n v="0"/>
    <n v="1"/>
    <n v="0"/>
    <n v="17"/>
  </r>
  <r>
    <s v="TXN0018"/>
    <s v="K0017"/>
    <x v="17"/>
    <x v="1"/>
    <x v="0"/>
    <s v="Stock IN"/>
    <s v="N/A"/>
    <n v="1"/>
    <s v="N/A"/>
    <s v="Initial stock"/>
    <n v="1"/>
    <s v="0"/>
    <s v="0"/>
    <s v="0"/>
    <n v="17"/>
    <n v="0"/>
    <n v="1"/>
    <n v="0"/>
    <n v="18"/>
  </r>
  <r>
    <s v="TXN0019"/>
    <s v="K0018"/>
    <x v="18"/>
    <x v="1"/>
    <x v="0"/>
    <s v="Stock IN"/>
    <s v="N/A"/>
    <n v="1"/>
    <s v="N/A"/>
    <s v="Initial stock"/>
    <n v="1"/>
    <s v="0"/>
    <s v="0"/>
    <s v="0"/>
    <n v="18"/>
    <n v="0"/>
    <n v="1"/>
    <n v="0"/>
    <n v="19"/>
  </r>
  <r>
    <s v="TXN0020"/>
    <s v="K0019"/>
    <x v="19"/>
    <x v="1"/>
    <x v="0"/>
    <s v="Stock IN"/>
    <s v="N/A"/>
    <n v="1"/>
    <s v="N/A"/>
    <s v="Initial stock"/>
    <n v="1"/>
    <s v="0"/>
    <s v="0"/>
    <s v="0"/>
    <n v="19"/>
    <n v="0"/>
    <n v="1"/>
    <n v="0"/>
    <n v="20"/>
  </r>
  <r>
    <s v="TXN0021"/>
    <s v="K0020"/>
    <x v="20"/>
    <x v="1"/>
    <x v="0"/>
    <s v="Stock IN"/>
    <s v="N/A"/>
    <n v="1"/>
    <s v="N/A"/>
    <s v="Initial stock"/>
    <n v="1"/>
    <s v="0"/>
    <s v="0"/>
    <s v="0"/>
    <n v="20"/>
    <n v="0"/>
    <n v="1"/>
    <n v="0"/>
    <n v="21"/>
  </r>
  <r>
    <s v="TXN0022"/>
    <s v="K0021"/>
    <x v="21"/>
    <x v="1"/>
    <x v="0"/>
    <s v="Stock IN"/>
    <s v="N/A"/>
    <n v="1"/>
    <s v="N/A"/>
    <s v="Initial stock"/>
    <n v="1"/>
    <s v="0"/>
    <s v="0"/>
    <s v="0"/>
    <n v="21"/>
    <n v="0"/>
    <n v="1"/>
    <n v="0"/>
    <n v="22"/>
  </r>
  <r>
    <s v="TXN0023"/>
    <s v="K0022"/>
    <x v="22"/>
    <x v="1"/>
    <x v="0"/>
    <s v="Stock IN"/>
    <s v="N/A"/>
    <n v="1"/>
    <s v="N/A"/>
    <s v="Initial stock"/>
    <n v="1"/>
    <s v="0"/>
    <s v="0"/>
    <s v="0"/>
    <n v="22"/>
    <n v="0"/>
    <n v="1"/>
    <n v="0"/>
    <n v="23"/>
  </r>
  <r>
    <s v="TXN0024"/>
    <s v="K0023"/>
    <x v="23"/>
    <x v="1"/>
    <x v="0"/>
    <s v="Stock IN"/>
    <s v="N/A"/>
    <n v="1"/>
    <s v="N/A"/>
    <s v="Initial stock"/>
    <n v="1"/>
    <s v="0"/>
    <s v="0"/>
    <s v="0"/>
    <n v="23"/>
    <n v="0"/>
    <n v="1"/>
    <n v="0"/>
    <n v="24"/>
  </r>
  <r>
    <s v="TXN0025"/>
    <s v="K0024"/>
    <x v="24"/>
    <x v="1"/>
    <x v="0"/>
    <s v="Stock IN"/>
    <s v="N/A"/>
    <n v="1"/>
    <s v="N/A"/>
    <s v="Initial stock"/>
    <n v="1"/>
    <s v="0"/>
    <s v="0"/>
    <s v="0"/>
    <n v="24"/>
    <n v="0"/>
    <n v="1"/>
    <n v="0"/>
    <n v="25"/>
  </r>
  <r>
    <s v="TXN0026"/>
    <s v="K0025"/>
    <x v="25"/>
    <x v="1"/>
    <x v="0"/>
    <s v="Stock IN"/>
    <s v="N/A"/>
    <n v="1"/>
    <s v="N/A"/>
    <s v="Initial stock"/>
    <n v="1"/>
    <s v="0"/>
    <s v="0"/>
    <s v="0"/>
    <n v="25"/>
    <n v="0"/>
    <n v="1"/>
    <n v="0"/>
    <n v="26"/>
  </r>
  <r>
    <s v="TXN0027"/>
    <s v="K0026"/>
    <x v="26"/>
    <x v="1"/>
    <x v="0"/>
    <s v="Stock IN"/>
    <s v="N/A"/>
    <n v="1"/>
    <s v="N/A"/>
    <s v="Initial stock"/>
    <n v="1"/>
    <s v="0"/>
    <s v="0"/>
    <s v="0"/>
    <n v="26"/>
    <n v="0"/>
    <n v="1"/>
    <n v="0"/>
    <n v="27"/>
  </r>
  <r>
    <s v="TXN0028"/>
    <s v="K0027"/>
    <x v="27"/>
    <x v="1"/>
    <x v="0"/>
    <s v="Stock IN"/>
    <s v="N/A"/>
    <n v="1"/>
    <s v="N/A"/>
    <s v="Initial stock"/>
    <n v="1"/>
    <s v="0"/>
    <s v="0"/>
    <s v="0"/>
    <n v="27"/>
    <n v="0"/>
    <n v="1"/>
    <n v="0"/>
    <n v="28"/>
  </r>
  <r>
    <s v="TXN0029"/>
    <s v="K0028"/>
    <x v="28"/>
    <x v="1"/>
    <x v="0"/>
    <s v="Stock IN"/>
    <s v="N/A"/>
    <n v="1"/>
    <s v="N/A"/>
    <s v="Initial stock"/>
    <n v="1"/>
    <s v="0"/>
    <s v="0"/>
    <s v="0"/>
    <n v="28"/>
    <n v="0"/>
    <n v="1"/>
    <n v="0"/>
    <n v="29"/>
  </r>
  <r>
    <s v="TXN0030"/>
    <s v="K0029"/>
    <x v="29"/>
    <x v="1"/>
    <x v="0"/>
    <s v="Stock IN"/>
    <s v="N/A"/>
    <n v="1"/>
    <s v="N/A"/>
    <s v="Initial stock"/>
    <n v="1"/>
    <s v="0"/>
    <s v="0"/>
    <s v="0"/>
    <n v="29"/>
    <n v="0"/>
    <n v="1"/>
    <n v="0"/>
    <n v="30"/>
  </r>
  <r>
    <s v="TXN0031"/>
    <s v="K0030"/>
    <x v="30"/>
    <x v="1"/>
    <x v="0"/>
    <s v="Stock IN"/>
    <s v="N/A"/>
    <n v="1"/>
    <s v="N/A"/>
    <s v="Initial stock"/>
    <n v="1"/>
    <s v="0"/>
    <s v="0"/>
    <s v="0"/>
    <n v="30"/>
    <n v="0"/>
    <n v="1"/>
    <n v="0"/>
    <n v="31"/>
  </r>
  <r>
    <s v="TXN0032"/>
    <s v="K0031"/>
    <x v="31"/>
    <x v="1"/>
    <x v="0"/>
    <s v="Stock IN"/>
    <s v="N/A"/>
    <n v="1"/>
    <s v="N/A"/>
    <s v="Initial stock"/>
    <n v="1"/>
    <s v="0"/>
    <s v="0"/>
    <s v="0"/>
    <n v="31"/>
    <n v="0"/>
    <n v="1"/>
    <n v="0"/>
    <n v="32"/>
  </r>
  <r>
    <s v="TXN0033"/>
    <s v="K0032"/>
    <x v="32"/>
    <x v="1"/>
    <x v="0"/>
    <s v="Stock IN"/>
    <s v="N/A"/>
    <n v="1"/>
    <s v="N/A"/>
    <s v="Initial stock"/>
    <n v="1"/>
    <s v="0"/>
    <s v="0"/>
    <s v="0"/>
    <n v="32"/>
    <n v="0"/>
    <n v="1"/>
    <n v="0"/>
    <n v="33"/>
  </r>
  <r>
    <s v="TXN0034"/>
    <s v="K0033"/>
    <x v="33"/>
    <x v="1"/>
    <x v="0"/>
    <s v="Stock IN"/>
    <s v="N/A"/>
    <n v="1"/>
    <s v="N/A"/>
    <s v="Initial stock"/>
    <n v="1"/>
    <s v="0"/>
    <s v="0"/>
    <s v="0"/>
    <n v="33"/>
    <n v="0"/>
    <n v="1"/>
    <n v="0"/>
    <n v="34"/>
  </r>
  <r>
    <s v="TXN0035"/>
    <s v="K0034"/>
    <x v="34"/>
    <x v="1"/>
    <x v="0"/>
    <s v="Stock IN"/>
    <s v="N/A"/>
    <n v="1"/>
    <s v="N/A"/>
    <s v="Initial stock"/>
    <n v="1"/>
    <s v="0"/>
    <s v="0"/>
    <s v="0"/>
    <n v="34"/>
    <n v="0"/>
    <n v="1"/>
    <n v="0"/>
    <n v="35"/>
  </r>
  <r>
    <s v="TXN0036"/>
    <s v="K0035"/>
    <x v="35"/>
    <x v="1"/>
    <x v="0"/>
    <s v="Stock IN"/>
    <s v="N/A"/>
    <n v="1"/>
    <s v="N/A"/>
    <s v="Initial stock"/>
    <n v="1"/>
    <s v="0"/>
    <s v="0"/>
    <s v="0"/>
    <n v="35"/>
    <n v="0"/>
    <n v="1"/>
    <n v="0"/>
    <n v="36"/>
  </r>
  <r>
    <s v="TXN0037"/>
    <s v="K0036"/>
    <x v="36"/>
    <x v="1"/>
    <x v="0"/>
    <s v="Stock IN"/>
    <s v="N/A"/>
    <n v="1"/>
    <s v="N/A"/>
    <s v="Initial stock"/>
    <n v="1"/>
    <s v="0"/>
    <s v="0"/>
    <s v="0"/>
    <n v="36"/>
    <n v="0"/>
    <n v="1"/>
    <n v="0"/>
    <n v="37"/>
  </r>
  <r>
    <s v="TXN0038"/>
    <s v="P0001"/>
    <x v="37"/>
    <x v="2"/>
    <x v="0"/>
    <s v="Stock IN"/>
    <s v="N/A"/>
    <n v="3"/>
    <s v="N/A"/>
    <s v="Initial stock"/>
    <s v="0"/>
    <n v="3"/>
    <s v="0"/>
    <s v="0"/>
    <n v="36"/>
    <n v="3"/>
    <n v="1"/>
    <n v="0"/>
    <n v="40"/>
  </r>
  <r>
    <s v="TXN0039"/>
    <s v="P0002"/>
    <x v="38"/>
    <x v="2"/>
    <x v="0"/>
    <s v="Stock IN"/>
    <s v="N/A"/>
    <n v="4"/>
    <s v="N/A"/>
    <s v="Initial stock"/>
    <s v="0"/>
    <n v="4"/>
    <s v="0"/>
    <s v="0"/>
    <n v="36"/>
    <n v="7"/>
    <n v="1"/>
    <n v="0"/>
    <n v="44"/>
  </r>
  <r>
    <s v="TXN0040"/>
    <s v="P0003"/>
    <x v="39"/>
    <x v="2"/>
    <x v="0"/>
    <s v="Stock IN"/>
    <s v="N/A"/>
    <n v="4"/>
    <s v="N/A"/>
    <s v="Initial stock"/>
    <s v="0"/>
    <n v="4"/>
    <s v="0"/>
    <s v="0"/>
    <n v="36"/>
    <n v="11"/>
    <n v="1"/>
    <n v="0"/>
    <n v="48"/>
  </r>
  <r>
    <s v="TXN0041"/>
    <s v="P0004"/>
    <x v="40"/>
    <x v="2"/>
    <x v="0"/>
    <s v="Stock IN"/>
    <s v="N/A"/>
    <n v="4"/>
    <s v="N/A"/>
    <s v="Initial stock"/>
    <s v="0"/>
    <n v="4"/>
    <s v="0"/>
    <s v="0"/>
    <n v="36"/>
    <n v="15"/>
    <n v="1"/>
    <n v="0"/>
    <n v="52"/>
  </r>
  <r>
    <s v="TXN0042"/>
    <s v="P0005"/>
    <x v="41"/>
    <x v="2"/>
    <x v="0"/>
    <s v="Stock IN"/>
    <s v="N/A"/>
    <n v="4"/>
    <s v="N/A"/>
    <s v="Initial stock"/>
    <s v="0"/>
    <n v="4"/>
    <s v="0"/>
    <s v="0"/>
    <n v="36"/>
    <n v="19"/>
    <n v="1"/>
    <n v="0"/>
    <n v="56"/>
  </r>
  <r>
    <s v="TXN0043"/>
    <s v="P0006"/>
    <x v="42"/>
    <x v="2"/>
    <x v="0"/>
    <s v="Stock IN"/>
    <s v="N/A"/>
    <n v="3"/>
    <s v="N/A"/>
    <s v="Initial stock"/>
    <s v="0"/>
    <n v="3"/>
    <s v="0"/>
    <s v="0"/>
    <n v="36"/>
    <n v="22"/>
    <n v="1"/>
    <n v="0"/>
    <n v="59"/>
  </r>
  <r>
    <s v="TXN0044"/>
    <s v="P0007"/>
    <x v="43"/>
    <x v="2"/>
    <x v="0"/>
    <s v="Stock IN"/>
    <s v="N/A"/>
    <n v="2"/>
    <s v="N/A"/>
    <s v="Initial stock"/>
    <s v="0"/>
    <n v="2"/>
    <s v="0"/>
    <s v="0"/>
    <n v="36"/>
    <n v="24"/>
    <n v="1"/>
    <n v="0"/>
    <n v="61"/>
  </r>
  <r>
    <s v="TXN0045"/>
    <s v="P0008"/>
    <x v="44"/>
    <x v="2"/>
    <x v="0"/>
    <s v="Stock IN"/>
    <s v="N/A"/>
    <n v="3"/>
    <s v="N/A"/>
    <s v="Initial stock"/>
    <s v="0"/>
    <n v="3"/>
    <s v="0"/>
    <s v="0"/>
    <n v="36"/>
    <n v="27"/>
    <n v="1"/>
    <n v="0"/>
    <n v="64"/>
  </r>
  <r>
    <s v="TXN0046"/>
    <s v="P0009"/>
    <x v="45"/>
    <x v="2"/>
    <x v="0"/>
    <s v="Stock IN"/>
    <s v="N/A"/>
    <n v="3"/>
    <s v="N/A"/>
    <s v="Initial stock"/>
    <s v="0"/>
    <n v="3"/>
    <s v="0"/>
    <s v="0"/>
    <n v="36"/>
    <n v="30"/>
    <n v="1"/>
    <n v="0"/>
    <n v="67"/>
  </r>
  <r>
    <s v="TXN0047"/>
    <s v="P0010"/>
    <x v="46"/>
    <x v="2"/>
    <x v="0"/>
    <s v="Stock IN"/>
    <s v="N/A"/>
    <n v="3"/>
    <s v="N/A"/>
    <s v="Initial stock"/>
    <s v="0"/>
    <n v="3"/>
    <s v="0"/>
    <s v="0"/>
    <n v="36"/>
    <n v="33"/>
    <n v="1"/>
    <n v="0"/>
    <n v="70"/>
  </r>
  <r>
    <s v="TXN0048"/>
    <s v="P0011"/>
    <x v="47"/>
    <x v="2"/>
    <x v="0"/>
    <s v="Stock IN"/>
    <s v="N/A"/>
    <n v="3"/>
    <s v="N/A"/>
    <s v="Initial stock"/>
    <s v="0"/>
    <n v="3"/>
    <s v="0"/>
    <s v="0"/>
    <n v="36"/>
    <n v="36"/>
    <n v="1"/>
    <n v="0"/>
    <n v="73"/>
  </r>
  <r>
    <s v="TXN0049"/>
    <s v="P0012"/>
    <x v="48"/>
    <x v="2"/>
    <x v="0"/>
    <s v="Stock IN"/>
    <s v="N/A"/>
    <n v="2"/>
    <s v="N/A"/>
    <s v="Initial stock"/>
    <s v="0"/>
    <n v="2"/>
    <s v="0"/>
    <s v="0"/>
    <n v="36"/>
    <n v="38"/>
    <n v="1"/>
    <n v="0"/>
    <n v="75"/>
  </r>
  <r>
    <s v="TXN0050"/>
    <s v="P0013"/>
    <x v="49"/>
    <x v="2"/>
    <x v="0"/>
    <s v="Stock IN"/>
    <s v="N/A"/>
    <n v="3"/>
    <s v="N/A"/>
    <s v="Initial stock"/>
    <s v="0"/>
    <n v="3"/>
    <s v="0"/>
    <s v="0"/>
    <n v="36"/>
    <n v="41"/>
    <n v="1"/>
    <n v="0"/>
    <n v="78"/>
  </r>
  <r>
    <s v="TXN0051"/>
    <s v="P0014"/>
    <x v="50"/>
    <x v="2"/>
    <x v="0"/>
    <s v="Stock IN"/>
    <s v="N/A"/>
    <n v="2"/>
    <s v="N/A"/>
    <s v="Initial stock"/>
    <s v="0"/>
    <n v="2"/>
    <s v="0"/>
    <s v="0"/>
    <n v="36"/>
    <n v="43"/>
    <n v="1"/>
    <n v="0"/>
    <n v="80"/>
  </r>
  <r>
    <s v="TXN0052"/>
    <s v="P0015"/>
    <x v="51"/>
    <x v="2"/>
    <x v="0"/>
    <s v="Stock IN"/>
    <s v="N/A"/>
    <n v="2"/>
    <s v="N/A"/>
    <s v="Initial stock"/>
    <s v="0"/>
    <n v="2"/>
    <s v="0"/>
    <s v="0"/>
    <n v="36"/>
    <n v="45"/>
    <n v="1"/>
    <n v="0"/>
    <n v="82"/>
  </r>
  <r>
    <s v="TXN0053"/>
    <s v="P0016"/>
    <x v="52"/>
    <x v="2"/>
    <x v="0"/>
    <s v="Stock IN"/>
    <s v="N/A"/>
    <n v="2"/>
    <s v="N/A"/>
    <s v="Initial stock"/>
    <s v="0"/>
    <n v="2"/>
    <s v="0"/>
    <s v="0"/>
    <n v="36"/>
    <n v="47"/>
    <n v="1"/>
    <n v="0"/>
    <n v="84"/>
  </r>
  <r>
    <s v="TXN0054"/>
    <s v="P0017"/>
    <x v="53"/>
    <x v="2"/>
    <x v="0"/>
    <s v="Stock IN"/>
    <s v="N/A"/>
    <n v="2"/>
    <s v="N/A"/>
    <s v="Initial stock"/>
    <s v="0"/>
    <n v="2"/>
    <s v="0"/>
    <s v="0"/>
    <n v="36"/>
    <n v="49"/>
    <n v="1"/>
    <n v="0"/>
    <n v="86"/>
  </r>
  <r>
    <s v="TXN0055"/>
    <s v="K0003"/>
    <x v="3"/>
    <x v="1"/>
    <x v="1"/>
    <s v="Stock OUT"/>
    <n v="30"/>
    <n v="1"/>
    <n v="30"/>
    <s v="Sold to customer"/>
    <n v="-1"/>
    <s v="0"/>
    <s v="0"/>
    <s v="0"/>
    <n v="35"/>
    <n v="49"/>
    <n v="1"/>
    <n v="0"/>
    <n v="85"/>
  </r>
  <r>
    <s v="TXN0056"/>
    <s v="K0004"/>
    <x v="4"/>
    <x v="1"/>
    <x v="1"/>
    <s v="Stock OUT"/>
    <n v="30"/>
    <n v="1"/>
    <n v="30"/>
    <s v="Sold to customer"/>
    <n v="-1"/>
    <s v="0"/>
    <s v="0"/>
    <s v="0"/>
    <n v="34"/>
    <n v="49"/>
    <n v="1"/>
    <n v="0"/>
    <n v="84"/>
  </r>
  <r>
    <s v="TXN0057"/>
    <s v="K0008"/>
    <x v="8"/>
    <x v="1"/>
    <x v="1"/>
    <s v="Stock OUT"/>
    <n v="30"/>
    <n v="1"/>
    <n v="30"/>
    <s v="Sold to customer"/>
    <n v="-1"/>
    <s v="0"/>
    <s v="0"/>
    <s v="0"/>
    <n v="33"/>
    <n v="49"/>
    <n v="1"/>
    <n v="0"/>
    <n v="83"/>
  </r>
  <r>
    <s v="TXN0058"/>
    <s v="K0009"/>
    <x v="9"/>
    <x v="1"/>
    <x v="1"/>
    <s v="Stock OUT"/>
    <n v="30"/>
    <n v="1"/>
    <n v="30"/>
    <s v="Sold to customer"/>
    <n v="-1"/>
    <s v="0"/>
    <s v="0"/>
    <s v="0"/>
    <n v="32"/>
    <n v="49"/>
    <n v="1"/>
    <n v="0"/>
    <n v="82"/>
  </r>
  <r>
    <s v="TXN0059"/>
    <s v="K0001"/>
    <x v="1"/>
    <x v="1"/>
    <x v="2"/>
    <s v="Stock OUT"/>
    <n v="30"/>
    <n v="1"/>
    <n v="30"/>
    <s v="Sold to customer"/>
    <n v="-1"/>
    <s v="0"/>
    <s v="0"/>
    <s v="0"/>
    <n v="31"/>
    <n v="49"/>
    <n v="1"/>
    <n v="0"/>
    <n v="81"/>
  </r>
  <r>
    <s v="TXN0060"/>
    <s v="K0002"/>
    <x v="2"/>
    <x v="1"/>
    <x v="3"/>
    <s v="Stock OUT"/>
    <n v="30"/>
    <n v="1"/>
    <n v="30"/>
    <s v="Sold to customer"/>
    <n v="-1"/>
    <s v="0"/>
    <s v="0"/>
    <s v="0"/>
    <n v="30"/>
    <n v="49"/>
    <n v="1"/>
    <n v="0"/>
    <n v="80"/>
  </r>
  <r>
    <s v="TXN0061"/>
    <s v="K0007"/>
    <x v="7"/>
    <x v="1"/>
    <x v="3"/>
    <s v="Stock OUT"/>
    <n v="30"/>
    <n v="1"/>
    <n v="30"/>
    <s v="Sold to customer"/>
    <n v="-1"/>
    <s v="0"/>
    <s v="0"/>
    <s v="0"/>
    <n v="29"/>
    <n v="49"/>
    <n v="1"/>
    <n v="0"/>
    <n v="79"/>
  </r>
  <r>
    <s v="TXN0062"/>
    <s v="K0013"/>
    <x v="13"/>
    <x v="1"/>
    <x v="3"/>
    <s v="Stock OUT"/>
    <n v="30"/>
    <n v="1"/>
    <n v="30"/>
    <s v="Sold to customer"/>
    <n v="-1"/>
    <s v="0"/>
    <s v="0"/>
    <s v="0"/>
    <n v="28"/>
    <n v="49"/>
    <n v="1"/>
    <n v="0"/>
    <n v="78"/>
  </r>
  <r>
    <s v="TXN0063"/>
    <s v="K0019"/>
    <x v="19"/>
    <x v="1"/>
    <x v="3"/>
    <s v="Stock OUT"/>
    <n v="30"/>
    <n v="1"/>
    <n v="30"/>
    <s v="Sold to customer"/>
    <n v="-1"/>
    <s v="0"/>
    <s v="0"/>
    <s v="0"/>
    <n v="27"/>
    <n v="49"/>
    <n v="1"/>
    <n v="0"/>
    <n v="77"/>
  </r>
  <r>
    <s v="TXN0064"/>
    <s v="K0020"/>
    <x v="20"/>
    <x v="1"/>
    <x v="3"/>
    <s v="Stock OUT"/>
    <n v="30"/>
    <n v="1"/>
    <n v="30"/>
    <s v="Sold to customer"/>
    <n v="-1"/>
    <s v="0"/>
    <s v="0"/>
    <s v="0"/>
    <n v="26"/>
    <n v="49"/>
    <n v="1"/>
    <n v="0"/>
    <n v="76"/>
  </r>
  <r>
    <s v="TXN0065"/>
    <s v="K0021"/>
    <x v="21"/>
    <x v="1"/>
    <x v="3"/>
    <s v="Stock OUT"/>
    <n v="30"/>
    <n v="1"/>
    <n v="30"/>
    <s v="Sold to customer"/>
    <n v="-1"/>
    <s v="0"/>
    <s v="0"/>
    <s v="0"/>
    <n v="25"/>
    <n v="49"/>
    <n v="1"/>
    <n v="0"/>
    <n v="75"/>
  </r>
  <r>
    <s v="TXN0066"/>
    <s v="K0022"/>
    <x v="22"/>
    <x v="1"/>
    <x v="3"/>
    <s v="Stock OUT"/>
    <n v="30"/>
    <n v="1"/>
    <n v="30"/>
    <s v="Sold to customer"/>
    <n v="-1"/>
    <s v="0"/>
    <s v="0"/>
    <s v="0"/>
    <n v="24"/>
    <n v="49"/>
    <n v="1"/>
    <n v="0"/>
    <n v="74"/>
  </r>
  <r>
    <s v="TXN0067"/>
    <s v="K0024"/>
    <x v="24"/>
    <x v="1"/>
    <x v="3"/>
    <s v="Stock OUT"/>
    <n v="30"/>
    <n v="1"/>
    <n v="30"/>
    <s v="Sold to customer"/>
    <n v="-1"/>
    <s v="0"/>
    <s v="0"/>
    <s v="0"/>
    <n v="23"/>
    <n v="49"/>
    <n v="1"/>
    <n v="0"/>
    <n v="73"/>
  </r>
  <r>
    <s v="TXN0068"/>
    <s v="K0025"/>
    <x v="25"/>
    <x v="1"/>
    <x v="3"/>
    <s v="Stock OUT"/>
    <n v="30"/>
    <n v="1"/>
    <n v="30"/>
    <s v="Sold to customer"/>
    <n v="-1"/>
    <s v="0"/>
    <s v="0"/>
    <s v="0"/>
    <n v="22"/>
    <n v="49"/>
    <n v="1"/>
    <n v="0"/>
    <n v="72"/>
  </r>
  <r>
    <s v="TXN0069"/>
    <s v="K0028"/>
    <x v="28"/>
    <x v="1"/>
    <x v="3"/>
    <s v="Stock OUT"/>
    <n v="30"/>
    <n v="1"/>
    <n v="30"/>
    <s v="Sold to customer"/>
    <n v="-1"/>
    <s v="0"/>
    <s v="0"/>
    <s v="0"/>
    <n v="21"/>
    <n v="49"/>
    <n v="1"/>
    <n v="0"/>
    <n v="71"/>
  </r>
  <r>
    <s v="TXN0070"/>
    <s v="K0031"/>
    <x v="31"/>
    <x v="1"/>
    <x v="3"/>
    <s v="Stock OUT"/>
    <n v="30"/>
    <n v="1"/>
    <n v="30"/>
    <s v="Sold to customer"/>
    <n v="-1"/>
    <s v="0"/>
    <s v="0"/>
    <s v="0"/>
    <n v="20"/>
    <n v="49"/>
    <n v="1"/>
    <n v="0"/>
    <n v="70"/>
  </r>
  <r>
    <s v="TXN0071"/>
    <s v="K0012"/>
    <x v="12"/>
    <x v="1"/>
    <x v="4"/>
    <s v="Stock OUT"/>
    <n v="30"/>
    <n v="1"/>
    <n v="30"/>
    <s v="Sold to customer"/>
    <n v="-1"/>
    <s v="0"/>
    <s v="0"/>
    <s v="0"/>
    <n v="19"/>
    <n v="49"/>
    <n v="1"/>
    <n v="0"/>
    <n v="69"/>
  </r>
  <r>
    <s v="TXN0072"/>
    <s v="K0018"/>
    <x v="18"/>
    <x v="1"/>
    <x v="4"/>
    <s v="Stock OUT"/>
    <n v="30"/>
    <n v="1"/>
    <n v="30"/>
    <s v="Sold to customer"/>
    <n v="-1"/>
    <s v="0"/>
    <s v="0"/>
    <s v="0"/>
    <n v="18"/>
    <n v="49"/>
    <n v="1"/>
    <n v="0"/>
    <n v="68"/>
  </r>
  <r>
    <s v="TXN0073"/>
    <s v="K0034"/>
    <x v="34"/>
    <x v="1"/>
    <x v="4"/>
    <s v="Stock OUT"/>
    <n v="30"/>
    <n v="1"/>
    <n v="30"/>
    <s v="Sold to customer"/>
    <n v="-1"/>
    <s v="0"/>
    <s v="0"/>
    <s v="0"/>
    <n v="17"/>
    <n v="49"/>
    <n v="1"/>
    <n v="0"/>
    <n v="67"/>
  </r>
  <r>
    <s v="TXN0074"/>
    <s v="P0001"/>
    <x v="37"/>
    <x v="2"/>
    <x v="5"/>
    <s v="Stock OUT"/>
    <n v="10"/>
    <n v="1"/>
    <n v="10"/>
    <s v="Sold to customer"/>
    <s v="0"/>
    <n v="-1"/>
    <s v="0"/>
    <s v="0"/>
    <n v="17"/>
    <n v="48"/>
    <n v="1"/>
    <n v="0"/>
    <n v="66"/>
  </r>
  <r>
    <s v="TXN0075"/>
    <s v="P0004"/>
    <x v="40"/>
    <x v="2"/>
    <x v="5"/>
    <s v="Stock OUT"/>
    <n v="10"/>
    <n v="1"/>
    <n v="10"/>
    <s v="Sold to customer"/>
    <s v="0"/>
    <n v="-1"/>
    <s v="0"/>
    <s v="0"/>
    <n v="17"/>
    <n v="47"/>
    <n v="1"/>
    <n v="0"/>
    <n v="65"/>
  </r>
  <r>
    <s v="TXN0076"/>
    <s v="K0011"/>
    <x v="11"/>
    <x v="1"/>
    <x v="5"/>
    <s v="Stock OUT"/>
    <n v="30"/>
    <n v="1"/>
    <n v="30"/>
    <s v="Sold to customer"/>
    <n v="-1"/>
    <s v="0"/>
    <s v="0"/>
    <s v="0"/>
    <n v="16"/>
    <n v="47"/>
    <n v="1"/>
    <n v="0"/>
    <n v="64"/>
  </r>
  <r>
    <s v="TXN0077"/>
    <s v="P0004"/>
    <x v="40"/>
    <x v="2"/>
    <x v="6"/>
    <s v="Stock OUT"/>
    <n v="10"/>
    <n v="1"/>
    <n v="10"/>
    <s v="Sold to customer"/>
    <s v="0"/>
    <n v="-1"/>
    <s v="0"/>
    <s v="0"/>
    <n v="16"/>
    <n v="46"/>
    <n v="1"/>
    <n v="0"/>
    <n v="63"/>
  </r>
  <r>
    <s v="TXN0078"/>
    <s v="K0037"/>
    <x v="54"/>
    <x v="1"/>
    <x v="7"/>
    <s v="Stock IN"/>
    <s v="N/A"/>
    <n v="1"/>
    <s v="N/A"/>
    <s v="Initial stock"/>
    <n v="1"/>
    <s v="0"/>
    <s v="0"/>
    <s v="0"/>
    <n v="17"/>
    <n v="46"/>
    <n v="1"/>
    <n v="0"/>
    <n v="64"/>
  </r>
  <r>
    <s v="TXN0079"/>
    <s v="K0038"/>
    <x v="55"/>
    <x v="1"/>
    <x v="8"/>
    <s v="Stock IN"/>
    <s v="N/A"/>
    <n v="1"/>
    <s v="N/A"/>
    <s v="Initial stock"/>
    <n v="1"/>
    <s v="0"/>
    <s v="0"/>
    <s v="0"/>
    <n v="18"/>
    <n v="46"/>
    <n v="1"/>
    <n v="0"/>
    <n v="65"/>
  </r>
  <r>
    <s v="TXN0080"/>
    <s v="P0018"/>
    <x v="56"/>
    <x v="2"/>
    <x v="9"/>
    <s v="Stock IN"/>
    <s v="N/A"/>
    <n v="6"/>
    <s v="N/A"/>
    <s v="Initial stock"/>
    <s v="0"/>
    <n v="6"/>
    <s v="0"/>
    <s v="0"/>
    <n v="18"/>
    <n v="52"/>
    <n v="1"/>
    <n v="0"/>
    <n v="71"/>
  </r>
  <r>
    <s v="TXN0081"/>
    <s v="S0001"/>
    <x v="57"/>
    <x v="3"/>
    <x v="10"/>
    <s v="Stock IN"/>
    <s v="N/A"/>
    <n v="25"/>
    <s v="N/A"/>
    <s v="Initial stock"/>
    <s v="0"/>
    <s v="0"/>
    <s v="0"/>
    <n v="25"/>
    <n v="18"/>
    <n v="52"/>
    <n v="1"/>
    <n v="25"/>
    <n v="96"/>
  </r>
  <r>
    <s v="TXN0082"/>
    <s v="P0003"/>
    <x v="39"/>
    <x v="2"/>
    <x v="11"/>
    <s v="Stock OUT"/>
    <n v="10"/>
    <n v="1"/>
    <n v="10"/>
    <s v="Sold to customer"/>
    <s v="0"/>
    <n v="-1"/>
    <s v="0"/>
    <s v="0"/>
    <n v="18"/>
    <n v="51"/>
    <n v="1"/>
    <n v="25"/>
    <n v="95"/>
  </r>
  <r>
    <s v="TXN0083"/>
    <s v="P0005"/>
    <x v="41"/>
    <x v="2"/>
    <x v="11"/>
    <s v="Stock OUT"/>
    <n v="10"/>
    <n v="1"/>
    <n v="10"/>
    <s v="Sold to customer"/>
    <s v="0"/>
    <n v="-1"/>
    <s v="0"/>
    <s v="0"/>
    <n v="18"/>
    <n v="50"/>
    <n v="1"/>
    <n v="25"/>
    <n v="94"/>
  </r>
  <r>
    <s v="TXN0084"/>
    <s v="P0004"/>
    <x v="40"/>
    <x v="2"/>
    <x v="11"/>
    <s v="Stock OUT"/>
    <n v="10"/>
    <n v="2"/>
    <n v="20"/>
    <s v="Sold to customer"/>
    <s v="0"/>
    <n v="-2"/>
    <s v="0"/>
    <s v="0"/>
    <n v="18"/>
    <n v="48"/>
    <n v="1"/>
    <n v="25"/>
    <n v="92"/>
  </r>
  <r>
    <s v="TXN0085"/>
    <s v="P0013"/>
    <x v="49"/>
    <x v="2"/>
    <x v="11"/>
    <s v="Stock OUT"/>
    <n v="20"/>
    <n v="1"/>
    <n v="20"/>
    <s v="Sold to customer"/>
    <s v="0"/>
    <n v="-1"/>
    <s v="0"/>
    <s v="0"/>
    <n v="18"/>
    <n v="47"/>
    <n v="1"/>
    <n v="25"/>
    <n v="91"/>
  </r>
  <r>
    <s v="TXN0086"/>
    <s v="S0001"/>
    <x v="57"/>
    <x v="3"/>
    <x v="12"/>
    <s v="Stock OUT"/>
    <n v="3"/>
    <n v="9"/>
    <n v="27"/>
    <s v="Sold to customer"/>
    <s v="0"/>
    <s v="0"/>
    <s v="0"/>
    <n v="-9"/>
    <n v="18"/>
    <n v="47"/>
    <n v="1"/>
    <n v="16"/>
    <n v="82"/>
  </r>
  <r>
    <s v="TXN0087"/>
    <s v="P0005"/>
    <x v="41"/>
    <x v="2"/>
    <x v="12"/>
    <s v="Stock OUT"/>
    <n v="10"/>
    <n v="1"/>
    <n v="10"/>
    <s v="Sold to customer"/>
    <s v="0"/>
    <n v="-1"/>
    <s v="0"/>
    <s v="0"/>
    <n v="18"/>
    <n v="46"/>
    <n v="1"/>
    <n v="16"/>
    <n v="81"/>
  </r>
  <r>
    <s v="TXN0088"/>
    <s v="P0001"/>
    <x v="37"/>
    <x v="2"/>
    <x v="12"/>
    <s v="Stock OUT"/>
    <n v="10"/>
    <n v="2"/>
    <n v="20"/>
    <s v="Sold to customer"/>
    <s v="0"/>
    <n v="-2"/>
    <s v="0"/>
    <s v="0"/>
    <n v="18"/>
    <n v="44"/>
    <n v="1"/>
    <n v="16"/>
    <n v="79"/>
  </r>
  <r>
    <s v="TXN0089"/>
    <s v="K0030"/>
    <x v="30"/>
    <x v="1"/>
    <x v="12"/>
    <s v="Stock OUT"/>
    <n v="30"/>
    <n v="1"/>
    <n v="30"/>
    <s v="Sold to customer"/>
    <n v="-1"/>
    <s v="0"/>
    <s v="0"/>
    <s v="0"/>
    <n v="17"/>
    <n v="44"/>
    <n v="1"/>
    <n v="16"/>
    <n v="78"/>
  </r>
  <r>
    <s v="TXN0090"/>
    <s v="K0037"/>
    <x v="54"/>
    <x v="1"/>
    <x v="12"/>
    <s v="Stock OUT"/>
    <n v="30"/>
    <n v="1"/>
    <n v="30"/>
    <s v="Sold to customer"/>
    <n v="-1"/>
    <s v="0"/>
    <s v="0"/>
    <s v="0"/>
    <n v="16"/>
    <n v="44"/>
    <n v="1"/>
    <n v="16"/>
    <n v="77"/>
  </r>
  <r>
    <s v="TXN0091"/>
    <s v="K0039"/>
    <x v="58"/>
    <x v="1"/>
    <x v="13"/>
    <s v="Stock IN"/>
    <s v="N/A"/>
    <n v="1"/>
    <s v="N/A"/>
    <s v="Initial stock"/>
    <n v="1"/>
    <s v="0"/>
    <s v="0"/>
    <s v="0"/>
    <n v="17"/>
    <n v="44"/>
    <n v="1"/>
    <n v="16"/>
    <n v="78"/>
  </r>
  <r>
    <s v="TXN0092"/>
    <s v="K0040"/>
    <x v="59"/>
    <x v="1"/>
    <x v="13"/>
    <s v="Stock IN"/>
    <s v="N/A"/>
    <n v="1"/>
    <s v="N/A"/>
    <s v="Initial stock"/>
    <n v="1"/>
    <s v="0"/>
    <s v="0"/>
    <s v="0"/>
    <n v="18"/>
    <n v="44"/>
    <n v="1"/>
    <n v="16"/>
    <n v="79"/>
  </r>
  <r>
    <s v="TXN0093"/>
    <s v="S0002"/>
    <x v="60"/>
    <x v="3"/>
    <x v="13"/>
    <s v="Stock IN"/>
    <s v="N/A"/>
    <n v="25"/>
    <s v="N/A"/>
    <s v="Initial stock"/>
    <s v="0"/>
    <s v="0"/>
    <s v="0"/>
    <n v="25"/>
    <n v="18"/>
    <n v="44"/>
    <n v="1"/>
    <n v="41"/>
    <n v="104"/>
  </r>
  <r>
    <s v="TXN0094"/>
    <s v="K0041"/>
    <x v="61"/>
    <x v="1"/>
    <x v="14"/>
    <s v="Stock IN"/>
    <s v="N/A"/>
    <n v="1"/>
    <s v="N/A"/>
    <s v="Initial stock"/>
    <n v="1"/>
    <s v="0"/>
    <s v="0"/>
    <s v="0"/>
    <n v="19"/>
    <n v="44"/>
    <n v="1"/>
    <n v="41"/>
    <n v="105"/>
  </r>
  <r>
    <s v="TXN0095"/>
    <s v="K0041"/>
    <x v="61"/>
    <x v="1"/>
    <x v="15"/>
    <s v="Stock OUT"/>
    <n v="30"/>
    <n v="1"/>
    <n v="30"/>
    <s v="Sold to customer"/>
    <n v="-1"/>
    <s v="0"/>
    <s v="0"/>
    <s v="0"/>
    <n v="18"/>
    <n v="44"/>
    <n v="1"/>
    <n v="41"/>
    <n v="104"/>
  </r>
  <r>
    <s v="TXN0096"/>
    <s v="P0001"/>
    <x v="37"/>
    <x v="2"/>
    <x v="15"/>
    <s v="Stock IN"/>
    <s v="N/A"/>
    <n v="2"/>
    <s v="N/A"/>
    <s v="Restock"/>
    <s v="0"/>
    <n v="2"/>
    <s v="0"/>
    <s v="0"/>
    <n v="18"/>
    <n v="46"/>
    <n v="1"/>
    <n v="41"/>
    <n v="106"/>
  </r>
  <r>
    <s v="TXN0097"/>
    <s v="P0004"/>
    <x v="40"/>
    <x v="2"/>
    <x v="15"/>
    <s v="Stock IN"/>
    <s v="N/A"/>
    <n v="1"/>
    <s v="N/A"/>
    <s v="Restock"/>
    <s v="0"/>
    <n v="1"/>
    <s v="0"/>
    <s v="0"/>
    <n v="18"/>
    <n v="47"/>
    <n v="1"/>
    <n v="41"/>
    <n v="107"/>
  </r>
  <r>
    <s v="TXN0098"/>
    <s v="S0002"/>
    <x v="60"/>
    <x v="3"/>
    <x v="15"/>
    <s v="Stock OUT"/>
    <n v="3"/>
    <n v="5"/>
    <n v="15"/>
    <s v="Sold to customer"/>
    <s v="0"/>
    <s v="0"/>
    <s v="0"/>
    <n v="-5"/>
    <n v="18"/>
    <n v="47"/>
    <n v="1"/>
    <n v="36"/>
    <n v="102"/>
  </r>
  <r>
    <s v="TXN0099"/>
    <s v="S0001"/>
    <x v="57"/>
    <x v="3"/>
    <x v="15"/>
    <s v="Stock OUT"/>
    <n v="3"/>
    <n v="3"/>
    <n v="9"/>
    <s v="Sold to customer"/>
    <s v="0"/>
    <s v="0"/>
    <s v="0"/>
    <n v="-3"/>
    <n v="18"/>
    <n v="47"/>
    <n v="1"/>
    <n v="33"/>
    <n v="99"/>
  </r>
  <r>
    <s v="TXN0100"/>
    <s v="K0040"/>
    <x v="59"/>
    <x v="1"/>
    <x v="15"/>
    <s v="Stock OUT"/>
    <n v="30"/>
    <n v="1"/>
    <n v="30"/>
    <s v="Sold to customer"/>
    <n v="-1"/>
    <s v="0"/>
    <s v="0"/>
    <s v="0"/>
    <n v="17"/>
    <n v="47"/>
    <n v="1"/>
    <n v="33"/>
    <n v="98"/>
  </r>
  <r>
    <s v="TXN0101"/>
    <s v="K0032"/>
    <x v="32"/>
    <x v="1"/>
    <x v="16"/>
    <s v="Stock OUT"/>
    <n v="30"/>
    <n v="1"/>
    <n v="30"/>
    <s v="Sold to customer"/>
    <n v="-1"/>
    <s v="0"/>
    <s v="0"/>
    <s v="0"/>
    <n v="16"/>
    <n v="47"/>
    <n v="1"/>
    <n v="33"/>
    <n v="97"/>
  </r>
  <r>
    <s v="TXN0102"/>
    <s v="P0018"/>
    <x v="56"/>
    <x v="2"/>
    <x v="16"/>
    <s v="Stock OUT"/>
    <n v="25"/>
    <n v="1"/>
    <n v="25"/>
    <s v="Sold to customer"/>
    <s v="0"/>
    <n v="-1"/>
    <s v="0"/>
    <s v="0"/>
    <n v="16"/>
    <n v="46"/>
    <n v="1"/>
    <n v="33"/>
    <n v="96"/>
  </r>
  <r>
    <s v="TXN0103"/>
    <s v="P0010"/>
    <x v="46"/>
    <x v="2"/>
    <x v="16"/>
    <s v="Stock OUT"/>
    <n v="20"/>
    <n v="1"/>
    <n v="20"/>
    <s v="Sold to customer"/>
    <s v="0"/>
    <n v="-1"/>
    <s v="0"/>
    <s v="0"/>
    <n v="16"/>
    <n v="45"/>
    <n v="1"/>
    <n v="33"/>
    <n v="95"/>
  </r>
  <r>
    <s v="TXN0104"/>
    <s v="P0001"/>
    <x v="37"/>
    <x v="2"/>
    <x v="17"/>
    <s v="Stock OUT"/>
    <n v="10"/>
    <n v="1"/>
    <n v="10"/>
    <s v="Sold to customer"/>
    <s v="0"/>
    <n v="-1"/>
    <s v="0"/>
    <s v="0"/>
    <n v="16"/>
    <n v="44"/>
    <n v="1"/>
    <n v="33"/>
    <n v="94"/>
  </r>
  <r>
    <s v="TXN0105"/>
    <s v="K0026"/>
    <x v="26"/>
    <x v="1"/>
    <x v="17"/>
    <s v="Stock OUT"/>
    <n v="30"/>
    <n v="1"/>
    <n v="30"/>
    <s v="Sold to customer"/>
    <n v="-1"/>
    <s v="0"/>
    <s v="0"/>
    <s v="0"/>
    <n v="15"/>
    <n v="44"/>
    <n v="1"/>
    <n v="33"/>
    <n v="93"/>
  </r>
  <r>
    <s v="TXN0106"/>
    <s v="P0016"/>
    <x v="52"/>
    <x v="2"/>
    <x v="17"/>
    <s v="Stock OUT"/>
    <n v="20"/>
    <n v="1"/>
    <n v="20"/>
    <s v="Sold to customer"/>
    <s v="0"/>
    <n v="-1"/>
    <s v="0"/>
    <s v="0"/>
    <n v="15"/>
    <n v="43"/>
    <n v="1"/>
    <n v="33"/>
    <n v="92"/>
  </r>
  <r>
    <s v="TXN0107"/>
    <s v="S0002"/>
    <x v="60"/>
    <x v="3"/>
    <x v="17"/>
    <s v="Stock OUT"/>
    <n v="3"/>
    <n v="1"/>
    <n v="3"/>
    <s v="Sold to customer"/>
    <s v="0"/>
    <s v="0"/>
    <s v="0"/>
    <n v="-1"/>
    <n v="15"/>
    <n v="43"/>
    <n v="1"/>
    <n v="32"/>
    <n v="91"/>
  </r>
  <r>
    <s v="TXN0108"/>
    <s v="P0003"/>
    <x v="39"/>
    <x v="2"/>
    <x v="17"/>
    <s v="Stock OUT"/>
    <n v="10"/>
    <n v="1"/>
    <n v="10"/>
    <s v="Sold to customer"/>
    <s v="0"/>
    <n v="-1"/>
    <s v="0"/>
    <s v="0"/>
    <n v="15"/>
    <n v="42"/>
    <n v="1"/>
    <n v="32"/>
    <n v="90"/>
  </r>
  <r>
    <s v="TXN0109"/>
    <s v="P0015"/>
    <x v="51"/>
    <x v="2"/>
    <x v="17"/>
    <s v="Stock OUT"/>
    <n v="20"/>
    <n v="1"/>
    <n v="10"/>
    <s v="Sold to customer"/>
    <s v="0"/>
    <n v="-1"/>
    <s v="0"/>
    <s v="0"/>
    <n v="15"/>
    <n v="41"/>
    <n v="1"/>
    <n v="32"/>
    <n v="89"/>
  </r>
  <r>
    <s v="TXN0110"/>
    <s v="P0012"/>
    <x v="48"/>
    <x v="2"/>
    <x v="17"/>
    <s v="Stock OUT"/>
    <n v="20"/>
    <n v="1"/>
    <n v="0"/>
    <s v="Sold to customer"/>
    <s v="0"/>
    <n v="-1"/>
    <s v="0"/>
    <s v="0"/>
    <n v="15"/>
    <n v="40"/>
    <n v="1"/>
    <n v="32"/>
    <n v="88"/>
  </r>
  <r>
    <s v="TXN0111"/>
    <s v="K0042"/>
    <x v="62"/>
    <x v="1"/>
    <x v="17"/>
    <s v="Stock IN"/>
    <s v="N/A"/>
    <n v="1"/>
    <s v="N/A"/>
    <s v="Initial stock"/>
    <n v="1"/>
    <s v="0"/>
    <s v="0"/>
    <s v="0"/>
    <n v="16"/>
    <n v="40"/>
    <n v="1"/>
    <n v="32"/>
    <n v="89"/>
  </r>
  <r>
    <s v="TXN0112"/>
    <s v="K0042"/>
    <x v="62"/>
    <x v="1"/>
    <x v="17"/>
    <s v="Stock OUT"/>
    <n v="30"/>
    <n v="1"/>
    <n v="30"/>
    <s v="Sold to customer"/>
    <n v="-1"/>
    <s v="0"/>
    <s v="0"/>
    <s v="0"/>
    <n v="15"/>
    <n v="40"/>
    <n v="1"/>
    <n v="32"/>
    <n v="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36"/>
  </r>
  <r>
    <x v="0"/>
    <x v="1"/>
    <n v="1"/>
  </r>
  <r>
    <x v="0"/>
    <x v="2"/>
    <n v="49"/>
  </r>
  <r>
    <x v="1"/>
    <x v="0"/>
    <n v="31"/>
  </r>
  <r>
    <x v="1"/>
    <x v="1"/>
    <n v="1"/>
  </r>
  <r>
    <x v="1"/>
    <x v="2"/>
    <n v="49"/>
  </r>
  <r>
    <x v="2"/>
    <x v="0"/>
    <n v="20"/>
  </r>
  <r>
    <x v="2"/>
    <x v="1"/>
    <n v="1"/>
  </r>
  <r>
    <x v="2"/>
    <x v="2"/>
    <n v="49"/>
  </r>
  <r>
    <x v="3"/>
    <x v="0"/>
    <n v="16"/>
  </r>
  <r>
    <x v="3"/>
    <x v="1"/>
    <n v="1"/>
  </r>
  <r>
    <x v="3"/>
    <x v="2"/>
    <n v="47"/>
  </r>
  <r>
    <x v="4"/>
    <x v="3"/>
    <n v="25"/>
  </r>
  <r>
    <x v="5"/>
    <x v="0"/>
    <n v="18"/>
  </r>
  <r>
    <x v="5"/>
    <x v="1"/>
    <n v="1"/>
  </r>
  <r>
    <x v="5"/>
    <x v="2"/>
    <n v="52"/>
  </r>
  <r>
    <x v="6"/>
    <x v="3"/>
    <n v="16"/>
  </r>
  <r>
    <x v="7"/>
    <x v="0"/>
    <n v="18"/>
  </r>
  <r>
    <x v="7"/>
    <x v="2"/>
    <n v="44"/>
  </r>
  <r>
    <x v="7"/>
    <x v="1"/>
    <n v="1"/>
  </r>
  <r>
    <x v="7"/>
    <x v="3"/>
    <n v="41"/>
  </r>
  <r>
    <x v="8"/>
    <x v="0"/>
    <n v="17"/>
  </r>
  <r>
    <x v="8"/>
    <x v="2"/>
    <n v="47"/>
  </r>
  <r>
    <x v="8"/>
    <x v="1"/>
    <n v="1"/>
  </r>
  <r>
    <x v="8"/>
    <x v="3"/>
    <n v="33"/>
  </r>
  <r>
    <x v="9"/>
    <x v="0"/>
    <n v="16"/>
  </r>
  <r>
    <x v="10"/>
    <x v="2"/>
    <n v="45"/>
  </r>
  <r>
    <x v="11"/>
    <x v="1"/>
    <n v="1"/>
  </r>
  <r>
    <x v="12"/>
    <x v="3"/>
    <n v="33"/>
  </r>
  <r>
    <x v="13"/>
    <x v="0"/>
    <n v="15"/>
  </r>
  <r>
    <x v="13"/>
    <x v="2"/>
    <n v="40"/>
  </r>
  <r>
    <x v="13"/>
    <x v="1"/>
    <n v="1"/>
  </r>
  <r>
    <x v="13"/>
    <x v="3"/>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305C2-81C6-7A4C-ABEA-B60B6A1C7D87}" name="PivotTable25" cacheId="4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11" firstHeaderRow="1" firstDataRow="2" firstDataCol="1"/>
  <pivotFields count="22">
    <pivotField showAll="0"/>
    <pivotField showAll="0"/>
    <pivotField showAll="0" sortType="descending">
      <autoSortScope>
        <pivotArea dataOnly="0" outline="0" fieldPosition="0">
          <references count="2">
            <reference field="4294967294" count="1" selected="0">
              <x v="0"/>
            </reference>
            <reference field="3" count="1" selected="0">
              <x v="5"/>
            </reference>
          </references>
        </pivotArea>
      </autoSortScope>
    </pivotField>
    <pivotField axis="axisCol" showAll="0">
      <items count="8">
        <item m="1" x="4"/>
        <item x="0"/>
        <item m="1" x="5"/>
        <item x="1"/>
        <item m="1" x="6"/>
        <item x="2"/>
        <item x="3"/>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pivotField dataField="1" showAll="0"/>
    <pivotField showAll="0"/>
    <pivotField showAll="0"/>
    <pivotField showAll="0"/>
    <pivotField showAll="0"/>
    <pivotField showAll="0"/>
    <pivotField numFmtId="166" showAll="0"/>
    <pivotField numFmtId="166" showAll="0"/>
    <pivotField numFmtId="166" showAll="0"/>
    <pivotField numFmtId="166" showAll="0"/>
    <pivotField numFmtId="166" showAl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4">
        <item sd="0" x="0"/>
        <item x="1"/>
        <item x="2"/>
        <item t="default"/>
      </items>
    </pivotField>
  </pivotFields>
  <rowFields count="2">
    <field x="21"/>
    <field x="20"/>
  </rowFields>
  <rowItems count="7">
    <i>
      <x v="1"/>
    </i>
    <i r="1">
      <x v="8"/>
    </i>
    <i r="1">
      <x v="9"/>
    </i>
    <i r="1">
      <x v="10"/>
    </i>
    <i r="1">
      <x v="11"/>
    </i>
    <i r="1">
      <x v="12"/>
    </i>
    <i t="grand">
      <x/>
    </i>
  </rowItems>
  <colFields count="1">
    <field x="3"/>
  </colFields>
  <colItems count="5">
    <i>
      <x v="1"/>
    </i>
    <i>
      <x v="3"/>
    </i>
    <i>
      <x v="5"/>
    </i>
    <i>
      <x v="6"/>
    </i>
    <i t="grand">
      <x/>
    </i>
  </colItems>
  <dataFields count="1">
    <dataField name="Sum of Sale" fld="8" baseField="0" baseItem="0" numFmtId="42"/>
  </dataFields>
  <chartFormats count="7">
    <chartFormat chart="4" format="8" series="1">
      <pivotArea type="data" outline="0" fieldPosition="0">
        <references count="2">
          <reference field="4294967294" count="1" selected="0">
            <x v="0"/>
          </reference>
          <reference field="3" count="1" selected="0">
            <x v="1"/>
          </reference>
        </references>
      </pivotArea>
    </chartFormat>
    <chartFormat chart="4" format="9" series="1">
      <pivotArea type="data" outline="0" fieldPosition="0">
        <references count="2">
          <reference field="4294967294" count="1" selected="0">
            <x v="0"/>
          </reference>
          <reference field="3" count="1" selected="0">
            <x v="3"/>
          </reference>
        </references>
      </pivotArea>
    </chartFormat>
    <chartFormat chart="4" format="10" series="1">
      <pivotArea type="data" outline="0" fieldPosition="0">
        <references count="2">
          <reference field="4294967294" count="1" selected="0">
            <x v="0"/>
          </reference>
          <reference field="3" count="1" selected="0">
            <x v="5"/>
          </reference>
        </references>
      </pivotArea>
    </chartFormat>
    <chartFormat chart="4" format="11" series="1">
      <pivotArea type="data" outline="0" fieldPosition="0">
        <references count="2">
          <reference field="4294967294" count="1" selected="0">
            <x v="0"/>
          </reference>
          <reference field="3" count="1" selected="0">
            <x v="6"/>
          </reference>
        </references>
      </pivotArea>
    </chartFormat>
    <chartFormat chart="4" format="12">
      <pivotArea type="data" outline="0" fieldPosition="0">
        <references count="4">
          <reference field="4294967294" count="1" selected="0">
            <x v="0"/>
          </reference>
          <reference field="3" count="1" selected="0">
            <x v="3"/>
          </reference>
          <reference field="20" count="1" selected="0">
            <x v="9"/>
          </reference>
          <reference field="21" count="1" selected="0">
            <x v="1"/>
          </reference>
        </references>
      </pivotArea>
    </chartFormat>
    <chartFormat chart="4" format="13">
      <pivotArea type="data" outline="0" fieldPosition="0">
        <references count="4">
          <reference field="4294967294" count="1" selected="0">
            <x v="0"/>
          </reference>
          <reference field="3" count="1" selected="0">
            <x v="5"/>
          </reference>
          <reference field="20" count="1" selected="0">
            <x v="11"/>
          </reference>
          <reference field="21" count="1" selected="0">
            <x v="1"/>
          </reference>
        </references>
      </pivotArea>
    </chartFormat>
    <chartFormat chart="4"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3ADC8-601C-7C4E-A98C-20F67310D1FD}" name="PivotTable2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22">
    <pivotField showAll="0"/>
    <pivotField showAll="0"/>
    <pivotField showAll="0"/>
    <pivotField axis="axisRow" showAll="0">
      <items count="8">
        <item m="1" x="4"/>
        <item x="0"/>
        <item m="1" x="5"/>
        <item x="1"/>
        <item m="1" x="6"/>
        <item x="2"/>
        <item x="3"/>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showAll="0"/>
    <pivotField numFmtId="166" showAll="0"/>
    <pivotField numFmtId="166" showAll="0"/>
    <pivotField numFmtId="166" showAll="0"/>
    <pivotField numFmtId="166" showAll="0"/>
    <pivotField numFmtId="166" showAll="0"/>
    <pivotField dataField="1" dragToRow="0" dragToCol="0" dragToPage="0" showAll="0" defaultSubtotal="0"/>
    <pivotField showAll="0" defaultSubtotal="0"/>
    <pivotField showAll="0" defaultSubtotal="0">
      <items count="3">
        <item x="0"/>
        <item x="1"/>
        <item x="2"/>
      </items>
    </pivotField>
  </pivotFields>
  <rowFields count="1">
    <field x="3"/>
  </rowFields>
  <rowItems count="5">
    <i>
      <x v="1"/>
    </i>
    <i>
      <x v="3"/>
    </i>
    <i>
      <x v="5"/>
    </i>
    <i>
      <x v="6"/>
    </i>
    <i t="grand">
      <x/>
    </i>
  </rowItems>
  <colItems count="1">
    <i/>
  </colItems>
  <dataFields count="1">
    <dataField name="Current Inventory" fld="19"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2" format="7">
      <pivotArea type="data" outline="0" fieldPosition="0">
        <references count="2">
          <reference field="4294967294" count="1" selected="0">
            <x v="0"/>
          </reference>
          <reference field="3" count="1" selected="0">
            <x v="3"/>
          </reference>
        </references>
      </pivotArea>
    </chartFormat>
    <chartFormat chart="2" format="8">
      <pivotArea type="data" outline="0" fieldPosition="0">
        <references count="2">
          <reference field="4294967294" count="1" selected="0">
            <x v="0"/>
          </reference>
          <reference field="3" count="1" selected="0">
            <x v="5"/>
          </reference>
        </references>
      </pivotArea>
    </chartFormat>
    <chartFormat chart="2" format="9">
      <pivotArea type="data" outline="0" fieldPosition="0">
        <references count="2">
          <reference field="4294967294" count="1" selected="0">
            <x v="0"/>
          </reference>
          <reference field="3" count="1" selected="0">
            <x v="6"/>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3"/>
          </reference>
        </references>
      </pivotArea>
    </chartFormat>
    <chartFormat chart="3" format="13">
      <pivotArea type="data" outline="0" fieldPosition="0">
        <references count="2">
          <reference field="4294967294" count="1" selected="0">
            <x v="0"/>
          </reference>
          <reference field="3" count="1" selected="0">
            <x v="5"/>
          </reference>
        </references>
      </pivotArea>
    </chartFormat>
    <chartFormat chart="3" format="14">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1B0D2-416A-474F-9C01-5909DC84C5F7}"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3" firstHeaderRow="1" firstDataRow="1" firstDataCol="1" rowPageCount="1" colPageCount="1"/>
  <pivotFields count="22">
    <pivotField showAll="0"/>
    <pivotField showAll="0"/>
    <pivotField axis="axisRow" showAll="0" measureFilter="1" sortType="descending">
      <items count="64">
        <item x="48"/>
        <item x="29"/>
        <item x="31"/>
        <item x="36"/>
        <item x="35"/>
        <item x="3"/>
        <item x="9"/>
        <item x="19"/>
        <item x="6"/>
        <item x="45"/>
        <item x="37"/>
        <item x="57"/>
        <item x="10"/>
        <item x="55"/>
        <item x="60"/>
        <item x="39"/>
        <item x="47"/>
        <item x="40"/>
        <item x="58"/>
        <item x="34"/>
        <item x="50"/>
        <item x="0"/>
        <item x="46"/>
        <item x="25"/>
        <item x="18"/>
        <item x="54"/>
        <item x="11"/>
        <item x="59"/>
        <item x="52"/>
        <item x="38"/>
        <item x="4"/>
        <item x="7"/>
        <item x="5"/>
        <item x="12"/>
        <item x="32"/>
        <item x="16"/>
        <item x="17"/>
        <item x="8"/>
        <item x="51"/>
        <item x="21"/>
        <item x="33"/>
        <item x="24"/>
        <item x="41"/>
        <item x="30"/>
        <item x="20"/>
        <item x="56"/>
        <item x="49"/>
        <item x="28"/>
        <item x="15"/>
        <item x="26"/>
        <item x="1"/>
        <item x="2"/>
        <item x="13"/>
        <item x="22"/>
        <item x="53"/>
        <item x="42"/>
        <item x="43"/>
        <item x="14"/>
        <item x="44"/>
        <item x="23"/>
        <item x="27"/>
        <item x="61"/>
        <item x="62"/>
        <item t="default"/>
      </items>
      <autoSortScope>
        <pivotArea dataOnly="0" outline="0" fieldPosition="0">
          <references count="1">
            <reference field="4294967294" count="1" selected="0">
              <x v="0"/>
            </reference>
          </references>
        </pivotArea>
      </autoSortScope>
    </pivotField>
    <pivotField axis="axisPage" multipleItemSelectionAllowed="1" showAll="0">
      <items count="8">
        <item h="1" m="1" x="4"/>
        <item h="1" x="0"/>
        <item h="1" m="1" x="5"/>
        <item h="1" x="1"/>
        <item h="1" m="1" x="6"/>
        <item x="2"/>
        <item h="1" x="3"/>
        <item t="default"/>
      </items>
    </pivotField>
    <pivotField numFmtId="164" showAll="0">
      <items count="19">
        <item x="0"/>
        <item x="1"/>
        <item x="2"/>
        <item x="3"/>
        <item x="4"/>
        <item x="5"/>
        <item x="6"/>
        <item x="7"/>
        <item x="8"/>
        <item x="9"/>
        <item x="10"/>
        <item x="11"/>
        <item x="12"/>
        <item x="13"/>
        <item x="14"/>
        <item x="15"/>
        <item x="16"/>
        <item x="17"/>
        <item t="default"/>
      </items>
    </pivotField>
    <pivotField showAll="0"/>
    <pivotField showAll="0"/>
    <pivotField showAll="0"/>
    <pivotField dataField="1" showAll="0"/>
    <pivotField showAll="0"/>
    <pivotField showAll="0"/>
    <pivotField showAll="0"/>
    <pivotField showAll="0"/>
    <pivotField showAll="0"/>
    <pivotField numFmtId="166" showAll="0"/>
    <pivotField numFmtId="166" showAll="0"/>
    <pivotField numFmtId="166" showAll="0"/>
    <pivotField numFmtId="166" showAll="0"/>
    <pivotField numFmtId="166" showAl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3">
        <item sd="0" x="0"/>
        <item x="1"/>
        <item x="2"/>
      </items>
    </pivotField>
  </pivotFields>
  <rowFields count="1">
    <field x="2"/>
  </rowFields>
  <rowItems count="10">
    <i>
      <x v="10"/>
    </i>
    <i>
      <x v="17"/>
    </i>
    <i>
      <x v="45"/>
    </i>
    <i>
      <x v="15"/>
    </i>
    <i>
      <x v="42"/>
    </i>
    <i>
      <x v="46"/>
    </i>
    <i>
      <x v="22"/>
    </i>
    <i>
      <x v="28"/>
    </i>
    <i>
      <x v="38"/>
    </i>
    <i t="grand">
      <x/>
    </i>
  </rowItems>
  <colItems count="1">
    <i/>
  </colItems>
  <pageFields count="1">
    <pageField fld="3" hier="-1"/>
  </pageFields>
  <dataFields count="1">
    <dataField name="Sum of Sale" fld="8" baseField="0" baseItem="0" numFmtId="42"/>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GreaterThan" evalOrder="-1" id="1"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75FADB-0452-E54B-996C-2CA154275242}" name="PivotTable23"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E10" firstHeaderRow="1" firstDataRow="2" firstDataCol="1"/>
  <pivotFields count="6">
    <pivotField numFmtId="14" showAll="0">
      <items count="15">
        <item x="0"/>
        <item x="1"/>
        <item x="2"/>
        <item x="3"/>
        <item x="5"/>
        <item x="6"/>
        <item x="4"/>
        <item x="7"/>
        <item x="8"/>
        <item x="9"/>
        <item x="10"/>
        <item x="11"/>
        <item x="12"/>
        <item x="13"/>
        <item t="default"/>
      </items>
    </pivotField>
    <pivotField axis="axisCol" showAll="0">
      <items count="5">
        <item x="1"/>
        <item x="0"/>
        <item x="2"/>
        <item x="3"/>
        <item t="default"/>
      </items>
    </pivotField>
    <pivotField dataFiel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4">
        <item x="0"/>
        <item x="1"/>
        <item x="2"/>
        <item t="default"/>
      </items>
    </pivotField>
  </pivotFields>
  <rowFields count="3">
    <field x="5"/>
    <field x="4"/>
    <field x="3"/>
  </rowFields>
  <rowItems count="6">
    <i>
      <x v="1"/>
    </i>
    <i r="1">
      <x v="8"/>
    </i>
    <i r="1">
      <x v="9"/>
    </i>
    <i r="1">
      <x v="10"/>
    </i>
    <i r="1">
      <x v="11"/>
    </i>
    <i r="1">
      <x v="12"/>
    </i>
  </rowItems>
  <colFields count="1">
    <field x="1"/>
  </colFields>
  <colItems count="4">
    <i>
      <x/>
    </i>
    <i>
      <x v="1"/>
    </i>
    <i>
      <x v="2"/>
    </i>
    <i>
      <x v="3"/>
    </i>
  </colItems>
  <dataFields count="1">
    <dataField name="Average of Total Inventory" fld="2" subtotal="average" baseField="0" baseItem="0" numFmtId="1"/>
  </dataFields>
  <chartFormats count="5">
    <chartFormat chart="4" format="7" series="1">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1" xr10:uid="{AADBFE9E-CA7F-B249-B971-CB46BFC68833}" sourceName="Item Category">
  <pivotTables>
    <pivotTable tabId="27" name="PivotTable23"/>
  </pivotTables>
  <data>
    <tabular pivotCacheId="14240113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2F3FABE0-B011-2A4D-9D4C-B0ECA4F1BFA5}" sourceName="Item Category">
  <pivotTables>
    <pivotTable tabId="32" name="PivotTable26"/>
    <pivotTable tabId="31" name="PivotTable25"/>
  </pivotTables>
  <data>
    <tabular pivotCacheId="827026490">
      <items count="7">
        <i x="0" s="1"/>
        <i x="1" s="1"/>
        <i x="2" s="1"/>
        <i x="3" s="1"/>
        <i x="4" s="1" nd="1"/>
        <i x="5"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Category" xr10:uid="{D9F1EC11-4263-0B4C-A261-1ECFDB7819A1}" cache="Slicer_Item_Category" caption="Item Category" columnCount="2" style="SlicerStyleLight1 2"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Category 1" xr10:uid="{7268A904-49EE-E24B-8C1C-371418F8ABC3}" cache="Slicer_Item_Category1" caption="Item Category" style="SlicerStyleLight1 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B3DC1B-91F8-3349-AAFC-D7FDA1B3AEDD}" name="Master_Inventory" displayName="Master_Inventory" ref="B4:L67" totalsRowShown="0" headerRowDxfId="86" tableBorderDxfId="85">
  <tableColumns count="11">
    <tableColumn id="1" xr3:uid="{295A18F3-612F-B442-87AF-690EE4ADFCA9}" name="Inventory ID" dataDxfId="84"/>
    <tableColumn id="2" xr3:uid="{855525F5-0322-9B40-99CF-4FA231FA960A}" name="Item Category" dataDxfId="83"/>
    <tableColumn id="3" xr3:uid="{C214448A-14C9-AF4D-BC0F-5761DCF74F71}" name="Item Name" dataDxfId="82"/>
    <tableColumn id="4" xr3:uid="{E9F0CB83-BF4A-194C-851E-ED253C760AA9}" name="Description" dataDxfId="81"/>
    <tableColumn id="12" xr3:uid="{AF89FA09-4E85-024D-B2E4-9E25F2D0C4DD}" name="In Stock?" dataDxfId="80">
      <calculatedColumnFormula>IF(Master_Inventory[[#This Row],[Quantity in Stock]]=0,"No","Yes")</calculatedColumnFormula>
    </tableColumn>
    <tableColumn id="5" xr3:uid="{D3DD0F98-D1A5-1341-8456-C585194C090B}" name="Quantity in Stock" dataDxfId="79">
      <calculatedColumnFormula>SUMIFS(Stock_Tracker[Quantity],Stock_Tracker[Inventory ID],Master_Inventory[[#This Row],[Inventory ID]],Stock_Tracker[Transaction Type],"Stock IN")-SUMIFS(Stock_Tracker[Quantity],Stock_Tracker[Inventory ID],Master_Inventory[[#This Row],[Inventory ID]],Stock_Tracker[Transaction Type],"Stock OUT")</calculatedColumnFormula>
    </tableColumn>
    <tableColumn id="6" xr3:uid="{6A654310-1580-F042-8E39-31427068E9C4}" name="Price" dataDxfId="78" dataCellStyle="Currency"/>
    <tableColumn id="7" xr3:uid="{71366851-293C-E24A-8287-0FB4E5383C56}" name="Total Inventory Value" dataDxfId="77">
      <calculatedColumnFormula>G5*H5</calculatedColumnFormula>
    </tableColumn>
    <tableColumn id="8" xr3:uid="{88858843-C09B-7049-900A-3F5E937A9D5C}" name="Reorder Limit" dataDxfId="76"/>
    <tableColumn id="10" xr3:uid="{4B7EE194-7AC7-2742-91C7-3532E24C1473}" name="Discontinued?" dataDxfId="75"/>
    <tableColumn id="9" xr3:uid="{A0AC0001-949F-EA4D-B14A-BC4AB086A8A1}" name="Not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5C99CB-8DD3-0B4A-B237-B14F7047FE50}" name="Stock_Tracker" displayName="Stock_Tracker" ref="B3:T115" totalsRowShown="0" headerRowDxfId="74" dataDxfId="72" headerRowBorderDxfId="73" tableBorderDxfId="71">
  <sortState xmlns:xlrd2="http://schemas.microsoft.com/office/spreadsheetml/2017/richdata2" ref="B4:K76">
    <sortCondition ref="F4:F76"/>
    <sortCondition ref="C4:C76"/>
    <sortCondition ref="B4:B76"/>
  </sortState>
  <tableColumns count="19">
    <tableColumn id="1" xr3:uid="{2C79C422-F5E9-5246-812E-87DE5D608DC8}" name="Transaction ID" dataDxfId="70"/>
    <tableColumn id="2" xr3:uid="{49A79AB0-281F-0B49-8000-75D9122EB0FC}" name="Inventory ID" dataDxfId="69">
      <calculatedColumnFormula>_xlfn.XLOOKUP(Stock_Tracker[[#This Row],[Item Name]],Master_Inventory[Item Name],Master_Inventory[Inventory ID],"",0)</calculatedColumnFormula>
    </tableColumn>
    <tableColumn id="3" xr3:uid="{B64E38FC-9B5B-7947-BD0A-DEAA39362156}" name="Item Name" dataDxfId="68"/>
    <tableColumn id="4" xr3:uid="{E8D5B904-D9F7-5A45-A0DD-499C173C89A2}" name="Item Category" dataDxfId="67">
      <calculatedColumnFormula>_xlfn.XLOOKUP(Stock_Tracker[[#This Row],[Item Name]],Master_Inventory[Item Name],Master_Inventory[Item Category],"",0)</calculatedColumnFormula>
    </tableColumn>
    <tableColumn id="5" xr3:uid="{C6CD55BB-4EF8-474B-A66E-A8253D5035C8}" name="Transaction Date" dataDxfId="66"/>
    <tableColumn id="6" xr3:uid="{9DCE57BD-9B7A-8144-BD6C-FAB8C1A158F7}" name="Transaction Type" dataDxfId="65"/>
    <tableColumn id="9" xr3:uid="{BE59701B-66D7-2647-9D27-0C51CAB786E1}" name="Price" dataDxfId="64">
      <calculatedColumnFormula>IF(Stock_Tracker[[#This Row],[Transaction Type]]="Stock OUT",_xlfn.XLOOKUP(Stock_Tracker[[#This Row],[Inventory ID]],Master_Inventory[Inventory ID],Master_Inventory[Price]),"N/A")</calculatedColumnFormula>
    </tableColumn>
    <tableColumn id="7" xr3:uid="{F708C4C4-43D3-9E44-A0F3-E843A1BB77CF}" name="Quantity" dataDxfId="63"/>
    <tableColumn id="10" xr3:uid="{496E4111-99D6-6D42-9E9B-B5C887A0421A}" name="Sale" dataDxfId="62">
      <calculatedColumnFormula>IF(Stock_Tracker[[#This Row],[Transaction Type]]="Stock OUT",Stock_Tracker[[#This Row],[Price]]*Stock_Tracker[[#This Row],[Quantity]],"N/A")</calculatedColumnFormula>
    </tableColumn>
    <tableColumn id="8" xr3:uid="{DE6A084B-00F5-AF4B-8015-9F762373F8A3}" name="Notes" dataDxfId="61"/>
    <tableColumn id="15" xr3:uid="{C6346EBF-63DD-1A41-92C6-1ADF9E91041D}" name="Keychain (+/-)" dataDxfId="60">
      <calculatedColumnFormula>IF(AND(Stock_Tracker[[#This Row],[Transaction Type]]="Stock IN",Stock_Tracker[[#This Row],[Item Category]]="Keychains"),Stock_Tracker[[#This Row],[Quantity]],IF(AND(Stock_Tracker[[#This Row],[Transaction Type]]="Stock OUT",Stock_Tracker[[#This Row],[Item Category]]="Keychains"),-Stock_Tracker[[#This Row],[Quantity]],"0"))</calculatedColumnFormula>
    </tableColumn>
    <tableColumn id="14" xr3:uid="{084425B7-01AE-774C-828E-A3C5D8C93B40}" name="Print (+/-)" dataDxfId="59">
      <calculatedColumnFormula>IF(AND(Stock_Tracker[[#This Row],[Transaction Type]]="Stock IN",Stock_Tracker[[#This Row],[Item Category]]="Prints"),Stock_Tracker[[#This Row],[Quantity]],IF(AND(Stock_Tracker[[#This Row],[Transaction Type]]="Stock OUT",Stock_Tracker[[#This Row],[Item Category]]="Prints"),-Stock_Tracker[[#This Row],[Quantity]],"0"))</calculatedColumnFormula>
    </tableColumn>
    <tableColumn id="13" xr3:uid="{6131E4F4-44F4-094B-9FAD-81825DDA7D59}" name="Greeting Card (+/-)" dataDxfId="58">
      <calculatedColumnFormula>IF(AND(Stock_Tracker[[#This Row],[Transaction Type]]="Stock IN",Stock_Tracker[[#This Row],[Item Category]]="Greeting Cards"),Stock_Tracker[[#This Row],[Quantity]],IF(AND(Stock_Tracker[[#This Row],[Transaction Type]]="Stock OUT",Stock_Tracker[[#This Row],[Item Category]]="Greeting Cards"),-Stock_Tracker[[#This Row],[Quantity]],"0"))</calculatedColumnFormula>
    </tableColumn>
    <tableColumn id="18" xr3:uid="{C9D63EC3-4714-9B4C-9EAF-76892472BBD2}" name="Stickers (+/-)" dataDxfId="57">
      <calculatedColumnFormula>IF(AND(Stock_Tracker[[#This Row],[Transaction Type]]="Stock IN",Stock_Tracker[[#This Row],[Item Category]]="Stickers"),Stock_Tracker[[#This Row],[Quantity]],IF(AND(Stock_Tracker[[#This Row],[Transaction Type]]="Stock OUT",Stock_Tracker[[#This Row],[Item Category]]="Stickers"),-Stock_Tracker[[#This Row],[Quantity]],"0"))</calculatedColumnFormula>
    </tableColumn>
    <tableColumn id="12" xr3:uid="{4BDFC2FE-D604-7A48-9998-9BCE123A0443}" name="KC as of TX date" dataDxfId="56">
      <calculatedColumnFormula>IFERROR(P3+Stock_Tracker[[#This Row],[Keychain (+/-)]],0)</calculatedColumnFormula>
    </tableColumn>
    <tableColumn id="11" xr3:uid="{5B4C4C9E-F788-3A4F-8600-58206AC9C51D}" name="Prints as of TX date" dataDxfId="55">
      <calculatedColumnFormula>IFERROR(Q3+Stock_Tracker[[#This Row],[Print (+/-)]],0)</calculatedColumnFormula>
    </tableColumn>
    <tableColumn id="16" xr3:uid="{2C7D86B7-EC0B-8C48-8422-711E1D1C9A96}" name="GC as of TX date" dataDxfId="54">
      <calculatedColumnFormula>IFERROR(R3+Stock_Tracker[[#This Row],[Greeting Card (+/-)]],1)</calculatedColumnFormula>
    </tableColumn>
    <tableColumn id="19" xr3:uid="{D96EF99B-C34D-D040-BA5D-C52DC71EA141}" name="Stickers as of TX date" dataDxfId="53">
      <calculatedColumnFormula>IFERROR(S3+Stock_Tracker[[#This Row],[Stickers (+/-)]],0)</calculatedColumnFormula>
    </tableColumn>
    <tableColumn id="17" xr3:uid="{574F6EA3-3D42-9340-A409-38B4541AD565}" name="Total Inv as of TX date" dataDxfId="52">
      <calculatedColumnFormula>SUM(Stock_Tracker[[#This Row],[KC as of TX date]:[Stickers as of TX date]])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CF7D1C-B9C1-1D43-8287-0CD690B6A42E}" name="Table6" displayName="Table6" ref="H6:J39" totalsRowShown="0" headerRowDxfId="51" dataDxfId="49" headerRowBorderDxfId="50" tableBorderDxfId="48">
  <tableColumns count="3">
    <tableColumn id="1" xr3:uid="{F2F691C4-94B6-9D43-895B-3865EA3A639E}" name="Date" dataDxfId="47"/>
    <tableColumn id="2" xr3:uid="{FEB4D67A-155C-F341-AC09-BA0ED995FDE6}" name="Item Category" dataDxfId="46"/>
    <tableColumn id="3" xr3:uid="{B6E9754B-A0D7-EA4D-8967-5F4B55CCC71C}" name="Total Inventory"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06D907-0903-B242-9684-DA509CC56B13}" name="Physical_Inventory" displayName="Physical_Inventory" ref="F3:M60" totalsRowShown="0" headerRowDxfId="44" dataDxfId="42" headerRowBorderDxfId="43" tableBorderDxfId="41">
  <tableColumns count="8">
    <tableColumn id="1" xr3:uid="{A8F47479-11ED-2D48-893D-A10B84A2113F}" name="Inventory ID" dataDxfId="40">
      <calculatedColumnFormula>_xlfn.XLOOKUP(Physical_Inventory[[#This Row],[Item Name]],Master_Inventory[Item Name],Master_Inventory[Inventory ID])</calculatedColumnFormula>
    </tableColumn>
    <tableColumn id="2" xr3:uid="{51A763F0-384C-C74D-A433-DD66EEC96F89}" name="Item Name" dataDxfId="39"/>
    <tableColumn id="3" xr3:uid="{14EFE6A4-2EAD-3342-A7C7-9CDD494CB940}" name="Item Category" dataDxfId="38">
      <calculatedColumnFormula>_xlfn.XLOOKUP(Physical_Inventory[[#This Row],[Item Name]],Master_Inventory[Item Name],Master_Inventory[Item Category])</calculatedColumnFormula>
    </tableColumn>
    <tableColumn id="4" xr3:uid="{9DF59D3D-1F6A-D045-979C-DCB8E8E68B1E}" name="Date" dataDxfId="37">
      <calculatedColumnFormula>TODAY()</calculatedColumnFormula>
    </tableColumn>
    <tableColumn id="5" xr3:uid="{C432AD8C-2691-3E4D-8511-E8EB49D4792A}" name="Expected Quantity" dataDxfId="36">
      <calculatedColumnFormula>_xlfn.XLOOKUP(Physical_Inventory[[#This Row],[Item Name]],Master_Inventory[Item Name],Master_Inventory[Quantity in Stock])</calculatedColumnFormula>
    </tableColumn>
    <tableColumn id="6" xr3:uid="{84415AB5-7773-A546-9745-856AC117C036}" name="Actual Quantity" dataDxfId="35"/>
    <tableColumn id="7" xr3:uid="{582B8576-F1EC-6541-BC4B-70004CD1110F}" name="Variance" dataDxfId="34">
      <calculatedColumnFormula>K4-J4</calculatedColumnFormula>
    </tableColumn>
    <tableColumn id="8" xr3:uid="{8B1E062A-8C6C-524F-8644-B697B727295A}" name="Notes" dataDxfId="3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8DB90D1-968E-614B-8610-2DE59140E502}" sourceName="Date">
  <pivotTables>
    <pivotTable tabId="27" name="PivotTable23"/>
  </pivotTables>
  <state minimalRefreshVersion="6" lastRefreshVersion="6" pivotCacheId="142401131" filterType="unknown">
    <bounds startDate="2024-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nsaction_Date" xr10:uid="{8281D7DD-2099-5E49-86A6-7E29F7A7F3C0}" sourceName="Transaction Date">
  <pivotTables>
    <pivotTable tabId="31" name="PivotTable25"/>
  </pivotTables>
  <state minimalRefreshVersion="6" lastRefreshVersion="6" pivotCacheId="82702649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ransaction Date" xr10:uid="{A2C539FB-BCA7-5241-ADFF-8428F90C0B2C}" cache="NativeTimeline_Transaction_Date" caption="Transaction Date" level="2" selectionLevel="2" scrollPosition="2024-01-01T00:00:00" style="TimeSlicerStyleLight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0512B09-CACD-4245-BEEE-58560392C2C6}" cache="NativeTimeline_Date" caption="Date" level="2" selectionLevel="2" scrollPosition="2024-01-01T00:00:00" style="TimeSlicerStyleLight1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4616A-5246-DD40-A507-C7B9A9570C17}">
  <sheetPr>
    <tabColor theme="3"/>
  </sheetPr>
  <dimension ref="B1:Z31"/>
  <sheetViews>
    <sheetView showGridLines="0" tabSelected="1" topLeftCell="A11" zoomScale="120" zoomScaleNormal="120" workbookViewId="0">
      <selection activeCell="M50" sqref="M50"/>
    </sheetView>
  </sheetViews>
  <sheetFormatPr baseColWidth="10" defaultRowHeight="16" x14ac:dyDescent="0.2"/>
  <cols>
    <col min="1" max="1" width="1.83203125" style="27" customWidth="1"/>
    <col min="2" max="2" width="0.6640625" style="27" customWidth="1"/>
    <col min="3" max="10" width="10.83203125" style="27"/>
    <col min="11" max="11" width="1" style="27" customWidth="1"/>
    <col min="12" max="14" width="10.83203125" style="27"/>
    <col min="15" max="15" width="1" style="27" customWidth="1"/>
    <col min="16" max="17" width="10.83203125" style="27"/>
    <col min="18" max="18" width="1.83203125" style="27" customWidth="1"/>
    <col min="19" max="19" width="1" style="27" customWidth="1"/>
    <col min="20" max="20" width="9.6640625" style="27" customWidth="1"/>
    <col min="21" max="21" width="1.83203125" style="27" customWidth="1"/>
    <col min="22" max="23" width="10.83203125" style="27"/>
    <col min="24" max="24" width="1.83203125" style="27" customWidth="1"/>
    <col min="25" max="25" width="1" style="27" customWidth="1"/>
    <col min="26" max="26" width="53.33203125" style="27" customWidth="1"/>
    <col min="27" max="27" width="7.6640625" style="27" customWidth="1"/>
    <col min="28" max="16384" width="10.83203125" style="27"/>
  </cols>
  <sheetData>
    <row r="1" spans="2:26" ht="10" customHeight="1" x14ac:dyDescent="0.2"/>
    <row r="2" spans="2:26" ht="17" customHeight="1" x14ac:dyDescent="0.2">
      <c r="B2" s="28"/>
      <c r="C2" s="28"/>
      <c r="D2" s="28"/>
      <c r="E2" s="28"/>
      <c r="F2" s="28"/>
      <c r="G2" s="28"/>
      <c r="H2" s="28"/>
      <c r="I2" s="28"/>
      <c r="J2" s="28"/>
      <c r="K2" s="28"/>
      <c r="L2" s="28"/>
      <c r="M2" s="28"/>
      <c r="N2" s="28"/>
      <c r="O2" s="28"/>
      <c r="P2" s="28"/>
      <c r="Q2" s="28"/>
      <c r="R2" s="28"/>
      <c r="S2" s="28"/>
      <c r="T2" s="28"/>
      <c r="U2" s="28"/>
      <c r="V2" s="28"/>
      <c r="W2" s="28"/>
      <c r="X2" s="28"/>
      <c r="Y2" s="28"/>
      <c r="Z2" s="55" t="s">
        <v>283</v>
      </c>
    </row>
    <row r="3" spans="2:26" ht="16" customHeight="1" x14ac:dyDescent="0.2">
      <c r="B3" s="28"/>
      <c r="C3" s="28"/>
      <c r="D3" s="28"/>
      <c r="E3" s="28"/>
      <c r="F3" s="28"/>
      <c r="G3" s="28"/>
      <c r="H3" s="28"/>
      <c r="I3" s="28"/>
      <c r="J3" s="28"/>
      <c r="K3" s="28"/>
      <c r="L3" s="28"/>
      <c r="M3" s="28"/>
      <c r="N3" s="28"/>
      <c r="O3" s="28"/>
      <c r="P3" s="28"/>
      <c r="Q3" s="28"/>
      <c r="R3" s="28"/>
      <c r="S3" s="28"/>
      <c r="T3" s="28"/>
      <c r="U3" s="28"/>
      <c r="V3" s="28"/>
      <c r="W3" s="28"/>
      <c r="X3" s="28"/>
      <c r="Y3" s="28"/>
      <c r="Z3" s="56"/>
    </row>
    <row r="4" spans="2:26" ht="16" customHeight="1" x14ac:dyDescent="0.2">
      <c r="B4" s="28"/>
      <c r="C4" s="28"/>
      <c r="D4" s="28"/>
      <c r="E4" s="28"/>
      <c r="F4" s="28"/>
      <c r="G4" s="28"/>
      <c r="H4" s="28"/>
      <c r="I4" s="28"/>
      <c r="J4" s="28"/>
      <c r="K4" s="28"/>
      <c r="L4" s="28"/>
      <c r="M4" s="28"/>
      <c r="N4" s="28"/>
      <c r="O4" s="28"/>
      <c r="P4" s="28"/>
      <c r="Q4" s="28"/>
      <c r="R4" s="28"/>
      <c r="S4" s="28"/>
      <c r="T4" s="28"/>
      <c r="U4" s="28"/>
      <c r="V4" s="28"/>
      <c r="W4" s="28"/>
      <c r="X4" s="28"/>
      <c r="Y4" s="28"/>
      <c r="Z4" s="104">
        <f>SUM('Stock Tracker'!J4:J115)</f>
        <v>1079</v>
      </c>
    </row>
    <row r="5" spans="2:26" ht="17" customHeight="1" x14ac:dyDescent="0.2">
      <c r="B5" s="28"/>
      <c r="C5" s="28"/>
      <c r="D5" s="28"/>
      <c r="E5" s="28"/>
      <c r="F5" s="28"/>
      <c r="G5" s="28"/>
      <c r="H5" s="28"/>
      <c r="I5" s="28"/>
      <c r="J5" s="28"/>
      <c r="K5" s="28"/>
      <c r="L5" s="28"/>
      <c r="M5" s="28"/>
      <c r="N5" s="28"/>
      <c r="O5" s="28"/>
      <c r="P5" s="28"/>
      <c r="Q5" s="28"/>
      <c r="R5" s="28"/>
      <c r="S5" s="28"/>
      <c r="T5" s="28"/>
      <c r="U5" s="28"/>
      <c r="V5" s="28"/>
      <c r="W5" s="28"/>
      <c r="X5" s="28"/>
      <c r="Y5" s="28"/>
      <c r="Z5" s="105"/>
    </row>
    <row r="6" spans="2:26" ht="5" customHeight="1" x14ac:dyDescent="0.2">
      <c r="B6" s="28"/>
      <c r="C6" s="28"/>
      <c r="D6" s="28"/>
      <c r="E6" s="28"/>
      <c r="F6" s="28"/>
      <c r="G6" s="28"/>
      <c r="H6" s="28"/>
      <c r="I6" s="28"/>
      <c r="J6" s="28"/>
      <c r="K6" s="28"/>
      <c r="L6" s="28"/>
      <c r="M6" s="28"/>
      <c r="N6" s="28"/>
      <c r="O6" s="28"/>
      <c r="P6" s="28"/>
      <c r="Q6" s="28"/>
      <c r="R6" s="28"/>
      <c r="S6" s="28"/>
      <c r="T6" s="28"/>
      <c r="U6" s="28"/>
      <c r="V6" s="28"/>
      <c r="W6" s="28"/>
      <c r="X6" s="28"/>
      <c r="Y6" s="28"/>
      <c r="Z6" s="106"/>
    </row>
    <row r="7" spans="2:26" ht="5" customHeight="1" x14ac:dyDescent="0.2"/>
    <row r="15" spans="2:26" ht="5" customHeight="1" x14ac:dyDescent="0.2"/>
    <row r="16" spans="2:26" ht="10" customHeight="1" x14ac:dyDescent="0.2"/>
    <row r="18" s="27" customFormat="1" ht="5" customHeight="1" x14ac:dyDescent="0.2"/>
    <row r="31" s="27" customFormat="1" ht="5" customHeight="1" x14ac:dyDescent="0.2"/>
  </sheetData>
  <mergeCells count="2">
    <mergeCell ref="Z4:Z6"/>
    <mergeCell ref="Z2: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30E99-9819-A743-93B8-B3B0684D4A77}">
  <sheetPr>
    <tabColor rgb="FFBD0024"/>
  </sheetPr>
  <dimension ref="F2:M60"/>
  <sheetViews>
    <sheetView zoomScale="110" zoomScaleNormal="110" workbookViewId="0">
      <selection activeCell="I8" sqref="I8"/>
    </sheetView>
  </sheetViews>
  <sheetFormatPr baseColWidth="10" defaultRowHeight="16" x14ac:dyDescent="0.2"/>
  <cols>
    <col min="1" max="1" width="4.5" style="26" customWidth="1"/>
    <col min="2" max="2" width="13.1640625" style="26" customWidth="1"/>
    <col min="3" max="3" width="23.6640625" style="26" bestFit="1" customWidth="1"/>
    <col min="4" max="4" width="16.1640625" style="26" customWidth="1"/>
    <col min="5" max="5" width="8.5" style="26" customWidth="1"/>
    <col min="6" max="16384" width="10.83203125" style="26"/>
  </cols>
  <sheetData>
    <row r="2" spans="6:13" ht="42" customHeight="1" x14ac:dyDescent="0.2">
      <c r="F2" s="93" t="s">
        <v>167</v>
      </c>
      <c r="G2" s="93"/>
      <c r="H2" s="93"/>
      <c r="I2" s="93"/>
      <c r="J2" s="93"/>
      <c r="K2" s="93"/>
      <c r="L2" s="93"/>
      <c r="M2" s="93"/>
    </row>
    <row r="3" spans="6:13" s="39" customFormat="1" x14ac:dyDescent="0.2">
      <c r="F3" s="48" t="s">
        <v>1</v>
      </c>
      <c r="G3" s="48" t="s">
        <v>3</v>
      </c>
      <c r="H3" s="48" t="s">
        <v>2</v>
      </c>
      <c r="I3" s="48" t="s">
        <v>163</v>
      </c>
      <c r="J3" s="48" t="s">
        <v>164</v>
      </c>
      <c r="K3" s="48" t="s">
        <v>165</v>
      </c>
      <c r="L3" s="48" t="s">
        <v>166</v>
      </c>
      <c r="M3" s="48" t="s">
        <v>7</v>
      </c>
    </row>
    <row r="4" spans="6:13" x14ac:dyDescent="0.2">
      <c r="F4" s="1" t="str">
        <f>_xlfn.XLOOKUP(Physical_Inventory[[#This Row],[Item Name]],Master_Inventory[Item Name],Master_Inventory[Inventory ID])</f>
        <v>K0001</v>
      </c>
      <c r="G4" s="4" t="s">
        <v>37</v>
      </c>
      <c r="H4" t="str">
        <f>_xlfn.XLOOKUP(Physical_Inventory[[#This Row],[Item Name]],Master_Inventory[Item Name],Master_Inventory[Item Category])</f>
        <v>Keychains</v>
      </c>
      <c r="I4" s="53">
        <f ca="1">TODAY()</f>
        <v>45630</v>
      </c>
      <c r="J4" s="1">
        <f>_xlfn.XLOOKUP(Physical_Inventory[[#This Row],[Item Name]],Master_Inventory[Item Name],Master_Inventory[Quantity in Stock])</f>
        <v>0</v>
      </c>
      <c r="K4" s="1"/>
      <c r="L4" s="1">
        <f>K4-J4</f>
        <v>0</v>
      </c>
      <c r="M4"/>
    </row>
    <row r="5" spans="6:13" x14ac:dyDescent="0.2">
      <c r="F5" s="1" t="str">
        <f>_xlfn.XLOOKUP(Physical_Inventory[[#This Row],[Item Name]],Master_Inventory[Item Name],Master_Inventory[Inventory ID])</f>
        <v>K0002</v>
      </c>
      <c r="G5" s="4" t="s">
        <v>38</v>
      </c>
      <c r="H5" t="str">
        <f>_xlfn.XLOOKUP(Physical_Inventory[[#This Row],[Item Name]],Master_Inventory[Item Name],Master_Inventory[Item Category])</f>
        <v>Keychains</v>
      </c>
      <c r="I5" s="53">
        <f t="shared" ref="I5:I60" ca="1" si="0">TODAY()</f>
        <v>45630</v>
      </c>
      <c r="J5" s="1">
        <f>_xlfn.XLOOKUP(Physical_Inventory[[#This Row],[Item Name]],Master_Inventory[Item Name],Master_Inventory[Quantity in Stock])</f>
        <v>0</v>
      </c>
      <c r="K5" s="1"/>
      <c r="L5" s="1">
        <f t="shared" ref="L5:L57" si="1">K5-J5</f>
        <v>0</v>
      </c>
      <c r="M5"/>
    </row>
    <row r="6" spans="6:13" x14ac:dyDescent="0.2">
      <c r="F6" s="1" t="str">
        <f>_xlfn.XLOOKUP(Physical_Inventory[[#This Row],[Item Name]],Master_Inventory[Item Name],Master_Inventory[Inventory ID])</f>
        <v>K0003</v>
      </c>
      <c r="G6" s="4" t="s">
        <v>39</v>
      </c>
      <c r="H6" t="str">
        <f>_xlfn.XLOOKUP(Physical_Inventory[[#This Row],[Item Name]],Master_Inventory[Item Name],Master_Inventory[Item Category])</f>
        <v>Keychains</v>
      </c>
      <c r="I6" s="53">
        <f t="shared" ca="1" si="0"/>
        <v>45630</v>
      </c>
      <c r="J6" s="1">
        <f>_xlfn.XLOOKUP(Physical_Inventory[[#This Row],[Item Name]],Master_Inventory[Item Name],Master_Inventory[Quantity in Stock])</f>
        <v>0</v>
      </c>
      <c r="K6" s="1"/>
      <c r="L6" s="1">
        <f t="shared" si="1"/>
        <v>0</v>
      </c>
      <c r="M6"/>
    </row>
    <row r="7" spans="6:13" x14ac:dyDescent="0.2">
      <c r="F7" s="1" t="str">
        <f>_xlfn.XLOOKUP(Physical_Inventory[[#This Row],[Item Name]],Master_Inventory[Item Name],Master_Inventory[Inventory ID])</f>
        <v>K0004</v>
      </c>
      <c r="G7" s="4" t="s">
        <v>40</v>
      </c>
      <c r="H7" t="str">
        <f>_xlfn.XLOOKUP(Physical_Inventory[[#This Row],[Item Name]],Master_Inventory[Item Name],Master_Inventory[Item Category])</f>
        <v>Keychains</v>
      </c>
      <c r="I7" s="53">
        <f t="shared" ca="1" si="0"/>
        <v>45630</v>
      </c>
      <c r="J7" s="1">
        <f>_xlfn.XLOOKUP(Physical_Inventory[[#This Row],[Item Name]],Master_Inventory[Item Name],Master_Inventory[Quantity in Stock])</f>
        <v>0</v>
      </c>
      <c r="K7" s="1"/>
      <c r="L7" s="1">
        <f t="shared" si="1"/>
        <v>0</v>
      </c>
      <c r="M7"/>
    </row>
    <row r="8" spans="6:13" x14ac:dyDescent="0.2">
      <c r="F8" s="1" t="str">
        <f>_xlfn.XLOOKUP(Physical_Inventory[[#This Row],[Item Name]],Master_Inventory[Item Name],Master_Inventory[Inventory ID])</f>
        <v>K0005</v>
      </c>
      <c r="G8" s="4" t="s">
        <v>41</v>
      </c>
      <c r="H8" t="str">
        <f>_xlfn.XLOOKUP(Physical_Inventory[[#This Row],[Item Name]],Master_Inventory[Item Name],Master_Inventory[Item Category])</f>
        <v>Keychains</v>
      </c>
      <c r="I8" s="53">
        <f t="shared" ca="1" si="0"/>
        <v>45630</v>
      </c>
      <c r="J8" s="1">
        <f>_xlfn.XLOOKUP(Physical_Inventory[[#This Row],[Item Name]],Master_Inventory[Item Name],Master_Inventory[Quantity in Stock])</f>
        <v>1</v>
      </c>
      <c r="K8" s="1"/>
      <c r="L8" s="1">
        <f t="shared" si="1"/>
        <v>-1</v>
      </c>
      <c r="M8"/>
    </row>
    <row r="9" spans="6:13" x14ac:dyDescent="0.2">
      <c r="F9" s="1" t="str">
        <f>_xlfn.XLOOKUP(Physical_Inventory[[#This Row],[Item Name]],Master_Inventory[Item Name],Master_Inventory[Inventory ID])</f>
        <v>K0006</v>
      </c>
      <c r="G9" s="4" t="s">
        <v>42</v>
      </c>
      <c r="H9" t="str">
        <f>_xlfn.XLOOKUP(Physical_Inventory[[#This Row],[Item Name]],Master_Inventory[Item Name],Master_Inventory[Item Category])</f>
        <v>Keychains</v>
      </c>
      <c r="I9" s="53">
        <f t="shared" ca="1" si="0"/>
        <v>45630</v>
      </c>
      <c r="J9" s="1">
        <f>_xlfn.XLOOKUP(Physical_Inventory[[#This Row],[Item Name]],Master_Inventory[Item Name],Master_Inventory[Quantity in Stock])</f>
        <v>1</v>
      </c>
      <c r="K9" s="1"/>
      <c r="L9" s="1">
        <f t="shared" si="1"/>
        <v>-1</v>
      </c>
      <c r="M9"/>
    </row>
    <row r="10" spans="6:13" x14ac:dyDescent="0.2">
      <c r="F10" s="1" t="str">
        <f>_xlfn.XLOOKUP(Physical_Inventory[[#This Row],[Item Name]],Master_Inventory[Item Name],Master_Inventory[Inventory ID])</f>
        <v>K0007</v>
      </c>
      <c r="G10" s="4" t="s">
        <v>43</v>
      </c>
      <c r="H10" t="str">
        <f>_xlfn.XLOOKUP(Physical_Inventory[[#This Row],[Item Name]],Master_Inventory[Item Name],Master_Inventory[Item Category])</f>
        <v>Keychains</v>
      </c>
      <c r="I10" s="53">
        <f t="shared" ca="1" si="0"/>
        <v>45630</v>
      </c>
      <c r="J10" s="1">
        <f>_xlfn.XLOOKUP(Physical_Inventory[[#This Row],[Item Name]],Master_Inventory[Item Name],Master_Inventory[Quantity in Stock])</f>
        <v>0</v>
      </c>
      <c r="K10" s="1"/>
      <c r="L10" s="1">
        <f t="shared" si="1"/>
        <v>0</v>
      </c>
      <c r="M10"/>
    </row>
    <row r="11" spans="6:13" x14ac:dyDescent="0.2">
      <c r="F11" s="1" t="str">
        <f>_xlfn.XLOOKUP(Physical_Inventory[[#This Row],[Item Name]],Master_Inventory[Item Name],Master_Inventory[Inventory ID])</f>
        <v>K0008</v>
      </c>
      <c r="G11" s="4" t="s">
        <v>44</v>
      </c>
      <c r="H11" t="str">
        <f>_xlfn.XLOOKUP(Physical_Inventory[[#This Row],[Item Name]],Master_Inventory[Item Name],Master_Inventory[Item Category])</f>
        <v>Keychains</v>
      </c>
      <c r="I11" s="53">
        <f t="shared" ca="1" si="0"/>
        <v>45630</v>
      </c>
      <c r="J11" s="1">
        <f>_xlfn.XLOOKUP(Physical_Inventory[[#This Row],[Item Name]],Master_Inventory[Item Name],Master_Inventory[Quantity in Stock])</f>
        <v>0</v>
      </c>
      <c r="K11" s="1"/>
      <c r="L11" s="1">
        <f t="shared" si="1"/>
        <v>0</v>
      </c>
      <c r="M11"/>
    </row>
    <row r="12" spans="6:13" x14ac:dyDescent="0.2">
      <c r="F12" s="1" t="str">
        <f>_xlfn.XLOOKUP(Physical_Inventory[[#This Row],[Item Name]],Master_Inventory[Item Name],Master_Inventory[Inventory ID])</f>
        <v>K0009</v>
      </c>
      <c r="G12" s="4" t="s">
        <v>168</v>
      </c>
      <c r="H12" t="str">
        <f>_xlfn.XLOOKUP(Physical_Inventory[[#This Row],[Item Name]],Master_Inventory[Item Name],Master_Inventory[Item Category])</f>
        <v>Keychains</v>
      </c>
      <c r="I12" s="53">
        <f t="shared" ca="1" si="0"/>
        <v>45630</v>
      </c>
      <c r="J12" s="1">
        <f>_xlfn.XLOOKUP(Physical_Inventory[[#This Row],[Item Name]],Master_Inventory[Item Name],Master_Inventory[Quantity in Stock])</f>
        <v>0</v>
      </c>
      <c r="K12" s="1"/>
      <c r="L12" s="1">
        <f t="shared" si="1"/>
        <v>0</v>
      </c>
      <c r="M12"/>
    </row>
    <row r="13" spans="6:13" x14ac:dyDescent="0.2">
      <c r="F13" s="1" t="str">
        <f>_xlfn.XLOOKUP(Physical_Inventory[[#This Row],[Item Name]],Master_Inventory[Item Name],Master_Inventory[Inventory ID])</f>
        <v>K0010</v>
      </c>
      <c r="G13" s="4" t="s">
        <v>45</v>
      </c>
      <c r="H13" t="str">
        <f>_xlfn.XLOOKUP(Physical_Inventory[[#This Row],[Item Name]],Master_Inventory[Item Name],Master_Inventory[Item Category])</f>
        <v>Keychains</v>
      </c>
      <c r="I13" s="53">
        <f t="shared" ca="1" si="0"/>
        <v>45630</v>
      </c>
      <c r="J13" s="1">
        <f>_xlfn.XLOOKUP(Physical_Inventory[[#This Row],[Item Name]],Master_Inventory[Item Name],Master_Inventory[Quantity in Stock])</f>
        <v>1</v>
      </c>
      <c r="K13" s="1"/>
      <c r="L13" s="1">
        <f t="shared" si="1"/>
        <v>-1</v>
      </c>
      <c r="M13"/>
    </row>
    <row r="14" spans="6:13" x14ac:dyDescent="0.2">
      <c r="F14" s="1" t="str">
        <f>_xlfn.XLOOKUP(Physical_Inventory[[#This Row],[Item Name]],Master_Inventory[Item Name],Master_Inventory[Inventory ID])</f>
        <v>K0011</v>
      </c>
      <c r="G14" s="4" t="s">
        <v>46</v>
      </c>
      <c r="H14" t="str">
        <f>_xlfn.XLOOKUP(Physical_Inventory[[#This Row],[Item Name]],Master_Inventory[Item Name],Master_Inventory[Item Category])</f>
        <v>Keychains</v>
      </c>
      <c r="I14" s="53">
        <f t="shared" ca="1" si="0"/>
        <v>45630</v>
      </c>
      <c r="J14" s="1">
        <f>_xlfn.XLOOKUP(Physical_Inventory[[#This Row],[Item Name]],Master_Inventory[Item Name],Master_Inventory[Quantity in Stock])</f>
        <v>0</v>
      </c>
      <c r="K14" s="1"/>
      <c r="L14" s="1">
        <f t="shared" si="1"/>
        <v>0</v>
      </c>
      <c r="M14"/>
    </row>
    <row r="15" spans="6:13" x14ac:dyDescent="0.2">
      <c r="F15" s="1" t="str">
        <f>_xlfn.XLOOKUP(Physical_Inventory[[#This Row],[Item Name]],Master_Inventory[Item Name],Master_Inventory[Inventory ID])</f>
        <v>K0012</v>
      </c>
      <c r="G15" s="4" t="s">
        <v>169</v>
      </c>
      <c r="H15" t="str">
        <f>_xlfn.XLOOKUP(Physical_Inventory[[#This Row],[Item Name]],Master_Inventory[Item Name],Master_Inventory[Item Category])</f>
        <v>Keychains</v>
      </c>
      <c r="I15" s="53">
        <f t="shared" ca="1" si="0"/>
        <v>45630</v>
      </c>
      <c r="J15" s="1">
        <f>_xlfn.XLOOKUP(Physical_Inventory[[#This Row],[Item Name]],Master_Inventory[Item Name],Master_Inventory[Quantity in Stock])</f>
        <v>0</v>
      </c>
      <c r="K15" s="1"/>
      <c r="L15" s="1">
        <f t="shared" si="1"/>
        <v>0</v>
      </c>
      <c r="M15"/>
    </row>
    <row r="16" spans="6:13" x14ac:dyDescent="0.2">
      <c r="F16" s="1" t="str">
        <f>_xlfn.XLOOKUP(Physical_Inventory[[#This Row],[Item Name]],Master_Inventory[Item Name],Master_Inventory[Inventory ID])</f>
        <v>K0013</v>
      </c>
      <c r="G16" s="4" t="s">
        <v>47</v>
      </c>
      <c r="H16" t="str">
        <f>_xlfn.XLOOKUP(Physical_Inventory[[#This Row],[Item Name]],Master_Inventory[Item Name],Master_Inventory[Item Category])</f>
        <v>Keychains</v>
      </c>
      <c r="I16" s="53">
        <f t="shared" ca="1" si="0"/>
        <v>45630</v>
      </c>
      <c r="J16" s="1">
        <f>_xlfn.XLOOKUP(Physical_Inventory[[#This Row],[Item Name]],Master_Inventory[Item Name],Master_Inventory[Quantity in Stock])</f>
        <v>0</v>
      </c>
      <c r="K16" s="1"/>
      <c r="L16" s="1">
        <f t="shared" si="1"/>
        <v>0</v>
      </c>
      <c r="M16"/>
    </row>
    <row r="17" spans="6:13" x14ac:dyDescent="0.2">
      <c r="F17" s="1" t="str">
        <f>_xlfn.XLOOKUP(Physical_Inventory[[#This Row],[Item Name]],Master_Inventory[Item Name],Master_Inventory[Inventory ID])</f>
        <v>K0014</v>
      </c>
      <c r="G17" s="4" t="s">
        <v>48</v>
      </c>
      <c r="H17" t="str">
        <f>_xlfn.XLOOKUP(Physical_Inventory[[#This Row],[Item Name]],Master_Inventory[Item Name],Master_Inventory[Item Category])</f>
        <v>Keychains</v>
      </c>
      <c r="I17" s="53">
        <f t="shared" ca="1" si="0"/>
        <v>45630</v>
      </c>
      <c r="J17" s="1">
        <f>_xlfn.XLOOKUP(Physical_Inventory[[#This Row],[Item Name]],Master_Inventory[Item Name],Master_Inventory[Quantity in Stock])</f>
        <v>1</v>
      </c>
      <c r="K17" s="1"/>
      <c r="L17" s="1">
        <f t="shared" si="1"/>
        <v>-1</v>
      </c>
      <c r="M17"/>
    </row>
    <row r="18" spans="6:13" x14ac:dyDescent="0.2">
      <c r="F18" s="1" t="str">
        <f>_xlfn.XLOOKUP(Physical_Inventory[[#This Row],[Item Name]],Master_Inventory[Item Name],Master_Inventory[Inventory ID])</f>
        <v>K0015</v>
      </c>
      <c r="G18" s="4" t="s">
        <v>170</v>
      </c>
      <c r="H18" t="str">
        <f>_xlfn.XLOOKUP(Physical_Inventory[[#This Row],[Item Name]],Master_Inventory[Item Name],Master_Inventory[Item Category])</f>
        <v>Keychains</v>
      </c>
      <c r="I18" s="53">
        <f t="shared" ca="1" si="0"/>
        <v>45630</v>
      </c>
      <c r="J18" s="1">
        <f>_xlfn.XLOOKUP(Physical_Inventory[[#This Row],[Item Name]],Master_Inventory[Item Name],Master_Inventory[Quantity in Stock])</f>
        <v>1</v>
      </c>
      <c r="K18" s="1"/>
      <c r="L18" s="1">
        <f t="shared" si="1"/>
        <v>-1</v>
      </c>
      <c r="M18"/>
    </row>
    <row r="19" spans="6:13" x14ac:dyDescent="0.2">
      <c r="F19" s="1" t="str">
        <f>_xlfn.XLOOKUP(Physical_Inventory[[#This Row],[Item Name]],Master_Inventory[Item Name],Master_Inventory[Inventory ID])</f>
        <v>K0016</v>
      </c>
      <c r="G19" s="4" t="s">
        <v>171</v>
      </c>
      <c r="H19" t="str">
        <f>_xlfn.XLOOKUP(Physical_Inventory[[#This Row],[Item Name]],Master_Inventory[Item Name],Master_Inventory[Item Category])</f>
        <v>Keychains</v>
      </c>
      <c r="I19" s="53">
        <f t="shared" ca="1" si="0"/>
        <v>45630</v>
      </c>
      <c r="J19" s="1">
        <f>_xlfn.XLOOKUP(Physical_Inventory[[#This Row],[Item Name]],Master_Inventory[Item Name],Master_Inventory[Quantity in Stock])</f>
        <v>1</v>
      </c>
      <c r="K19" s="1"/>
      <c r="L19" s="1">
        <f t="shared" si="1"/>
        <v>-1</v>
      </c>
      <c r="M19"/>
    </row>
    <row r="20" spans="6:13" x14ac:dyDescent="0.2">
      <c r="F20" s="1" t="str">
        <f>_xlfn.XLOOKUP(Physical_Inventory[[#This Row],[Item Name]],Master_Inventory[Item Name],Master_Inventory[Inventory ID])</f>
        <v>K0017</v>
      </c>
      <c r="G20" s="4" t="s">
        <v>172</v>
      </c>
      <c r="H20" t="str">
        <f>_xlfn.XLOOKUP(Physical_Inventory[[#This Row],[Item Name]],Master_Inventory[Item Name],Master_Inventory[Item Category])</f>
        <v>Keychains</v>
      </c>
      <c r="I20" s="53">
        <f t="shared" ca="1" si="0"/>
        <v>45630</v>
      </c>
      <c r="J20" s="1">
        <f>_xlfn.XLOOKUP(Physical_Inventory[[#This Row],[Item Name]],Master_Inventory[Item Name],Master_Inventory[Quantity in Stock])</f>
        <v>1</v>
      </c>
      <c r="K20" s="1"/>
      <c r="L20" s="1">
        <f t="shared" si="1"/>
        <v>-1</v>
      </c>
      <c r="M20"/>
    </row>
    <row r="21" spans="6:13" x14ac:dyDescent="0.2">
      <c r="F21" s="1" t="str">
        <f>_xlfn.XLOOKUP(Physical_Inventory[[#This Row],[Item Name]],Master_Inventory[Item Name],Master_Inventory[Inventory ID])</f>
        <v>K0018</v>
      </c>
      <c r="G21" s="4" t="s">
        <v>49</v>
      </c>
      <c r="H21" t="str">
        <f>_xlfn.XLOOKUP(Physical_Inventory[[#This Row],[Item Name]],Master_Inventory[Item Name],Master_Inventory[Item Category])</f>
        <v>Keychains</v>
      </c>
      <c r="I21" s="53">
        <f t="shared" ca="1" si="0"/>
        <v>45630</v>
      </c>
      <c r="J21" s="1">
        <f>_xlfn.XLOOKUP(Physical_Inventory[[#This Row],[Item Name]],Master_Inventory[Item Name],Master_Inventory[Quantity in Stock])</f>
        <v>0</v>
      </c>
      <c r="K21" s="1"/>
      <c r="L21" s="1">
        <f t="shared" si="1"/>
        <v>0</v>
      </c>
      <c r="M21"/>
    </row>
    <row r="22" spans="6:13" x14ac:dyDescent="0.2">
      <c r="F22" s="1" t="str">
        <f>_xlfn.XLOOKUP(Physical_Inventory[[#This Row],[Item Name]],Master_Inventory[Item Name],Master_Inventory[Inventory ID])</f>
        <v>K0019</v>
      </c>
      <c r="G22" s="4" t="s">
        <v>173</v>
      </c>
      <c r="H22" t="str">
        <f>_xlfn.XLOOKUP(Physical_Inventory[[#This Row],[Item Name]],Master_Inventory[Item Name],Master_Inventory[Item Category])</f>
        <v>Keychains</v>
      </c>
      <c r="I22" s="53">
        <f t="shared" ca="1" si="0"/>
        <v>45630</v>
      </c>
      <c r="J22" s="1">
        <f>_xlfn.XLOOKUP(Physical_Inventory[[#This Row],[Item Name]],Master_Inventory[Item Name],Master_Inventory[Quantity in Stock])</f>
        <v>0</v>
      </c>
      <c r="K22" s="1"/>
      <c r="L22" s="1">
        <f t="shared" si="1"/>
        <v>0</v>
      </c>
      <c r="M22"/>
    </row>
    <row r="23" spans="6:13" x14ac:dyDescent="0.2">
      <c r="F23" s="1" t="str">
        <f>_xlfn.XLOOKUP(Physical_Inventory[[#This Row],[Item Name]],Master_Inventory[Item Name],Master_Inventory[Inventory ID])</f>
        <v>K0020</v>
      </c>
      <c r="G23" s="4" t="s">
        <v>50</v>
      </c>
      <c r="H23" t="str">
        <f>_xlfn.XLOOKUP(Physical_Inventory[[#This Row],[Item Name]],Master_Inventory[Item Name],Master_Inventory[Item Category])</f>
        <v>Keychains</v>
      </c>
      <c r="I23" s="53">
        <f t="shared" ca="1" si="0"/>
        <v>45630</v>
      </c>
      <c r="J23" s="1">
        <f>_xlfn.XLOOKUP(Physical_Inventory[[#This Row],[Item Name]],Master_Inventory[Item Name],Master_Inventory[Quantity in Stock])</f>
        <v>0</v>
      </c>
      <c r="K23" s="1"/>
      <c r="L23" s="1">
        <f t="shared" si="1"/>
        <v>0</v>
      </c>
      <c r="M23"/>
    </row>
    <row r="24" spans="6:13" x14ac:dyDescent="0.2">
      <c r="F24" s="1" t="str">
        <f>_xlfn.XLOOKUP(Physical_Inventory[[#This Row],[Item Name]],Master_Inventory[Item Name],Master_Inventory[Inventory ID])</f>
        <v>K0021</v>
      </c>
      <c r="G24" s="4" t="s">
        <v>174</v>
      </c>
      <c r="H24" t="str">
        <f>_xlfn.XLOOKUP(Physical_Inventory[[#This Row],[Item Name]],Master_Inventory[Item Name],Master_Inventory[Item Category])</f>
        <v>Keychains</v>
      </c>
      <c r="I24" s="53">
        <f t="shared" ca="1" si="0"/>
        <v>45630</v>
      </c>
      <c r="J24" s="1">
        <f>_xlfn.XLOOKUP(Physical_Inventory[[#This Row],[Item Name]],Master_Inventory[Item Name],Master_Inventory[Quantity in Stock])</f>
        <v>0</v>
      </c>
      <c r="K24" s="1"/>
      <c r="L24" s="1">
        <f t="shared" si="1"/>
        <v>0</v>
      </c>
      <c r="M24"/>
    </row>
    <row r="25" spans="6:13" x14ac:dyDescent="0.2">
      <c r="F25" s="1" t="str">
        <f>_xlfn.XLOOKUP(Physical_Inventory[[#This Row],[Item Name]],Master_Inventory[Item Name],Master_Inventory[Inventory ID])</f>
        <v>K0022</v>
      </c>
      <c r="G25" s="4" t="s">
        <v>51</v>
      </c>
      <c r="H25" t="str">
        <f>_xlfn.XLOOKUP(Physical_Inventory[[#This Row],[Item Name]],Master_Inventory[Item Name],Master_Inventory[Item Category])</f>
        <v>Keychains</v>
      </c>
      <c r="I25" s="53">
        <f t="shared" ca="1" si="0"/>
        <v>45630</v>
      </c>
      <c r="J25" s="1">
        <f>_xlfn.XLOOKUP(Physical_Inventory[[#This Row],[Item Name]],Master_Inventory[Item Name],Master_Inventory[Quantity in Stock])</f>
        <v>0</v>
      </c>
      <c r="K25" s="1"/>
      <c r="L25" s="1">
        <f t="shared" si="1"/>
        <v>0</v>
      </c>
      <c r="M25"/>
    </row>
    <row r="26" spans="6:13" x14ac:dyDescent="0.2">
      <c r="F26" s="1" t="str">
        <f>_xlfn.XLOOKUP(Physical_Inventory[[#This Row],[Item Name]],Master_Inventory[Item Name],Master_Inventory[Inventory ID])</f>
        <v>K0023</v>
      </c>
      <c r="G26" s="4" t="s">
        <v>52</v>
      </c>
      <c r="H26" t="str">
        <f>_xlfn.XLOOKUP(Physical_Inventory[[#This Row],[Item Name]],Master_Inventory[Item Name],Master_Inventory[Item Category])</f>
        <v>Keychains</v>
      </c>
      <c r="I26" s="53">
        <f t="shared" ca="1" si="0"/>
        <v>45630</v>
      </c>
      <c r="J26" s="1">
        <f>_xlfn.XLOOKUP(Physical_Inventory[[#This Row],[Item Name]],Master_Inventory[Item Name],Master_Inventory[Quantity in Stock])</f>
        <v>1</v>
      </c>
      <c r="K26" s="1"/>
      <c r="L26" s="1">
        <f t="shared" si="1"/>
        <v>-1</v>
      </c>
      <c r="M26"/>
    </row>
    <row r="27" spans="6:13" x14ac:dyDescent="0.2">
      <c r="F27" s="1" t="str">
        <f>_xlfn.XLOOKUP(Physical_Inventory[[#This Row],[Item Name]],Master_Inventory[Item Name],Master_Inventory[Inventory ID])</f>
        <v>K0024</v>
      </c>
      <c r="G27" s="4" t="s">
        <v>53</v>
      </c>
      <c r="H27" t="str">
        <f>_xlfn.XLOOKUP(Physical_Inventory[[#This Row],[Item Name]],Master_Inventory[Item Name],Master_Inventory[Item Category])</f>
        <v>Keychains</v>
      </c>
      <c r="I27" s="53">
        <f t="shared" ca="1" si="0"/>
        <v>45630</v>
      </c>
      <c r="J27" s="1">
        <f>_xlfn.XLOOKUP(Physical_Inventory[[#This Row],[Item Name]],Master_Inventory[Item Name],Master_Inventory[Quantity in Stock])</f>
        <v>0</v>
      </c>
      <c r="K27" s="1"/>
      <c r="L27" s="1">
        <f t="shared" si="1"/>
        <v>0</v>
      </c>
      <c r="M27"/>
    </row>
    <row r="28" spans="6:13" x14ac:dyDescent="0.2">
      <c r="F28" s="1" t="str">
        <f>_xlfn.XLOOKUP(Physical_Inventory[[#This Row],[Item Name]],Master_Inventory[Item Name],Master_Inventory[Inventory ID])</f>
        <v>K0025</v>
      </c>
      <c r="G28" s="4" t="s">
        <v>54</v>
      </c>
      <c r="H28" t="str">
        <f>_xlfn.XLOOKUP(Physical_Inventory[[#This Row],[Item Name]],Master_Inventory[Item Name],Master_Inventory[Item Category])</f>
        <v>Keychains</v>
      </c>
      <c r="I28" s="53">
        <f t="shared" ca="1" si="0"/>
        <v>45630</v>
      </c>
      <c r="J28" s="1">
        <f>_xlfn.XLOOKUP(Physical_Inventory[[#This Row],[Item Name]],Master_Inventory[Item Name],Master_Inventory[Quantity in Stock])</f>
        <v>0</v>
      </c>
      <c r="K28" s="1"/>
      <c r="L28" s="1">
        <f t="shared" si="1"/>
        <v>0</v>
      </c>
      <c r="M28"/>
    </row>
    <row r="29" spans="6:13" x14ac:dyDescent="0.2">
      <c r="F29" s="1" t="str">
        <f>_xlfn.XLOOKUP(Physical_Inventory[[#This Row],[Item Name]],Master_Inventory[Item Name],Master_Inventory[Inventory ID])</f>
        <v>K0026</v>
      </c>
      <c r="G29" s="4" t="s">
        <v>175</v>
      </c>
      <c r="H29" t="str">
        <f>_xlfn.XLOOKUP(Physical_Inventory[[#This Row],[Item Name]],Master_Inventory[Item Name],Master_Inventory[Item Category])</f>
        <v>Keychains</v>
      </c>
      <c r="I29" s="53">
        <f t="shared" ca="1" si="0"/>
        <v>45630</v>
      </c>
      <c r="J29" s="1">
        <f>_xlfn.XLOOKUP(Physical_Inventory[[#This Row],[Item Name]],Master_Inventory[Item Name],Master_Inventory[Quantity in Stock])</f>
        <v>0</v>
      </c>
      <c r="K29" s="1"/>
      <c r="L29" s="1">
        <f t="shared" si="1"/>
        <v>0</v>
      </c>
      <c r="M29"/>
    </row>
    <row r="30" spans="6:13" x14ac:dyDescent="0.2">
      <c r="F30" s="1" t="str">
        <f>_xlfn.XLOOKUP(Physical_Inventory[[#This Row],[Item Name]],Master_Inventory[Item Name],Master_Inventory[Inventory ID])</f>
        <v>K0027</v>
      </c>
      <c r="G30" s="4" t="s">
        <v>55</v>
      </c>
      <c r="H30" t="str">
        <f>_xlfn.XLOOKUP(Physical_Inventory[[#This Row],[Item Name]],Master_Inventory[Item Name],Master_Inventory[Item Category])</f>
        <v>Keychains</v>
      </c>
      <c r="I30" s="53">
        <f t="shared" ca="1" si="0"/>
        <v>45630</v>
      </c>
      <c r="J30" s="1">
        <f>_xlfn.XLOOKUP(Physical_Inventory[[#This Row],[Item Name]],Master_Inventory[Item Name],Master_Inventory[Quantity in Stock])</f>
        <v>1</v>
      </c>
      <c r="K30" s="1"/>
      <c r="L30" s="1">
        <f t="shared" si="1"/>
        <v>-1</v>
      </c>
      <c r="M30"/>
    </row>
    <row r="31" spans="6:13" x14ac:dyDescent="0.2">
      <c r="F31" s="1" t="str">
        <f>_xlfn.XLOOKUP(Physical_Inventory[[#This Row],[Item Name]],Master_Inventory[Item Name],Master_Inventory[Inventory ID])</f>
        <v>K0028</v>
      </c>
      <c r="G31" s="4" t="s">
        <v>56</v>
      </c>
      <c r="H31" t="str">
        <f>_xlfn.XLOOKUP(Physical_Inventory[[#This Row],[Item Name]],Master_Inventory[Item Name],Master_Inventory[Item Category])</f>
        <v>Keychains</v>
      </c>
      <c r="I31" s="53">
        <f t="shared" ca="1" si="0"/>
        <v>45630</v>
      </c>
      <c r="J31" s="1">
        <f>_xlfn.XLOOKUP(Physical_Inventory[[#This Row],[Item Name]],Master_Inventory[Item Name],Master_Inventory[Quantity in Stock])</f>
        <v>0</v>
      </c>
      <c r="K31" s="1"/>
      <c r="L31" s="1">
        <f t="shared" si="1"/>
        <v>0</v>
      </c>
      <c r="M31"/>
    </row>
    <row r="32" spans="6:13" x14ac:dyDescent="0.2">
      <c r="F32" s="1" t="str">
        <f>_xlfn.XLOOKUP(Physical_Inventory[[#This Row],[Item Name]],Master_Inventory[Item Name],Master_Inventory[Inventory ID])</f>
        <v>K0029</v>
      </c>
      <c r="G32" s="4" t="s">
        <v>57</v>
      </c>
      <c r="H32" t="str">
        <f>_xlfn.XLOOKUP(Physical_Inventory[[#This Row],[Item Name]],Master_Inventory[Item Name],Master_Inventory[Item Category])</f>
        <v>Keychains</v>
      </c>
      <c r="I32" s="53">
        <f t="shared" ca="1" si="0"/>
        <v>45630</v>
      </c>
      <c r="J32" s="1">
        <f>_xlfn.XLOOKUP(Physical_Inventory[[#This Row],[Item Name]],Master_Inventory[Item Name],Master_Inventory[Quantity in Stock])</f>
        <v>1</v>
      </c>
      <c r="K32" s="1"/>
      <c r="L32" s="1">
        <f t="shared" si="1"/>
        <v>-1</v>
      </c>
      <c r="M32"/>
    </row>
    <row r="33" spans="6:13" x14ac:dyDescent="0.2">
      <c r="F33" s="1" t="str">
        <f>_xlfn.XLOOKUP(Physical_Inventory[[#This Row],[Item Name]],Master_Inventory[Item Name],Master_Inventory[Inventory ID])</f>
        <v>K0030</v>
      </c>
      <c r="G33" s="4" t="s">
        <v>58</v>
      </c>
      <c r="H33" t="str">
        <f>_xlfn.XLOOKUP(Physical_Inventory[[#This Row],[Item Name]],Master_Inventory[Item Name],Master_Inventory[Item Category])</f>
        <v>Keychains</v>
      </c>
      <c r="I33" s="53">
        <f t="shared" ca="1" si="0"/>
        <v>45630</v>
      </c>
      <c r="J33" s="1">
        <f>_xlfn.XLOOKUP(Physical_Inventory[[#This Row],[Item Name]],Master_Inventory[Item Name],Master_Inventory[Quantity in Stock])</f>
        <v>0</v>
      </c>
      <c r="K33" s="1"/>
      <c r="L33" s="1">
        <f t="shared" si="1"/>
        <v>0</v>
      </c>
      <c r="M33"/>
    </row>
    <row r="34" spans="6:13" x14ac:dyDescent="0.2">
      <c r="F34" s="1" t="str">
        <f>_xlfn.XLOOKUP(Physical_Inventory[[#This Row],[Item Name]],Master_Inventory[Item Name],Master_Inventory[Inventory ID])</f>
        <v>K0031</v>
      </c>
      <c r="G34" s="4" t="s">
        <v>59</v>
      </c>
      <c r="H34" t="str">
        <f>_xlfn.XLOOKUP(Physical_Inventory[[#This Row],[Item Name]],Master_Inventory[Item Name],Master_Inventory[Item Category])</f>
        <v>Keychains</v>
      </c>
      <c r="I34" s="53">
        <f t="shared" ca="1" si="0"/>
        <v>45630</v>
      </c>
      <c r="J34" s="1">
        <f>_xlfn.XLOOKUP(Physical_Inventory[[#This Row],[Item Name]],Master_Inventory[Item Name],Master_Inventory[Quantity in Stock])</f>
        <v>0</v>
      </c>
      <c r="K34" s="1"/>
      <c r="L34" s="1">
        <f t="shared" si="1"/>
        <v>0</v>
      </c>
      <c r="M34"/>
    </row>
    <row r="35" spans="6:13" x14ac:dyDescent="0.2">
      <c r="F35" s="1" t="str">
        <f>_xlfn.XLOOKUP(Physical_Inventory[[#This Row],[Item Name]],Master_Inventory[Item Name],Master_Inventory[Inventory ID])</f>
        <v>K0032</v>
      </c>
      <c r="G35" s="4" t="s">
        <v>176</v>
      </c>
      <c r="H35" t="str">
        <f>_xlfn.XLOOKUP(Physical_Inventory[[#This Row],[Item Name]],Master_Inventory[Item Name],Master_Inventory[Item Category])</f>
        <v>Keychains</v>
      </c>
      <c r="I35" s="53">
        <f t="shared" ca="1" si="0"/>
        <v>45630</v>
      </c>
      <c r="J35" s="1">
        <f>_xlfn.XLOOKUP(Physical_Inventory[[#This Row],[Item Name]],Master_Inventory[Item Name],Master_Inventory[Quantity in Stock])</f>
        <v>0</v>
      </c>
      <c r="K35" s="1"/>
      <c r="L35" s="1">
        <f t="shared" si="1"/>
        <v>0</v>
      </c>
      <c r="M35"/>
    </row>
    <row r="36" spans="6:13" x14ac:dyDescent="0.2">
      <c r="F36" s="1" t="str">
        <f>_xlfn.XLOOKUP(Physical_Inventory[[#This Row],[Item Name]],Master_Inventory[Item Name],Master_Inventory[Inventory ID])</f>
        <v>K0033</v>
      </c>
      <c r="G36" s="4" t="s">
        <v>177</v>
      </c>
      <c r="H36" t="str">
        <f>_xlfn.XLOOKUP(Physical_Inventory[[#This Row],[Item Name]],Master_Inventory[Item Name],Master_Inventory[Item Category])</f>
        <v>Keychains</v>
      </c>
      <c r="I36" s="53">
        <f t="shared" ca="1" si="0"/>
        <v>45630</v>
      </c>
      <c r="J36" s="1">
        <f>_xlfn.XLOOKUP(Physical_Inventory[[#This Row],[Item Name]],Master_Inventory[Item Name],Master_Inventory[Quantity in Stock])</f>
        <v>1</v>
      </c>
      <c r="K36" s="1"/>
      <c r="L36" s="1">
        <f t="shared" si="1"/>
        <v>-1</v>
      </c>
      <c r="M36"/>
    </row>
    <row r="37" spans="6:13" x14ac:dyDescent="0.2">
      <c r="F37" s="1" t="str">
        <f>_xlfn.XLOOKUP(Physical_Inventory[[#This Row],[Item Name]],Master_Inventory[Item Name],Master_Inventory[Inventory ID])</f>
        <v>K0034</v>
      </c>
      <c r="G37" s="4" t="s">
        <v>60</v>
      </c>
      <c r="H37" t="str">
        <f>_xlfn.XLOOKUP(Physical_Inventory[[#This Row],[Item Name]],Master_Inventory[Item Name],Master_Inventory[Item Category])</f>
        <v>Keychains</v>
      </c>
      <c r="I37" s="53">
        <f t="shared" ca="1" si="0"/>
        <v>45630</v>
      </c>
      <c r="J37" s="1">
        <f>_xlfn.XLOOKUP(Physical_Inventory[[#This Row],[Item Name]],Master_Inventory[Item Name],Master_Inventory[Quantity in Stock])</f>
        <v>0</v>
      </c>
      <c r="K37" s="1"/>
      <c r="L37" s="1">
        <f t="shared" si="1"/>
        <v>0</v>
      </c>
      <c r="M37"/>
    </row>
    <row r="38" spans="6:13" x14ac:dyDescent="0.2">
      <c r="F38" s="1" t="str">
        <f>_xlfn.XLOOKUP(Physical_Inventory[[#This Row],[Item Name]],Master_Inventory[Item Name],Master_Inventory[Inventory ID])</f>
        <v>K0035</v>
      </c>
      <c r="G38" s="4" t="s">
        <v>61</v>
      </c>
      <c r="H38" t="str">
        <f>_xlfn.XLOOKUP(Physical_Inventory[[#This Row],[Item Name]],Master_Inventory[Item Name],Master_Inventory[Item Category])</f>
        <v>Keychains</v>
      </c>
      <c r="I38" s="53">
        <f t="shared" ca="1" si="0"/>
        <v>45630</v>
      </c>
      <c r="J38" s="1">
        <f>_xlfn.XLOOKUP(Physical_Inventory[[#This Row],[Item Name]],Master_Inventory[Item Name],Master_Inventory[Quantity in Stock])</f>
        <v>1</v>
      </c>
      <c r="K38" s="1"/>
      <c r="L38" s="1">
        <f t="shared" si="1"/>
        <v>-1</v>
      </c>
      <c r="M38"/>
    </row>
    <row r="39" spans="6:13" x14ac:dyDescent="0.2">
      <c r="F39" s="1" t="str">
        <f>_xlfn.XLOOKUP(Physical_Inventory[[#This Row],[Item Name]],Master_Inventory[Item Name],Master_Inventory[Inventory ID])</f>
        <v>K0036</v>
      </c>
      <c r="G39" s="4" t="s">
        <v>62</v>
      </c>
      <c r="H39" t="str">
        <f>_xlfn.XLOOKUP(Physical_Inventory[[#This Row],[Item Name]],Master_Inventory[Item Name],Master_Inventory[Item Category])</f>
        <v>Keychains</v>
      </c>
      <c r="I39" s="53">
        <f t="shared" ca="1" si="0"/>
        <v>45630</v>
      </c>
      <c r="J39" s="1">
        <f>_xlfn.XLOOKUP(Physical_Inventory[[#This Row],[Item Name]],Master_Inventory[Item Name],Master_Inventory[Quantity in Stock])</f>
        <v>1</v>
      </c>
      <c r="K39" s="1"/>
      <c r="L39" s="1">
        <f t="shared" si="1"/>
        <v>-1</v>
      </c>
      <c r="M39"/>
    </row>
    <row r="40" spans="6:13" x14ac:dyDescent="0.2">
      <c r="F40" s="1" t="str">
        <f>_xlfn.XLOOKUP(Physical_Inventory[[#This Row],[Item Name]],Master_Inventory[Item Name],Master_Inventory[Inventory ID])</f>
        <v>K0037</v>
      </c>
      <c r="G40" s="4" t="s">
        <v>257</v>
      </c>
      <c r="H40" t="str">
        <f>_xlfn.XLOOKUP(Physical_Inventory[[#This Row],[Item Name]],Master_Inventory[Item Name],Master_Inventory[Item Category])</f>
        <v>Keychains</v>
      </c>
      <c r="I40" s="53">
        <f t="shared" ca="1" si="0"/>
        <v>45630</v>
      </c>
      <c r="J40" s="1">
        <f>_xlfn.XLOOKUP(Physical_Inventory[[#This Row],[Item Name]],Master_Inventory[Item Name],Master_Inventory[Quantity in Stock])</f>
        <v>0</v>
      </c>
      <c r="K40" s="1"/>
      <c r="L40" s="1">
        <f t="shared" si="1"/>
        <v>0</v>
      </c>
      <c r="M40"/>
    </row>
    <row r="41" spans="6:13" x14ac:dyDescent="0.2">
      <c r="F41" s="1" t="str">
        <f>_xlfn.XLOOKUP(Physical_Inventory[[#This Row],[Item Name]],Master_Inventory[Item Name],Master_Inventory[Inventory ID])</f>
        <v>K0038</v>
      </c>
      <c r="G41" s="4" t="s">
        <v>260</v>
      </c>
      <c r="H41" t="str">
        <f>_xlfn.XLOOKUP(Physical_Inventory[[#This Row],[Item Name]],Master_Inventory[Item Name],Master_Inventory[Item Category])</f>
        <v>Keychains</v>
      </c>
      <c r="I41" s="53">
        <f t="shared" ca="1" si="0"/>
        <v>45630</v>
      </c>
      <c r="J41" s="1">
        <f>_xlfn.XLOOKUP(Physical_Inventory[[#This Row],[Item Name]],Master_Inventory[Item Name],Master_Inventory[Quantity in Stock])</f>
        <v>1</v>
      </c>
      <c r="K41" s="1"/>
      <c r="L41" s="1">
        <f t="shared" si="1"/>
        <v>-1</v>
      </c>
      <c r="M41"/>
    </row>
    <row r="42" spans="6:13" x14ac:dyDescent="0.2">
      <c r="F42" s="1" t="str">
        <f>_xlfn.XLOOKUP(Physical_Inventory[[#This Row],[Item Name]],Master_Inventory[Item Name],Master_Inventory[Inventory ID])</f>
        <v>G0001</v>
      </c>
      <c r="G42" s="4" t="s">
        <v>67</v>
      </c>
      <c r="H42" t="str">
        <f>_xlfn.XLOOKUP(Physical_Inventory[[#This Row],[Item Name]],Master_Inventory[Item Name],Master_Inventory[Item Category])</f>
        <v>Greeting Cards</v>
      </c>
      <c r="I42" s="53">
        <f t="shared" ca="1" si="0"/>
        <v>45630</v>
      </c>
      <c r="J42" s="1">
        <f>_xlfn.XLOOKUP(Physical_Inventory[[#This Row],[Item Name]],Master_Inventory[Item Name],Master_Inventory[Quantity in Stock])</f>
        <v>1</v>
      </c>
      <c r="K42" s="1"/>
      <c r="L42" s="1">
        <f t="shared" si="1"/>
        <v>-1</v>
      </c>
      <c r="M42"/>
    </row>
    <row r="43" spans="6:13" x14ac:dyDescent="0.2">
      <c r="F43" s="1" t="str">
        <f>_xlfn.XLOOKUP(Physical_Inventory[[#This Row],[Item Name]],Master_Inventory[Item Name],Master_Inventory[Inventory ID])</f>
        <v>P0001</v>
      </c>
      <c r="G43" s="4" t="s">
        <v>64</v>
      </c>
      <c r="H43" t="str">
        <f>_xlfn.XLOOKUP(Physical_Inventory[[#This Row],[Item Name]],Master_Inventory[Item Name],Master_Inventory[Item Category])</f>
        <v>Prints</v>
      </c>
      <c r="I43" s="53">
        <f t="shared" ca="1" si="0"/>
        <v>45630</v>
      </c>
      <c r="J43" s="1">
        <f>_xlfn.XLOOKUP(Physical_Inventory[[#This Row],[Item Name]],Master_Inventory[Item Name],Master_Inventory[Quantity in Stock])</f>
        <v>1</v>
      </c>
      <c r="K43" s="1"/>
      <c r="L43" s="1">
        <f t="shared" si="1"/>
        <v>-1</v>
      </c>
      <c r="M43"/>
    </row>
    <row r="44" spans="6:13" x14ac:dyDescent="0.2">
      <c r="F44" s="1" t="str">
        <f>_xlfn.XLOOKUP(Physical_Inventory[[#This Row],[Item Name]],Master_Inventory[Item Name],Master_Inventory[Inventory ID])</f>
        <v>P0002</v>
      </c>
      <c r="G44" s="4" t="s">
        <v>65</v>
      </c>
      <c r="H44" t="str">
        <f>_xlfn.XLOOKUP(Physical_Inventory[[#This Row],[Item Name]],Master_Inventory[Item Name],Master_Inventory[Item Category])</f>
        <v>Prints</v>
      </c>
      <c r="I44" s="53">
        <f t="shared" ca="1" si="0"/>
        <v>45630</v>
      </c>
      <c r="J44" s="1">
        <f>_xlfn.XLOOKUP(Physical_Inventory[[#This Row],[Item Name]],Master_Inventory[Item Name],Master_Inventory[Quantity in Stock])</f>
        <v>4</v>
      </c>
      <c r="K44" s="1"/>
      <c r="L44" s="1">
        <f t="shared" si="1"/>
        <v>-4</v>
      </c>
      <c r="M44"/>
    </row>
    <row r="45" spans="6:13" x14ac:dyDescent="0.2">
      <c r="F45" s="1" t="str">
        <f>_xlfn.XLOOKUP(Physical_Inventory[[#This Row],[Item Name]],Master_Inventory[Item Name],Master_Inventory[Inventory ID])</f>
        <v>P0003</v>
      </c>
      <c r="G45" s="4" t="s">
        <v>66</v>
      </c>
      <c r="H45" t="str">
        <f>_xlfn.XLOOKUP(Physical_Inventory[[#This Row],[Item Name]],Master_Inventory[Item Name],Master_Inventory[Item Category])</f>
        <v>Prints</v>
      </c>
      <c r="I45" s="53">
        <f t="shared" ca="1" si="0"/>
        <v>45630</v>
      </c>
      <c r="J45" s="1">
        <f>_xlfn.XLOOKUP(Physical_Inventory[[#This Row],[Item Name]],Master_Inventory[Item Name],Master_Inventory[Quantity in Stock])</f>
        <v>2</v>
      </c>
      <c r="K45" s="1"/>
      <c r="L45" s="1">
        <f t="shared" si="1"/>
        <v>-2</v>
      </c>
      <c r="M45"/>
    </row>
    <row r="46" spans="6:13" x14ac:dyDescent="0.2">
      <c r="F46" s="1" t="str">
        <f>_xlfn.XLOOKUP(Physical_Inventory[[#This Row],[Item Name]],Master_Inventory[Item Name],Master_Inventory[Inventory ID])</f>
        <v>P0004</v>
      </c>
      <c r="G46" s="4" t="s">
        <v>240</v>
      </c>
      <c r="H46" t="str">
        <f>_xlfn.XLOOKUP(Physical_Inventory[[#This Row],[Item Name]],Master_Inventory[Item Name],Master_Inventory[Item Category])</f>
        <v>Prints</v>
      </c>
      <c r="I46" s="53">
        <f t="shared" ca="1" si="0"/>
        <v>45630</v>
      </c>
      <c r="J46" s="1">
        <f>_xlfn.XLOOKUP(Physical_Inventory[[#This Row],[Item Name]],Master_Inventory[Item Name],Master_Inventory[Quantity in Stock])</f>
        <v>1</v>
      </c>
      <c r="K46" s="1"/>
      <c r="L46" s="1">
        <f t="shared" si="1"/>
        <v>-1</v>
      </c>
      <c r="M46"/>
    </row>
    <row r="47" spans="6:13" x14ac:dyDescent="0.2">
      <c r="F47" s="1" t="str">
        <f>_xlfn.XLOOKUP(Physical_Inventory[[#This Row],[Item Name]],Master_Inventory[Item Name],Master_Inventory[Inventory ID])</f>
        <v>P0005</v>
      </c>
      <c r="G47" s="4" t="s">
        <v>252</v>
      </c>
      <c r="H47" t="str">
        <f>_xlfn.XLOOKUP(Physical_Inventory[[#This Row],[Item Name]],Master_Inventory[Item Name],Master_Inventory[Item Category])</f>
        <v>Prints</v>
      </c>
      <c r="I47" s="53">
        <f t="shared" ca="1" si="0"/>
        <v>45630</v>
      </c>
      <c r="J47" s="1">
        <f>_xlfn.XLOOKUP(Physical_Inventory[[#This Row],[Item Name]],Master_Inventory[Item Name],Master_Inventory[Quantity in Stock])</f>
        <v>2</v>
      </c>
      <c r="K47" s="1"/>
      <c r="L47" s="1">
        <f t="shared" si="1"/>
        <v>-2</v>
      </c>
      <c r="M47"/>
    </row>
    <row r="48" spans="6:13" x14ac:dyDescent="0.2">
      <c r="F48" s="1" t="str">
        <f>_xlfn.XLOOKUP(Physical_Inventory[[#This Row],[Item Name]],Master_Inventory[Item Name],Master_Inventory[Inventory ID])</f>
        <v>P0006</v>
      </c>
      <c r="G48" s="4" t="s">
        <v>245</v>
      </c>
      <c r="H48" t="str">
        <f>_xlfn.XLOOKUP(Physical_Inventory[[#This Row],[Item Name]],Master_Inventory[Item Name],Master_Inventory[Item Category])</f>
        <v>Prints</v>
      </c>
      <c r="I48" s="53">
        <f t="shared" ca="1" si="0"/>
        <v>45630</v>
      </c>
      <c r="J48" s="1">
        <f>_xlfn.XLOOKUP(Physical_Inventory[[#This Row],[Item Name]],Master_Inventory[Item Name],Master_Inventory[Quantity in Stock])</f>
        <v>3</v>
      </c>
      <c r="K48" s="1"/>
      <c r="L48" s="1">
        <f t="shared" si="1"/>
        <v>-3</v>
      </c>
      <c r="M48"/>
    </row>
    <row r="49" spans="6:13" x14ac:dyDescent="0.2">
      <c r="F49" s="1" t="str">
        <f>_xlfn.XLOOKUP(Physical_Inventory[[#This Row],[Item Name]],Master_Inventory[Item Name],Master_Inventory[Inventory ID])</f>
        <v>P0007</v>
      </c>
      <c r="G49" s="4" t="s">
        <v>250</v>
      </c>
      <c r="H49" t="str">
        <f>_xlfn.XLOOKUP(Physical_Inventory[[#This Row],[Item Name]],Master_Inventory[Item Name],Master_Inventory[Item Category])</f>
        <v>Prints</v>
      </c>
      <c r="I49" s="53">
        <f t="shared" ca="1" si="0"/>
        <v>45630</v>
      </c>
      <c r="J49" s="1">
        <f>_xlfn.XLOOKUP(Physical_Inventory[[#This Row],[Item Name]],Master_Inventory[Item Name],Master_Inventory[Quantity in Stock])</f>
        <v>2</v>
      </c>
      <c r="K49" s="1"/>
      <c r="L49" s="1">
        <f t="shared" si="1"/>
        <v>-2</v>
      </c>
      <c r="M49"/>
    </row>
    <row r="50" spans="6:13" x14ac:dyDescent="0.2">
      <c r="F50" s="1" t="str">
        <f>_xlfn.XLOOKUP(Physical_Inventory[[#This Row],[Item Name]],Master_Inventory[Item Name],Master_Inventory[Inventory ID])</f>
        <v>P0008</v>
      </c>
      <c r="G50" s="4" t="s">
        <v>249</v>
      </c>
      <c r="H50" t="str">
        <f>_xlfn.XLOOKUP(Physical_Inventory[[#This Row],[Item Name]],Master_Inventory[Item Name],Master_Inventory[Item Category])</f>
        <v>Prints</v>
      </c>
      <c r="I50" s="53">
        <f t="shared" ca="1" si="0"/>
        <v>45630</v>
      </c>
      <c r="J50" s="1">
        <f>_xlfn.XLOOKUP(Physical_Inventory[[#This Row],[Item Name]],Master_Inventory[Item Name],Master_Inventory[Quantity in Stock])</f>
        <v>3</v>
      </c>
      <c r="K50" s="1"/>
      <c r="L50" s="1">
        <f t="shared" si="1"/>
        <v>-3</v>
      </c>
      <c r="M50"/>
    </row>
    <row r="51" spans="6:13" x14ac:dyDescent="0.2">
      <c r="F51" s="1" t="str">
        <f>_xlfn.XLOOKUP(Physical_Inventory[[#This Row],[Item Name]],Master_Inventory[Item Name],Master_Inventory[Inventory ID])</f>
        <v>P0009</v>
      </c>
      <c r="G51" s="4" t="s">
        <v>68</v>
      </c>
      <c r="H51" t="str">
        <f>_xlfn.XLOOKUP(Physical_Inventory[[#This Row],[Item Name]],Master_Inventory[Item Name],Master_Inventory[Item Category])</f>
        <v>Prints</v>
      </c>
      <c r="I51" s="53">
        <f t="shared" ca="1" si="0"/>
        <v>45630</v>
      </c>
      <c r="J51" s="1">
        <f>_xlfn.XLOOKUP(Physical_Inventory[[#This Row],[Item Name]],Master_Inventory[Item Name],Master_Inventory[Quantity in Stock])</f>
        <v>3</v>
      </c>
      <c r="K51" s="1"/>
      <c r="L51" s="1">
        <f t="shared" si="1"/>
        <v>-3</v>
      </c>
      <c r="M51"/>
    </row>
    <row r="52" spans="6:13" x14ac:dyDescent="0.2">
      <c r="F52" s="1" t="str">
        <f>_xlfn.XLOOKUP(Physical_Inventory[[#This Row],[Item Name]],Master_Inventory[Item Name],Master_Inventory[Inventory ID])</f>
        <v>P0010</v>
      </c>
      <c r="G52" s="4" t="s">
        <v>248</v>
      </c>
      <c r="H52" t="str">
        <f>_xlfn.XLOOKUP(Physical_Inventory[[#This Row],[Item Name]],Master_Inventory[Item Name],Master_Inventory[Item Category])</f>
        <v>Prints</v>
      </c>
      <c r="I52" s="53">
        <f t="shared" ca="1" si="0"/>
        <v>45630</v>
      </c>
      <c r="J52" s="1">
        <f>_xlfn.XLOOKUP(Physical_Inventory[[#This Row],[Item Name]],Master_Inventory[Item Name],Master_Inventory[Quantity in Stock])</f>
        <v>2</v>
      </c>
      <c r="K52" s="1"/>
      <c r="L52" s="1">
        <f t="shared" si="1"/>
        <v>-2</v>
      </c>
      <c r="M52"/>
    </row>
    <row r="53" spans="6:13" x14ac:dyDescent="0.2">
      <c r="F53" s="1" t="str">
        <f>_xlfn.XLOOKUP(Physical_Inventory[[#This Row],[Item Name]],Master_Inventory[Item Name],Master_Inventory[Inventory ID])</f>
        <v>P0011</v>
      </c>
      <c r="G53" s="4" t="s">
        <v>241</v>
      </c>
      <c r="H53" t="str">
        <f>_xlfn.XLOOKUP(Physical_Inventory[[#This Row],[Item Name]],Master_Inventory[Item Name],Master_Inventory[Item Category])</f>
        <v>Prints</v>
      </c>
      <c r="I53" s="53">
        <f t="shared" ca="1" si="0"/>
        <v>45630</v>
      </c>
      <c r="J53" s="1">
        <f>_xlfn.XLOOKUP(Physical_Inventory[[#This Row],[Item Name]],Master_Inventory[Item Name],Master_Inventory[Quantity in Stock])</f>
        <v>3</v>
      </c>
      <c r="K53" s="1"/>
      <c r="L53" s="1">
        <f t="shared" si="1"/>
        <v>-3</v>
      </c>
      <c r="M53"/>
    </row>
    <row r="54" spans="6:13" x14ac:dyDescent="0.2">
      <c r="F54" s="1" t="str">
        <f>_xlfn.XLOOKUP(Physical_Inventory[[#This Row],[Item Name]],Master_Inventory[Item Name],Master_Inventory[Inventory ID])</f>
        <v>P0012</v>
      </c>
      <c r="G54" s="4" t="s">
        <v>247</v>
      </c>
      <c r="H54" t="str">
        <f>_xlfn.XLOOKUP(Physical_Inventory[[#This Row],[Item Name]],Master_Inventory[Item Name],Master_Inventory[Item Category])</f>
        <v>Prints</v>
      </c>
      <c r="I54" s="53">
        <f t="shared" ca="1" si="0"/>
        <v>45630</v>
      </c>
      <c r="J54" s="1">
        <f>_xlfn.XLOOKUP(Physical_Inventory[[#This Row],[Item Name]],Master_Inventory[Item Name],Master_Inventory[Quantity in Stock])</f>
        <v>1</v>
      </c>
      <c r="K54" s="1"/>
      <c r="L54" s="1">
        <f t="shared" si="1"/>
        <v>-1</v>
      </c>
      <c r="M54"/>
    </row>
    <row r="55" spans="6:13" x14ac:dyDescent="0.2">
      <c r="F55" s="1" t="str">
        <f>_xlfn.XLOOKUP(Physical_Inventory[[#This Row],[Item Name]],Master_Inventory[Item Name],Master_Inventory[Inventory ID])</f>
        <v>P0013</v>
      </c>
      <c r="G55" s="4" t="s">
        <v>243</v>
      </c>
      <c r="H55" t="str">
        <f>_xlfn.XLOOKUP(Physical_Inventory[[#This Row],[Item Name]],Master_Inventory[Item Name],Master_Inventory[Item Category])</f>
        <v>Prints</v>
      </c>
      <c r="I55" s="53">
        <f t="shared" ca="1" si="0"/>
        <v>45630</v>
      </c>
      <c r="J55" s="1">
        <f>_xlfn.XLOOKUP(Physical_Inventory[[#This Row],[Item Name]],Master_Inventory[Item Name],Master_Inventory[Quantity in Stock])</f>
        <v>2</v>
      </c>
      <c r="K55" s="1"/>
      <c r="L55" s="1">
        <f t="shared" si="1"/>
        <v>-2</v>
      </c>
      <c r="M55"/>
    </row>
    <row r="56" spans="6:13" x14ac:dyDescent="0.2">
      <c r="F56" s="1" t="str">
        <f>_xlfn.XLOOKUP(Physical_Inventory[[#This Row],[Item Name]],Master_Inventory[Item Name],Master_Inventory[Inventory ID])</f>
        <v>P0014</v>
      </c>
      <c r="G56" s="4" t="s">
        <v>246</v>
      </c>
      <c r="H56" t="str">
        <f>_xlfn.XLOOKUP(Physical_Inventory[[#This Row],[Item Name]],Master_Inventory[Item Name],Master_Inventory[Item Category])</f>
        <v>Prints</v>
      </c>
      <c r="I56" s="53">
        <f t="shared" ca="1" si="0"/>
        <v>45630</v>
      </c>
      <c r="J56" s="1">
        <f>_xlfn.XLOOKUP(Physical_Inventory[[#This Row],[Item Name]],Master_Inventory[Item Name],Master_Inventory[Quantity in Stock])</f>
        <v>2</v>
      </c>
      <c r="K56" s="1"/>
      <c r="L56" s="1">
        <f t="shared" si="1"/>
        <v>-2</v>
      </c>
      <c r="M56"/>
    </row>
    <row r="57" spans="6:13" x14ac:dyDescent="0.2">
      <c r="F57" s="1" t="str">
        <f>_xlfn.XLOOKUP(Physical_Inventory[[#This Row],[Item Name]],Master_Inventory[Item Name],Master_Inventory[Inventory ID])</f>
        <v>P0015</v>
      </c>
      <c r="G57" s="4" t="s">
        <v>251</v>
      </c>
      <c r="H57" t="str">
        <f>_xlfn.XLOOKUP(Physical_Inventory[[#This Row],[Item Name]],Master_Inventory[Item Name],Master_Inventory[Item Category])</f>
        <v>Prints</v>
      </c>
      <c r="I57" s="53">
        <f t="shared" ca="1" si="0"/>
        <v>45630</v>
      </c>
      <c r="J57" s="1">
        <f>_xlfn.XLOOKUP(Physical_Inventory[[#This Row],[Item Name]],Master_Inventory[Item Name],Master_Inventory[Quantity in Stock])</f>
        <v>1</v>
      </c>
      <c r="K57" s="1"/>
      <c r="L57" s="1">
        <f t="shared" si="1"/>
        <v>-1</v>
      </c>
      <c r="M57"/>
    </row>
    <row r="58" spans="6:13" x14ac:dyDescent="0.2">
      <c r="F58" s="1" t="str">
        <f>_xlfn.XLOOKUP(Physical_Inventory[[#This Row],[Item Name]],Master_Inventory[Item Name],Master_Inventory[Inventory ID])</f>
        <v>P0016</v>
      </c>
      <c r="G58" s="4" t="s">
        <v>69</v>
      </c>
      <c r="H58" t="str">
        <f>_xlfn.XLOOKUP(Physical_Inventory[[#This Row],[Item Name]],Master_Inventory[Item Name],Master_Inventory[Item Category])</f>
        <v>Prints</v>
      </c>
      <c r="I58" s="53">
        <f t="shared" ca="1" si="0"/>
        <v>45630</v>
      </c>
      <c r="J58" s="1">
        <f>_xlfn.XLOOKUP(Physical_Inventory[[#This Row],[Item Name]],Master_Inventory[Item Name],Master_Inventory[Quantity in Stock])</f>
        <v>1</v>
      </c>
      <c r="K58" s="1"/>
      <c r="L58" s="1">
        <f t="shared" ref="L58:L60" si="2">K58-J58</f>
        <v>-1</v>
      </c>
      <c r="M58"/>
    </row>
    <row r="59" spans="6:13" x14ac:dyDescent="0.2">
      <c r="F59" s="1" t="str">
        <f>_xlfn.XLOOKUP(Physical_Inventory[[#This Row],[Item Name]],Master_Inventory[Item Name],Master_Inventory[Inventory ID])</f>
        <v>P0017</v>
      </c>
      <c r="G59" s="4" t="s">
        <v>244</v>
      </c>
      <c r="H59" t="str">
        <f>_xlfn.XLOOKUP(Physical_Inventory[[#This Row],[Item Name]],Master_Inventory[Item Name],Master_Inventory[Item Category])</f>
        <v>Prints</v>
      </c>
      <c r="I59" s="53">
        <f t="shared" ca="1" si="0"/>
        <v>45630</v>
      </c>
      <c r="J59" s="1">
        <f>_xlfn.XLOOKUP(Physical_Inventory[[#This Row],[Item Name]],Master_Inventory[Item Name],Master_Inventory[Quantity in Stock])</f>
        <v>2</v>
      </c>
      <c r="K59" s="1"/>
      <c r="L59" s="1">
        <f t="shared" si="2"/>
        <v>-2</v>
      </c>
      <c r="M59"/>
    </row>
    <row r="60" spans="6:13" x14ac:dyDescent="0.2">
      <c r="F60" s="1" t="str">
        <f>_xlfn.XLOOKUP(Physical_Inventory[[#This Row],[Item Name]],Master_Inventory[Item Name],Master_Inventory[Inventory ID])</f>
        <v>P0018</v>
      </c>
      <c r="G60" s="4" t="s">
        <v>264</v>
      </c>
      <c r="H60" t="str">
        <f>_xlfn.XLOOKUP(Physical_Inventory[[#This Row],[Item Name]],Master_Inventory[Item Name],Master_Inventory[Item Category])</f>
        <v>Prints</v>
      </c>
      <c r="I60" s="53">
        <f t="shared" ca="1" si="0"/>
        <v>45630</v>
      </c>
      <c r="J60" s="1">
        <f>_xlfn.XLOOKUP(Physical_Inventory[[#This Row],[Item Name]],Master_Inventory[Item Name],Master_Inventory[Quantity in Stock])</f>
        <v>5</v>
      </c>
      <c r="K60" s="1"/>
      <c r="L60" s="1">
        <f t="shared" si="2"/>
        <v>-5</v>
      </c>
      <c r="M60"/>
    </row>
  </sheetData>
  <mergeCells count="1">
    <mergeCell ref="F2:M2"/>
  </mergeCells>
  <conditionalFormatting sqref="G4:G60">
    <cfRule type="expression" dxfId="4" priority="77">
      <formula>#REF!="Yes"</formula>
    </cfRule>
    <cfRule type="expression" dxfId="3" priority="78" stopIfTrue="1">
      <formula>$G4="Keychain"</formula>
    </cfRule>
    <cfRule type="expression" dxfId="2" priority="79" stopIfTrue="1">
      <formula>$G4="Greeting Card"</formula>
    </cfRule>
    <cfRule type="expression" dxfId="1" priority="80">
      <formula>$G4="Print"</formula>
    </cfRule>
  </conditionalFormatting>
  <conditionalFormatting sqref="L4:L60">
    <cfRule type="cellIs" dxfId="0" priority="5" operator="lessThan">
      <formula>0</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5AA4-F812-B744-9126-8FDA8F324D4F}">
  <dimension ref="A1:E34"/>
  <sheetViews>
    <sheetView workbookViewId="0">
      <selection activeCell="D19" sqref="D19"/>
    </sheetView>
  </sheetViews>
  <sheetFormatPr baseColWidth="10" defaultRowHeight="16" x14ac:dyDescent="0.2"/>
  <cols>
    <col min="1" max="1" width="13.33203125" bestFit="1" customWidth="1"/>
    <col min="2" max="2" width="17.5" bestFit="1" customWidth="1"/>
  </cols>
  <sheetData>
    <row r="1" spans="1:5" x14ac:dyDescent="0.2">
      <c r="A1" t="s">
        <v>85</v>
      </c>
      <c r="B1" t="s">
        <v>9</v>
      </c>
      <c r="C1">
        <v>30</v>
      </c>
      <c r="D1" t="s">
        <v>74</v>
      </c>
      <c r="E1" t="s">
        <v>82</v>
      </c>
    </row>
    <row r="2" spans="1:5" x14ac:dyDescent="0.2">
      <c r="A2" t="s">
        <v>84</v>
      </c>
      <c r="B2" t="s">
        <v>10</v>
      </c>
      <c r="C2">
        <v>20</v>
      </c>
      <c r="D2" t="s">
        <v>75</v>
      </c>
      <c r="E2" t="s">
        <v>83</v>
      </c>
    </row>
    <row r="3" spans="1:5" x14ac:dyDescent="0.2">
      <c r="A3" t="s">
        <v>86</v>
      </c>
      <c r="B3" t="s">
        <v>11</v>
      </c>
      <c r="C3">
        <v>10</v>
      </c>
    </row>
    <row r="4" spans="1:5" x14ac:dyDescent="0.2">
      <c r="A4" t="s">
        <v>282</v>
      </c>
      <c r="B4" t="s">
        <v>12</v>
      </c>
      <c r="C4">
        <v>25</v>
      </c>
    </row>
    <row r="5" spans="1:5" x14ac:dyDescent="0.2">
      <c r="B5" t="s">
        <v>13</v>
      </c>
      <c r="C5">
        <v>3</v>
      </c>
    </row>
    <row r="6" spans="1:5" x14ac:dyDescent="0.2">
      <c r="B6" t="s">
        <v>14</v>
      </c>
    </row>
    <row r="7" spans="1:5" x14ac:dyDescent="0.2">
      <c r="B7" t="s">
        <v>15</v>
      </c>
    </row>
    <row r="8" spans="1:5" x14ac:dyDescent="0.2">
      <c r="B8" t="s">
        <v>16</v>
      </c>
    </row>
    <row r="9" spans="1:5" x14ac:dyDescent="0.2">
      <c r="B9" t="s">
        <v>17</v>
      </c>
    </row>
    <row r="10" spans="1:5" x14ac:dyDescent="0.2">
      <c r="B10" t="s">
        <v>18</v>
      </c>
    </row>
    <row r="11" spans="1:5" x14ac:dyDescent="0.2">
      <c r="B11" t="s">
        <v>19</v>
      </c>
    </row>
    <row r="12" spans="1:5" x14ac:dyDescent="0.2">
      <c r="B12" t="s">
        <v>20</v>
      </c>
    </row>
    <row r="13" spans="1:5" x14ac:dyDescent="0.2">
      <c r="B13" t="s">
        <v>21</v>
      </c>
    </row>
    <row r="14" spans="1:5" x14ac:dyDescent="0.2">
      <c r="B14" t="s">
        <v>22</v>
      </c>
    </row>
    <row r="15" spans="1:5" x14ac:dyDescent="0.2">
      <c r="B15" t="s">
        <v>23</v>
      </c>
    </row>
    <row r="16" spans="1:5" x14ac:dyDescent="0.2">
      <c r="B16" t="s">
        <v>24</v>
      </c>
    </row>
    <row r="17" spans="2:2" x14ac:dyDescent="0.2">
      <c r="B17" t="s">
        <v>25</v>
      </c>
    </row>
    <row r="18" spans="2:2" x14ac:dyDescent="0.2">
      <c r="B18" t="s">
        <v>26</v>
      </c>
    </row>
    <row r="19" spans="2:2" x14ac:dyDescent="0.2">
      <c r="B19" t="s">
        <v>27</v>
      </c>
    </row>
    <row r="20" spans="2:2" x14ac:dyDescent="0.2">
      <c r="B20" t="s">
        <v>28</v>
      </c>
    </row>
    <row r="21" spans="2:2" x14ac:dyDescent="0.2">
      <c r="B21" t="s">
        <v>29</v>
      </c>
    </row>
    <row r="22" spans="2:2" x14ac:dyDescent="0.2">
      <c r="B22" t="s">
        <v>30</v>
      </c>
    </row>
    <row r="23" spans="2:2" x14ac:dyDescent="0.2">
      <c r="B23" t="s">
        <v>31</v>
      </c>
    </row>
    <row r="24" spans="2:2" x14ac:dyDescent="0.2">
      <c r="B24" t="s">
        <v>32</v>
      </c>
    </row>
    <row r="25" spans="2:2" x14ac:dyDescent="0.2">
      <c r="B25" t="s">
        <v>33</v>
      </c>
    </row>
    <row r="26" spans="2:2" x14ac:dyDescent="0.2">
      <c r="B26" t="s">
        <v>34</v>
      </c>
    </row>
    <row r="27" spans="2:2" x14ac:dyDescent="0.2">
      <c r="B27" t="s">
        <v>35</v>
      </c>
    </row>
    <row r="28" spans="2:2" x14ac:dyDescent="0.2">
      <c r="B28" t="s">
        <v>36</v>
      </c>
    </row>
    <row r="29" spans="2:2" x14ac:dyDescent="0.2">
      <c r="B29" t="s">
        <v>70</v>
      </c>
    </row>
    <row r="30" spans="2:2" x14ac:dyDescent="0.2">
      <c r="B30" t="s">
        <v>71</v>
      </c>
    </row>
    <row r="31" spans="2:2" x14ac:dyDescent="0.2">
      <c r="B31" t="s">
        <v>72</v>
      </c>
    </row>
    <row r="32" spans="2:2" x14ac:dyDescent="0.2">
      <c r="B32" t="s">
        <v>258</v>
      </c>
    </row>
    <row r="33" spans="2:2" x14ac:dyDescent="0.2">
      <c r="B33" t="s">
        <v>262</v>
      </c>
    </row>
    <row r="34" spans="2:2" x14ac:dyDescent="0.2">
      <c r="B34" t="s">
        <v>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DF915-96BA-C94A-8686-FD2AF89F218A}">
  <sheetPr>
    <tabColor theme="3"/>
  </sheetPr>
  <dimension ref="A1:F11"/>
  <sheetViews>
    <sheetView workbookViewId="0">
      <selection activeCell="A7" sqref="A7"/>
    </sheetView>
  </sheetViews>
  <sheetFormatPr baseColWidth="10" defaultRowHeight="16" x14ac:dyDescent="0.2"/>
  <cols>
    <col min="1" max="1" width="13" style="54" bestFit="1" customWidth="1"/>
    <col min="2" max="2" width="16" style="54" bestFit="1" customWidth="1"/>
    <col min="3" max="3" width="9.6640625" style="54" bestFit="1" customWidth="1"/>
    <col min="4" max="4" width="6.5" style="54" bestFit="1" customWidth="1"/>
    <col min="5" max="5" width="8" style="54" bestFit="1" customWidth="1"/>
    <col min="6" max="6" width="10.5" style="54" bestFit="1" customWidth="1"/>
    <col min="7" max="16384" width="10.83203125" style="26"/>
  </cols>
  <sheetData>
    <row r="1" spans="1:6" x14ac:dyDescent="0.2">
      <c r="A1"/>
      <c r="B1"/>
      <c r="C1" s="26"/>
      <c r="D1" s="26"/>
      <c r="E1" s="26"/>
      <c r="F1" s="26"/>
    </row>
    <row r="2" spans="1:6" x14ac:dyDescent="0.2">
      <c r="A2" s="26"/>
      <c r="B2" s="26"/>
      <c r="C2" s="26"/>
      <c r="D2" s="26"/>
      <c r="E2" s="26"/>
      <c r="F2" s="26"/>
    </row>
    <row r="3" spans="1:6" x14ac:dyDescent="0.2">
      <c r="A3" s="5" t="s">
        <v>269</v>
      </c>
      <c r="B3" s="5" t="s">
        <v>267</v>
      </c>
      <c r="C3"/>
      <c r="D3"/>
      <c r="E3"/>
      <c r="F3"/>
    </row>
    <row r="4" spans="1:6" x14ac:dyDescent="0.2">
      <c r="A4" s="5" t="s">
        <v>76</v>
      </c>
      <c r="B4" t="s">
        <v>86</v>
      </c>
      <c r="C4" t="s">
        <v>85</v>
      </c>
      <c r="D4" t="s">
        <v>84</v>
      </c>
      <c r="E4" t="s">
        <v>282</v>
      </c>
      <c r="F4" t="s">
        <v>77</v>
      </c>
    </row>
    <row r="5" spans="1:6" x14ac:dyDescent="0.2">
      <c r="A5" s="4" t="s">
        <v>273</v>
      </c>
      <c r="B5" s="35">
        <v>0</v>
      </c>
      <c r="C5" s="35">
        <v>810</v>
      </c>
      <c r="D5" s="35">
        <v>215</v>
      </c>
      <c r="E5" s="35">
        <v>54</v>
      </c>
      <c r="F5" s="35">
        <v>1079</v>
      </c>
    </row>
    <row r="6" spans="1:6" x14ac:dyDescent="0.2">
      <c r="A6" s="21" t="s">
        <v>237</v>
      </c>
      <c r="B6" s="35">
        <v>0</v>
      </c>
      <c r="C6" s="35">
        <v>150</v>
      </c>
      <c r="D6" s="35">
        <v>0</v>
      </c>
      <c r="E6" s="35"/>
      <c r="F6" s="35">
        <v>150</v>
      </c>
    </row>
    <row r="7" spans="1:6" x14ac:dyDescent="0.2">
      <c r="A7" s="21" t="s">
        <v>238</v>
      </c>
      <c r="B7" s="35"/>
      <c r="C7" s="35">
        <v>330</v>
      </c>
      <c r="D7" s="35"/>
      <c r="E7" s="35"/>
      <c r="F7" s="35">
        <v>330</v>
      </c>
    </row>
    <row r="8" spans="1:6" x14ac:dyDescent="0.2">
      <c r="A8" s="21" t="s">
        <v>239</v>
      </c>
      <c r="B8" s="35"/>
      <c r="C8" s="35">
        <v>120</v>
      </c>
      <c r="D8" s="35">
        <v>20</v>
      </c>
      <c r="E8" s="35"/>
      <c r="F8" s="35">
        <v>140</v>
      </c>
    </row>
    <row r="9" spans="1:6" x14ac:dyDescent="0.2">
      <c r="A9" s="21" t="s">
        <v>266</v>
      </c>
      <c r="B9" s="35"/>
      <c r="C9" s="35">
        <v>150</v>
      </c>
      <c r="D9" s="35">
        <v>145</v>
      </c>
      <c r="E9" s="35">
        <v>51</v>
      </c>
      <c r="F9" s="35">
        <v>346</v>
      </c>
    </row>
    <row r="10" spans="1:6" x14ac:dyDescent="0.2">
      <c r="A10" s="21" t="s">
        <v>332</v>
      </c>
      <c r="B10" s="35"/>
      <c r="C10" s="35">
        <v>60</v>
      </c>
      <c r="D10" s="35">
        <v>50</v>
      </c>
      <c r="E10" s="35">
        <v>3</v>
      </c>
      <c r="F10" s="35">
        <v>113</v>
      </c>
    </row>
    <row r="11" spans="1:6" x14ac:dyDescent="0.2">
      <c r="A11" s="4" t="s">
        <v>77</v>
      </c>
      <c r="B11" s="35">
        <v>0</v>
      </c>
      <c r="C11" s="35">
        <v>810</v>
      </c>
      <c r="D11" s="35">
        <v>215</v>
      </c>
      <c r="E11" s="35">
        <v>54</v>
      </c>
      <c r="F11" s="35">
        <v>1079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5F14-5D4C-AE42-A5FA-7C29D6E9AD34}">
  <sheetPr>
    <tabColor theme="3"/>
  </sheetPr>
  <dimension ref="A3:B8"/>
  <sheetViews>
    <sheetView workbookViewId="0">
      <selection activeCell="AB24" sqref="AB24"/>
    </sheetView>
  </sheetViews>
  <sheetFormatPr baseColWidth="10" defaultRowHeight="16" x14ac:dyDescent="0.2"/>
  <cols>
    <col min="1" max="1" width="13.33203125" style="26" bestFit="1" customWidth="1"/>
    <col min="2" max="2" width="15.33203125" style="26" bestFit="1" customWidth="1"/>
    <col min="3" max="16384" width="10.83203125" style="26"/>
  </cols>
  <sheetData>
    <row r="3" spans="1:2" x14ac:dyDescent="0.2">
      <c r="A3" s="5" t="s">
        <v>76</v>
      </c>
      <c r="B3" t="s">
        <v>274</v>
      </c>
    </row>
    <row r="4" spans="1:2" x14ac:dyDescent="0.2">
      <c r="A4" s="4" t="s">
        <v>86</v>
      </c>
      <c r="B4" s="94">
        <v>1</v>
      </c>
    </row>
    <row r="5" spans="1:2" x14ac:dyDescent="0.2">
      <c r="A5" s="4" t="s">
        <v>85</v>
      </c>
      <c r="B5" s="94">
        <v>15</v>
      </c>
    </row>
    <row r="6" spans="1:2" x14ac:dyDescent="0.2">
      <c r="A6" s="4" t="s">
        <v>84</v>
      </c>
      <c r="B6" s="94">
        <v>40</v>
      </c>
    </row>
    <row r="7" spans="1:2" x14ac:dyDescent="0.2">
      <c r="A7" s="4" t="s">
        <v>282</v>
      </c>
      <c r="B7" s="94">
        <v>32</v>
      </c>
    </row>
    <row r="8" spans="1:2" x14ac:dyDescent="0.2">
      <c r="A8" s="4" t="s">
        <v>77</v>
      </c>
      <c r="B8" s="94">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8D18-5708-1749-84DD-5AD5CBEEDA6C}">
  <sheetPr>
    <tabColor theme="8" tint="0.79998168889431442"/>
  </sheetPr>
  <dimension ref="B2:O77"/>
  <sheetViews>
    <sheetView zoomScale="110" zoomScaleNormal="110" workbookViewId="0">
      <selection activeCell="O25" sqref="O25"/>
    </sheetView>
  </sheetViews>
  <sheetFormatPr baseColWidth="10" defaultRowHeight="16" x14ac:dyDescent="0.2"/>
  <cols>
    <col min="1" max="1" width="2.83203125" style="26" customWidth="1"/>
    <col min="2" max="2" width="13.83203125" style="26" customWidth="1"/>
    <col min="3" max="3" width="15.1640625" style="26" customWidth="1"/>
    <col min="4" max="4" width="23.6640625" style="26" bestFit="1" customWidth="1"/>
    <col min="5" max="5" width="17.5" style="26" bestFit="1" customWidth="1"/>
    <col min="6" max="6" width="17.5" style="26" customWidth="1"/>
    <col min="7" max="7" width="17.33203125" style="26" customWidth="1"/>
    <col min="8" max="8" width="13.83203125" style="37" customWidth="1"/>
    <col min="9" max="9" width="18.1640625" style="26" bestFit="1" customWidth="1"/>
    <col min="10" max="11" width="14.6640625" style="26" customWidth="1"/>
    <col min="12" max="12" width="13.83203125" style="26" customWidth="1"/>
    <col min="13" max="13" width="10.83203125" style="26"/>
    <col min="14" max="14" width="14.1640625" style="26" bestFit="1" customWidth="1"/>
    <col min="15" max="16384" width="10.83203125" style="26"/>
  </cols>
  <sheetData>
    <row r="2" spans="2:15" ht="34" x14ac:dyDescent="0.2">
      <c r="B2" s="62" t="s">
        <v>0</v>
      </c>
      <c r="C2" s="63"/>
      <c r="D2" s="63"/>
      <c r="E2" s="63"/>
      <c r="F2" s="63"/>
      <c r="G2" s="63"/>
      <c r="H2" s="16" t="s">
        <v>8</v>
      </c>
      <c r="I2" s="17">
        <f>SUM(Master_Inventory[Total Inventory Value])</f>
        <v>1251</v>
      </c>
      <c r="J2" s="18"/>
      <c r="K2" s="18"/>
      <c r="L2" s="19"/>
    </row>
    <row r="3" spans="2:15" x14ac:dyDescent="0.2">
      <c r="B3" s="70"/>
      <c r="C3" s="71"/>
      <c r="D3" s="71"/>
      <c r="E3" s="71"/>
      <c r="F3" s="71"/>
      <c r="G3" s="71"/>
      <c r="H3" s="71"/>
      <c r="I3" s="71"/>
      <c r="J3" s="71"/>
      <c r="K3" s="71"/>
      <c r="L3" s="72"/>
    </row>
    <row r="4" spans="2:15" s="36" customFormat="1" ht="17" x14ac:dyDescent="0.2">
      <c r="B4" s="20" t="s">
        <v>1</v>
      </c>
      <c r="C4" s="20" t="s">
        <v>2</v>
      </c>
      <c r="D4" s="20" t="s">
        <v>3</v>
      </c>
      <c r="E4" s="20" t="s">
        <v>4</v>
      </c>
      <c r="F4" s="20" t="s">
        <v>235</v>
      </c>
      <c r="G4" s="20" t="s">
        <v>5</v>
      </c>
      <c r="H4" s="20" t="s">
        <v>6</v>
      </c>
      <c r="I4" s="20" t="s">
        <v>8</v>
      </c>
      <c r="J4" s="20" t="s">
        <v>63</v>
      </c>
      <c r="K4" s="20" t="s">
        <v>73</v>
      </c>
      <c r="L4" s="20" t="s">
        <v>7</v>
      </c>
      <c r="N4" s="64" t="s">
        <v>87</v>
      </c>
      <c r="O4" s="65"/>
    </row>
    <row r="5" spans="2:15" x14ac:dyDescent="0.2">
      <c r="B5" s="1" t="s">
        <v>179</v>
      </c>
      <c r="C5" s="1" t="s">
        <v>85</v>
      </c>
      <c r="D5" s="13" t="s">
        <v>37</v>
      </c>
      <c r="E5" s="13" t="s">
        <v>9</v>
      </c>
      <c r="F5" s="12" t="str">
        <f>IF(Master_Inventory[[#This Row],[Quantity in Stock]]=0,"No","Yes")</f>
        <v>No</v>
      </c>
      <c r="G5" s="29">
        <f>SUMIFS(Stock_Tracker[Quantity],Stock_Tracker[Inventory ID],Master_Inventory[[#This Row],[Inventory ID]],Stock_Tracker[Transaction Type],"Stock IN")-SUMIFS(Stock_Tracker[Quantity],Stock_Tracker[Inventory ID],Master_Inventory[[#This Row],[Inventory ID]],Stock_Tracker[Transaction Type],"Stock OUT")</f>
        <v>0</v>
      </c>
      <c r="H5" s="14">
        <v>30</v>
      </c>
      <c r="I5" s="15">
        <f>G5*H5</f>
        <v>0</v>
      </c>
      <c r="J5" s="12">
        <v>0</v>
      </c>
      <c r="K5" s="12" t="s">
        <v>75</v>
      </c>
      <c r="L5" s="25"/>
      <c r="N5" s="66" t="s">
        <v>85</v>
      </c>
      <c r="O5" s="67"/>
    </row>
    <row r="6" spans="2:15" x14ac:dyDescent="0.2">
      <c r="B6" s="1" t="s">
        <v>180</v>
      </c>
      <c r="C6" s="1" t="s">
        <v>85</v>
      </c>
      <c r="D6" s="4" t="s">
        <v>38</v>
      </c>
      <c r="E6" s="4" t="s">
        <v>23</v>
      </c>
      <c r="F6" s="1" t="str">
        <f>IF(Master_Inventory[[#This Row],[Quantity in Stock]]=0,"No","Yes")</f>
        <v>No</v>
      </c>
      <c r="G6" s="29">
        <f>SUMIFS(Stock_Tracker[Quantity],Stock_Tracker[Inventory ID],Master_Inventory[[#This Row],[Inventory ID]],Stock_Tracker[Transaction Type],"Stock IN")-SUMIFS(Stock_Tracker[Quantity],Stock_Tracker[Inventory ID],Master_Inventory[[#This Row],[Inventory ID]],Stock_Tracker[Transaction Type],"Stock OUT")</f>
        <v>0</v>
      </c>
      <c r="H6" s="6">
        <v>30</v>
      </c>
      <c r="I6" s="3">
        <f t="shared" ref="I6:I64" si="0">G6*H6</f>
        <v>0</v>
      </c>
      <c r="J6" s="1">
        <v>0</v>
      </c>
      <c r="K6" s="1" t="s">
        <v>75</v>
      </c>
      <c r="L6"/>
      <c r="N6" s="58" t="s">
        <v>84</v>
      </c>
      <c r="O6" s="59"/>
    </row>
    <row r="7" spans="2:15" x14ac:dyDescent="0.2">
      <c r="B7" s="1" t="s">
        <v>181</v>
      </c>
      <c r="C7" s="1" t="s">
        <v>85</v>
      </c>
      <c r="D7" s="4" t="s">
        <v>39</v>
      </c>
      <c r="E7" s="4" t="s">
        <v>26</v>
      </c>
      <c r="F7" s="1" t="str">
        <f>IF(Master_Inventory[[#This Row],[Quantity in Stock]]=0,"No","Yes")</f>
        <v>No</v>
      </c>
      <c r="G7" s="29">
        <f>SUMIFS(Stock_Tracker[Quantity],Stock_Tracker[Inventory ID],Master_Inventory[[#This Row],[Inventory ID]],Stock_Tracker[Transaction Type],"Stock IN")-SUMIFS(Stock_Tracker[Quantity],Stock_Tracker[Inventory ID],Master_Inventory[[#This Row],[Inventory ID]],Stock_Tracker[Transaction Type],"Stock OUT")</f>
        <v>0</v>
      </c>
      <c r="H7" s="6">
        <v>30</v>
      </c>
      <c r="I7" s="3">
        <f t="shared" si="0"/>
        <v>0</v>
      </c>
      <c r="J7" s="1">
        <v>0</v>
      </c>
      <c r="K7" s="1" t="s">
        <v>75</v>
      </c>
      <c r="L7"/>
      <c r="N7" s="60" t="s">
        <v>86</v>
      </c>
      <c r="O7" s="61"/>
    </row>
    <row r="8" spans="2:15" x14ac:dyDescent="0.2">
      <c r="B8" s="1" t="s">
        <v>182</v>
      </c>
      <c r="C8" s="1" t="s">
        <v>85</v>
      </c>
      <c r="D8" s="4" t="s">
        <v>40</v>
      </c>
      <c r="E8" s="4" t="s">
        <v>21</v>
      </c>
      <c r="F8" s="1" t="str">
        <f>IF(Master_Inventory[[#This Row],[Quantity in Stock]]=0,"No","Yes")</f>
        <v>No</v>
      </c>
      <c r="G8" s="29">
        <f>SUMIFS(Stock_Tracker[Quantity],Stock_Tracker[Inventory ID],Master_Inventory[[#This Row],[Inventory ID]],Stock_Tracker[Transaction Type],"Stock IN")-SUMIFS(Stock_Tracker[Quantity],Stock_Tracker[Inventory ID],Master_Inventory[[#This Row],[Inventory ID]],Stock_Tracker[Transaction Type],"Stock OUT")</f>
        <v>0</v>
      </c>
      <c r="H8" s="6">
        <v>30</v>
      </c>
      <c r="I8" s="3">
        <f t="shared" si="0"/>
        <v>0</v>
      </c>
      <c r="J8" s="1">
        <v>0</v>
      </c>
      <c r="K8" s="1" t="s">
        <v>75</v>
      </c>
      <c r="L8"/>
      <c r="N8" s="68" t="s">
        <v>282</v>
      </c>
      <c r="O8" s="69"/>
    </row>
    <row r="9" spans="2:15" x14ac:dyDescent="0.2">
      <c r="B9" s="1" t="s">
        <v>183</v>
      </c>
      <c r="C9" s="1" t="s">
        <v>85</v>
      </c>
      <c r="D9" s="4" t="s">
        <v>41</v>
      </c>
      <c r="E9" s="4" t="s">
        <v>24</v>
      </c>
      <c r="F9" s="1" t="str">
        <f>IF(Master_Inventory[[#This Row],[Quantity in Stock]]=0,"No","Yes")</f>
        <v>Yes</v>
      </c>
      <c r="G9" s="29">
        <f>SUMIFS(Stock_Tracker[Quantity],Stock_Tracker[Inventory ID],Master_Inventory[[#This Row],[Inventory ID]],Stock_Tracker[Transaction Type],"Stock IN")-SUMIFS(Stock_Tracker[Quantity],Stock_Tracker[Inventory ID],Master_Inventory[[#This Row],[Inventory ID]],Stock_Tracker[Transaction Type],"Stock OUT")</f>
        <v>1</v>
      </c>
      <c r="H9" s="6">
        <v>30</v>
      </c>
      <c r="I9" s="3">
        <f t="shared" si="0"/>
        <v>30</v>
      </c>
      <c r="J9" s="1">
        <v>0</v>
      </c>
      <c r="K9" s="1" t="s">
        <v>75</v>
      </c>
      <c r="L9"/>
    </row>
    <row r="10" spans="2:15" ht="17" customHeight="1" x14ac:dyDescent="0.2">
      <c r="B10" s="1" t="s">
        <v>184</v>
      </c>
      <c r="C10" s="1" t="s">
        <v>85</v>
      </c>
      <c r="D10" s="4" t="s">
        <v>42</v>
      </c>
      <c r="E10" s="4" t="s">
        <v>13</v>
      </c>
      <c r="F10" s="1" t="str">
        <f>IF(Master_Inventory[[#This Row],[Quantity in Stock]]=0,"No","Yes")</f>
        <v>Yes</v>
      </c>
      <c r="G10" s="29">
        <f>SUMIFS(Stock_Tracker[Quantity],Stock_Tracker[Inventory ID],Master_Inventory[[#This Row],[Inventory ID]],Stock_Tracker[Transaction Type],"Stock IN")-SUMIFS(Stock_Tracker[Quantity],Stock_Tracker[Inventory ID],Master_Inventory[[#This Row],[Inventory ID]],Stock_Tracker[Transaction Type],"Stock OUT")</f>
        <v>1</v>
      </c>
      <c r="H10" s="6">
        <v>30</v>
      </c>
      <c r="I10" s="3">
        <f t="shared" si="0"/>
        <v>30</v>
      </c>
      <c r="J10" s="1">
        <v>0</v>
      </c>
      <c r="K10" s="1" t="s">
        <v>75</v>
      </c>
      <c r="L10"/>
      <c r="N10" s="57" t="s">
        <v>236</v>
      </c>
      <c r="O10" s="57"/>
    </row>
    <row r="11" spans="2:15" ht="17" x14ac:dyDescent="0.2">
      <c r="B11" s="1" t="s">
        <v>185</v>
      </c>
      <c r="C11" s="1" t="s">
        <v>85</v>
      </c>
      <c r="D11" s="4" t="s">
        <v>43</v>
      </c>
      <c r="E11" s="4" t="s">
        <v>25</v>
      </c>
      <c r="F11" s="1" t="str">
        <f>IF(Master_Inventory[[#This Row],[Quantity in Stock]]=0,"No","Yes")</f>
        <v>No</v>
      </c>
      <c r="G11" s="29">
        <f>SUMIFS(Stock_Tracker[Quantity],Stock_Tracker[Inventory ID],Master_Inventory[[#This Row],[Inventory ID]],Stock_Tracker[Transaction Type],"Stock IN")-SUMIFS(Stock_Tracker[Quantity],Stock_Tracker[Inventory ID],Master_Inventory[[#This Row],[Inventory ID]],Stock_Tracker[Transaction Type],"Stock OUT")</f>
        <v>0</v>
      </c>
      <c r="H11" s="6">
        <v>30</v>
      </c>
      <c r="I11" s="3">
        <f t="shared" si="0"/>
        <v>0</v>
      </c>
      <c r="J11" s="1">
        <v>0</v>
      </c>
      <c r="K11" s="1" t="s">
        <v>75</v>
      </c>
      <c r="L11"/>
      <c r="N11" s="7" t="s">
        <v>85</v>
      </c>
      <c r="O11" s="10">
        <f>SUMIF(Master_Inventory[Item Category],N11,Master_Inventory[Quantity in Stock])</f>
        <v>15</v>
      </c>
    </row>
    <row r="12" spans="2:15" ht="17" x14ac:dyDescent="0.2">
      <c r="B12" s="1" t="s">
        <v>186</v>
      </c>
      <c r="C12" s="1" t="s">
        <v>85</v>
      </c>
      <c r="D12" s="4" t="s">
        <v>44</v>
      </c>
      <c r="E12" s="4" t="s">
        <v>33</v>
      </c>
      <c r="F12" s="1" t="str">
        <f>IF(Master_Inventory[[#This Row],[Quantity in Stock]]=0,"No","Yes")</f>
        <v>No</v>
      </c>
      <c r="G12" s="29">
        <f>SUMIFS(Stock_Tracker[Quantity],Stock_Tracker[Inventory ID],Master_Inventory[[#This Row],[Inventory ID]],Stock_Tracker[Transaction Type],"Stock IN")-SUMIFS(Stock_Tracker[Quantity],Stock_Tracker[Inventory ID],Master_Inventory[[#This Row],[Inventory ID]],Stock_Tracker[Transaction Type],"Stock OUT")</f>
        <v>0</v>
      </c>
      <c r="H12" s="6">
        <v>30</v>
      </c>
      <c r="I12" s="3">
        <f t="shared" si="0"/>
        <v>0</v>
      </c>
      <c r="J12" s="1">
        <v>0</v>
      </c>
      <c r="K12" s="1" t="s">
        <v>75</v>
      </c>
      <c r="L12"/>
      <c r="N12" s="8" t="s">
        <v>84</v>
      </c>
      <c r="O12" s="11">
        <f>SUMIF(Master_Inventory[Item Category],N12,Master_Inventory[Quantity in Stock])</f>
        <v>40</v>
      </c>
    </row>
    <row r="13" spans="2:15" ht="17" x14ac:dyDescent="0.2">
      <c r="B13" s="1" t="s">
        <v>187</v>
      </c>
      <c r="C13" s="1" t="s">
        <v>85</v>
      </c>
      <c r="D13" s="4" t="s">
        <v>168</v>
      </c>
      <c r="E13" s="4" t="s">
        <v>15</v>
      </c>
      <c r="F13" s="1" t="str">
        <f>IF(Master_Inventory[[#This Row],[Quantity in Stock]]=0,"No","Yes")</f>
        <v>No</v>
      </c>
      <c r="G13" s="29">
        <f>SUMIFS(Stock_Tracker[Quantity],Stock_Tracker[Inventory ID],Master_Inventory[[#This Row],[Inventory ID]],Stock_Tracker[Transaction Type],"Stock IN")-SUMIFS(Stock_Tracker[Quantity],Stock_Tracker[Inventory ID],Master_Inventory[[#This Row],[Inventory ID]],Stock_Tracker[Transaction Type],"Stock OUT")</f>
        <v>0</v>
      </c>
      <c r="H13" s="6">
        <v>30</v>
      </c>
      <c r="I13" s="3">
        <f t="shared" si="0"/>
        <v>0</v>
      </c>
      <c r="J13" s="1">
        <v>0</v>
      </c>
      <c r="K13" s="1" t="s">
        <v>75</v>
      </c>
      <c r="L13"/>
      <c r="N13" s="9" t="s">
        <v>86</v>
      </c>
      <c r="O13" s="11">
        <f>SUMIF(Master_Inventory[Item Category],N13,Master_Inventory[Quantity in Stock])</f>
        <v>1</v>
      </c>
    </row>
    <row r="14" spans="2:15" ht="17" x14ac:dyDescent="0.2">
      <c r="B14" s="1" t="s">
        <v>188</v>
      </c>
      <c r="C14" s="1" t="s">
        <v>85</v>
      </c>
      <c r="D14" s="4" t="s">
        <v>45</v>
      </c>
      <c r="E14" s="4" t="s">
        <v>25</v>
      </c>
      <c r="F14" s="1" t="str">
        <f>IF(Master_Inventory[[#This Row],[Quantity in Stock]]=0,"No","Yes")</f>
        <v>Yes</v>
      </c>
      <c r="G14" s="29">
        <f>SUMIFS(Stock_Tracker[Quantity],Stock_Tracker[Inventory ID],Master_Inventory[[#This Row],[Inventory ID]],Stock_Tracker[Transaction Type],"Stock IN")-SUMIFS(Stock_Tracker[Quantity],Stock_Tracker[Inventory ID],Master_Inventory[[#This Row],[Inventory ID]],Stock_Tracker[Transaction Type],"Stock OUT")</f>
        <v>1</v>
      </c>
      <c r="H14" s="6">
        <v>30</v>
      </c>
      <c r="I14" s="3">
        <f t="shared" si="0"/>
        <v>30</v>
      </c>
      <c r="J14" s="1">
        <v>0</v>
      </c>
      <c r="K14" s="1" t="s">
        <v>75</v>
      </c>
      <c r="L14"/>
      <c r="N14" s="34" t="s">
        <v>282</v>
      </c>
      <c r="O14" s="11">
        <f>SUMIF(Master_Inventory[Item Category],N14,Master_Inventory[Quantity in Stock])</f>
        <v>32</v>
      </c>
    </row>
    <row r="15" spans="2:15" ht="17" x14ac:dyDescent="0.2">
      <c r="B15" s="1" t="s">
        <v>189</v>
      </c>
      <c r="C15" s="1" t="s">
        <v>85</v>
      </c>
      <c r="D15" s="4" t="s">
        <v>46</v>
      </c>
      <c r="E15" s="4" t="s">
        <v>13</v>
      </c>
      <c r="F15" s="1" t="str">
        <f>IF(Master_Inventory[[#This Row],[Quantity in Stock]]=0,"No","Yes")</f>
        <v>No</v>
      </c>
      <c r="G15" s="29">
        <f>SUMIFS(Stock_Tracker[Quantity],Stock_Tracker[Inventory ID],Master_Inventory[[#This Row],[Inventory ID]],Stock_Tracker[Transaction Type],"Stock IN")-SUMIFS(Stock_Tracker[Quantity],Stock_Tracker[Inventory ID],Master_Inventory[[#This Row],[Inventory ID]],Stock_Tracker[Transaction Type],"Stock OUT")</f>
        <v>0</v>
      </c>
      <c r="H15" s="6">
        <v>30</v>
      </c>
      <c r="I15" s="3">
        <f t="shared" si="0"/>
        <v>0</v>
      </c>
      <c r="J15" s="1">
        <v>0</v>
      </c>
      <c r="K15" s="1" t="s">
        <v>75</v>
      </c>
      <c r="L15"/>
      <c r="N15" s="20" t="s">
        <v>242</v>
      </c>
      <c r="O15" s="23">
        <f>SUM(O11:O14)</f>
        <v>88</v>
      </c>
    </row>
    <row r="16" spans="2:15" x14ac:dyDescent="0.2">
      <c r="B16" s="1" t="s">
        <v>190</v>
      </c>
      <c r="C16" s="1" t="s">
        <v>85</v>
      </c>
      <c r="D16" s="4" t="s">
        <v>169</v>
      </c>
      <c r="E16" s="4" t="s">
        <v>28</v>
      </c>
      <c r="F16" s="1" t="str">
        <f>IF(Master_Inventory[[#This Row],[Quantity in Stock]]=0,"No","Yes")</f>
        <v>No</v>
      </c>
      <c r="G16" s="29">
        <f>SUMIFS(Stock_Tracker[Quantity],Stock_Tracker[Inventory ID],Master_Inventory[[#This Row],[Inventory ID]],Stock_Tracker[Transaction Type],"Stock IN")-SUMIFS(Stock_Tracker[Quantity],Stock_Tracker[Inventory ID],Master_Inventory[[#This Row],[Inventory ID]],Stock_Tracker[Transaction Type],"Stock OUT")</f>
        <v>0</v>
      </c>
      <c r="H16" s="6">
        <v>30</v>
      </c>
      <c r="I16" s="3">
        <f t="shared" si="0"/>
        <v>0</v>
      </c>
      <c r="J16" s="1">
        <v>0</v>
      </c>
      <c r="K16" s="1" t="s">
        <v>75</v>
      </c>
      <c r="L16"/>
    </row>
    <row r="17" spans="2:12" x14ac:dyDescent="0.2">
      <c r="B17" s="1" t="s">
        <v>191</v>
      </c>
      <c r="C17" s="1" t="s">
        <v>85</v>
      </c>
      <c r="D17" s="4" t="s">
        <v>47</v>
      </c>
      <c r="E17" s="4" t="s">
        <v>17</v>
      </c>
      <c r="F17" s="1" t="str">
        <f>IF(Master_Inventory[[#This Row],[Quantity in Stock]]=0,"No","Yes")</f>
        <v>No</v>
      </c>
      <c r="G17" s="29">
        <f>SUMIFS(Stock_Tracker[Quantity],Stock_Tracker[Inventory ID],Master_Inventory[[#This Row],[Inventory ID]],Stock_Tracker[Transaction Type],"Stock IN")-SUMIFS(Stock_Tracker[Quantity],Stock_Tracker[Inventory ID],Master_Inventory[[#This Row],[Inventory ID]],Stock_Tracker[Transaction Type],"Stock OUT")</f>
        <v>0</v>
      </c>
      <c r="H17" s="6">
        <v>30</v>
      </c>
      <c r="I17" s="3">
        <f t="shared" si="0"/>
        <v>0</v>
      </c>
      <c r="J17" s="1">
        <v>0</v>
      </c>
      <c r="K17" s="1" t="s">
        <v>75</v>
      </c>
      <c r="L17"/>
    </row>
    <row r="18" spans="2:12" x14ac:dyDescent="0.2">
      <c r="B18" s="1" t="s">
        <v>192</v>
      </c>
      <c r="C18" s="1" t="s">
        <v>85</v>
      </c>
      <c r="D18" s="4" t="s">
        <v>48</v>
      </c>
      <c r="E18" s="4" t="s">
        <v>33</v>
      </c>
      <c r="F18" s="1" t="str">
        <f>IF(Master_Inventory[[#This Row],[Quantity in Stock]]=0,"No","Yes")</f>
        <v>Yes</v>
      </c>
      <c r="G18" s="29">
        <f>SUMIFS(Stock_Tracker[Quantity],Stock_Tracker[Inventory ID],Master_Inventory[[#This Row],[Inventory ID]],Stock_Tracker[Transaction Type],"Stock IN")-SUMIFS(Stock_Tracker[Quantity],Stock_Tracker[Inventory ID],Master_Inventory[[#This Row],[Inventory ID]],Stock_Tracker[Transaction Type],"Stock OUT")</f>
        <v>1</v>
      </c>
      <c r="H18" s="6">
        <v>30</v>
      </c>
      <c r="I18" s="3">
        <f t="shared" si="0"/>
        <v>30</v>
      </c>
      <c r="J18" s="1">
        <v>0</v>
      </c>
      <c r="K18" s="1" t="s">
        <v>75</v>
      </c>
      <c r="L18"/>
    </row>
    <row r="19" spans="2:12" x14ac:dyDescent="0.2">
      <c r="B19" s="1" t="s">
        <v>193</v>
      </c>
      <c r="C19" s="1" t="s">
        <v>85</v>
      </c>
      <c r="D19" s="4" t="s">
        <v>170</v>
      </c>
      <c r="E19" s="4" t="s">
        <v>16</v>
      </c>
      <c r="F19" s="1" t="str">
        <f>IF(Master_Inventory[[#This Row],[Quantity in Stock]]=0,"No","Yes")</f>
        <v>Yes</v>
      </c>
      <c r="G19" s="29">
        <f>SUMIFS(Stock_Tracker[Quantity],Stock_Tracker[Inventory ID],Master_Inventory[[#This Row],[Inventory ID]],Stock_Tracker[Transaction Type],"Stock IN")-SUMIFS(Stock_Tracker[Quantity],Stock_Tracker[Inventory ID],Master_Inventory[[#This Row],[Inventory ID]],Stock_Tracker[Transaction Type],"Stock OUT")</f>
        <v>1</v>
      </c>
      <c r="H19" s="6">
        <v>30</v>
      </c>
      <c r="I19" s="3">
        <f t="shared" si="0"/>
        <v>30</v>
      </c>
      <c r="J19" s="1">
        <v>0</v>
      </c>
      <c r="K19" s="1" t="s">
        <v>75</v>
      </c>
      <c r="L19"/>
    </row>
    <row r="20" spans="2:12" x14ac:dyDescent="0.2">
      <c r="B20" s="1" t="s">
        <v>194</v>
      </c>
      <c r="C20" s="1" t="s">
        <v>85</v>
      </c>
      <c r="D20" s="4" t="s">
        <v>171</v>
      </c>
      <c r="E20" s="4" t="s">
        <v>11</v>
      </c>
      <c r="F20" s="1" t="str">
        <f>IF(Master_Inventory[[#This Row],[Quantity in Stock]]=0,"No","Yes")</f>
        <v>Yes</v>
      </c>
      <c r="G20" s="29">
        <f>SUMIFS(Stock_Tracker[Quantity],Stock_Tracker[Inventory ID],Master_Inventory[[#This Row],[Inventory ID]],Stock_Tracker[Transaction Type],"Stock IN")-SUMIFS(Stock_Tracker[Quantity],Stock_Tracker[Inventory ID],Master_Inventory[[#This Row],[Inventory ID]],Stock_Tracker[Transaction Type],"Stock OUT")</f>
        <v>1</v>
      </c>
      <c r="H20" s="6">
        <v>30</v>
      </c>
      <c r="I20" s="3">
        <f t="shared" si="0"/>
        <v>30</v>
      </c>
      <c r="J20" s="1">
        <v>0</v>
      </c>
      <c r="K20" s="1" t="s">
        <v>75</v>
      </c>
      <c r="L20"/>
    </row>
    <row r="21" spans="2:12" x14ac:dyDescent="0.2">
      <c r="B21" s="1" t="s">
        <v>195</v>
      </c>
      <c r="C21" s="1" t="s">
        <v>85</v>
      </c>
      <c r="D21" s="4" t="s">
        <v>172</v>
      </c>
      <c r="E21" s="4" t="s">
        <v>23</v>
      </c>
      <c r="F21" s="1" t="str">
        <f>IF(Master_Inventory[[#This Row],[Quantity in Stock]]=0,"No","Yes")</f>
        <v>Yes</v>
      </c>
      <c r="G21" s="29">
        <f>SUMIFS(Stock_Tracker[Quantity],Stock_Tracker[Inventory ID],Master_Inventory[[#This Row],[Inventory ID]],Stock_Tracker[Transaction Type],"Stock IN")-SUMIFS(Stock_Tracker[Quantity],Stock_Tracker[Inventory ID],Master_Inventory[[#This Row],[Inventory ID]],Stock_Tracker[Transaction Type],"Stock OUT")</f>
        <v>1</v>
      </c>
      <c r="H21" s="6">
        <v>30</v>
      </c>
      <c r="I21" s="3">
        <f t="shared" si="0"/>
        <v>30</v>
      </c>
      <c r="J21" s="1">
        <v>0</v>
      </c>
      <c r="K21" s="1" t="s">
        <v>75</v>
      </c>
      <c r="L21"/>
    </row>
    <row r="22" spans="2:12" x14ac:dyDescent="0.2">
      <c r="B22" s="1" t="s">
        <v>196</v>
      </c>
      <c r="C22" s="1" t="s">
        <v>85</v>
      </c>
      <c r="D22" s="4" t="s">
        <v>49</v>
      </c>
      <c r="E22" s="4" t="s">
        <v>33</v>
      </c>
      <c r="F22" s="1" t="str">
        <f>IF(Master_Inventory[[#This Row],[Quantity in Stock]]=0,"No","Yes")</f>
        <v>No</v>
      </c>
      <c r="G22" s="29">
        <f>SUMIFS(Stock_Tracker[Quantity],Stock_Tracker[Inventory ID],Master_Inventory[[#This Row],[Inventory ID]],Stock_Tracker[Transaction Type],"Stock IN")-SUMIFS(Stock_Tracker[Quantity],Stock_Tracker[Inventory ID],Master_Inventory[[#This Row],[Inventory ID]],Stock_Tracker[Transaction Type],"Stock OUT")</f>
        <v>0</v>
      </c>
      <c r="H22" s="6">
        <v>30</v>
      </c>
      <c r="I22" s="3">
        <f t="shared" si="0"/>
        <v>0</v>
      </c>
      <c r="J22" s="1">
        <v>0</v>
      </c>
      <c r="K22" s="1" t="s">
        <v>75</v>
      </c>
      <c r="L22"/>
    </row>
    <row r="23" spans="2:12" x14ac:dyDescent="0.2">
      <c r="B23" s="1" t="s">
        <v>197</v>
      </c>
      <c r="C23" s="1" t="s">
        <v>85</v>
      </c>
      <c r="D23" s="4" t="s">
        <v>173</v>
      </c>
      <c r="E23" s="4" t="s">
        <v>15</v>
      </c>
      <c r="F23" s="1" t="str">
        <f>IF(Master_Inventory[[#This Row],[Quantity in Stock]]=0,"No","Yes")</f>
        <v>No</v>
      </c>
      <c r="G23" s="29">
        <f>SUMIFS(Stock_Tracker[Quantity],Stock_Tracker[Inventory ID],Master_Inventory[[#This Row],[Inventory ID]],Stock_Tracker[Transaction Type],"Stock IN")-SUMIFS(Stock_Tracker[Quantity],Stock_Tracker[Inventory ID],Master_Inventory[[#This Row],[Inventory ID]],Stock_Tracker[Transaction Type],"Stock OUT")</f>
        <v>0</v>
      </c>
      <c r="H23" s="6">
        <v>30</v>
      </c>
      <c r="I23" s="3">
        <f t="shared" si="0"/>
        <v>0</v>
      </c>
      <c r="J23" s="1">
        <v>0</v>
      </c>
      <c r="K23" s="1" t="s">
        <v>75</v>
      </c>
      <c r="L23"/>
    </row>
    <row r="24" spans="2:12" x14ac:dyDescent="0.2">
      <c r="B24" s="1" t="s">
        <v>198</v>
      </c>
      <c r="C24" s="1" t="s">
        <v>85</v>
      </c>
      <c r="D24" s="4" t="s">
        <v>50</v>
      </c>
      <c r="E24" s="4" t="s">
        <v>28</v>
      </c>
      <c r="F24" s="1" t="str">
        <f>IF(Master_Inventory[[#This Row],[Quantity in Stock]]=0,"No","Yes")</f>
        <v>No</v>
      </c>
      <c r="G24" s="29">
        <f>SUMIFS(Stock_Tracker[Quantity],Stock_Tracker[Inventory ID],Master_Inventory[[#This Row],[Inventory ID]],Stock_Tracker[Transaction Type],"Stock IN")-SUMIFS(Stock_Tracker[Quantity],Stock_Tracker[Inventory ID],Master_Inventory[[#This Row],[Inventory ID]],Stock_Tracker[Transaction Type],"Stock OUT")</f>
        <v>0</v>
      </c>
      <c r="H24" s="6">
        <v>30</v>
      </c>
      <c r="I24" s="3">
        <f t="shared" si="0"/>
        <v>0</v>
      </c>
      <c r="J24" s="1">
        <v>0</v>
      </c>
      <c r="K24" s="1" t="s">
        <v>75</v>
      </c>
      <c r="L24"/>
    </row>
    <row r="25" spans="2:12" x14ac:dyDescent="0.2">
      <c r="B25" s="1" t="s">
        <v>199</v>
      </c>
      <c r="C25" s="1" t="s">
        <v>85</v>
      </c>
      <c r="D25" s="4" t="s">
        <v>174</v>
      </c>
      <c r="E25" s="4" t="s">
        <v>9</v>
      </c>
      <c r="F25" s="1" t="str">
        <f>IF(Master_Inventory[[#This Row],[Quantity in Stock]]=0,"No","Yes")</f>
        <v>No</v>
      </c>
      <c r="G25" s="29">
        <f>SUMIFS(Stock_Tracker[Quantity],Stock_Tracker[Inventory ID],Master_Inventory[[#This Row],[Inventory ID]],Stock_Tracker[Transaction Type],"Stock IN")-SUMIFS(Stock_Tracker[Quantity],Stock_Tracker[Inventory ID],Master_Inventory[[#This Row],[Inventory ID]],Stock_Tracker[Transaction Type],"Stock OUT")</f>
        <v>0</v>
      </c>
      <c r="H25" s="6">
        <v>30</v>
      </c>
      <c r="I25" s="3">
        <f t="shared" si="0"/>
        <v>0</v>
      </c>
      <c r="J25" s="1">
        <v>0</v>
      </c>
      <c r="K25" s="1" t="s">
        <v>75</v>
      </c>
      <c r="L25"/>
    </row>
    <row r="26" spans="2:12" x14ac:dyDescent="0.2">
      <c r="B26" s="1" t="s">
        <v>200</v>
      </c>
      <c r="C26" s="1" t="s">
        <v>85</v>
      </c>
      <c r="D26" s="4" t="s">
        <v>51</v>
      </c>
      <c r="E26" s="4" t="s">
        <v>9</v>
      </c>
      <c r="F26" s="1" t="str">
        <f>IF(Master_Inventory[[#This Row],[Quantity in Stock]]=0,"No","Yes")</f>
        <v>No</v>
      </c>
      <c r="G26" s="29">
        <f>SUMIFS(Stock_Tracker[Quantity],Stock_Tracker[Inventory ID],Master_Inventory[[#This Row],[Inventory ID]],Stock_Tracker[Transaction Type],"Stock IN")-SUMIFS(Stock_Tracker[Quantity],Stock_Tracker[Inventory ID],Master_Inventory[[#This Row],[Inventory ID]],Stock_Tracker[Transaction Type],"Stock OUT")</f>
        <v>0</v>
      </c>
      <c r="H26" s="6">
        <v>30</v>
      </c>
      <c r="I26" s="3">
        <f t="shared" si="0"/>
        <v>0</v>
      </c>
      <c r="J26" s="1">
        <v>0</v>
      </c>
      <c r="K26" s="1" t="s">
        <v>75</v>
      </c>
      <c r="L26"/>
    </row>
    <row r="27" spans="2:12" x14ac:dyDescent="0.2">
      <c r="B27" s="1" t="s">
        <v>201</v>
      </c>
      <c r="C27" s="1" t="s">
        <v>85</v>
      </c>
      <c r="D27" s="4" t="s">
        <v>52</v>
      </c>
      <c r="E27" s="4" t="s">
        <v>23</v>
      </c>
      <c r="F27" s="1" t="str">
        <f>IF(Master_Inventory[[#This Row],[Quantity in Stock]]=0,"No","Yes")</f>
        <v>Yes</v>
      </c>
      <c r="G27" s="29">
        <f>SUMIFS(Stock_Tracker[Quantity],Stock_Tracker[Inventory ID],Master_Inventory[[#This Row],[Inventory ID]],Stock_Tracker[Transaction Type],"Stock IN")-SUMIFS(Stock_Tracker[Quantity],Stock_Tracker[Inventory ID],Master_Inventory[[#This Row],[Inventory ID]],Stock_Tracker[Transaction Type],"Stock OUT")</f>
        <v>1</v>
      </c>
      <c r="H27" s="6">
        <v>30</v>
      </c>
      <c r="I27" s="3">
        <f t="shared" si="0"/>
        <v>30</v>
      </c>
      <c r="J27" s="1">
        <v>0</v>
      </c>
      <c r="K27" s="1" t="s">
        <v>75</v>
      </c>
      <c r="L27"/>
    </row>
    <row r="28" spans="2:12" x14ac:dyDescent="0.2">
      <c r="B28" s="1" t="s">
        <v>202</v>
      </c>
      <c r="C28" s="1" t="s">
        <v>85</v>
      </c>
      <c r="D28" s="4" t="s">
        <v>53</v>
      </c>
      <c r="E28" s="4" t="s">
        <v>33</v>
      </c>
      <c r="F28" s="1" t="str">
        <f>IF(Master_Inventory[[#This Row],[Quantity in Stock]]=0,"No","Yes")</f>
        <v>No</v>
      </c>
      <c r="G28" s="29">
        <f>SUMIFS(Stock_Tracker[Quantity],Stock_Tracker[Inventory ID],Master_Inventory[[#This Row],[Inventory ID]],Stock_Tracker[Transaction Type],"Stock IN")-SUMIFS(Stock_Tracker[Quantity],Stock_Tracker[Inventory ID],Master_Inventory[[#This Row],[Inventory ID]],Stock_Tracker[Transaction Type],"Stock OUT")</f>
        <v>0</v>
      </c>
      <c r="H28" s="6">
        <v>30</v>
      </c>
      <c r="I28" s="3">
        <f t="shared" si="0"/>
        <v>0</v>
      </c>
      <c r="J28" s="1">
        <v>0</v>
      </c>
      <c r="K28" s="1" t="s">
        <v>75</v>
      </c>
      <c r="L28"/>
    </row>
    <row r="29" spans="2:12" x14ac:dyDescent="0.2">
      <c r="B29" s="1" t="s">
        <v>203</v>
      </c>
      <c r="C29" s="1" t="s">
        <v>85</v>
      </c>
      <c r="D29" s="4" t="s">
        <v>54</v>
      </c>
      <c r="E29" s="4" t="s">
        <v>24</v>
      </c>
      <c r="F29" s="1" t="str">
        <f>IF(Master_Inventory[[#This Row],[Quantity in Stock]]=0,"No","Yes")</f>
        <v>No</v>
      </c>
      <c r="G29" s="29">
        <f>SUMIFS(Stock_Tracker[Quantity],Stock_Tracker[Inventory ID],Master_Inventory[[#This Row],[Inventory ID]],Stock_Tracker[Transaction Type],"Stock IN")-SUMIFS(Stock_Tracker[Quantity],Stock_Tracker[Inventory ID],Master_Inventory[[#This Row],[Inventory ID]],Stock_Tracker[Transaction Type],"Stock OUT")</f>
        <v>0</v>
      </c>
      <c r="H29" s="6">
        <v>30</v>
      </c>
      <c r="I29" s="3">
        <f t="shared" si="0"/>
        <v>0</v>
      </c>
      <c r="J29" s="1">
        <v>0</v>
      </c>
      <c r="K29" s="1" t="s">
        <v>75</v>
      </c>
      <c r="L29"/>
    </row>
    <row r="30" spans="2:12" x14ac:dyDescent="0.2">
      <c r="B30" s="1" t="s">
        <v>204</v>
      </c>
      <c r="C30" s="1" t="s">
        <v>85</v>
      </c>
      <c r="D30" s="4" t="s">
        <v>175</v>
      </c>
      <c r="E30" s="4" t="s">
        <v>32</v>
      </c>
      <c r="F30" s="1" t="str">
        <f>IF(Master_Inventory[[#This Row],[Quantity in Stock]]=0,"No","Yes")</f>
        <v>No</v>
      </c>
      <c r="G30" s="29">
        <f>SUMIFS(Stock_Tracker[Quantity],Stock_Tracker[Inventory ID],Master_Inventory[[#This Row],[Inventory ID]],Stock_Tracker[Transaction Type],"Stock IN")-SUMIFS(Stock_Tracker[Quantity],Stock_Tracker[Inventory ID],Master_Inventory[[#This Row],[Inventory ID]],Stock_Tracker[Transaction Type],"Stock OUT")</f>
        <v>0</v>
      </c>
      <c r="H30" s="6">
        <v>30</v>
      </c>
      <c r="I30" s="3">
        <f t="shared" si="0"/>
        <v>0</v>
      </c>
      <c r="J30" s="1">
        <v>0</v>
      </c>
      <c r="K30" s="1" t="s">
        <v>75</v>
      </c>
      <c r="L30"/>
    </row>
    <row r="31" spans="2:12" x14ac:dyDescent="0.2">
      <c r="B31" s="1" t="s">
        <v>205</v>
      </c>
      <c r="C31" s="1" t="s">
        <v>85</v>
      </c>
      <c r="D31" s="4" t="s">
        <v>55</v>
      </c>
      <c r="E31" s="4" t="s">
        <v>34</v>
      </c>
      <c r="F31" s="1" t="str">
        <f>IF(Master_Inventory[[#This Row],[Quantity in Stock]]=0,"No","Yes")</f>
        <v>Yes</v>
      </c>
      <c r="G31" s="29">
        <f>SUMIFS(Stock_Tracker[Quantity],Stock_Tracker[Inventory ID],Master_Inventory[[#This Row],[Inventory ID]],Stock_Tracker[Transaction Type],"Stock IN")-SUMIFS(Stock_Tracker[Quantity],Stock_Tracker[Inventory ID],Master_Inventory[[#This Row],[Inventory ID]],Stock_Tracker[Transaction Type],"Stock OUT")</f>
        <v>1</v>
      </c>
      <c r="H31" s="6">
        <v>30</v>
      </c>
      <c r="I31" s="3">
        <f t="shared" si="0"/>
        <v>30</v>
      </c>
      <c r="J31" s="1">
        <v>0</v>
      </c>
      <c r="K31" s="1" t="s">
        <v>75</v>
      </c>
      <c r="L31"/>
    </row>
    <row r="32" spans="2:12" x14ac:dyDescent="0.2">
      <c r="B32" s="1" t="s">
        <v>206</v>
      </c>
      <c r="C32" s="1" t="s">
        <v>85</v>
      </c>
      <c r="D32" s="4" t="s">
        <v>56</v>
      </c>
      <c r="E32" s="4" t="s">
        <v>35</v>
      </c>
      <c r="F32" s="1" t="str">
        <f>IF(Master_Inventory[[#This Row],[Quantity in Stock]]=0,"No","Yes")</f>
        <v>No</v>
      </c>
      <c r="G32" s="29">
        <f>SUMIFS(Stock_Tracker[Quantity],Stock_Tracker[Inventory ID],Master_Inventory[[#This Row],[Inventory ID]],Stock_Tracker[Transaction Type],"Stock IN")-SUMIFS(Stock_Tracker[Quantity],Stock_Tracker[Inventory ID],Master_Inventory[[#This Row],[Inventory ID]],Stock_Tracker[Transaction Type],"Stock OUT")</f>
        <v>0</v>
      </c>
      <c r="H32" s="6">
        <v>30</v>
      </c>
      <c r="I32" s="3">
        <f t="shared" si="0"/>
        <v>0</v>
      </c>
      <c r="J32" s="1">
        <v>0</v>
      </c>
      <c r="K32" s="1" t="s">
        <v>75</v>
      </c>
      <c r="L32"/>
    </row>
    <row r="33" spans="2:12" x14ac:dyDescent="0.2">
      <c r="B33" s="1" t="s">
        <v>207</v>
      </c>
      <c r="C33" s="1" t="s">
        <v>85</v>
      </c>
      <c r="D33" s="4" t="s">
        <v>57</v>
      </c>
      <c r="E33" s="4" t="s">
        <v>13</v>
      </c>
      <c r="F33" s="1" t="str">
        <f>IF(Master_Inventory[[#This Row],[Quantity in Stock]]=0,"No","Yes")</f>
        <v>Yes</v>
      </c>
      <c r="G33" s="29">
        <f>SUMIFS(Stock_Tracker[Quantity],Stock_Tracker[Inventory ID],Master_Inventory[[#This Row],[Inventory ID]],Stock_Tracker[Transaction Type],"Stock IN")-SUMIFS(Stock_Tracker[Quantity],Stock_Tracker[Inventory ID],Master_Inventory[[#This Row],[Inventory ID]],Stock_Tracker[Transaction Type],"Stock OUT")</f>
        <v>1</v>
      </c>
      <c r="H33" s="6">
        <v>30</v>
      </c>
      <c r="I33" s="3">
        <f t="shared" si="0"/>
        <v>30</v>
      </c>
      <c r="J33" s="1">
        <v>0</v>
      </c>
      <c r="K33" s="1" t="s">
        <v>75</v>
      </c>
      <c r="L33"/>
    </row>
    <row r="34" spans="2:12" x14ac:dyDescent="0.2">
      <c r="B34" s="1" t="s">
        <v>208</v>
      </c>
      <c r="C34" s="1" t="s">
        <v>85</v>
      </c>
      <c r="D34" s="4" t="s">
        <v>58</v>
      </c>
      <c r="E34" s="4" t="s">
        <v>12</v>
      </c>
      <c r="F34" s="1" t="str">
        <f>IF(Master_Inventory[[#This Row],[Quantity in Stock]]=0,"No","Yes")</f>
        <v>No</v>
      </c>
      <c r="G34" s="29">
        <f>SUMIFS(Stock_Tracker[Quantity],Stock_Tracker[Inventory ID],Master_Inventory[[#This Row],[Inventory ID]],Stock_Tracker[Transaction Type],"Stock IN")-SUMIFS(Stock_Tracker[Quantity],Stock_Tracker[Inventory ID],Master_Inventory[[#This Row],[Inventory ID]],Stock_Tracker[Transaction Type],"Stock OUT")</f>
        <v>0</v>
      </c>
      <c r="H34" s="6">
        <v>30</v>
      </c>
      <c r="I34" s="3">
        <f t="shared" si="0"/>
        <v>0</v>
      </c>
      <c r="J34" s="1">
        <v>0</v>
      </c>
      <c r="K34" s="1" t="s">
        <v>75</v>
      </c>
      <c r="L34"/>
    </row>
    <row r="35" spans="2:12" x14ac:dyDescent="0.2">
      <c r="B35" s="1" t="s">
        <v>209</v>
      </c>
      <c r="C35" s="1" t="s">
        <v>85</v>
      </c>
      <c r="D35" s="4" t="s">
        <v>59</v>
      </c>
      <c r="E35" s="4" t="s">
        <v>18</v>
      </c>
      <c r="F35" s="1" t="str">
        <f>IF(Master_Inventory[[#This Row],[Quantity in Stock]]=0,"No","Yes")</f>
        <v>No</v>
      </c>
      <c r="G35" s="29">
        <f>SUMIFS(Stock_Tracker[Quantity],Stock_Tracker[Inventory ID],Master_Inventory[[#This Row],[Inventory ID]],Stock_Tracker[Transaction Type],"Stock IN")-SUMIFS(Stock_Tracker[Quantity],Stock_Tracker[Inventory ID],Master_Inventory[[#This Row],[Inventory ID]],Stock_Tracker[Transaction Type],"Stock OUT")</f>
        <v>0</v>
      </c>
      <c r="H35" s="6">
        <v>30</v>
      </c>
      <c r="I35" s="3">
        <f t="shared" si="0"/>
        <v>0</v>
      </c>
      <c r="J35" s="1">
        <v>0</v>
      </c>
      <c r="K35" s="1" t="s">
        <v>75</v>
      </c>
      <c r="L35"/>
    </row>
    <row r="36" spans="2:12" x14ac:dyDescent="0.2">
      <c r="B36" s="1" t="s">
        <v>210</v>
      </c>
      <c r="C36" s="1" t="s">
        <v>85</v>
      </c>
      <c r="D36" s="4" t="s">
        <v>176</v>
      </c>
      <c r="E36" s="4" t="s">
        <v>14</v>
      </c>
      <c r="F36" s="1" t="str">
        <f>IF(Master_Inventory[[#This Row],[Quantity in Stock]]=0,"No","Yes")</f>
        <v>No</v>
      </c>
      <c r="G36" s="29">
        <f>SUMIFS(Stock_Tracker[Quantity],Stock_Tracker[Inventory ID],Master_Inventory[[#This Row],[Inventory ID]],Stock_Tracker[Transaction Type],"Stock IN")-SUMIFS(Stock_Tracker[Quantity],Stock_Tracker[Inventory ID],Master_Inventory[[#This Row],[Inventory ID]],Stock_Tracker[Transaction Type],"Stock OUT")</f>
        <v>0</v>
      </c>
      <c r="H36" s="6">
        <v>30</v>
      </c>
      <c r="I36" s="3">
        <f t="shared" si="0"/>
        <v>0</v>
      </c>
      <c r="J36" s="1">
        <v>0</v>
      </c>
      <c r="K36" s="1" t="s">
        <v>75</v>
      </c>
      <c r="L36"/>
    </row>
    <row r="37" spans="2:12" x14ac:dyDescent="0.2">
      <c r="B37" s="1" t="s">
        <v>211</v>
      </c>
      <c r="C37" s="1" t="s">
        <v>85</v>
      </c>
      <c r="D37" s="4" t="s">
        <v>177</v>
      </c>
      <c r="E37" s="4" t="s">
        <v>18</v>
      </c>
      <c r="F37" s="1" t="str">
        <f>IF(Master_Inventory[[#This Row],[Quantity in Stock]]=0,"No","Yes")</f>
        <v>Yes</v>
      </c>
      <c r="G37" s="29">
        <f>SUMIFS(Stock_Tracker[Quantity],Stock_Tracker[Inventory ID],Master_Inventory[[#This Row],[Inventory ID]],Stock_Tracker[Transaction Type],"Stock IN")-SUMIFS(Stock_Tracker[Quantity],Stock_Tracker[Inventory ID],Master_Inventory[[#This Row],[Inventory ID]],Stock_Tracker[Transaction Type],"Stock OUT")</f>
        <v>1</v>
      </c>
      <c r="H37" s="6">
        <v>30</v>
      </c>
      <c r="I37" s="3">
        <f t="shared" si="0"/>
        <v>30</v>
      </c>
      <c r="J37" s="1">
        <v>0</v>
      </c>
      <c r="K37" s="1" t="s">
        <v>75</v>
      </c>
      <c r="L37"/>
    </row>
    <row r="38" spans="2:12" x14ac:dyDescent="0.2">
      <c r="B38" s="1" t="s">
        <v>212</v>
      </c>
      <c r="C38" s="1" t="s">
        <v>85</v>
      </c>
      <c r="D38" s="4" t="s">
        <v>60</v>
      </c>
      <c r="E38" s="4" t="s">
        <v>34</v>
      </c>
      <c r="F38" s="1" t="str">
        <f>IF(Master_Inventory[[#This Row],[Quantity in Stock]]=0,"No","Yes")</f>
        <v>No</v>
      </c>
      <c r="G38" s="29">
        <f>SUMIFS(Stock_Tracker[Quantity],Stock_Tracker[Inventory ID],Master_Inventory[[#This Row],[Inventory ID]],Stock_Tracker[Transaction Type],"Stock IN")-SUMIFS(Stock_Tracker[Quantity],Stock_Tracker[Inventory ID],Master_Inventory[[#This Row],[Inventory ID]],Stock_Tracker[Transaction Type],"Stock OUT")</f>
        <v>0</v>
      </c>
      <c r="H38" s="6">
        <v>30</v>
      </c>
      <c r="I38" s="3">
        <f t="shared" si="0"/>
        <v>0</v>
      </c>
      <c r="J38" s="1">
        <v>0</v>
      </c>
      <c r="K38" s="1" t="s">
        <v>75</v>
      </c>
      <c r="L38"/>
    </row>
    <row r="39" spans="2:12" x14ac:dyDescent="0.2">
      <c r="B39" s="1" t="s">
        <v>213</v>
      </c>
      <c r="C39" s="1" t="s">
        <v>85</v>
      </c>
      <c r="D39" s="4" t="s">
        <v>61</v>
      </c>
      <c r="E39" s="4" t="s">
        <v>11</v>
      </c>
      <c r="F39" s="1" t="str">
        <f>IF(Master_Inventory[[#This Row],[Quantity in Stock]]=0,"No","Yes")</f>
        <v>Yes</v>
      </c>
      <c r="G39" s="29">
        <f>SUMIFS(Stock_Tracker[Quantity],Stock_Tracker[Inventory ID],Master_Inventory[[#This Row],[Inventory ID]],Stock_Tracker[Transaction Type],"Stock IN")-SUMIFS(Stock_Tracker[Quantity],Stock_Tracker[Inventory ID],Master_Inventory[[#This Row],[Inventory ID]],Stock_Tracker[Transaction Type],"Stock OUT")</f>
        <v>1</v>
      </c>
      <c r="H39" s="6">
        <v>30</v>
      </c>
      <c r="I39" s="3">
        <f t="shared" si="0"/>
        <v>30</v>
      </c>
      <c r="J39" s="1">
        <v>0</v>
      </c>
      <c r="K39" s="1" t="s">
        <v>75</v>
      </c>
      <c r="L39"/>
    </row>
    <row r="40" spans="2:12" x14ac:dyDescent="0.2">
      <c r="B40" s="1" t="s">
        <v>214</v>
      </c>
      <c r="C40" s="1" t="s">
        <v>85</v>
      </c>
      <c r="D40" s="4" t="s">
        <v>62</v>
      </c>
      <c r="E40" s="4" t="s">
        <v>9</v>
      </c>
      <c r="F40" s="1" t="str">
        <f>IF(Master_Inventory[[#This Row],[Quantity in Stock]]=0,"No","Yes")</f>
        <v>Yes</v>
      </c>
      <c r="G40" s="29">
        <f>SUMIFS(Stock_Tracker[Quantity],Stock_Tracker[Inventory ID],Master_Inventory[[#This Row],[Inventory ID]],Stock_Tracker[Transaction Type],"Stock IN")-SUMIFS(Stock_Tracker[Quantity],Stock_Tracker[Inventory ID],Master_Inventory[[#This Row],[Inventory ID]],Stock_Tracker[Transaction Type],"Stock OUT")</f>
        <v>1</v>
      </c>
      <c r="H40" s="6">
        <v>30</v>
      </c>
      <c r="I40" s="3">
        <f t="shared" si="0"/>
        <v>30</v>
      </c>
      <c r="J40" s="1">
        <v>0</v>
      </c>
      <c r="K40" s="1" t="s">
        <v>75</v>
      </c>
      <c r="L40"/>
    </row>
    <row r="41" spans="2:12" x14ac:dyDescent="0.2">
      <c r="B41" s="1" t="s">
        <v>255</v>
      </c>
      <c r="C41" s="1" t="s">
        <v>85</v>
      </c>
      <c r="D41" s="4" t="s">
        <v>257</v>
      </c>
      <c r="E41" s="4" t="s">
        <v>258</v>
      </c>
      <c r="F41" s="1" t="str">
        <f>IF(Master_Inventory[[#This Row],[Quantity in Stock]]=0,"No","Yes")</f>
        <v>No</v>
      </c>
      <c r="G41" s="29">
        <f>SUMIFS(Stock_Tracker[Quantity],Stock_Tracker[Inventory ID],Master_Inventory[[#This Row],[Inventory ID]],Stock_Tracker[Transaction Type],"Stock IN")-SUMIFS(Stock_Tracker[Quantity],Stock_Tracker[Inventory ID],Master_Inventory[[#This Row],[Inventory ID]],Stock_Tracker[Transaction Type],"Stock OUT")</f>
        <v>0</v>
      </c>
      <c r="H41" s="6">
        <v>30</v>
      </c>
      <c r="I41" s="3">
        <f>G41*H41</f>
        <v>0</v>
      </c>
      <c r="J41" s="1">
        <v>0</v>
      </c>
      <c r="K41" s="1" t="s">
        <v>75</v>
      </c>
      <c r="L41"/>
    </row>
    <row r="42" spans="2:12" x14ac:dyDescent="0.2">
      <c r="B42" s="1" t="s">
        <v>261</v>
      </c>
      <c r="C42" s="1" t="s">
        <v>85</v>
      </c>
      <c r="D42" s="4" t="s">
        <v>260</v>
      </c>
      <c r="E42" s="4" t="s">
        <v>262</v>
      </c>
      <c r="F42" s="1" t="str">
        <f>IF(Master_Inventory[[#This Row],[Quantity in Stock]]=0,"No","Yes")</f>
        <v>Yes</v>
      </c>
      <c r="G42" s="29">
        <f>SUMIFS(Stock_Tracker[Quantity],Stock_Tracker[Inventory ID],Master_Inventory[[#This Row],[Inventory ID]],Stock_Tracker[Transaction Type],"Stock IN")-SUMIFS(Stock_Tracker[Quantity],Stock_Tracker[Inventory ID],Master_Inventory[[#This Row],[Inventory ID]],Stock_Tracker[Transaction Type],"Stock OUT")</f>
        <v>1</v>
      </c>
      <c r="H42" s="6">
        <v>30</v>
      </c>
      <c r="I42" s="3">
        <f>G42*H42</f>
        <v>30</v>
      </c>
      <c r="J42" s="1">
        <v>0</v>
      </c>
      <c r="K42" s="1" t="s">
        <v>75</v>
      </c>
      <c r="L42"/>
    </row>
    <row r="43" spans="2:12" x14ac:dyDescent="0.2">
      <c r="B43" s="1" t="s">
        <v>298</v>
      </c>
      <c r="C43" s="1" t="s">
        <v>85</v>
      </c>
      <c r="D43" s="4" t="s">
        <v>300</v>
      </c>
      <c r="E43" s="4" t="s">
        <v>33</v>
      </c>
      <c r="F43" s="1" t="str">
        <f>IF(Master_Inventory[[#This Row],[Quantity in Stock]]=0,"No","Yes")</f>
        <v>Yes</v>
      </c>
      <c r="G43" s="29">
        <f>SUMIFS(Stock_Tracker[Quantity],Stock_Tracker[Inventory ID],Master_Inventory[[#This Row],[Inventory ID]],Stock_Tracker[Transaction Type],"Stock IN")-SUMIFS(Stock_Tracker[Quantity],Stock_Tracker[Inventory ID],Master_Inventory[[#This Row],[Inventory ID]],Stock_Tracker[Transaction Type],"Stock OUT")</f>
        <v>1</v>
      </c>
      <c r="H43" s="6">
        <v>30</v>
      </c>
      <c r="I43" s="3">
        <f t="shared" ref="I43:I44" si="1">G43*H43</f>
        <v>30</v>
      </c>
      <c r="J43" s="1">
        <v>0</v>
      </c>
      <c r="K43" s="1" t="s">
        <v>75</v>
      </c>
      <c r="L43"/>
    </row>
    <row r="44" spans="2:12" x14ac:dyDescent="0.2">
      <c r="B44" s="1" t="s">
        <v>299</v>
      </c>
      <c r="C44" s="1" t="s">
        <v>85</v>
      </c>
      <c r="D44" s="4" t="s">
        <v>304</v>
      </c>
      <c r="E44" s="4" t="s">
        <v>301</v>
      </c>
      <c r="F44" s="1" t="str">
        <f>IF(Master_Inventory[[#This Row],[Quantity in Stock]]=0,"No","Yes")</f>
        <v>No</v>
      </c>
      <c r="G44" s="29">
        <f>SUMIFS(Stock_Tracker[Quantity],Stock_Tracker[Inventory ID],Master_Inventory[[#This Row],[Inventory ID]],Stock_Tracker[Transaction Type],"Stock IN")-SUMIFS(Stock_Tracker[Quantity],Stock_Tracker[Inventory ID],Master_Inventory[[#This Row],[Inventory ID]],Stock_Tracker[Transaction Type],"Stock OUT")</f>
        <v>0</v>
      </c>
      <c r="H44" s="6">
        <v>30</v>
      </c>
      <c r="I44" s="3">
        <f t="shared" si="1"/>
        <v>0</v>
      </c>
      <c r="J44" s="1">
        <v>0</v>
      </c>
      <c r="K44" s="1" t="s">
        <v>75</v>
      </c>
      <c r="L44"/>
    </row>
    <row r="45" spans="2:12" x14ac:dyDescent="0.2">
      <c r="B45" s="1" t="s">
        <v>308</v>
      </c>
      <c r="C45" s="1" t="s">
        <v>85</v>
      </c>
      <c r="D45" s="4" t="s">
        <v>309</v>
      </c>
      <c r="E45" s="4" t="s">
        <v>9</v>
      </c>
      <c r="F45" s="1" t="str">
        <f>IF(Master_Inventory[[#This Row],[Quantity in Stock]]=0,"No","Yes")</f>
        <v>No</v>
      </c>
      <c r="G45" s="29">
        <f>SUMIFS(Stock_Tracker[Quantity],Stock_Tracker[Inventory ID],Master_Inventory[[#This Row],[Inventory ID]],Stock_Tracker[Transaction Type],"Stock IN")-SUMIFS(Stock_Tracker[Quantity],Stock_Tracker[Inventory ID],Master_Inventory[[#This Row],[Inventory ID]],Stock_Tracker[Transaction Type],"Stock OUT")</f>
        <v>0</v>
      </c>
      <c r="H45" s="6">
        <v>30</v>
      </c>
      <c r="I45" s="3">
        <f>G45*H45</f>
        <v>0</v>
      </c>
      <c r="J45" s="1">
        <v>0</v>
      </c>
      <c r="K45" s="1" t="s">
        <v>75</v>
      </c>
      <c r="L45"/>
    </row>
    <row r="46" spans="2:12" x14ac:dyDescent="0.2">
      <c r="B46" s="1" t="s">
        <v>328</v>
      </c>
      <c r="C46" s="1" t="s">
        <v>85</v>
      </c>
      <c r="D46" s="4" t="s">
        <v>329</v>
      </c>
      <c r="E46" s="4" t="s">
        <v>262</v>
      </c>
      <c r="F46" s="102" t="str">
        <f>IF(Master_Inventory[[#This Row],[Quantity in Stock]]=0,"No","Yes")</f>
        <v>No</v>
      </c>
      <c r="G46" s="103">
        <f>SUMIFS(Stock_Tracker[Quantity],Stock_Tracker[Inventory ID],Master_Inventory[[#This Row],[Inventory ID]],Stock_Tracker[Transaction Type],"Stock IN")-SUMIFS(Stock_Tracker[Quantity],Stock_Tracker[Inventory ID],Master_Inventory[[#This Row],[Inventory ID]],Stock_Tracker[Transaction Type],"Stock OUT")</f>
        <v>0</v>
      </c>
      <c r="H46" s="6">
        <v>30</v>
      </c>
      <c r="I46" s="3">
        <f>G46*H46</f>
        <v>0</v>
      </c>
      <c r="J46" s="1">
        <v>0</v>
      </c>
      <c r="K46" s="1" t="s">
        <v>75</v>
      </c>
      <c r="L46"/>
    </row>
    <row r="47" spans="2:12" x14ac:dyDescent="0.2">
      <c r="B47" s="1" t="s">
        <v>215</v>
      </c>
      <c r="C47" s="1" t="s">
        <v>86</v>
      </c>
      <c r="D47" s="4" t="s">
        <v>67</v>
      </c>
      <c r="E47" s="4" t="s">
        <v>72</v>
      </c>
      <c r="F47" s="1" t="str">
        <f>IF(Master_Inventory[[#This Row],[Quantity in Stock]]=0,"No","Yes")</f>
        <v>Yes</v>
      </c>
      <c r="G47" s="29">
        <f>SUMIFS(Stock_Tracker[Quantity],Stock_Tracker[Inventory ID],Master_Inventory[[#This Row],[Inventory ID]],Stock_Tracker[Transaction Type],"Stock IN")-SUMIFS(Stock_Tracker[Quantity],Stock_Tracker[Inventory ID],Master_Inventory[[#This Row],[Inventory ID]],Stock_Tracker[Transaction Type],"Stock OUT")</f>
        <v>1</v>
      </c>
      <c r="H47" s="6">
        <v>10</v>
      </c>
      <c r="I47" s="3">
        <f t="shared" ref="I47" si="2">G47*H47</f>
        <v>10</v>
      </c>
      <c r="J47" s="1">
        <v>0</v>
      </c>
      <c r="K47" s="1" t="s">
        <v>75</v>
      </c>
      <c r="L47"/>
    </row>
    <row r="48" spans="2:12" x14ac:dyDescent="0.2">
      <c r="B48" s="1" t="s">
        <v>216</v>
      </c>
      <c r="C48" s="1" t="s">
        <v>84</v>
      </c>
      <c r="D48" s="4" t="s">
        <v>64</v>
      </c>
      <c r="E48" s="4" t="s">
        <v>70</v>
      </c>
      <c r="F48" s="1" t="str">
        <f>IF(Master_Inventory[[#This Row],[Quantity in Stock]]=0,"No","Yes")</f>
        <v>Yes</v>
      </c>
      <c r="G48" s="29">
        <f>SUMIFS(Stock_Tracker[Quantity],Stock_Tracker[Inventory ID],Master_Inventory[[#This Row],[Inventory ID]],Stock_Tracker[Transaction Type],"Stock IN")-SUMIFS(Stock_Tracker[Quantity],Stock_Tracker[Inventory ID],Master_Inventory[[#This Row],[Inventory ID]],Stock_Tracker[Transaction Type],"Stock OUT")</f>
        <v>1</v>
      </c>
      <c r="H48" s="6">
        <v>10</v>
      </c>
      <c r="I48" s="3">
        <f t="shared" si="0"/>
        <v>10</v>
      </c>
      <c r="J48" s="1">
        <v>0</v>
      </c>
      <c r="K48" s="1" t="s">
        <v>75</v>
      </c>
      <c r="L48"/>
    </row>
    <row r="49" spans="2:12" x14ac:dyDescent="0.2">
      <c r="B49" s="1" t="s">
        <v>217</v>
      </c>
      <c r="C49" s="1" t="s">
        <v>84</v>
      </c>
      <c r="D49" s="4" t="s">
        <v>65</v>
      </c>
      <c r="E49" s="4" t="s">
        <v>70</v>
      </c>
      <c r="F49" s="1" t="str">
        <f>IF(Master_Inventory[[#This Row],[Quantity in Stock]]=0,"No","Yes")</f>
        <v>Yes</v>
      </c>
      <c r="G49" s="29">
        <f>SUMIFS(Stock_Tracker[Quantity],Stock_Tracker[Inventory ID],Master_Inventory[[#This Row],[Inventory ID]],Stock_Tracker[Transaction Type],"Stock IN")-SUMIFS(Stock_Tracker[Quantity],Stock_Tracker[Inventory ID],Master_Inventory[[#This Row],[Inventory ID]],Stock_Tracker[Transaction Type],"Stock OUT")</f>
        <v>4</v>
      </c>
      <c r="H49" s="6">
        <v>10</v>
      </c>
      <c r="I49" s="3">
        <f t="shared" si="0"/>
        <v>40</v>
      </c>
      <c r="J49" s="1">
        <v>0</v>
      </c>
      <c r="K49" s="1" t="s">
        <v>75</v>
      </c>
      <c r="L49"/>
    </row>
    <row r="50" spans="2:12" x14ac:dyDescent="0.2">
      <c r="B50" s="1" t="s">
        <v>218</v>
      </c>
      <c r="C50" s="1" t="s">
        <v>84</v>
      </c>
      <c r="D50" s="4" t="s">
        <v>66</v>
      </c>
      <c r="E50" s="4" t="s">
        <v>70</v>
      </c>
      <c r="F50" s="1" t="str">
        <f>IF(Master_Inventory[[#This Row],[Quantity in Stock]]=0,"No","Yes")</f>
        <v>Yes</v>
      </c>
      <c r="G50" s="29">
        <f>SUMIFS(Stock_Tracker[Quantity],Stock_Tracker[Inventory ID],Master_Inventory[[#This Row],[Inventory ID]],Stock_Tracker[Transaction Type],"Stock IN")-SUMIFS(Stock_Tracker[Quantity],Stock_Tracker[Inventory ID],Master_Inventory[[#This Row],[Inventory ID]],Stock_Tracker[Transaction Type],"Stock OUT")</f>
        <v>2</v>
      </c>
      <c r="H50" s="6">
        <v>10</v>
      </c>
      <c r="I50" s="3">
        <f t="shared" si="0"/>
        <v>20</v>
      </c>
      <c r="J50" s="1">
        <v>0</v>
      </c>
      <c r="K50" s="1" t="s">
        <v>75</v>
      </c>
      <c r="L50"/>
    </row>
    <row r="51" spans="2:12" x14ac:dyDescent="0.2">
      <c r="B51" s="1" t="s">
        <v>219</v>
      </c>
      <c r="C51" s="1" t="s">
        <v>84</v>
      </c>
      <c r="D51" s="4" t="s">
        <v>240</v>
      </c>
      <c r="E51" s="4" t="s">
        <v>70</v>
      </c>
      <c r="F51" s="1" t="str">
        <f>IF(Master_Inventory[[#This Row],[Quantity in Stock]]=0,"No","Yes")</f>
        <v>Yes</v>
      </c>
      <c r="G51" s="29">
        <f>SUMIFS(Stock_Tracker[Quantity],Stock_Tracker[Inventory ID],Master_Inventory[[#This Row],[Inventory ID]],Stock_Tracker[Transaction Type],"Stock IN")-SUMIFS(Stock_Tracker[Quantity],Stock_Tracker[Inventory ID],Master_Inventory[[#This Row],[Inventory ID]],Stock_Tracker[Transaction Type],"Stock OUT")</f>
        <v>1</v>
      </c>
      <c r="H51" s="6">
        <v>10</v>
      </c>
      <c r="I51" s="3">
        <f t="shared" si="0"/>
        <v>10</v>
      </c>
      <c r="J51" s="1">
        <v>0</v>
      </c>
      <c r="K51" s="1" t="s">
        <v>75</v>
      </c>
      <c r="L51"/>
    </row>
    <row r="52" spans="2:12" x14ac:dyDescent="0.2">
      <c r="B52" s="1" t="s">
        <v>220</v>
      </c>
      <c r="C52" s="1" t="s">
        <v>84</v>
      </c>
      <c r="D52" s="4" t="s">
        <v>252</v>
      </c>
      <c r="E52" s="4" t="s">
        <v>70</v>
      </c>
      <c r="F52" s="1" t="str">
        <f>IF(Master_Inventory[[#This Row],[Quantity in Stock]]=0,"No","Yes")</f>
        <v>Yes</v>
      </c>
      <c r="G52" s="29">
        <f>SUMIFS(Stock_Tracker[Quantity],Stock_Tracker[Inventory ID],Master_Inventory[[#This Row],[Inventory ID]],Stock_Tracker[Transaction Type],"Stock IN")-SUMIFS(Stock_Tracker[Quantity],Stock_Tracker[Inventory ID],Master_Inventory[[#This Row],[Inventory ID]],Stock_Tracker[Transaction Type],"Stock OUT")</f>
        <v>2</v>
      </c>
      <c r="H52" s="6">
        <v>10</v>
      </c>
      <c r="I52" s="3">
        <f t="shared" si="0"/>
        <v>20</v>
      </c>
      <c r="J52" s="1">
        <v>0</v>
      </c>
      <c r="K52" s="1" t="s">
        <v>75</v>
      </c>
      <c r="L52"/>
    </row>
    <row r="53" spans="2:12" x14ac:dyDescent="0.2">
      <c r="B53" s="1" t="s">
        <v>221</v>
      </c>
      <c r="C53" s="1" t="s">
        <v>84</v>
      </c>
      <c r="D53" s="4" t="s">
        <v>245</v>
      </c>
      <c r="E53" s="4" t="s">
        <v>70</v>
      </c>
      <c r="F53" s="1" t="str">
        <f>IF(Master_Inventory[[#This Row],[Quantity in Stock]]=0,"No","Yes")</f>
        <v>Yes</v>
      </c>
      <c r="G53" s="29">
        <f>SUMIFS(Stock_Tracker[Quantity],Stock_Tracker[Inventory ID],Master_Inventory[[#This Row],[Inventory ID]],Stock_Tracker[Transaction Type],"Stock IN")-SUMIFS(Stock_Tracker[Quantity],Stock_Tracker[Inventory ID],Master_Inventory[[#This Row],[Inventory ID]],Stock_Tracker[Transaction Type],"Stock OUT")</f>
        <v>3</v>
      </c>
      <c r="H53" s="6">
        <v>10</v>
      </c>
      <c r="I53" s="3">
        <f t="shared" si="0"/>
        <v>30</v>
      </c>
      <c r="J53" s="1">
        <v>0</v>
      </c>
      <c r="K53" s="1" t="s">
        <v>75</v>
      </c>
      <c r="L53"/>
    </row>
    <row r="54" spans="2:12" x14ac:dyDescent="0.2">
      <c r="B54" s="1" t="s">
        <v>222</v>
      </c>
      <c r="C54" s="1" t="s">
        <v>84</v>
      </c>
      <c r="D54" s="4" t="s">
        <v>250</v>
      </c>
      <c r="E54" s="4" t="s">
        <v>71</v>
      </c>
      <c r="F54" s="1" t="str">
        <f>IF(Master_Inventory[[#This Row],[Quantity in Stock]]=0,"No","Yes")</f>
        <v>Yes</v>
      </c>
      <c r="G54" s="29">
        <f>SUMIFS(Stock_Tracker[Quantity],Stock_Tracker[Inventory ID],Master_Inventory[[#This Row],[Inventory ID]],Stock_Tracker[Transaction Type],"Stock IN")-SUMIFS(Stock_Tracker[Quantity],Stock_Tracker[Inventory ID],Master_Inventory[[#This Row],[Inventory ID]],Stock_Tracker[Transaction Type],"Stock OUT")</f>
        <v>2</v>
      </c>
      <c r="H54" s="6">
        <v>20</v>
      </c>
      <c r="I54" s="3">
        <f t="shared" si="0"/>
        <v>40</v>
      </c>
      <c r="J54" s="1">
        <v>0</v>
      </c>
      <c r="K54" s="1" t="s">
        <v>75</v>
      </c>
      <c r="L54"/>
    </row>
    <row r="55" spans="2:12" x14ac:dyDescent="0.2">
      <c r="B55" s="1" t="s">
        <v>223</v>
      </c>
      <c r="C55" s="1" t="s">
        <v>84</v>
      </c>
      <c r="D55" s="4" t="s">
        <v>249</v>
      </c>
      <c r="E55" s="4" t="s">
        <v>71</v>
      </c>
      <c r="F55" s="1" t="str">
        <f>IF(Master_Inventory[[#This Row],[Quantity in Stock]]=0,"No","Yes")</f>
        <v>Yes</v>
      </c>
      <c r="G55" s="29">
        <f>SUMIFS(Stock_Tracker[Quantity],Stock_Tracker[Inventory ID],Master_Inventory[[#This Row],[Inventory ID]],Stock_Tracker[Transaction Type],"Stock IN")-SUMIFS(Stock_Tracker[Quantity],Stock_Tracker[Inventory ID],Master_Inventory[[#This Row],[Inventory ID]],Stock_Tracker[Transaction Type],"Stock OUT")</f>
        <v>3</v>
      </c>
      <c r="H55" s="6">
        <v>20</v>
      </c>
      <c r="I55" s="3">
        <f t="shared" si="0"/>
        <v>60</v>
      </c>
      <c r="J55" s="1">
        <v>0</v>
      </c>
      <c r="K55" s="1" t="s">
        <v>75</v>
      </c>
      <c r="L55"/>
    </row>
    <row r="56" spans="2:12" x14ac:dyDescent="0.2">
      <c r="B56" s="1" t="s">
        <v>224</v>
      </c>
      <c r="C56" s="1" t="s">
        <v>84</v>
      </c>
      <c r="D56" s="4" t="s">
        <v>68</v>
      </c>
      <c r="E56" s="4" t="s">
        <v>71</v>
      </c>
      <c r="F56" s="1" t="str">
        <f>IF(Master_Inventory[[#This Row],[Quantity in Stock]]=0,"No","Yes")</f>
        <v>Yes</v>
      </c>
      <c r="G56" s="29">
        <f>SUMIFS(Stock_Tracker[Quantity],Stock_Tracker[Inventory ID],Master_Inventory[[#This Row],[Inventory ID]],Stock_Tracker[Transaction Type],"Stock IN")-SUMIFS(Stock_Tracker[Quantity],Stock_Tracker[Inventory ID],Master_Inventory[[#This Row],[Inventory ID]],Stock_Tracker[Transaction Type],"Stock OUT")</f>
        <v>3</v>
      </c>
      <c r="H56" s="6">
        <v>20</v>
      </c>
      <c r="I56" s="3">
        <f t="shared" si="0"/>
        <v>60</v>
      </c>
      <c r="J56" s="1">
        <v>0</v>
      </c>
      <c r="K56" s="1" t="s">
        <v>75</v>
      </c>
      <c r="L56"/>
    </row>
    <row r="57" spans="2:12" x14ac:dyDescent="0.2">
      <c r="B57" s="1" t="s">
        <v>225</v>
      </c>
      <c r="C57" s="1" t="s">
        <v>84</v>
      </c>
      <c r="D57" s="4" t="s">
        <v>248</v>
      </c>
      <c r="E57" s="4" t="s">
        <v>71</v>
      </c>
      <c r="F57" s="1" t="str">
        <f>IF(Master_Inventory[[#This Row],[Quantity in Stock]]=0,"No","Yes")</f>
        <v>Yes</v>
      </c>
      <c r="G57" s="29">
        <f>SUMIFS(Stock_Tracker[Quantity],Stock_Tracker[Inventory ID],Master_Inventory[[#This Row],[Inventory ID]],Stock_Tracker[Transaction Type],"Stock IN")-SUMIFS(Stock_Tracker[Quantity],Stock_Tracker[Inventory ID],Master_Inventory[[#This Row],[Inventory ID]],Stock_Tracker[Transaction Type],"Stock OUT")</f>
        <v>2</v>
      </c>
      <c r="H57" s="6">
        <v>20</v>
      </c>
      <c r="I57" s="3">
        <f t="shared" si="0"/>
        <v>40</v>
      </c>
      <c r="J57" s="1">
        <v>0</v>
      </c>
      <c r="K57" s="1" t="s">
        <v>75</v>
      </c>
      <c r="L57"/>
    </row>
    <row r="58" spans="2:12" x14ac:dyDescent="0.2">
      <c r="B58" s="1" t="s">
        <v>226</v>
      </c>
      <c r="C58" s="1" t="s">
        <v>84</v>
      </c>
      <c r="D58" s="4" t="s">
        <v>241</v>
      </c>
      <c r="E58" s="4" t="s">
        <v>71</v>
      </c>
      <c r="F58" s="1" t="str">
        <f>IF(Master_Inventory[[#This Row],[Quantity in Stock]]=0,"No","Yes")</f>
        <v>Yes</v>
      </c>
      <c r="G58" s="29">
        <f>SUMIFS(Stock_Tracker[Quantity],Stock_Tracker[Inventory ID],Master_Inventory[[#This Row],[Inventory ID]],Stock_Tracker[Transaction Type],"Stock IN")-SUMIFS(Stock_Tracker[Quantity],Stock_Tracker[Inventory ID],Master_Inventory[[#This Row],[Inventory ID]],Stock_Tracker[Transaction Type],"Stock OUT")</f>
        <v>3</v>
      </c>
      <c r="H58" s="6">
        <v>20</v>
      </c>
      <c r="I58" s="3">
        <f t="shared" si="0"/>
        <v>60</v>
      </c>
      <c r="J58" s="1">
        <v>0</v>
      </c>
      <c r="K58" s="1" t="s">
        <v>75</v>
      </c>
      <c r="L58"/>
    </row>
    <row r="59" spans="2:12" x14ac:dyDescent="0.2">
      <c r="B59" s="1" t="s">
        <v>227</v>
      </c>
      <c r="C59" s="1" t="s">
        <v>84</v>
      </c>
      <c r="D59" s="4" t="s">
        <v>247</v>
      </c>
      <c r="E59" s="4" t="s">
        <v>71</v>
      </c>
      <c r="F59" s="1" t="str">
        <f>IF(Master_Inventory[[#This Row],[Quantity in Stock]]=0,"No","Yes")</f>
        <v>Yes</v>
      </c>
      <c r="G59" s="29">
        <f>SUMIFS(Stock_Tracker[Quantity],Stock_Tracker[Inventory ID],Master_Inventory[[#This Row],[Inventory ID]],Stock_Tracker[Transaction Type],"Stock IN")-SUMIFS(Stock_Tracker[Quantity],Stock_Tracker[Inventory ID],Master_Inventory[[#This Row],[Inventory ID]],Stock_Tracker[Transaction Type],"Stock OUT")</f>
        <v>1</v>
      </c>
      <c r="H59" s="6">
        <v>20</v>
      </c>
      <c r="I59" s="3">
        <f t="shared" si="0"/>
        <v>20</v>
      </c>
      <c r="J59" s="1">
        <v>0</v>
      </c>
      <c r="K59" s="1" t="s">
        <v>75</v>
      </c>
      <c r="L59"/>
    </row>
    <row r="60" spans="2:12" x14ac:dyDescent="0.2">
      <c r="B60" s="1" t="s">
        <v>228</v>
      </c>
      <c r="C60" s="1" t="s">
        <v>84</v>
      </c>
      <c r="D60" s="4" t="s">
        <v>243</v>
      </c>
      <c r="E60" s="4" t="s">
        <v>71</v>
      </c>
      <c r="F60" s="1" t="str">
        <f>IF(Master_Inventory[[#This Row],[Quantity in Stock]]=0,"No","Yes")</f>
        <v>Yes</v>
      </c>
      <c r="G60" s="29">
        <f>SUMIFS(Stock_Tracker[Quantity],Stock_Tracker[Inventory ID],Master_Inventory[[#This Row],[Inventory ID]],Stock_Tracker[Transaction Type],"Stock IN")-SUMIFS(Stock_Tracker[Quantity],Stock_Tracker[Inventory ID],Master_Inventory[[#This Row],[Inventory ID]],Stock_Tracker[Transaction Type],"Stock OUT")</f>
        <v>2</v>
      </c>
      <c r="H60" s="6">
        <v>20</v>
      </c>
      <c r="I60" s="3">
        <f t="shared" si="0"/>
        <v>40</v>
      </c>
      <c r="J60" s="1">
        <v>0</v>
      </c>
      <c r="K60" s="1" t="s">
        <v>75</v>
      </c>
      <c r="L60"/>
    </row>
    <row r="61" spans="2:12" x14ac:dyDescent="0.2">
      <c r="B61" s="1" t="s">
        <v>229</v>
      </c>
      <c r="C61" s="1" t="s">
        <v>84</v>
      </c>
      <c r="D61" s="4" t="s">
        <v>246</v>
      </c>
      <c r="E61" s="4" t="s">
        <v>71</v>
      </c>
      <c r="F61" s="1" t="str">
        <f>IF(Master_Inventory[[#This Row],[Quantity in Stock]]=0,"No","Yes")</f>
        <v>Yes</v>
      </c>
      <c r="G61" s="29">
        <f>SUMIFS(Stock_Tracker[Quantity],Stock_Tracker[Inventory ID],Master_Inventory[[#This Row],[Inventory ID]],Stock_Tracker[Transaction Type],"Stock IN")-SUMIFS(Stock_Tracker[Quantity],Stock_Tracker[Inventory ID],Master_Inventory[[#This Row],[Inventory ID]],Stock_Tracker[Transaction Type],"Stock OUT")</f>
        <v>2</v>
      </c>
      <c r="H61" s="6">
        <v>20</v>
      </c>
      <c r="I61" s="3">
        <f t="shared" si="0"/>
        <v>40</v>
      </c>
      <c r="J61" s="1">
        <v>0</v>
      </c>
      <c r="K61" s="1" t="s">
        <v>75</v>
      </c>
      <c r="L61"/>
    </row>
    <row r="62" spans="2:12" x14ac:dyDescent="0.2">
      <c r="B62" s="1" t="s">
        <v>230</v>
      </c>
      <c r="C62" s="1" t="s">
        <v>84</v>
      </c>
      <c r="D62" s="4" t="s">
        <v>251</v>
      </c>
      <c r="E62" s="4" t="s">
        <v>71</v>
      </c>
      <c r="F62" s="1" t="str">
        <f>IF(Master_Inventory[[#This Row],[Quantity in Stock]]=0,"No","Yes")</f>
        <v>Yes</v>
      </c>
      <c r="G62" s="29">
        <f>SUMIFS(Stock_Tracker[Quantity],Stock_Tracker[Inventory ID],Master_Inventory[[#This Row],[Inventory ID]],Stock_Tracker[Transaction Type],"Stock IN")-SUMIFS(Stock_Tracker[Quantity],Stock_Tracker[Inventory ID],Master_Inventory[[#This Row],[Inventory ID]],Stock_Tracker[Transaction Type],"Stock OUT")</f>
        <v>1</v>
      </c>
      <c r="H62" s="6">
        <v>20</v>
      </c>
      <c r="I62" s="3">
        <f t="shared" si="0"/>
        <v>20</v>
      </c>
      <c r="J62" s="1">
        <v>0</v>
      </c>
      <c r="K62" s="1" t="s">
        <v>75</v>
      </c>
      <c r="L62"/>
    </row>
    <row r="63" spans="2:12" x14ac:dyDescent="0.2">
      <c r="B63" s="1" t="s">
        <v>231</v>
      </c>
      <c r="C63" s="1" t="s">
        <v>84</v>
      </c>
      <c r="D63" s="4" t="s">
        <v>69</v>
      </c>
      <c r="E63" s="4" t="s">
        <v>71</v>
      </c>
      <c r="F63" s="1" t="str">
        <f>IF(Master_Inventory[[#This Row],[Quantity in Stock]]=0,"No","Yes")</f>
        <v>Yes</v>
      </c>
      <c r="G63" s="29">
        <f>SUMIFS(Stock_Tracker[Quantity],Stock_Tracker[Inventory ID],Master_Inventory[[#This Row],[Inventory ID]],Stock_Tracker[Transaction Type],"Stock IN")-SUMIFS(Stock_Tracker[Quantity],Stock_Tracker[Inventory ID],Master_Inventory[[#This Row],[Inventory ID]],Stock_Tracker[Transaction Type],"Stock OUT")</f>
        <v>1</v>
      </c>
      <c r="H63" s="6">
        <v>20</v>
      </c>
      <c r="I63" s="3">
        <f t="shared" si="0"/>
        <v>20</v>
      </c>
      <c r="J63" s="1">
        <v>0</v>
      </c>
      <c r="K63" s="1" t="s">
        <v>75</v>
      </c>
      <c r="L63"/>
    </row>
    <row r="64" spans="2:12" x14ac:dyDescent="0.2">
      <c r="B64" s="1" t="s">
        <v>232</v>
      </c>
      <c r="C64" s="1" t="s">
        <v>84</v>
      </c>
      <c r="D64" s="4" t="s">
        <v>244</v>
      </c>
      <c r="E64" s="4" t="s">
        <v>71</v>
      </c>
      <c r="F64" s="1" t="str">
        <f>IF(Master_Inventory[[#This Row],[Quantity in Stock]]=0,"No","Yes")</f>
        <v>Yes</v>
      </c>
      <c r="G64" s="29">
        <f>SUMIFS(Stock_Tracker[Quantity],Stock_Tracker[Inventory ID],Master_Inventory[[#This Row],[Inventory ID]],Stock_Tracker[Transaction Type],"Stock IN")-SUMIFS(Stock_Tracker[Quantity],Stock_Tracker[Inventory ID],Master_Inventory[[#This Row],[Inventory ID]],Stock_Tracker[Transaction Type],"Stock OUT")</f>
        <v>2</v>
      </c>
      <c r="H64" s="6">
        <v>20</v>
      </c>
      <c r="I64" s="3">
        <f t="shared" si="0"/>
        <v>40</v>
      </c>
      <c r="J64" s="1">
        <v>0</v>
      </c>
      <c r="K64" s="1" t="s">
        <v>75</v>
      </c>
      <c r="L64"/>
    </row>
    <row r="65" spans="2:12" x14ac:dyDescent="0.2">
      <c r="B65" s="1" t="s">
        <v>265</v>
      </c>
      <c r="C65" s="1" t="s">
        <v>84</v>
      </c>
      <c r="D65" s="4" t="s">
        <v>264</v>
      </c>
      <c r="E65" s="4" t="s">
        <v>71</v>
      </c>
      <c r="F65" s="1" t="str">
        <f>IF(Master_Inventory[[#This Row],[Quantity in Stock]]=0,"No","Yes")</f>
        <v>Yes</v>
      </c>
      <c r="G65" s="29">
        <f>SUMIFS(Stock_Tracker[Quantity],Stock_Tracker[Inventory ID],Master_Inventory[[#This Row],[Inventory ID]],Stock_Tracker[Transaction Type],"Stock IN")-SUMIFS(Stock_Tracker[Quantity],Stock_Tracker[Inventory ID],Master_Inventory[[#This Row],[Inventory ID]],Stock_Tracker[Transaction Type],"Stock OUT")</f>
        <v>5</v>
      </c>
      <c r="H65" s="6">
        <v>25</v>
      </c>
      <c r="I65" s="3">
        <f>G65*H65</f>
        <v>125</v>
      </c>
      <c r="J65" s="1">
        <v>0</v>
      </c>
      <c r="K65" s="1" t="s">
        <v>75</v>
      </c>
      <c r="L65"/>
    </row>
    <row r="66" spans="2:12" x14ac:dyDescent="0.2">
      <c r="B66" s="1" t="s">
        <v>285</v>
      </c>
      <c r="C66" s="1" t="s">
        <v>282</v>
      </c>
      <c r="D66" s="4" t="s">
        <v>286</v>
      </c>
      <c r="E66" s="4" t="s">
        <v>70</v>
      </c>
      <c r="F66" s="1" t="str">
        <f>IF(Master_Inventory[[#This Row],[Quantity in Stock]]=0,"No","Yes")</f>
        <v>Yes</v>
      </c>
      <c r="G66" s="29">
        <f>SUMIFS(Stock_Tracker[Quantity],Stock_Tracker[Inventory ID],Master_Inventory[[#This Row],[Inventory ID]],Stock_Tracker[Transaction Type],"Stock IN")-SUMIFS(Stock_Tracker[Quantity],Stock_Tracker[Inventory ID],Master_Inventory[[#This Row],[Inventory ID]],Stock_Tracker[Transaction Type],"Stock OUT")</f>
        <v>13</v>
      </c>
      <c r="H66" s="2">
        <v>3</v>
      </c>
      <c r="I66" s="3">
        <f>G66*H66</f>
        <v>39</v>
      </c>
      <c r="J66" s="1">
        <v>0</v>
      </c>
      <c r="K66" s="1" t="s">
        <v>75</v>
      </c>
      <c r="L66"/>
    </row>
    <row r="67" spans="2:12" x14ac:dyDescent="0.2">
      <c r="B67" s="1" t="s">
        <v>306</v>
      </c>
      <c r="C67" s="39" t="s">
        <v>282</v>
      </c>
      <c r="D67" s="40" t="s">
        <v>305</v>
      </c>
      <c r="E67" s="40" t="s">
        <v>70</v>
      </c>
      <c r="F67" s="1" t="str">
        <f>IF(Master_Inventory[[#This Row],[Quantity in Stock]]=0,"No","Yes")</f>
        <v>Yes</v>
      </c>
      <c r="G67" s="29">
        <f>SUMIFS(Stock_Tracker[Quantity],Stock_Tracker[Inventory ID],Master_Inventory[[#This Row],[Inventory ID]],Stock_Tracker[Transaction Type],"Stock IN")-SUMIFS(Stock_Tracker[Quantity],Stock_Tracker[Inventory ID],Master_Inventory[[#This Row],[Inventory ID]],Stock_Tracker[Transaction Type],"Stock OUT")</f>
        <v>19</v>
      </c>
      <c r="H67" s="37">
        <v>3</v>
      </c>
      <c r="I67" s="38">
        <f>G67*H67</f>
        <v>57</v>
      </c>
      <c r="J67" s="39">
        <v>0</v>
      </c>
      <c r="K67" s="39" t="s">
        <v>75</v>
      </c>
    </row>
    <row r="68" spans="2:12" x14ac:dyDescent="0.2">
      <c r="I68" s="38"/>
    </row>
    <row r="69" spans="2:12" x14ac:dyDescent="0.2">
      <c r="I69" s="38"/>
    </row>
    <row r="70" spans="2:12" x14ac:dyDescent="0.2">
      <c r="I70" s="38"/>
    </row>
    <row r="71" spans="2:12" x14ac:dyDescent="0.2">
      <c r="I71" s="38"/>
    </row>
    <row r="72" spans="2:12" x14ac:dyDescent="0.2">
      <c r="I72" s="38"/>
    </row>
    <row r="73" spans="2:12" x14ac:dyDescent="0.2">
      <c r="I73" s="38"/>
    </row>
    <row r="74" spans="2:12" x14ac:dyDescent="0.2">
      <c r="I74" s="38"/>
    </row>
    <row r="75" spans="2:12" x14ac:dyDescent="0.2">
      <c r="I75" s="38"/>
    </row>
    <row r="76" spans="2:12" x14ac:dyDescent="0.2">
      <c r="I76" s="38"/>
    </row>
    <row r="77" spans="2:12" x14ac:dyDescent="0.2">
      <c r="I77" s="38"/>
    </row>
  </sheetData>
  <mergeCells count="8">
    <mergeCell ref="N10:O10"/>
    <mergeCell ref="N6:O6"/>
    <mergeCell ref="N7:O7"/>
    <mergeCell ref="B2:G2"/>
    <mergeCell ref="N4:O4"/>
    <mergeCell ref="N5:O5"/>
    <mergeCell ref="N8:O8"/>
    <mergeCell ref="B3:L3"/>
  </mergeCells>
  <phoneticPr fontId="3" type="noConversion"/>
  <conditionalFormatting sqref="B5:L67">
    <cfRule type="expression" dxfId="31" priority="1">
      <formula>$K5="Yes"</formula>
    </cfRule>
    <cfRule type="expression" dxfId="30" priority="2" stopIfTrue="1">
      <formula>$C5="Keychains"</formula>
    </cfRule>
    <cfRule type="expression" dxfId="29" priority="3" stopIfTrue="1">
      <formula>$C5="Greeting Cards"</formula>
    </cfRule>
    <cfRule type="expression" dxfId="28" priority="5">
      <formula>$C5="Prints"</formula>
    </cfRule>
    <cfRule type="expression" dxfId="27" priority="6">
      <formula>$C5="Stickers"</formula>
    </cfRule>
  </conditionalFormatting>
  <conditionalFormatting sqref="J5:J67">
    <cfRule type="expression" dxfId="26" priority="4">
      <formula>G5&lt;=J5</formula>
    </cfRule>
    <cfRule type="expression" priority="7" stopIfTrue="1">
      <formula>C5="Keychains"</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xr:uid="{CFB74FB4-688D-8546-AD92-5B16D10CDC85}">
          <x14:formula1>
            <xm:f>'DV Lists'!$B$1:$B$30</xm:f>
          </x14:formula1>
          <xm:sqref>E67:E1048576</xm:sqref>
        </x14:dataValidation>
        <x14:dataValidation type="list" allowBlank="1" showInputMessage="1" showErrorMessage="1" xr:uid="{8391F98A-481F-344F-A490-3B8FD595489B}">
          <x14:formula1>
            <xm:f>'DV Lists'!$D$1:$D$2</xm:f>
          </x14:formula1>
          <xm:sqref>K5:K67</xm:sqref>
        </x14:dataValidation>
        <x14:dataValidation type="list" allowBlank="1" showInputMessage="1" showErrorMessage="1" xr:uid="{E995BE75-A54B-EB4D-BA68-08D1F5DC3736}">
          <x14:formula1>
            <xm:f>'DV Lists'!$A$1:$A$4</xm:f>
          </x14:formula1>
          <xm:sqref>C5:C67</xm:sqref>
        </x14:dataValidation>
        <x14:dataValidation type="list" allowBlank="1" showInputMessage="1" showErrorMessage="1" xr:uid="{4B61CE50-0D4F-9941-922C-5327148D30AF}">
          <x14:formula1>
            <xm:f>'DV Lists'!$C$1:$C$5</xm:f>
          </x14:formula1>
          <xm:sqref>H5:H67</xm:sqref>
        </x14:dataValidation>
        <x14:dataValidation type="list" allowBlank="1" showInputMessage="1" showErrorMessage="1" xr:uid="{5A844478-5492-C946-9F12-C1636CC5AC83}">
          <x14:formula1>
            <xm:f>'DV Lists'!$B$1:$B$34</xm:f>
          </x14:formula1>
          <xm:sqref>E5:E66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83FCB-50FE-A845-8EED-9AD8D441891D}">
  <sheetPr>
    <tabColor theme="8" tint="0.79998168889431442"/>
  </sheetPr>
  <dimension ref="B1:T213"/>
  <sheetViews>
    <sheetView topLeftCell="A40" zoomScale="120" zoomScaleNormal="120" workbookViewId="0">
      <selection activeCell="P115" sqref="P115"/>
    </sheetView>
  </sheetViews>
  <sheetFormatPr baseColWidth="10" defaultRowHeight="16" outlineLevelCol="1" x14ac:dyDescent="0.2"/>
  <cols>
    <col min="1" max="1" width="3.83203125" style="26" customWidth="1"/>
    <col min="2" max="2" width="13" style="26" bestFit="1" customWidth="1"/>
    <col min="3" max="3" width="10.83203125" style="26" bestFit="1" customWidth="1"/>
    <col min="4" max="4" width="23.6640625" style="26" bestFit="1" customWidth="1"/>
    <col min="5" max="5" width="12.83203125" style="26" bestFit="1" customWidth="1"/>
    <col min="6" max="6" width="15.1640625" style="26" bestFit="1" customWidth="1"/>
    <col min="7" max="7" width="14.83203125" style="26" bestFit="1" customWidth="1"/>
    <col min="8" max="8" width="8" style="26" bestFit="1" customWidth="1"/>
    <col min="9" max="9" width="8.1640625" style="26" bestFit="1" customWidth="1"/>
    <col min="10" max="10" width="8" style="26" bestFit="1" customWidth="1"/>
    <col min="11" max="11" width="14.6640625" style="26" bestFit="1" customWidth="1"/>
    <col min="12" max="12" width="12.6640625" style="26" hidden="1" customWidth="1" outlineLevel="1"/>
    <col min="13" max="13" width="9.1640625" style="26" hidden="1" customWidth="1" outlineLevel="1"/>
    <col min="14" max="15" width="16.83203125" style="26" hidden="1" customWidth="1" outlineLevel="1"/>
    <col min="16" max="16" width="17" style="26" bestFit="1" customWidth="1" collapsed="1"/>
    <col min="17" max="17" width="18.5" style="26" bestFit="1" customWidth="1"/>
    <col min="18" max="18" width="17.1640625" style="26" bestFit="1" customWidth="1"/>
    <col min="19" max="19" width="18.6640625" style="26" bestFit="1" customWidth="1"/>
    <col min="20" max="20" width="18.5" style="26" bestFit="1" customWidth="1"/>
    <col min="21" max="21" width="12.83203125" style="26" bestFit="1" customWidth="1"/>
    <col min="22" max="22" width="17.33203125" style="26" bestFit="1" customWidth="1"/>
    <col min="23" max="23" width="9.5" style="26" bestFit="1" customWidth="1"/>
    <col min="24" max="16384" width="10.83203125" style="26"/>
  </cols>
  <sheetData>
    <row r="1" spans="2:20" ht="24" customHeight="1" x14ac:dyDescent="0.2">
      <c r="B1" s="73" t="s">
        <v>253</v>
      </c>
      <c r="C1" s="73"/>
      <c r="D1" s="73"/>
      <c r="E1" s="73"/>
      <c r="F1" s="73"/>
      <c r="G1" s="73"/>
      <c r="H1" s="73"/>
      <c r="I1" s="73"/>
      <c r="J1" s="73"/>
      <c r="K1" s="73"/>
      <c r="L1" s="73"/>
      <c r="M1" s="73"/>
      <c r="N1" s="73"/>
      <c r="O1" s="73"/>
      <c r="P1" s="73"/>
      <c r="Q1" s="73"/>
      <c r="R1" s="73"/>
      <c r="S1" s="73"/>
      <c r="T1" s="73"/>
    </row>
    <row r="2" spans="2:20" ht="15" customHeight="1" x14ac:dyDescent="0.2">
      <c r="B2" s="73"/>
      <c r="C2" s="73"/>
      <c r="D2" s="73"/>
      <c r="E2" s="73"/>
      <c r="F2" s="73"/>
      <c r="G2" s="73"/>
      <c r="H2" s="73"/>
      <c r="I2" s="73"/>
      <c r="J2" s="73"/>
      <c r="K2" s="73"/>
      <c r="L2" s="73"/>
      <c r="M2" s="73"/>
      <c r="N2" s="73"/>
      <c r="O2" s="73"/>
      <c r="P2" s="73"/>
      <c r="Q2" s="73"/>
      <c r="R2" s="73"/>
      <c r="S2" s="73"/>
      <c r="T2" s="73"/>
    </row>
    <row r="3" spans="2:20" x14ac:dyDescent="0.2">
      <c r="B3" s="44" t="s">
        <v>78</v>
      </c>
      <c r="C3" s="44" t="s">
        <v>1</v>
      </c>
      <c r="D3" s="44" t="s">
        <v>3</v>
      </c>
      <c r="E3" s="44" t="s">
        <v>2</v>
      </c>
      <c r="F3" s="44" t="s">
        <v>79</v>
      </c>
      <c r="G3" s="44" t="s">
        <v>80</v>
      </c>
      <c r="H3" s="44" t="s">
        <v>6</v>
      </c>
      <c r="I3" s="44" t="s">
        <v>81</v>
      </c>
      <c r="J3" s="44" t="s">
        <v>268</v>
      </c>
      <c r="K3" s="44" t="s">
        <v>7</v>
      </c>
      <c r="L3" s="44" t="s">
        <v>270</v>
      </c>
      <c r="M3" s="44" t="s">
        <v>271</v>
      </c>
      <c r="N3" s="44" t="s">
        <v>272</v>
      </c>
      <c r="O3" s="44" t="s">
        <v>287</v>
      </c>
      <c r="P3" s="44" t="s">
        <v>276</v>
      </c>
      <c r="Q3" s="44" t="s">
        <v>277</v>
      </c>
      <c r="R3" s="44" t="s">
        <v>278</v>
      </c>
      <c r="S3" s="44" t="s">
        <v>288</v>
      </c>
      <c r="T3" s="44" t="s">
        <v>279</v>
      </c>
    </row>
    <row r="4" spans="2:20" x14ac:dyDescent="0.2">
      <c r="B4" t="s">
        <v>90</v>
      </c>
      <c r="C4" t="str">
        <f>_xlfn.XLOOKUP(Stock_Tracker[[#This Row],[Item Name]],Master_Inventory[Item Name],Master_Inventory[Inventory ID],"",0)</f>
        <v>G0001</v>
      </c>
      <c r="D4" t="s">
        <v>67</v>
      </c>
      <c r="E4" t="str">
        <f>_xlfn.XLOOKUP(Stock_Tracker[[#This Row],[Item Name]],Master_Inventory[Item Name],Master_Inventory[Item Category],"",0)</f>
        <v>Greeting Cards</v>
      </c>
      <c r="F4" s="45">
        <v>45524</v>
      </c>
      <c r="G4" t="s">
        <v>82</v>
      </c>
      <c r="H4" s="3" t="str">
        <f>IF(Stock_Tracker[[#This Row],[Transaction Type]]="Stock OUT",_xlfn.XLOOKUP(Stock_Tracker[[#This Row],[Inventory ID]],Master_Inventory[Inventory ID],Master_Inventory[Price]),"N/A")</f>
        <v>N/A</v>
      </c>
      <c r="I4" s="1">
        <v>1</v>
      </c>
      <c r="J4" s="46" t="str">
        <f>IF(Stock_Tracker[[#This Row],[Transaction Type]]="Stock OUT",Stock_Tracker[[#This Row],[Price]]*Stock_Tracker[[#This Row],[Quantity]],"N/A")</f>
        <v>N/A</v>
      </c>
      <c r="K4" t="s">
        <v>88</v>
      </c>
      <c r="L4" s="47" t="str">
        <f>IF(AND(Stock_Tracker[[#This Row],[Transaction Type]]="Stock IN",Stock_Tracker[[#This Row],[Item Category]]="Keychains"),Stock_Tracker[[#This Row],[Quantity]],IF(AND(Stock_Tracker[[#This Row],[Transaction Type]]="Stock OUT",Stock_Tracker[[#This Row],[Item Category]]="Keychains"),-Stock_Tracker[[#This Row],[Quantity]],"0"))</f>
        <v>0</v>
      </c>
      <c r="M4" s="47" t="str">
        <f>IF(AND(Stock_Tracker[[#This Row],[Transaction Type]]="Stock IN",Stock_Tracker[[#This Row],[Item Category]]="Prints"),Stock_Tracker[[#This Row],[Quantity]],IF(AND(Stock_Tracker[[#This Row],[Transaction Type]]="Stock OUT",Stock_Tracker[[#This Row],[Item Category]]="Prints"),-Stock_Tracker[[#This Row],[Quantity]],"0"))</f>
        <v>0</v>
      </c>
      <c r="N4" s="47">
        <f>IF(AND(Stock_Tracker[[#This Row],[Transaction Type]]="Stock IN",Stock_Tracker[[#This Row],[Item Category]]="Greeting Cards"),Stock_Tracker[[#This Row],[Quantity]],IF(AND(Stock_Tracker[[#This Row],[Transaction Type]]="Stock OUT",Stock_Tracker[[#This Row],[Item Category]]="Greeting Cards"),-Stock_Tracker[[#This Row],[Quantity]],"0"))</f>
        <v>1</v>
      </c>
      <c r="O4" s="47" t="str">
        <f>IF(AND(Stock_Tracker[[#This Row],[Transaction Type]]="Stock IN",Stock_Tracker[[#This Row],[Item Category]]="Stickers"),Stock_Tracker[[#This Row],[Quantity]],IF(AND(Stock_Tracker[[#This Row],[Transaction Type]]="Stock OUT",Stock_Tracker[[#This Row],[Item Category]]="Stickers"),-Stock_Tracker[[#This Row],[Quantity]],"0"))</f>
        <v>0</v>
      </c>
      <c r="P4" s="47">
        <f>IFERROR(P3+Stock_Tracker[[#This Row],[Keychain (+/-)]],0)</f>
        <v>0</v>
      </c>
      <c r="Q4" s="47">
        <f>IFERROR(Q3+Stock_Tracker[[#This Row],[Print (+/-)]],0)</f>
        <v>0</v>
      </c>
      <c r="R4" s="47">
        <f>IFERROR(R3+Stock_Tracker[[#This Row],[Greeting Card (+/-)]],1)</f>
        <v>1</v>
      </c>
      <c r="S4" s="47">
        <f>IFERROR(S3+Stock_Tracker[[#This Row],[Stickers (+/-)]],0)</f>
        <v>0</v>
      </c>
      <c r="T4" s="47">
        <f>SUM(Stock_Tracker[[#This Row],[KC as of TX date]:[Stickers as of TX date]])</f>
        <v>1</v>
      </c>
    </row>
    <row r="5" spans="2:20" x14ac:dyDescent="0.2">
      <c r="B5" t="s">
        <v>91</v>
      </c>
      <c r="C5" t="str">
        <f>_xlfn.XLOOKUP(Stock_Tracker[[#This Row],[Item Name]],Master_Inventory[Item Name],Master_Inventory[Inventory ID],"",0)</f>
        <v>K0001</v>
      </c>
      <c r="D5" s="4" t="s">
        <v>37</v>
      </c>
      <c r="E5" t="str">
        <f>_xlfn.XLOOKUP(Stock_Tracker[[#This Row],[Item Name]],Master_Inventory[Item Name],Master_Inventory[Item Category],"",0)</f>
        <v>Keychains</v>
      </c>
      <c r="F5" s="45">
        <v>45524</v>
      </c>
      <c r="G5" t="s">
        <v>82</v>
      </c>
      <c r="H5" s="3" t="str">
        <f>IF(Stock_Tracker[[#This Row],[Transaction Type]]="Stock OUT",_xlfn.XLOOKUP(Stock_Tracker[[#This Row],[Inventory ID]],Master_Inventory[Inventory ID],Master_Inventory[Price]),"N/A")</f>
        <v>N/A</v>
      </c>
      <c r="I5" s="1">
        <v>1</v>
      </c>
      <c r="J5" s="46" t="str">
        <f>IF(Stock_Tracker[[#This Row],[Transaction Type]]="Stock OUT",Stock_Tracker[[#This Row],[Price]]*Stock_Tracker[[#This Row],[Quantity]],"N/A")</f>
        <v>N/A</v>
      </c>
      <c r="K5" t="s">
        <v>88</v>
      </c>
      <c r="L5" s="47">
        <f>IF(AND(Stock_Tracker[[#This Row],[Transaction Type]]="Stock IN",Stock_Tracker[[#This Row],[Item Category]]="Keychains"),Stock_Tracker[[#This Row],[Quantity]],IF(AND(Stock_Tracker[[#This Row],[Transaction Type]]="Stock OUT",Stock_Tracker[[#This Row],[Item Category]]="Keychains"),-Stock_Tracker[[#This Row],[Quantity]],"0"))</f>
        <v>1</v>
      </c>
      <c r="M5" s="47" t="str">
        <f>IF(AND(Stock_Tracker[[#This Row],[Transaction Type]]="Stock IN",Stock_Tracker[[#This Row],[Item Category]]="Prints"),Stock_Tracker[[#This Row],[Quantity]],IF(AND(Stock_Tracker[[#This Row],[Transaction Type]]="Stock OUT",Stock_Tracker[[#This Row],[Item Category]]="Prints"),-Stock_Tracker[[#This Row],[Quantity]],"0"))</f>
        <v>0</v>
      </c>
      <c r="N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 s="47" t="str">
        <f>IF(AND(Stock_Tracker[[#This Row],[Transaction Type]]="Stock IN",Stock_Tracker[[#This Row],[Item Category]]="Stickers"),Stock_Tracker[[#This Row],[Quantity]],IF(AND(Stock_Tracker[[#This Row],[Transaction Type]]="Stock OUT",Stock_Tracker[[#This Row],[Item Category]]="Stickers"),-Stock_Tracker[[#This Row],[Quantity]],"0"))</f>
        <v>0</v>
      </c>
      <c r="P5" s="47">
        <f>IFERROR(P4+Stock_Tracker[[#This Row],[Keychain (+/-)]],0)</f>
        <v>1</v>
      </c>
      <c r="Q5" s="47">
        <f>IFERROR(Q4+Stock_Tracker[[#This Row],[Print (+/-)]],0)</f>
        <v>0</v>
      </c>
      <c r="R5" s="47">
        <f>IFERROR(R4+Stock_Tracker[[#This Row],[Greeting Card (+/-)]],1)</f>
        <v>1</v>
      </c>
      <c r="S5" s="47">
        <f>IFERROR(S4+Stock_Tracker[[#This Row],[Stickers (+/-)]],0)</f>
        <v>0</v>
      </c>
      <c r="T5" s="47">
        <f>SUM(Stock_Tracker[[#This Row],[KC as of TX date]:[Stickers as of TX date]])</f>
        <v>2</v>
      </c>
    </row>
    <row r="6" spans="2:20" x14ac:dyDescent="0.2">
      <c r="B6" t="s">
        <v>92</v>
      </c>
      <c r="C6" t="str">
        <f>_xlfn.XLOOKUP(Stock_Tracker[[#This Row],[Item Name]],Master_Inventory[Item Name],Master_Inventory[Inventory ID],"",0)</f>
        <v>K0002</v>
      </c>
      <c r="D6" s="4" t="s">
        <v>38</v>
      </c>
      <c r="E6" t="str">
        <f>_xlfn.XLOOKUP(Stock_Tracker[[#This Row],[Item Name]],Master_Inventory[Item Name],Master_Inventory[Item Category],"",0)</f>
        <v>Keychains</v>
      </c>
      <c r="F6" s="45">
        <v>45524</v>
      </c>
      <c r="G6" t="s">
        <v>82</v>
      </c>
      <c r="H6" s="3" t="str">
        <f>IF(Stock_Tracker[[#This Row],[Transaction Type]]="Stock OUT",_xlfn.XLOOKUP(Stock_Tracker[[#This Row],[Inventory ID]],Master_Inventory[Inventory ID],Master_Inventory[Price]),"N/A")</f>
        <v>N/A</v>
      </c>
      <c r="I6" s="1">
        <v>1</v>
      </c>
      <c r="J6" s="46" t="str">
        <f>IF(Stock_Tracker[[#This Row],[Transaction Type]]="Stock OUT",Stock_Tracker[[#This Row],[Price]]*Stock_Tracker[[#This Row],[Quantity]],"N/A")</f>
        <v>N/A</v>
      </c>
      <c r="K6" t="s">
        <v>88</v>
      </c>
      <c r="L6" s="47">
        <f>IF(AND(Stock_Tracker[[#This Row],[Transaction Type]]="Stock IN",Stock_Tracker[[#This Row],[Item Category]]="Keychains"),Stock_Tracker[[#This Row],[Quantity]],IF(AND(Stock_Tracker[[#This Row],[Transaction Type]]="Stock OUT",Stock_Tracker[[#This Row],[Item Category]]="Keychains"),-Stock_Tracker[[#This Row],[Quantity]],"0"))</f>
        <v>1</v>
      </c>
      <c r="M6" s="47" t="str">
        <f>IF(AND(Stock_Tracker[[#This Row],[Transaction Type]]="Stock IN",Stock_Tracker[[#This Row],[Item Category]]="Prints"),Stock_Tracker[[#This Row],[Quantity]],IF(AND(Stock_Tracker[[#This Row],[Transaction Type]]="Stock OUT",Stock_Tracker[[#This Row],[Item Category]]="Prints"),-Stock_Tracker[[#This Row],[Quantity]],"0"))</f>
        <v>0</v>
      </c>
      <c r="N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 s="47" t="str">
        <f>IF(AND(Stock_Tracker[[#This Row],[Transaction Type]]="Stock IN",Stock_Tracker[[#This Row],[Item Category]]="Stickers"),Stock_Tracker[[#This Row],[Quantity]],IF(AND(Stock_Tracker[[#This Row],[Transaction Type]]="Stock OUT",Stock_Tracker[[#This Row],[Item Category]]="Stickers"),-Stock_Tracker[[#This Row],[Quantity]],"0"))</f>
        <v>0</v>
      </c>
      <c r="P6" s="47">
        <f>IFERROR(P5+Stock_Tracker[[#This Row],[Keychain (+/-)]],0)</f>
        <v>2</v>
      </c>
      <c r="Q6" s="47">
        <f>IFERROR(Q5+Stock_Tracker[[#This Row],[Print (+/-)]],0)</f>
        <v>0</v>
      </c>
      <c r="R6" s="47">
        <f>IFERROR(R5+Stock_Tracker[[#This Row],[Greeting Card (+/-)]],1)</f>
        <v>1</v>
      </c>
      <c r="S6" s="47">
        <f>IFERROR(S5+Stock_Tracker[[#This Row],[Stickers (+/-)]],0)</f>
        <v>0</v>
      </c>
      <c r="T6" s="47">
        <f>SUM(Stock_Tracker[[#This Row],[KC as of TX date]:[Stickers as of TX date]])</f>
        <v>3</v>
      </c>
    </row>
    <row r="7" spans="2:20" x14ac:dyDescent="0.2">
      <c r="B7" t="s">
        <v>93</v>
      </c>
      <c r="C7" t="str">
        <f>_xlfn.XLOOKUP(Stock_Tracker[[#This Row],[Item Name]],Master_Inventory[Item Name],Master_Inventory[Inventory ID],"",0)</f>
        <v>K0003</v>
      </c>
      <c r="D7" s="4" t="s">
        <v>39</v>
      </c>
      <c r="E7" t="str">
        <f>_xlfn.XLOOKUP(Stock_Tracker[[#This Row],[Item Name]],Master_Inventory[Item Name],Master_Inventory[Item Category],"",0)</f>
        <v>Keychains</v>
      </c>
      <c r="F7" s="45">
        <v>45524</v>
      </c>
      <c r="G7" t="s">
        <v>82</v>
      </c>
      <c r="H7" s="3" t="str">
        <f>IF(Stock_Tracker[[#This Row],[Transaction Type]]="Stock OUT",_xlfn.XLOOKUP(Stock_Tracker[[#This Row],[Inventory ID]],Master_Inventory[Inventory ID],Master_Inventory[Price]),"N/A")</f>
        <v>N/A</v>
      </c>
      <c r="I7" s="1">
        <v>1</v>
      </c>
      <c r="J7" s="46" t="str">
        <f>IF(Stock_Tracker[[#This Row],[Transaction Type]]="Stock OUT",Stock_Tracker[[#This Row],[Price]]*Stock_Tracker[[#This Row],[Quantity]],"N/A")</f>
        <v>N/A</v>
      </c>
      <c r="K7" t="s">
        <v>88</v>
      </c>
      <c r="L7" s="47">
        <f>IF(AND(Stock_Tracker[[#This Row],[Transaction Type]]="Stock IN",Stock_Tracker[[#This Row],[Item Category]]="Keychains"),Stock_Tracker[[#This Row],[Quantity]],IF(AND(Stock_Tracker[[#This Row],[Transaction Type]]="Stock OUT",Stock_Tracker[[#This Row],[Item Category]]="Keychains"),-Stock_Tracker[[#This Row],[Quantity]],"0"))</f>
        <v>1</v>
      </c>
      <c r="M7" s="47" t="str">
        <f>IF(AND(Stock_Tracker[[#This Row],[Transaction Type]]="Stock IN",Stock_Tracker[[#This Row],[Item Category]]="Prints"),Stock_Tracker[[#This Row],[Quantity]],IF(AND(Stock_Tracker[[#This Row],[Transaction Type]]="Stock OUT",Stock_Tracker[[#This Row],[Item Category]]="Prints"),-Stock_Tracker[[#This Row],[Quantity]],"0"))</f>
        <v>0</v>
      </c>
      <c r="N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 s="47" t="str">
        <f>IF(AND(Stock_Tracker[[#This Row],[Transaction Type]]="Stock IN",Stock_Tracker[[#This Row],[Item Category]]="Stickers"),Stock_Tracker[[#This Row],[Quantity]],IF(AND(Stock_Tracker[[#This Row],[Transaction Type]]="Stock OUT",Stock_Tracker[[#This Row],[Item Category]]="Stickers"),-Stock_Tracker[[#This Row],[Quantity]],"0"))</f>
        <v>0</v>
      </c>
      <c r="P7" s="47">
        <f>IFERROR(P6+Stock_Tracker[[#This Row],[Keychain (+/-)]],0)</f>
        <v>3</v>
      </c>
      <c r="Q7" s="47">
        <f>IFERROR(Q6+Stock_Tracker[[#This Row],[Print (+/-)]],0)</f>
        <v>0</v>
      </c>
      <c r="R7" s="47">
        <f>IFERROR(R6+Stock_Tracker[[#This Row],[Greeting Card (+/-)]],1)</f>
        <v>1</v>
      </c>
      <c r="S7" s="47">
        <f>IFERROR(S6+Stock_Tracker[[#This Row],[Stickers (+/-)]],0)</f>
        <v>0</v>
      </c>
      <c r="T7" s="47">
        <f>SUM(Stock_Tracker[[#This Row],[KC as of TX date]:[Stickers as of TX date]])</f>
        <v>4</v>
      </c>
    </row>
    <row r="8" spans="2:20" x14ac:dyDescent="0.2">
      <c r="B8" t="s">
        <v>94</v>
      </c>
      <c r="C8" t="str">
        <f>_xlfn.XLOOKUP(Stock_Tracker[[#This Row],[Item Name]],Master_Inventory[Item Name],Master_Inventory[Inventory ID],"",0)</f>
        <v>K0004</v>
      </c>
      <c r="D8" s="4" t="s">
        <v>40</v>
      </c>
      <c r="E8" t="str">
        <f>_xlfn.XLOOKUP(Stock_Tracker[[#This Row],[Item Name]],Master_Inventory[Item Name],Master_Inventory[Item Category],"",0)</f>
        <v>Keychains</v>
      </c>
      <c r="F8" s="45">
        <v>45524</v>
      </c>
      <c r="G8" t="s">
        <v>82</v>
      </c>
      <c r="H8" s="3" t="str">
        <f>IF(Stock_Tracker[[#This Row],[Transaction Type]]="Stock OUT",_xlfn.XLOOKUP(Stock_Tracker[[#This Row],[Inventory ID]],Master_Inventory[Inventory ID],Master_Inventory[Price]),"N/A")</f>
        <v>N/A</v>
      </c>
      <c r="I8" s="1">
        <v>1</v>
      </c>
      <c r="J8" s="46" t="str">
        <f>IF(Stock_Tracker[[#This Row],[Transaction Type]]="Stock OUT",Stock_Tracker[[#This Row],[Price]]*Stock_Tracker[[#This Row],[Quantity]],"N/A")</f>
        <v>N/A</v>
      </c>
      <c r="K8" t="s">
        <v>88</v>
      </c>
      <c r="L8" s="47">
        <f>IF(AND(Stock_Tracker[[#This Row],[Transaction Type]]="Stock IN",Stock_Tracker[[#This Row],[Item Category]]="Keychains"),Stock_Tracker[[#This Row],[Quantity]],IF(AND(Stock_Tracker[[#This Row],[Transaction Type]]="Stock OUT",Stock_Tracker[[#This Row],[Item Category]]="Keychains"),-Stock_Tracker[[#This Row],[Quantity]],"0"))</f>
        <v>1</v>
      </c>
      <c r="M8" s="47" t="str">
        <f>IF(AND(Stock_Tracker[[#This Row],[Transaction Type]]="Stock IN",Stock_Tracker[[#This Row],[Item Category]]="Prints"),Stock_Tracker[[#This Row],[Quantity]],IF(AND(Stock_Tracker[[#This Row],[Transaction Type]]="Stock OUT",Stock_Tracker[[#This Row],[Item Category]]="Prints"),-Stock_Tracker[[#This Row],[Quantity]],"0"))</f>
        <v>0</v>
      </c>
      <c r="N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 s="47" t="str">
        <f>IF(AND(Stock_Tracker[[#This Row],[Transaction Type]]="Stock IN",Stock_Tracker[[#This Row],[Item Category]]="Stickers"),Stock_Tracker[[#This Row],[Quantity]],IF(AND(Stock_Tracker[[#This Row],[Transaction Type]]="Stock OUT",Stock_Tracker[[#This Row],[Item Category]]="Stickers"),-Stock_Tracker[[#This Row],[Quantity]],"0"))</f>
        <v>0</v>
      </c>
      <c r="P8" s="47">
        <f>IFERROR(P7+Stock_Tracker[[#This Row],[Keychain (+/-)]],0)</f>
        <v>4</v>
      </c>
      <c r="Q8" s="47">
        <f>IFERROR(Q7+Stock_Tracker[[#This Row],[Print (+/-)]],0)</f>
        <v>0</v>
      </c>
      <c r="R8" s="47">
        <f>IFERROR(R7+Stock_Tracker[[#This Row],[Greeting Card (+/-)]],1)</f>
        <v>1</v>
      </c>
      <c r="S8" s="47">
        <f>IFERROR(S7+Stock_Tracker[[#This Row],[Stickers (+/-)]],0)</f>
        <v>0</v>
      </c>
      <c r="T8" s="47">
        <f>SUM(Stock_Tracker[[#This Row],[KC as of TX date]:[Stickers as of TX date]])</f>
        <v>5</v>
      </c>
    </row>
    <row r="9" spans="2:20" x14ac:dyDescent="0.2">
      <c r="B9" t="s">
        <v>95</v>
      </c>
      <c r="C9" t="str">
        <f>_xlfn.XLOOKUP(Stock_Tracker[[#This Row],[Item Name]],Master_Inventory[Item Name],Master_Inventory[Inventory ID],"",0)</f>
        <v>K0005</v>
      </c>
      <c r="D9" s="4" t="s">
        <v>41</v>
      </c>
      <c r="E9" t="str">
        <f>_xlfn.XLOOKUP(Stock_Tracker[[#This Row],[Item Name]],Master_Inventory[Item Name],Master_Inventory[Item Category],"",0)</f>
        <v>Keychains</v>
      </c>
      <c r="F9" s="45">
        <v>45524</v>
      </c>
      <c r="G9" t="s">
        <v>82</v>
      </c>
      <c r="H9" s="3" t="str">
        <f>IF(Stock_Tracker[[#This Row],[Transaction Type]]="Stock OUT",_xlfn.XLOOKUP(Stock_Tracker[[#This Row],[Inventory ID]],Master_Inventory[Inventory ID],Master_Inventory[Price]),"N/A")</f>
        <v>N/A</v>
      </c>
      <c r="I9" s="1">
        <v>1</v>
      </c>
      <c r="J9" s="46" t="str">
        <f>IF(Stock_Tracker[[#This Row],[Transaction Type]]="Stock OUT",Stock_Tracker[[#This Row],[Price]]*Stock_Tracker[[#This Row],[Quantity]],"N/A")</f>
        <v>N/A</v>
      </c>
      <c r="K9" t="s">
        <v>88</v>
      </c>
      <c r="L9" s="47">
        <f>IF(AND(Stock_Tracker[[#This Row],[Transaction Type]]="Stock IN",Stock_Tracker[[#This Row],[Item Category]]="Keychains"),Stock_Tracker[[#This Row],[Quantity]],IF(AND(Stock_Tracker[[#This Row],[Transaction Type]]="Stock OUT",Stock_Tracker[[#This Row],[Item Category]]="Keychains"),-Stock_Tracker[[#This Row],[Quantity]],"0"))</f>
        <v>1</v>
      </c>
      <c r="M9" s="47" t="str">
        <f>IF(AND(Stock_Tracker[[#This Row],[Transaction Type]]="Stock IN",Stock_Tracker[[#This Row],[Item Category]]="Prints"),Stock_Tracker[[#This Row],[Quantity]],IF(AND(Stock_Tracker[[#This Row],[Transaction Type]]="Stock OUT",Stock_Tracker[[#This Row],[Item Category]]="Prints"),-Stock_Tracker[[#This Row],[Quantity]],"0"))</f>
        <v>0</v>
      </c>
      <c r="N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 s="47" t="str">
        <f>IF(AND(Stock_Tracker[[#This Row],[Transaction Type]]="Stock IN",Stock_Tracker[[#This Row],[Item Category]]="Stickers"),Stock_Tracker[[#This Row],[Quantity]],IF(AND(Stock_Tracker[[#This Row],[Transaction Type]]="Stock OUT",Stock_Tracker[[#This Row],[Item Category]]="Stickers"),-Stock_Tracker[[#This Row],[Quantity]],"0"))</f>
        <v>0</v>
      </c>
      <c r="P9" s="47">
        <f>IFERROR(P8+Stock_Tracker[[#This Row],[Keychain (+/-)]],0)</f>
        <v>5</v>
      </c>
      <c r="Q9" s="47">
        <f>IFERROR(Q8+Stock_Tracker[[#This Row],[Print (+/-)]],0)</f>
        <v>0</v>
      </c>
      <c r="R9" s="47">
        <f>IFERROR(R8+Stock_Tracker[[#This Row],[Greeting Card (+/-)]],1)</f>
        <v>1</v>
      </c>
      <c r="S9" s="47">
        <f>IFERROR(S8+Stock_Tracker[[#This Row],[Stickers (+/-)]],0)</f>
        <v>0</v>
      </c>
      <c r="T9" s="47">
        <f>SUM(Stock_Tracker[[#This Row],[KC as of TX date]:[Stickers as of TX date]])</f>
        <v>6</v>
      </c>
    </row>
    <row r="10" spans="2:20" x14ac:dyDescent="0.2">
      <c r="B10" t="s">
        <v>96</v>
      </c>
      <c r="C10" t="str">
        <f>_xlfn.XLOOKUP(Stock_Tracker[[#This Row],[Item Name]],Master_Inventory[Item Name],Master_Inventory[Inventory ID],"",0)</f>
        <v>K0006</v>
      </c>
      <c r="D10" s="4" t="s">
        <v>42</v>
      </c>
      <c r="E10" t="str">
        <f>_xlfn.XLOOKUP(Stock_Tracker[[#This Row],[Item Name]],Master_Inventory[Item Name],Master_Inventory[Item Category],"",0)</f>
        <v>Keychains</v>
      </c>
      <c r="F10" s="45">
        <v>45524</v>
      </c>
      <c r="G10" t="s">
        <v>82</v>
      </c>
      <c r="H10" s="3" t="str">
        <f>IF(Stock_Tracker[[#This Row],[Transaction Type]]="Stock OUT",_xlfn.XLOOKUP(Stock_Tracker[[#This Row],[Inventory ID]],Master_Inventory[Inventory ID],Master_Inventory[Price]),"N/A")</f>
        <v>N/A</v>
      </c>
      <c r="I10" s="1">
        <v>1</v>
      </c>
      <c r="J10" s="46" t="str">
        <f>IF(Stock_Tracker[[#This Row],[Transaction Type]]="Stock OUT",Stock_Tracker[[#This Row],[Price]]*Stock_Tracker[[#This Row],[Quantity]],"N/A")</f>
        <v>N/A</v>
      </c>
      <c r="K10" t="s">
        <v>88</v>
      </c>
      <c r="L10" s="47">
        <f>IF(AND(Stock_Tracker[[#This Row],[Transaction Type]]="Stock IN",Stock_Tracker[[#This Row],[Item Category]]="Keychains"),Stock_Tracker[[#This Row],[Quantity]],IF(AND(Stock_Tracker[[#This Row],[Transaction Type]]="Stock OUT",Stock_Tracker[[#This Row],[Item Category]]="Keychains"),-Stock_Tracker[[#This Row],[Quantity]],"0"))</f>
        <v>1</v>
      </c>
      <c r="M10" s="47" t="str">
        <f>IF(AND(Stock_Tracker[[#This Row],[Transaction Type]]="Stock IN",Stock_Tracker[[#This Row],[Item Category]]="Prints"),Stock_Tracker[[#This Row],[Quantity]],IF(AND(Stock_Tracker[[#This Row],[Transaction Type]]="Stock OUT",Stock_Tracker[[#This Row],[Item Category]]="Prints"),-Stock_Tracker[[#This Row],[Quantity]],"0"))</f>
        <v>0</v>
      </c>
      <c r="N1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 s="47" t="str">
        <f>IF(AND(Stock_Tracker[[#This Row],[Transaction Type]]="Stock IN",Stock_Tracker[[#This Row],[Item Category]]="Stickers"),Stock_Tracker[[#This Row],[Quantity]],IF(AND(Stock_Tracker[[#This Row],[Transaction Type]]="Stock OUT",Stock_Tracker[[#This Row],[Item Category]]="Stickers"),-Stock_Tracker[[#This Row],[Quantity]],"0"))</f>
        <v>0</v>
      </c>
      <c r="P10" s="47">
        <f>IFERROR(P9+Stock_Tracker[[#This Row],[Keychain (+/-)]],0)</f>
        <v>6</v>
      </c>
      <c r="Q10" s="47">
        <f>IFERROR(Q9+Stock_Tracker[[#This Row],[Print (+/-)]],0)</f>
        <v>0</v>
      </c>
      <c r="R10" s="47">
        <f>IFERROR(R9+Stock_Tracker[[#This Row],[Greeting Card (+/-)]],1)</f>
        <v>1</v>
      </c>
      <c r="S10" s="47">
        <f>IFERROR(S9+Stock_Tracker[[#This Row],[Stickers (+/-)]],0)</f>
        <v>0</v>
      </c>
      <c r="T10" s="47">
        <f>SUM(Stock_Tracker[[#This Row],[KC as of TX date]:[Stickers as of TX date]])</f>
        <v>7</v>
      </c>
    </row>
    <row r="11" spans="2:20" x14ac:dyDescent="0.2">
      <c r="B11" t="s">
        <v>97</v>
      </c>
      <c r="C11" t="str">
        <f>_xlfn.XLOOKUP(Stock_Tracker[[#This Row],[Item Name]],Master_Inventory[Item Name],Master_Inventory[Inventory ID],"",0)</f>
        <v>K0007</v>
      </c>
      <c r="D11" s="4" t="s">
        <v>43</v>
      </c>
      <c r="E11" t="str">
        <f>_xlfn.XLOOKUP(Stock_Tracker[[#This Row],[Item Name]],Master_Inventory[Item Name],Master_Inventory[Item Category],"",0)</f>
        <v>Keychains</v>
      </c>
      <c r="F11" s="45">
        <v>45524</v>
      </c>
      <c r="G11" t="s">
        <v>82</v>
      </c>
      <c r="H11" s="3" t="str">
        <f>IF(Stock_Tracker[[#This Row],[Transaction Type]]="Stock OUT",_xlfn.XLOOKUP(Stock_Tracker[[#This Row],[Inventory ID]],Master_Inventory[Inventory ID],Master_Inventory[Price]),"N/A")</f>
        <v>N/A</v>
      </c>
      <c r="I11" s="1">
        <v>1</v>
      </c>
      <c r="J11" s="46" t="str">
        <f>IF(Stock_Tracker[[#This Row],[Transaction Type]]="Stock OUT",Stock_Tracker[[#This Row],[Price]]*Stock_Tracker[[#This Row],[Quantity]],"N/A")</f>
        <v>N/A</v>
      </c>
      <c r="K11" t="s">
        <v>88</v>
      </c>
      <c r="L11" s="47">
        <f>IF(AND(Stock_Tracker[[#This Row],[Transaction Type]]="Stock IN",Stock_Tracker[[#This Row],[Item Category]]="Keychains"),Stock_Tracker[[#This Row],[Quantity]],IF(AND(Stock_Tracker[[#This Row],[Transaction Type]]="Stock OUT",Stock_Tracker[[#This Row],[Item Category]]="Keychains"),-Stock_Tracker[[#This Row],[Quantity]],"0"))</f>
        <v>1</v>
      </c>
      <c r="M11" s="47" t="str">
        <f>IF(AND(Stock_Tracker[[#This Row],[Transaction Type]]="Stock IN",Stock_Tracker[[#This Row],[Item Category]]="Prints"),Stock_Tracker[[#This Row],[Quantity]],IF(AND(Stock_Tracker[[#This Row],[Transaction Type]]="Stock OUT",Stock_Tracker[[#This Row],[Item Category]]="Prints"),-Stock_Tracker[[#This Row],[Quantity]],"0"))</f>
        <v>0</v>
      </c>
      <c r="N1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1" s="47" t="str">
        <f>IF(AND(Stock_Tracker[[#This Row],[Transaction Type]]="Stock IN",Stock_Tracker[[#This Row],[Item Category]]="Stickers"),Stock_Tracker[[#This Row],[Quantity]],IF(AND(Stock_Tracker[[#This Row],[Transaction Type]]="Stock OUT",Stock_Tracker[[#This Row],[Item Category]]="Stickers"),-Stock_Tracker[[#This Row],[Quantity]],"0"))</f>
        <v>0</v>
      </c>
      <c r="P11" s="47">
        <f>IFERROR(P10+Stock_Tracker[[#This Row],[Keychain (+/-)]],0)</f>
        <v>7</v>
      </c>
      <c r="Q11" s="47">
        <f>IFERROR(Q10+Stock_Tracker[[#This Row],[Print (+/-)]],0)</f>
        <v>0</v>
      </c>
      <c r="R11" s="47">
        <f>IFERROR(R10+Stock_Tracker[[#This Row],[Greeting Card (+/-)]],1)</f>
        <v>1</v>
      </c>
      <c r="S11" s="47">
        <f>IFERROR(S10+Stock_Tracker[[#This Row],[Stickers (+/-)]],0)</f>
        <v>0</v>
      </c>
      <c r="T11" s="47">
        <f>SUM(Stock_Tracker[[#This Row],[KC as of TX date]:[Stickers as of TX date]])</f>
        <v>8</v>
      </c>
    </row>
    <row r="12" spans="2:20" x14ac:dyDescent="0.2">
      <c r="B12" t="s">
        <v>98</v>
      </c>
      <c r="C12" t="str">
        <f>_xlfn.XLOOKUP(Stock_Tracker[[#This Row],[Item Name]],Master_Inventory[Item Name],Master_Inventory[Inventory ID],"",0)</f>
        <v>K0008</v>
      </c>
      <c r="D12" s="4" t="s">
        <v>44</v>
      </c>
      <c r="E12" t="str">
        <f>_xlfn.XLOOKUP(Stock_Tracker[[#This Row],[Item Name]],Master_Inventory[Item Name],Master_Inventory[Item Category],"",0)</f>
        <v>Keychains</v>
      </c>
      <c r="F12" s="45">
        <v>45524</v>
      </c>
      <c r="G12" t="s">
        <v>82</v>
      </c>
      <c r="H12" s="3" t="str">
        <f>IF(Stock_Tracker[[#This Row],[Transaction Type]]="Stock OUT",_xlfn.XLOOKUP(Stock_Tracker[[#This Row],[Inventory ID]],Master_Inventory[Inventory ID],Master_Inventory[Price]),"N/A")</f>
        <v>N/A</v>
      </c>
      <c r="I12" s="1">
        <v>1</v>
      </c>
      <c r="J12" s="46" t="str">
        <f>IF(Stock_Tracker[[#This Row],[Transaction Type]]="Stock OUT",Stock_Tracker[[#This Row],[Price]]*Stock_Tracker[[#This Row],[Quantity]],"N/A")</f>
        <v>N/A</v>
      </c>
      <c r="K12" t="s">
        <v>88</v>
      </c>
      <c r="L12" s="47">
        <f>IF(AND(Stock_Tracker[[#This Row],[Transaction Type]]="Stock IN",Stock_Tracker[[#This Row],[Item Category]]="Keychains"),Stock_Tracker[[#This Row],[Quantity]],IF(AND(Stock_Tracker[[#This Row],[Transaction Type]]="Stock OUT",Stock_Tracker[[#This Row],[Item Category]]="Keychains"),-Stock_Tracker[[#This Row],[Quantity]],"0"))</f>
        <v>1</v>
      </c>
      <c r="M12" s="47" t="str">
        <f>IF(AND(Stock_Tracker[[#This Row],[Transaction Type]]="Stock IN",Stock_Tracker[[#This Row],[Item Category]]="Prints"),Stock_Tracker[[#This Row],[Quantity]],IF(AND(Stock_Tracker[[#This Row],[Transaction Type]]="Stock OUT",Stock_Tracker[[#This Row],[Item Category]]="Prints"),-Stock_Tracker[[#This Row],[Quantity]],"0"))</f>
        <v>0</v>
      </c>
      <c r="N1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2" s="47" t="str">
        <f>IF(AND(Stock_Tracker[[#This Row],[Transaction Type]]="Stock IN",Stock_Tracker[[#This Row],[Item Category]]="Stickers"),Stock_Tracker[[#This Row],[Quantity]],IF(AND(Stock_Tracker[[#This Row],[Transaction Type]]="Stock OUT",Stock_Tracker[[#This Row],[Item Category]]="Stickers"),-Stock_Tracker[[#This Row],[Quantity]],"0"))</f>
        <v>0</v>
      </c>
      <c r="P12" s="47">
        <f>IFERROR(P11+Stock_Tracker[[#This Row],[Keychain (+/-)]],0)</f>
        <v>8</v>
      </c>
      <c r="Q12" s="47">
        <f>IFERROR(Q11+Stock_Tracker[[#This Row],[Print (+/-)]],0)</f>
        <v>0</v>
      </c>
      <c r="R12" s="47">
        <f>IFERROR(R11+Stock_Tracker[[#This Row],[Greeting Card (+/-)]],1)</f>
        <v>1</v>
      </c>
      <c r="S12" s="47">
        <f>IFERROR(S11+Stock_Tracker[[#This Row],[Stickers (+/-)]],0)</f>
        <v>0</v>
      </c>
      <c r="T12" s="47">
        <f>SUM(Stock_Tracker[[#This Row],[KC as of TX date]:[Stickers as of TX date]])</f>
        <v>9</v>
      </c>
    </row>
    <row r="13" spans="2:20" x14ac:dyDescent="0.2">
      <c r="B13" t="s">
        <v>99</v>
      </c>
      <c r="C13" t="str">
        <f>_xlfn.XLOOKUP(Stock_Tracker[[#This Row],[Item Name]],Master_Inventory[Item Name],Master_Inventory[Inventory ID],"",0)</f>
        <v>K0009</v>
      </c>
      <c r="D13" s="4" t="s">
        <v>168</v>
      </c>
      <c r="E13" t="str">
        <f>_xlfn.XLOOKUP(Stock_Tracker[[#This Row],[Item Name]],Master_Inventory[Item Name],Master_Inventory[Item Category],"",0)</f>
        <v>Keychains</v>
      </c>
      <c r="F13" s="45">
        <v>45524</v>
      </c>
      <c r="G13" t="s">
        <v>82</v>
      </c>
      <c r="H13" s="3" t="str">
        <f>IF(Stock_Tracker[[#This Row],[Transaction Type]]="Stock OUT",_xlfn.XLOOKUP(Stock_Tracker[[#This Row],[Inventory ID]],Master_Inventory[Inventory ID],Master_Inventory[Price]),"N/A")</f>
        <v>N/A</v>
      </c>
      <c r="I13" s="1">
        <v>1</v>
      </c>
      <c r="J13" s="46" t="str">
        <f>IF(Stock_Tracker[[#This Row],[Transaction Type]]="Stock OUT",Stock_Tracker[[#This Row],[Price]]*Stock_Tracker[[#This Row],[Quantity]],"N/A")</f>
        <v>N/A</v>
      </c>
      <c r="K13" t="s">
        <v>88</v>
      </c>
      <c r="L13" s="47">
        <f>IF(AND(Stock_Tracker[[#This Row],[Transaction Type]]="Stock IN",Stock_Tracker[[#This Row],[Item Category]]="Keychains"),Stock_Tracker[[#This Row],[Quantity]],IF(AND(Stock_Tracker[[#This Row],[Transaction Type]]="Stock OUT",Stock_Tracker[[#This Row],[Item Category]]="Keychains"),-Stock_Tracker[[#This Row],[Quantity]],"0"))</f>
        <v>1</v>
      </c>
      <c r="M13" s="47" t="str">
        <f>IF(AND(Stock_Tracker[[#This Row],[Transaction Type]]="Stock IN",Stock_Tracker[[#This Row],[Item Category]]="Prints"),Stock_Tracker[[#This Row],[Quantity]],IF(AND(Stock_Tracker[[#This Row],[Transaction Type]]="Stock OUT",Stock_Tracker[[#This Row],[Item Category]]="Prints"),-Stock_Tracker[[#This Row],[Quantity]],"0"))</f>
        <v>0</v>
      </c>
      <c r="N1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3" s="47" t="str">
        <f>IF(AND(Stock_Tracker[[#This Row],[Transaction Type]]="Stock IN",Stock_Tracker[[#This Row],[Item Category]]="Stickers"),Stock_Tracker[[#This Row],[Quantity]],IF(AND(Stock_Tracker[[#This Row],[Transaction Type]]="Stock OUT",Stock_Tracker[[#This Row],[Item Category]]="Stickers"),-Stock_Tracker[[#This Row],[Quantity]],"0"))</f>
        <v>0</v>
      </c>
      <c r="P13" s="47">
        <f>IFERROR(P12+Stock_Tracker[[#This Row],[Keychain (+/-)]],0)</f>
        <v>9</v>
      </c>
      <c r="Q13" s="47">
        <f>IFERROR(Q12+Stock_Tracker[[#This Row],[Print (+/-)]],0)</f>
        <v>0</v>
      </c>
      <c r="R13" s="47">
        <f>IFERROR(R12+Stock_Tracker[[#This Row],[Greeting Card (+/-)]],1)</f>
        <v>1</v>
      </c>
      <c r="S13" s="47">
        <f>IFERROR(S12+Stock_Tracker[[#This Row],[Stickers (+/-)]],0)</f>
        <v>0</v>
      </c>
      <c r="T13" s="47">
        <f>SUM(Stock_Tracker[[#This Row],[KC as of TX date]:[Stickers as of TX date]])</f>
        <v>10</v>
      </c>
    </row>
    <row r="14" spans="2:20" x14ac:dyDescent="0.2">
      <c r="B14" t="s">
        <v>100</v>
      </c>
      <c r="C14" t="str">
        <f>_xlfn.XLOOKUP(Stock_Tracker[[#This Row],[Item Name]],Master_Inventory[Item Name],Master_Inventory[Inventory ID],"",0)</f>
        <v>K0010</v>
      </c>
      <c r="D14" s="4" t="s">
        <v>45</v>
      </c>
      <c r="E14" t="str">
        <f>_xlfn.XLOOKUP(Stock_Tracker[[#This Row],[Item Name]],Master_Inventory[Item Name],Master_Inventory[Item Category],"",0)</f>
        <v>Keychains</v>
      </c>
      <c r="F14" s="45">
        <v>45524</v>
      </c>
      <c r="G14" t="s">
        <v>82</v>
      </c>
      <c r="H14" s="3" t="str">
        <f>IF(Stock_Tracker[[#This Row],[Transaction Type]]="Stock OUT",_xlfn.XLOOKUP(Stock_Tracker[[#This Row],[Inventory ID]],Master_Inventory[Inventory ID],Master_Inventory[Price]),"N/A")</f>
        <v>N/A</v>
      </c>
      <c r="I14" s="1">
        <v>1</v>
      </c>
      <c r="J14" s="46" t="str">
        <f>IF(Stock_Tracker[[#This Row],[Transaction Type]]="Stock OUT",Stock_Tracker[[#This Row],[Price]]*Stock_Tracker[[#This Row],[Quantity]],"N/A")</f>
        <v>N/A</v>
      </c>
      <c r="K14" t="s">
        <v>88</v>
      </c>
      <c r="L14" s="47">
        <f>IF(AND(Stock_Tracker[[#This Row],[Transaction Type]]="Stock IN",Stock_Tracker[[#This Row],[Item Category]]="Keychains"),Stock_Tracker[[#This Row],[Quantity]],IF(AND(Stock_Tracker[[#This Row],[Transaction Type]]="Stock OUT",Stock_Tracker[[#This Row],[Item Category]]="Keychains"),-Stock_Tracker[[#This Row],[Quantity]],"0"))</f>
        <v>1</v>
      </c>
      <c r="M14" s="47" t="str">
        <f>IF(AND(Stock_Tracker[[#This Row],[Transaction Type]]="Stock IN",Stock_Tracker[[#This Row],[Item Category]]="Prints"),Stock_Tracker[[#This Row],[Quantity]],IF(AND(Stock_Tracker[[#This Row],[Transaction Type]]="Stock OUT",Stock_Tracker[[#This Row],[Item Category]]="Prints"),-Stock_Tracker[[#This Row],[Quantity]],"0"))</f>
        <v>0</v>
      </c>
      <c r="N1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4" s="47" t="str">
        <f>IF(AND(Stock_Tracker[[#This Row],[Transaction Type]]="Stock IN",Stock_Tracker[[#This Row],[Item Category]]="Stickers"),Stock_Tracker[[#This Row],[Quantity]],IF(AND(Stock_Tracker[[#This Row],[Transaction Type]]="Stock OUT",Stock_Tracker[[#This Row],[Item Category]]="Stickers"),-Stock_Tracker[[#This Row],[Quantity]],"0"))</f>
        <v>0</v>
      </c>
      <c r="P14" s="47">
        <f>IFERROR(P13+Stock_Tracker[[#This Row],[Keychain (+/-)]],0)</f>
        <v>10</v>
      </c>
      <c r="Q14" s="47">
        <f>IFERROR(Q13+Stock_Tracker[[#This Row],[Print (+/-)]],0)</f>
        <v>0</v>
      </c>
      <c r="R14" s="47">
        <f>IFERROR(R13+Stock_Tracker[[#This Row],[Greeting Card (+/-)]],1)</f>
        <v>1</v>
      </c>
      <c r="S14" s="47">
        <f>IFERROR(S13+Stock_Tracker[[#This Row],[Stickers (+/-)]],0)</f>
        <v>0</v>
      </c>
      <c r="T14" s="47">
        <f>SUM(Stock_Tracker[[#This Row],[KC as of TX date]:[Stickers as of TX date]])</f>
        <v>11</v>
      </c>
    </row>
    <row r="15" spans="2:20" x14ac:dyDescent="0.2">
      <c r="B15" t="s">
        <v>101</v>
      </c>
      <c r="C15" t="str">
        <f>_xlfn.XLOOKUP(Stock_Tracker[[#This Row],[Item Name]],Master_Inventory[Item Name],Master_Inventory[Inventory ID],"",0)</f>
        <v>K0011</v>
      </c>
      <c r="D15" s="4" t="s">
        <v>46</v>
      </c>
      <c r="E15" t="str">
        <f>_xlfn.XLOOKUP(Stock_Tracker[[#This Row],[Item Name]],Master_Inventory[Item Name],Master_Inventory[Item Category],"",0)</f>
        <v>Keychains</v>
      </c>
      <c r="F15" s="45">
        <v>45524</v>
      </c>
      <c r="G15" t="s">
        <v>82</v>
      </c>
      <c r="H15" s="3" t="str">
        <f>IF(Stock_Tracker[[#This Row],[Transaction Type]]="Stock OUT",_xlfn.XLOOKUP(Stock_Tracker[[#This Row],[Inventory ID]],Master_Inventory[Inventory ID],Master_Inventory[Price]),"N/A")</f>
        <v>N/A</v>
      </c>
      <c r="I15" s="1">
        <v>1</v>
      </c>
      <c r="J15" s="46" t="str">
        <f>IF(Stock_Tracker[[#This Row],[Transaction Type]]="Stock OUT",Stock_Tracker[[#This Row],[Price]]*Stock_Tracker[[#This Row],[Quantity]],"N/A")</f>
        <v>N/A</v>
      </c>
      <c r="K15" t="s">
        <v>88</v>
      </c>
      <c r="L15" s="47">
        <f>IF(AND(Stock_Tracker[[#This Row],[Transaction Type]]="Stock IN",Stock_Tracker[[#This Row],[Item Category]]="Keychains"),Stock_Tracker[[#This Row],[Quantity]],IF(AND(Stock_Tracker[[#This Row],[Transaction Type]]="Stock OUT",Stock_Tracker[[#This Row],[Item Category]]="Keychains"),-Stock_Tracker[[#This Row],[Quantity]],"0"))</f>
        <v>1</v>
      </c>
      <c r="M15" s="47" t="str">
        <f>IF(AND(Stock_Tracker[[#This Row],[Transaction Type]]="Stock IN",Stock_Tracker[[#This Row],[Item Category]]="Prints"),Stock_Tracker[[#This Row],[Quantity]],IF(AND(Stock_Tracker[[#This Row],[Transaction Type]]="Stock OUT",Stock_Tracker[[#This Row],[Item Category]]="Prints"),-Stock_Tracker[[#This Row],[Quantity]],"0"))</f>
        <v>0</v>
      </c>
      <c r="N1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5" s="47" t="str">
        <f>IF(AND(Stock_Tracker[[#This Row],[Transaction Type]]="Stock IN",Stock_Tracker[[#This Row],[Item Category]]="Stickers"),Stock_Tracker[[#This Row],[Quantity]],IF(AND(Stock_Tracker[[#This Row],[Transaction Type]]="Stock OUT",Stock_Tracker[[#This Row],[Item Category]]="Stickers"),-Stock_Tracker[[#This Row],[Quantity]],"0"))</f>
        <v>0</v>
      </c>
      <c r="P15" s="47">
        <f>IFERROR(P14+Stock_Tracker[[#This Row],[Keychain (+/-)]],0)</f>
        <v>11</v>
      </c>
      <c r="Q15" s="47">
        <f>IFERROR(Q14+Stock_Tracker[[#This Row],[Print (+/-)]],0)</f>
        <v>0</v>
      </c>
      <c r="R15" s="47">
        <f>IFERROR(R14+Stock_Tracker[[#This Row],[Greeting Card (+/-)]],1)</f>
        <v>1</v>
      </c>
      <c r="S15" s="47">
        <f>IFERROR(S14+Stock_Tracker[[#This Row],[Stickers (+/-)]],0)</f>
        <v>0</v>
      </c>
      <c r="T15" s="47">
        <f>SUM(Stock_Tracker[[#This Row],[KC as of TX date]:[Stickers as of TX date]])</f>
        <v>12</v>
      </c>
    </row>
    <row r="16" spans="2:20" x14ac:dyDescent="0.2">
      <c r="B16" t="s">
        <v>102</v>
      </c>
      <c r="C16" t="str">
        <f>_xlfn.XLOOKUP(Stock_Tracker[[#This Row],[Item Name]],Master_Inventory[Item Name],Master_Inventory[Inventory ID],"",0)</f>
        <v>K0012</v>
      </c>
      <c r="D16" s="4" t="s">
        <v>169</v>
      </c>
      <c r="E16" t="str">
        <f>_xlfn.XLOOKUP(Stock_Tracker[[#This Row],[Item Name]],Master_Inventory[Item Name],Master_Inventory[Item Category],"",0)</f>
        <v>Keychains</v>
      </c>
      <c r="F16" s="45">
        <v>45524</v>
      </c>
      <c r="G16" t="s">
        <v>82</v>
      </c>
      <c r="H16" s="3" t="str">
        <f>IF(Stock_Tracker[[#This Row],[Transaction Type]]="Stock OUT",_xlfn.XLOOKUP(Stock_Tracker[[#This Row],[Inventory ID]],Master_Inventory[Inventory ID],Master_Inventory[Price]),"N/A")</f>
        <v>N/A</v>
      </c>
      <c r="I16" s="1">
        <v>1</v>
      </c>
      <c r="J16" s="46" t="str">
        <f>IF(Stock_Tracker[[#This Row],[Transaction Type]]="Stock OUT",Stock_Tracker[[#This Row],[Price]]*Stock_Tracker[[#This Row],[Quantity]],"N/A")</f>
        <v>N/A</v>
      </c>
      <c r="K16" t="s">
        <v>88</v>
      </c>
      <c r="L16" s="47">
        <f>IF(AND(Stock_Tracker[[#This Row],[Transaction Type]]="Stock IN",Stock_Tracker[[#This Row],[Item Category]]="Keychains"),Stock_Tracker[[#This Row],[Quantity]],IF(AND(Stock_Tracker[[#This Row],[Transaction Type]]="Stock OUT",Stock_Tracker[[#This Row],[Item Category]]="Keychains"),-Stock_Tracker[[#This Row],[Quantity]],"0"))</f>
        <v>1</v>
      </c>
      <c r="M16" s="47" t="str">
        <f>IF(AND(Stock_Tracker[[#This Row],[Transaction Type]]="Stock IN",Stock_Tracker[[#This Row],[Item Category]]="Prints"),Stock_Tracker[[#This Row],[Quantity]],IF(AND(Stock_Tracker[[#This Row],[Transaction Type]]="Stock OUT",Stock_Tracker[[#This Row],[Item Category]]="Prints"),-Stock_Tracker[[#This Row],[Quantity]],"0"))</f>
        <v>0</v>
      </c>
      <c r="N1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6" s="47" t="str">
        <f>IF(AND(Stock_Tracker[[#This Row],[Transaction Type]]="Stock IN",Stock_Tracker[[#This Row],[Item Category]]="Stickers"),Stock_Tracker[[#This Row],[Quantity]],IF(AND(Stock_Tracker[[#This Row],[Transaction Type]]="Stock OUT",Stock_Tracker[[#This Row],[Item Category]]="Stickers"),-Stock_Tracker[[#This Row],[Quantity]],"0"))</f>
        <v>0</v>
      </c>
      <c r="P16" s="47">
        <f>IFERROR(P15+Stock_Tracker[[#This Row],[Keychain (+/-)]],0)</f>
        <v>12</v>
      </c>
      <c r="Q16" s="47">
        <f>IFERROR(Q15+Stock_Tracker[[#This Row],[Print (+/-)]],0)</f>
        <v>0</v>
      </c>
      <c r="R16" s="47">
        <f>IFERROR(R15+Stock_Tracker[[#This Row],[Greeting Card (+/-)]],1)</f>
        <v>1</v>
      </c>
      <c r="S16" s="47">
        <f>IFERROR(S15+Stock_Tracker[[#This Row],[Stickers (+/-)]],0)</f>
        <v>0</v>
      </c>
      <c r="T16" s="47">
        <f>SUM(Stock_Tracker[[#This Row],[KC as of TX date]:[Stickers as of TX date]])</f>
        <v>13</v>
      </c>
    </row>
    <row r="17" spans="2:20" x14ac:dyDescent="0.2">
      <c r="B17" t="s">
        <v>103</v>
      </c>
      <c r="C17" t="str">
        <f>_xlfn.XLOOKUP(Stock_Tracker[[#This Row],[Item Name]],Master_Inventory[Item Name],Master_Inventory[Inventory ID],"",0)</f>
        <v>K0013</v>
      </c>
      <c r="D17" s="4" t="s">
        <v>47</v>
      </c>
      <c r="E17" t="str">
        <f>_xlfn.XLOOKUP(Stock_Tracker[[#This Row],[Item Name]],Master_Inventory[Item Name],Master_Inventory[Item Category],"",0)</f>
        <v>Keychains</v>
      </c>
      <c r="F17" s="45">
        <v>45524</v>
      </c>
      <c r="G17" t="s">
        <v>82</v>
      </c>
      <c r="H17" s="3" t="str">
        <f>IF(Stock_Tracker[[#This Row],[Transaction Type]]="Stock OUT",_xlfn.XLOOKUP(Stock_Tracker[[#This Row],[Inventory ID]],Master_Inventory[Inventory ID],Master_Inventory[Price]),"N/A")</f>
        <v>N/A</v>
      </c>
      <c r="I17" s="1">
        <v>1</v>
      </c>
      <c r="J17" s="46" t="str">
        <f>IF(Stock_Tracker[[#This Row],[Transaction Type]]="Stock OUT",Stock_Tracker[[#This Row],[Price]]*Stock_Tracker[[#This Row],[Quantity]],"N/A")</f>
        <v>N/A</v>
      </c>
      <c r="K17" t="s">
        <v>88</v>
      </c>
      <c r="L17" s="47">
        <f>IF(AND(Stock_Tracker[[#This Row],[Transaction Type]]="Stock IN",Stock_Tracker[[#This Row],[Item Category]]="Keychains"),Stock_Tracker[[#This Row],[Quantity]],IF(AND(Stock_Tracker[[#This Row],[Transaction Type]]="Stock OUT",Stock_Tracker[[#This Row],[Item Category]]="Keychains"),-Stock_Tracker[[#This Row],[Quantity]],"0"))</f>
        <v>1</v>
      </c>
      <c r="M17" s="47" t="str">
        <f>IF(AND(Stock_Tracker[[#This Row],[Transaction Type]]="Stock IN",Stock_Tracker[[#This Row],[Item Category]]="Prints"),Stock_Tracker[[#This Row],[Quantity]],IF(AND(Stock_Tracker[[#This Row],[Transaction Type]]="Stock OUT",Stock_Tracker[[#This Row],[Item Category]]="Prints"),-Stock_Tracker[[#This Row],[Quantity]],"0"))</f>
        <v>0</v>
      </c>
      <c r="N1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7" s="47" t="str">
        <f>IF(AND(Stock_Tracker[[#This Row],[Transaction Type]]="Stock IN",Stock_Tracker[[#This Row],[Item Category]]="Stickers"),Stock_Tracker[[#This Row],[Quantity]],IF(AND(Stock_Tracker[[#This Row],[Transaction Type]]="Stock OUT",Stock_Tracker[[#This Row],[Item Category]]="Stickers"),-Stock_Tracker[[#This Row],[Quantity]],"0"))</f>
        <v>0</v>
      </c>
      <c r="P17" s="47">
        <f>IFERROR(P16+Stock_Tracker[[#This Row],[Keychain (+/-)]],0)</f>
        <v>13</v>
      </c>
      <c r="Q17" s="47">
        <f>IFERROR(Q16+Stock_Tracker[[#This Row],[Print (+/-)]],0)</f>
        <v>0</v>
      </c>
      <c r="R17" s="47">
        <f>IFERROR(R16+Stock_Tracker[[#This Row],[Greeting Card (+/-)]],1)</f>
        <v>1</v>
      </c>
      <c r="S17" s="47">
        <f>IFERROR(S16+Stock_Tracker[[#This Row],[Stickers (+/-)]],0)</f>
        <v>0</v>
      </c>
      <c r="T17" s="47">
        <f>SUM(Stock_Tracker[[#This Row],[KC as of TX date]:[Stickers as of TX date]])</f>
        <v>14</v>
      </c>
    </row>
    <row r="18" spans="2:20" x14ac:dyDescent="0.2">
      <c r="B18" t="s">
        <v>104</v>
      </c>
      <c r="C18" t="str">
        <f>_xlfn.XLOOKUP(Stock_Tracker[[#This Row],[Item Name]],Master_Inventory[Item Name],Master_Inventory[Inventory ID],"",0)</f>
        <v>K0014</v>
      </c>
      <c r="D18" s="4" t="s">
        <v>48</v>
      </c>
      <c r="E18" t="str">
        <f>_xlfn.XLOOKUP(Stock_Tracker[[#This Row],[Item Name]],Master_Inventory[Item Name],Master_Inventory[Item Category],"",0)</f>
        <v>Keychains</v>
      </c>
      <c r="F18" s="45">
        <v>45524</v>
      </c>
      <c r="G18" t="s">
        <v>82</v>
      </c>
      <c r="H18" s="3" t="str">
        <f>IF(Stock_Tracker[[#This Row],[Transaction Type]]="Stock OUT",_xlfn.XLOOKUP(Stock_Tracker[[#This Row],[Inventory ID]],Master_Inventory[Inventory ID],Master_Inventory[Price]),"N/A")</f>
        <v>N/A</v>
      </c>
      <c r="I18" s="1">
        <v>1</v>
      </c>
      <c r="J18" s="46" t="str">
        <f>IF(Stock_Tracker[[#This Row],[Transaction Type]]="Stock OUT",Stock_Tracker[[#This Row],[Price]]*Stock_Tracker[[#This Row],[Quantity]],"N/A")</f>
        <v>N/A</v>
      </c>
      <c r="K18" t="s">
        <v>88</v>
      </c>
      <c r="L18" s="47">
        <f>IF(AND(Stock_Tracker[[#This Row],[Transaction Type]]="Stock IN",Stock_Tracker[[#This Row],[Item Category]]="Keychains"),Stock_Tracker[[#This Row],[Quantity]],IF(AND(Stock_Tracker[[#This Row],[Transaction Type]]="Stock OUT",Stock_Tracker[[#This Row],[Item Category]]="Keychains"),-Stock_Tracker[[#This Row],[Quantity]],"0"))</f>
        <v>1</v>
      </c>
      <c r="M18" s="47" t="str">
        <f>IF(AND(Stock_Tracker[[#This Row],[Transaction Type]]="Stock IN",Stock_Tracker[[#This Row],[Item Category]]="Prints"),Stock_Tracker[[#This Row],[Quantity]],IF(AND(Stock_Tracker[[#This Row],[Transaction Type]]="Stock OUT",Stock_Tracker[[#This Row],[Item Category]]="Prints"),-Stock_Tracker[[#This Row],[Quantity]],"0"))</f>
        <v>0</v>
      </c>
      <c r="N1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8" s="47" t="str">
        <f>IF(AND(Stock_Tracker[[#This Row],[Transaction Type]]="Stock IN",Stock_Tracker[[#This Row],[Item Category]]="Stickers"),Stock_Tracker[[#This Row],[Quantity]],IF(AND(Stock_Tracker[[#This Row],[Transaction Type]]="Stock OUT",Stock_Tracker[[#This Row],[Item Category]]="Stickers"),-Stock_Tracker[[#This Row],[Quantity]],"0"))</f>
        <v>0</v>
      </c>
      <c r="P18" s="47">
        <f>IFERROR(P17+Stock_Tracker[[#This Row],[Keychain (+/-)]],0)</f>
        <v>14</v>
      </c>
      <c r="Q18" s="47">
        <f>IFERROR(Q17+Stock_Tracker[[#This Row],[Print (+/-)]],0)</f>
        <v>0</v>
      </c>
      <c r="R18" s="47">
        <f>IFERROR(R17+Stock_Tracker[[#This Row],[Greeting Card (+/-)]],1)</f>
        <v>1</v>
      </c>
      <c r="S18" s="47">
        <f>IFERROR(S17+Stock_Tracker[[#This Row],[Stickers (+/-)]],0)</f>
        <v>0</v>
      </c>
      <c r="T18" s="47">
        <f>SUM(Stock_Tracker[[#This Row],[KC as of TX date]:[Stickers as of TX date]])</f>
        <v>15</v>
      </c>
    </row>
    <row r="19" spans="2:20" x14ac:dyDescent="0.2">
      <c r="B19" t="s">
        <v>105</v>
      </c>
      <c r="C19" t="str">
        <f>_xlfn.XLOOKUP(Stock_Tracker[[#This Row],[Item Name]],Master_Inventory[Item Name],Master_Inventory[Inventory ID],"",0)</f>
        <v>K0015</v>
      </c>
      <c r="D19" s="4" t="s">
        <v>170</v>
      </c>
      <c r="E19" t="str">
        <f>_xlfn.XLOOKUP(Stock_Tracker[[#This Row],[Item Name]],Master_Inventory[Item Name],Master_Inventory[Item Category],"",0)</f>
        <v>Keychains</v>
      </c>
      <c r="F19" s="45">
        <v>45524</v>
      </c>
      <c r="G19" t="s">
        <v>82</v>
      </c>
      <c r="H19" s="3" t="str">
        <f>IF(Stock_Tracker[[#This Row],[Transaction Type]]="Stock OUT",_xlfn.XLOOKUP(Stock_Tracker[[#This Row],[Inventory ID]],Master_Inventory[Inventory ID],Master_Inventory[Price]),"N/A")</f>
        <v>N/A</v>
      </c>
      <c r="I19" s="1">
        <v>1</v>
      </c>
      <c r="J19" s="46" t="str">
        <f>IF(Stock_Tracker[[#This Row],[Transaction Type]]="Stock OUT",Stock_Tracker[[#This Row],[Price]]*Stock_Tracker[[#This Row],[Quantity]],"N/A")</f>
        <v>N/A</v>
      </c>
      <c r="K19" t="s">
        <v>88</v>
      </c>
      <c r="L19" s="47">
        <f>IF(AND(Stock_Tracker[[#This Row],[Transaction Type]]="Stock IN",Stock_Tracker[[#This Row],[Item Category]]="Keychains"),Stock_Tracker[[#This Row],[Quantity]],IF(AND(Stock_Tracker[[#This Row],[Transaction Type]]="Stock OUT",Stock_Tracker[[#This Row],[Item Category]]="Keychains"),-Stock_Tracker[[#This Row],[Quantity]],"0"))</f>
        <v>1</v>
      </c>
      <c r="M19" s="47" t="str">
        <f>IF(AND(Stock_Tracker[[#This Row],[Transaction Type]]="Stock IN",Stock_Tracker[[#This Row],[Item Category]]="Prints"),Stock_Tracker[[#This Row],[Quantity]],IF(AND(Stock_Tracker[[#This Row],[Transaction Type]]="Stock OUT",Stock_Tracker[[#This Row],[Item Category]]="Prints"),-Stock_Tracker[[#This Row],[Quantity]],"0"))</f>
        <v>0</v>
      </c>
      <c r="N1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9" s="47" t="str">
        <f>IF(AND(Stock_Tracker[[#This Row],[Transaction Type]]="Stock IN",Stock_Tracker[[#This Row],[Item Category]]="Stickers"),Stock_Tracker[[#This Row],[Quantity]],IF(AND(Stock_Tracker[[#This Row],[Transaction Type]]="Stock OUT",Stock_Tracker[[#This Row],[Item Category]]="Stickers"),-Stock_Tracker[[#This Row],[Quantity]],"0"))</f>
        <v>0</v>
      </c>
      <c r="P19" s="47">
        <f>IFERROR(P18+Stock_Tracker[[#This Row],[Keychain (+/-)]],0)</f>
        <v>15</v>
      </c>
      <c r="Q19" s="47">
        <f>IFERROR(Q18+Stock_Tracker[[#This Row],[Print (+/-)]],0)</f>
        <v>0</v>
      </c>
      <c r="R19" s="47">
        <f>IFERROR(R18+Stock_Tracker[[#This Row],[Greeting Card (+/-)]],1)</f>
        <v>1</v>
      </c>
      <c r="S19" s="47">
        <f>IFERROR(S18+Stock_Tracker[[#This Row],[Stickers (+/-)]],0)</f>
        <v>0</v>
      </c>
      <c r="T19" s="47">
        <f>SUM(Stock_Tracker[[#This Row],[KC as of TX date]:[Stickers as of TX date]])</f>
        <v>16</v>
      </c>
    </row>
    <row r="20" spans="2:20" x14ac:dyDescent="0.2">
      <c r="B20" t="s">
        <v>106</v>
      </c>
      <c r="C20" t="str">
        <f>_xlfn.XLOOKUP(Stock_Tracker[[#This Row],[Item Name]],Master_Inventory[Item Name],Master_Inventory[Inventory ID],"",0)</f>
        <v>K0016</v>
      </c>
      <c r="D20" s="4" t="s">
        <v>171</v>
      </c>
      <c r="E20" t="str">
        <f>_xlfn.XLOOKUP(Stock_Tracker[[#This Row],[Item Name]],Master_Inventory[Item Name],Master_Inventory[Item Category],"",0)</f>
        <v>Keychains</v>
      </c>
      <c r="F20" s="45">
        <v>45524</v>
      </c>
      <c r="G20" t="s">
        <v>82</v>
      </c>
      <c r="H20" s="3" t="str">
        <f>IF(Stock_Tracker[[#This Row],[Transaction Type]]="Stock OUT",_xlfn.XLOOKUP(Stock_Tracker[[#This Row],[Inventory ID]],Master_Inventory[Inventory ID],Master_Inventory[Price]),"N/A")</f>
        <v>N/A</v>
      </c>
      <c r="I20" s="1">
        <v>1</v>
      </c>
      <c r="J20" s="46" t="str">
        <f>IF(Stock_Tracker[[#This Row],[Transaction Type]]="Stock OUT",Stock_Tracker[[#This Row],[Price]]*Stock_Tracker[[#This Row],[Quantity]],"N/A")</f>
        <v>N/A</v>
      </c>
      <c r="K20" t="s">
        <v>88</v>
      </c>
      <c r="L20" s="47">
        <f>IF(AND(Stock_Tracker[[#This Row],[Transaction Type]]="Stock IN",Stock_Tracker[[#This Row],[Item Category]]="Keychains"),Stock_Tracker[[#This Row],[Quantity]],IF(AND(Stock_Tracker[[#This Row],[Transaction Type]]="Stock OUT",Stock_Tracker[[#This Row],[Item Category]]="Keychains"),-Stock_Tracker[[#This Row],[Quantity]],"0"))</f>
        <v>1</v>
      </c>
      <c r="M20" s="47" t="str">
        <f>IF(AND(Stock_Tracker[[#This Row],[Transaction Type]]="Stock IN",Stock_Tracker[[#This Row],[Item Category]]="Prints"),Stock_Tracker[[#This Row],[Quantity]],IF(AND(Stock_Tracker[[#This Row],[Transaction Type]]="Stock OUT",Stock_Tracker[[#This Row],[Item Category]]="Prints"),-Stock_Tracker[[#This Row],[Quantity]],"0"))</f>
        <v>0</v>
      </c>
      <c r="N2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0" s="47" t="str">
        <f>IF(AND(Stock_Tracker[[#This Row],[Transaction Type]]="Stock IN",Stock_Tracker[[#This Row],[Item Category]]="Stickers"),Stock_Tracker[[#This Row],[Quantity]],IF(AND(Stock_Tracker[[#This Row],[Transaction Type]]="Stock OUT",Stock_Tracker[[#This Row],[Item Category]]="Stickers"),-Stock_Tracker[[#This Row],[Quantity]],"0"))</f>
        <v>0</v>
      </c>
      <c r="P20" s="47">
        <f>IFERROR(P19+Stock_Tracker[[#This Row],[Keychain (+/-)]],0)</f>
        <v>16</v>
      </c>
      <c r="Q20" s="47">
        <f>IFERROR(Q19+Stock_Tracker[[#This Row],[Print (+/-)]],0)</f>
        <v>0</v>
      </c>
      <c r="R20" s="47">
        <f>IFERROR(R19+Stock_Tracker[[#This Row],[Greeting Card (+/-)]],1)</f>
        <v>1</v>
      </c>
      <c r="S20" s="47">
        <f>IFERROR(S19+Stock_Tracker[[#This Row],[Stickers (+/-)]],0)</f>
        <v>0</v>
      </c>
      <c r="T20" s="47">
        <f>SUM(Stock_Tracker[[#This Row],[KC as of TX date]:[Stickers as of TX date]])</f>
        <v>17</v>
      </c>
    </row>
    <row r="21" spans="2:20" x14ac:dyDescent="0.2">
      <c r="B21" t="s">
        <v>107</v>
      </c>
      <c r="C21" t="str">
        <f>_xlfn.XLOOKUP(Stock_Tracker[[#This Row],[Item Name]],Master_Inventory[Item Name],Master_Inventory[Inventory ID],"",0)</f>
        <v>K0017</v>
      </c>
      <c r="D21" s="4" t="s">
        <v>172</v>
      </c>
      <c r="E21" t="str">
        <f>_xlfn.XLOOKUP(Stock_Tracker[[#This Row],[Item Name]],Master_Inventory[Item Name],Master_Inventory[Item Category],"",0)</f>
        <v>Keychains</v>
      </c>
      <c r="F21" s="45">
        <v>45524</v>
      </c>
      <c r="G21" t="s">
        <v>82</v>
      </c>
      <c r="H21" s="3" t="str">
        <f>IF(Stock_Tracker[[#This Row],[Transaction Type]]="Stock OUT",_xlfn.XLOOKUP(Stock_Tracker[[#This Row],[Inventory ID]],Master_Inventory[Inventory ID],Master_Inventory[Price]),"N/A")</f>
        <v>N/A</v>
      </c>
      <c r="I21" s="1">
        <v>1</v>
      </c>
      <c r="J21" s="46" t="str">
        <f>IF(Stock_Tracker[[#This Row],[Transaction Type]]="Stock OUT",Stock_Tracker[[#This Row],[Price]]*Stock_Tracker[[#This Row],[Quantity]],"N/A")</f>
        <v>N/A</v>
      </c>
      <c r="K21" t="s">
        <v>88</v>
      </c>
      <c r="L21" s="47">
        <f>IF(AND(Stock_Tracker[[#This Row],[Transaction Type]]="Stock IN",Stock_Tracker[[#This Row],[Item Category]]="Keychains"),Stock_Tracker[[#This Row],[Quantity]],IF(AND(Stock_Tracker[[#This Row],[Transaction Type]]="Stock OUT",Stock_Tracker[[#This Row],[Item Category]]="Keychains"),-Stock_Tracker[[#This Row],[Quantity]],"0"))</f>
        <v>1</v>
      </c>
      <c r="M21" s="47" t="str">
        <f>IF(AND(Stock_Tracker[[#This Row],[Transaction Type]]="Stock IN",Stock_Tracker[[#This Row],[Item Category]]="Prints"),Stock_Tracker[[#This Row],[Quantity]],IF(AND(Stock_Tracker[[#This Row],[Transaction Type]]="Stock OUT",Stock_Tracker[[#This Row],[Item Category]]="Prints"),-Stock_Tracker[[#This Row],[Quantity]],"0"))</f>
        <v>0</v>
      </c>
      <c r="N2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1" s="47" t="str">
        <f>IF(AND(Stock_Tracker[[#This Row],[Transaction Type]]="Stock IN",Stock_Tracker[[#This Row],[Item Category]]="Stickers"),Stock_Tracker[[#This Row],[Quantity]],IF(AND(Stock_Tracker[[#This Row],[Transaction Type]]="Stock OUT",Stock_Tracker[[#This Row],[Item Category]]="Stickers"),-Stock_Tracker[[#This Row],[Quantity]],"0"))</f>
        <v>0</v>
      </c>
      <c r="P21" s="47">
        <f>IFERROR(P20+Stock_Tracker[[#This Row],[Keychain (+/-)]],0)</f>
        <v>17</v>
      </c>
      <c r="Q21" s="47">
        <f>IFERROR(Q20+Stock_Tracker[[#This Row],[Print (+/-)]],0)</f>
        <v>0</v>
      </c>
      <c r="R21" s="47">
        <f>IFERROR(R20+Stock_Tracker[[#This Row],[Greeting Card (+/-)]],1)</f>
        <v>1</v>
      </c>
      <c r="S21" s="47">
        <f>IFERROR(S20+Stock_Tracker[[#This Row],[Stickers (+/-)]],0)</f>
        <v>0</v>
      </c>
      <c r="T21" s="47">
        <f>SUM(Stock_Tracker[[#This Row],[KC as of TX date]:[Stickers as of TX date]])</f>
        <v>18</v>
      </c>
    </row>
    <row r="22" spans="2:20" x14ac:dyDescent="0.2">
      <c r="B22" t="s">
        <v>108</v>
      </c>
      <c r="C22" t="str">
        <f>_xlfn.XLOOKUP(Stock_Tracker[[#This Row],[Item Name]],Master_Inventory[Item Name],Master_Inventory[Inventory ID],"",0)</f>
        <v>K0018</v>
      </c>
      <c r="D22" s="4" t="s">
        <v>49</v>
      </c>
      <c r="E22" t="str">
        <f>_xlfn.XLOOKUP(Stock_Tracker[[#This Row],[Item Name]],Master_Inventory[Item Name],Master_Inventory[Item Category],"",0)</f>
        <v>Keychains</v>
      </c>
      <c r="F22" s="45">
        <v>45524</v>
      </c>
      <c r="G22" t="s">
        <v>82</v>
      </c>
      <c r="H22" s="3" t="str">
        <f>IF(Stock_Tracker[[#This Row],[Transaction Type]]="Stock OUT",_xlfn.XLOOKUP(Stock_Tracker[[#This Row],[Inventory ID]],Master_Inventory[Inventory ID],Master_Inventory[Price]),"N/A")</f>
        <v>N/A</v>
      </c>
      <c r="I22" s="1">
        <v>1</v>
      </c>
      <c r="J22" s="46" t="str">
        <f>IF(Stock_Tracker[[#This Row],[Transaction Type]]="Stock OUT",Stock_Tracker[[#This Row],[Price]]*Stock_Tracker[[#This Row],[Quantity]],"N/A")</f>
        <v>N/A</v>
      </c>
      <c r="K22" t="s">
        <v>88</v>
      </c>
      <c r="L22" s="47">
        <f>IF(AND(Stock_Tracker[[#This Row],[Transaction Type]]="Stock IN",Stock_Tracker[[#This Row],[Item Category]]="Keychains"),Stock_Tracker[[#This Row],[Quantity]],IF(AND(Stock_Tracker[[#This Row],[Transaction Type]]="Stock OUT",Stock_Tracker[[#This Row],[Item Category]]="Keychains"),-Stock_Tracker[[#This Row],[Quantity]],"0"))</f>
        <v>1</v>
      </c>
      <c r="M22" s="47" t="str">
        <f>IF(AND(Stock_Tracker[[#This Row],[Transaction Type]]="Stock IN",Stock_Tracker[[#This Row],[Item Category]]="Prints"),Stock_Tracker[[#This Row],[Quantity]],IF(AND(Stock_Tracker[[#This Row],[Transaction Type]]="Stock OUT",Stock_Tracker[[#This Row],[Item Category]]="Prints"),-Stock_Tracker[[#This Row],[Quantity]],"0"))</f>
        <v>0</v>
      </c>
      <c r="N2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2" s="47" t="str">
        <f>IF(AND(Stock_Tracker[[#This Row],[Transaction Type]]="Stock IN",Stock_Tracker[[#This Row],[Item Category]]="Stickers"),Stock_Tracker[[#This Row],[Quantity]],IF(AND(Stock_Tracker[[#This Row],[Transaction Type]]="Stock OUT",Stock_Tracker[[#This Row],[Item Category]]="Stickers"),-Stock_Tracker[[#This Row],[Quantity]],"0"))</f>
        <v>0</v>
      </c>
      <c r="P22" s="47">
        <f>IFERROR(P21+Stock_Tracker[[#This Row],[Keychain (+/-)]],0)</f>
        <v>18</v>
      </c>
      <c r="Q22" s="47">
        <f>IFERROR(Q21+Stock_Tracker[[#This Row],[Print (+/-)]],0)</f>
        <v>0</v>
      </c>
      <c r="R22" s="47">
        <f>IFERROR(R21+Stock_Tracker[[#This Row],[Greeting Card (+/-)]],1)</f>
        <v>1</v>
      </c>
      <c r="S22" s="47">
        <f>IFERROR(S21+Stock_Tracker[[#This Row],[Stickers (+/-)]],0)</f>
        <v>0</v>
      </c>
      <c r="T22" s="47">
        <f>SUM(Stock_Tracker[[#This Row],[KC as of TX date]:[Stickers as of TX date]])</f>
        <v>19</v>
      </c>
    </row>
    <row r="23" spans="2:20" x14ac:dyDescent="0.2">
      <c r="B23" t="s">
        <v>109</v>
      </c>
      <c r="C23" t="str">
        <f>_xlfn.XLOOKUP(Stock_Tracker[[#This Row],[Item Name]],Master_Inventory[Item Name],Master_Inventory[Inventory ID],"",0)</f>
        <v>K0019</v>
      </c>
      <c r="D23" s="4" t="s">
        <v>173</v>
      </c>
      <c r="E23" t="str">
        <f>_xlfn.XLOOKUP(Stock_Tracker[[#This Row],[Item Name]],Master_Inventory[Item Name],Master_Inventory[Item Category],"",0)</f>
        <v>Keychains</v>
      </c>
      <c r="F23" s="45">
        <v>45524</v>
      </c>
      <c r="G23" t="s">
        <v>82</v>
      </c>
      <c r="H23" s="3" t="str">
        <f>IF(Stock_Tracker[[#This Row],[Transaction Type]]="Stock OUT",_xlfn.XLOOKUP(Stock_Tracker[[#This Row],[Inventory ID]],Master_Inventory[Inventory ID],Master_Inventory[Price]),"N/A")</f>
        <v>N/A</v>
      </c>
      <c r="I23" s="1">
        <v>1</v>
      </c>
      <c r="J23" s="46" t="str">
        <f>IF(Stock_Tracker[[#This Row],[Transaction Type]]="Stock OUT",Stock_Tracker[[#This Row],[Price]]*Stock_Tracker[[#This Row],[Quantity]],"N/A")</f>
        <v>N/A</v>
      </c>
      <c r="K23" t="s">
        <v>88</v>
      </c>
      <c r="L23" s="47">
        <f>IF(AND(Stock_Tracker[[#This Row],[Transaction Type]]="Stock IN",Stock_Tracker[[#This Row],[Item Category]]="Keychains"),Stock_Tracker[[#This Row],[Quantity]],IF(AND(Stock_Tracker[[#This Row],[Transaction Type]]="Stock OUT",Stock_Tracker[[#This Row],[Item Category]]="Keychains"),-Stock_Tracker[[#This Row],[Quantity]],"0"))</f>
        <v>1</v>
      </c>
      <c r="M23" s="47" t="str">
        <f>IF(AND(Stock_Tracker[[#This Row],[Transaction Type]]="Stock IN",Stock_Tracker[[#This Row],[Item Category]]="Prints"),Stock_Tracker[[#This Row],[Quantity]],IF(AND(Stock_Tracker[[#This Row],[Transaction Type]]="Stock OUT",Stock_Tracker[[#This Row],[Item Category]]="Prints"),-Stock_Tracker[[#This Row],[Quantity]],"0"))</f>
        <v>0</v>
      </c>
      <c r="N2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3" s="47" t="str">
        <f>IF(AND(Stock_Tracker[[#This Row],[Transaction Type]]="Stock IN",Stock_Tracker[[#This Row],[Item Category]]="Stickers"),Stock_Tracker[[#This Row],[Quantity]],IF(AND(Stock_Tracker[[#This Row],[Transaction Type]]="Stock OUT",Stock_Tracker[[#This Row],[Item Category]]="Stickers"),-Stock_Tracker[[#This Row],[Quantity]],"0"))</f>
        <v>0</v>
      </c>
      <c r="P23" s="47">
        <f>IFERROR(P22+Stock_Tracker[[#This Row],[Keychain (+/-)]],0)</f>
        <v>19</v>
      </c>
      <c r="Q23" s="47">
        <f>IFERROR(Q22+Stock_Tracker[[#This Row],[Print (+/-)]],0)</f>
        <v>0</v>
      </c>
      <c r="R23" s="47">
        <f>IFERROR(R22+Stock_Tracker[[#This Row],[Greeting Card (+/-)]],1)</f>
        <v>1</v>
      </c>
      <c r="S23" s="47">
        <f>IFERROR(S22+Stock_Tracker[[#This Row],[Stickers (+/-)]],0)</f>
        <v>0</v>
      </c>
      <c r="T23" s="47">
        <f>SUM(Stock_Tracker[[#This Row],[KC as of TX date]:[Stickers as of TX date]])</f>
        <v>20</v>
      </c>
    </row>
    <row r="24" spans="2:20" x14ac:dyDescent="0.2">
      <c r="B24" t="s">
        <v>110</v>
      </c>
      <c r="C24" t="str">
        <f>_xlfn.XLOOKUP(Stock_Tracker[[#This Row],[Item Name]],Master_Inventory[Item Name],Master_Inventory[Inventory ID],"",0)</f>
        <v>K0020</v>
      </c>
      <c r="D24" s="4" t="s">
        <v>50</v>
      </c>
      <c r="E24" t="str">
        <f>_xlfn.XLOOKUP(Stock_Tracker[[#This Row],[Item Name]],Master_Inventory[Item Name],Master_Inventory[Item Category],"",0)</f>
        <v>Keychains</v>
      </c>
      <c r="F24" s="45">
        <v>45524</v>
      </c>
      <c r="G24" t="s">
        <v>82</v>
      </c>
      <c r="H24" s="3" t="str">
        <f>IF(Stock_Tracker[[#This Row],[Transaction Type]]="Stock OUT",_xlfn.XLOOKUP(Stock_Tracker[[#This Row],[Inventory ID]],Master_Inventory[Inventory ID],Master_Inventory[Price]),"N/A")</f>
        <v>N/A</v>
      </c>
      <c r="I24" s="1">
        <v>1</v>
      </c>
      <c r="J24" s="46" t="str">
        <f>IF(Stock_Tracker[[#This Row],[Transaction Type]]="Stock OUT",Stock_Tracker[[#This Row],[Price]]*Stock_Tracker[[#This Row],[Quantity]],"N/A")</f>
        <v>N/A</v>
      </c>
      <c r="K24" t="s">
        <v>88</v>
      </c>
      <c r="L24" s="47">
        <f>IF(AND(Stock_Tracker[[#This Row],[Transaction Type]]="Stock IN",Stock_Tracker[[#This Row],[Item Category]]="Keychains"),Stock_Tracker[[#This Row],[Quantity]],IF(AND(Stock_Tracker[[#This Row],[Transaction Type]]="Stock OUT",Stock_Tracker[[#This Row],[Item Category]]="Keychains"),-Stock_Tracker[[#This Row],[Quantity]],"0"))</f>
        <v>1</v>
      </c>
      <c r="M24" s="47" t="str">
        <f>IF(AND(Stock_Tracker[[#This Row],[Transaction Type]]="Stock IN",Stock_Tracker[[#This Row],[Item Category]]="Prints"),Stock_Tracker[[#This Row],[Quantity]],IF(AND(Stock_Tracker[[#This Row],[Transaction Type]]="Stock OUT",Stock_Tracker[[#This Row],[Item Category]]="Prints"),-Stock_Tracker[[#This Row],[Quantity]],"0"))</f>
        <v>0</v>
      </c>
      <c r="N2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4" s="47" t="str">
        <f>IF(AND(Stock_Tracker[[#This Row],[Transaction Type]]="Stock IN",Stock_Tracker[[#This Row],[Item Category]]="Stickers"),Stock_Tracker[[#This Row],[Quantity]],IF(AND(Stock_Tracker[[#This Row],[Transaction Type]]="Stock OUT",Stock_Tracker[[#This Row],[Item Category]]="Stickers"),-Stock_Tracker[[#This Row],[Quantity]],"0"))</f>
        <v>0</v>
      </c>
      <c r="P24" s="47">
        <f>IFERROR(P23+Stock_Tracker[[#This Row],[Keychain (+/-)]],0)</f>
        <v>20</v>
      </c>
      <c r="Q24" s="47">
        <f>IFERROR(Q23+Stock_Tracker[[#This Row],[Print (+/-)]],0)</f>
        <v>0</v>
      </c>
      <c r="R24" s="47">
        <f>IFERROR(R23+Stock_Tracker[[#This Row],[Greeting Card (+/-)]],1)</f>
        <v>1</v>
      </c>
      <c r="S24" s="47">
        <f>IFERROR(S23+Stock_Tracker[[#This Row],[Stickers (+/-)]],0)</f>
        <v>0</v>
      </c>
      <c r="T24" s="47">
        <f>SUM(Stock_Tracker[[#This Row],[KC as of TX date]:[Stickers as of TX date]])</f>
        <v>21</v>
      </c>
    </row>
    <row r="25" spans="2:20" x14ac:dyDescent="0.2">
      <c r="B25" t="s">
        <v>111</v>
      </c>
      <c r="C25" t="str">
        <f>_xlfn.XLOOKUP(Stock_Tracker[[#This Row],[Item Name]],Master_Inventory[Item Name],Master_Inventory[Inventory ID],"",0)</f>
        <v>K0021</v>
      </c>
      <c r="D25" s="4" t="s">
        <v>174</v>
      </c>
      <c r="E25" t="str">
        <f>_xlfn.XLOOKUP(Stock_Tracker[[#This Row],[Item Name]],Master_Inventory[Item Name],Master_Inventory[Item Category],"",0)</f>
        <v>Keychains</v>
      </c>
      <c r="F25" s="45">
        <v>45524</v>
      </c>
      <c r="G25" t="s">
        <v>82</v>
      </c>
      <c r="H25" s="3" t="str">
        <f>IF(Stock_Tracker[[#This Row],[Transaction Type]]="Stock OUT",_xlfn.XLOOKUP(Stock_Tracker[[#This Row],[Inventory ID]],Master_Inventory[Inventory ID],Master_Inventory[Price]),"N/A")</f>
        <v>N/A</v>
      </c>
      <c r="I25" s="1">
        <v>1</v>
      </c>
      <c r="J25" s="46" t="str">
        <f>IF(Stock_Tracker[[#This Row],[Transaction Type]]="Stock OUT",Stock_Tracker[[#This Row],[Price]]*Stock_Tracker[[#This Row],[Quantity]],"N/A")</f>
        <v>N/A</v>
      </c>
      <c r="K25" t="s">
        <v>88</v>
      </c>
      <c r="L25" s="47">
        <f>IF(AND(Stock_Tracker[[#This Row],[Transaction Type]]="Stock IN",Stock_Tracker[[#This Row],[Item Category]]="Keychains"),Stock_Tracker[[#This Row],[Quantity]],IF(AND(Stock_Tracker[[#This Row],[Transaction Type]]="Stock OUT",Stock_Tracker[[#This Row],[Item Category]]="Keychains"),-Stock_Tracker[[#This Row],[Quantity]],"0"))</f>
        <v>1</v>
      </c>
      <c r="M25" s="47" t="str">
        <f>IF(AND(Stock_Tracker[[#This Row],[Transaction Type]]="Stock IN",Stock_Tracker[[#This Row],[Item Category]]="Prints"),Stock_Tracker[[#This Row],[Quantity]],IF(AND(Stock_Tracker[[#This Row],[Transaction Type]]="Stock OUT",Stock_Tracker[[#This Row],[Item Category]]="Prints"),-Stock_Tracker[[#This Row],[Quantity]],"0"))</f>
        <v>0</v>
      </c>
      <c r="N2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5" s="47" t="str">
        <f>IF(AND(Stock_Tracker[[#This Row],[Transaction Type]]="Stock IN",Stock_Tracker[[#This Row],[Item Category]]="Stickers"),Stock_Tracker[[#This Row],[Quantity]],IF(AND(Stock_Tracker[[#This Row],[Transaction Type]]="Stock OUT",Stock_Tracker[[#This Row],[Item Category]]="Stickers"),-Stock_Tracker[[#This Row],[Quantity]],"0"))</f>
        <v>0</v>
      </c>
      <c r="P25" s="47">
        <f>IFERROR(P24+Stock_Tracker[[#This Row],[Keychain (+/-)]],0)</f>
        <v>21</v>
      </c>
      <c r="Q25" s="47">
        <f>IFERROR(Q24+Stock_Tracker[[#This Row],[Print (+/-)]],0)</f>
        <v>0</v>
      </c>
      <c r="R25" s="47">
        <f>IFERROR(R24+Stock_Tracker[[#This Row],[Greeting Card (+/-)]],1)</f>
        <v>1</v>
      </c>
      <c r="S25" s="47">
        <f>IFERROR(S24+Stock_Tracker[[#This Row],[Stickers (+/-)]],0)</f>
        <v>0</v>
      </c>
      <c r="T25" s="47">
        <f>SUM(Stock_Tracker[[#This Row],[KC as of TX date]:[Stickers as of TX date]])</f>
        <v>22</v>
      </c>
    </row>
    <row r="26" spans="2:20" x14ac:dyDescent="0.2">
      <c r="B26" t="s">
        <v>112</v>
      </c>
      <c r="C26" t="str">
        <f>_xlfn.XLOOKUP(Stock_Tracker[[#This Row],[Item Name]],Master_Inventory[Item Name],Master_Inventory[Inventory ID],"",0)</f>
        <v>K0022</v>
      </c>
      <c r="D26" s="4" t="s">
        <v>51</v>
      </c>
      <c r="E26" t="str">
        <f>_xlfn.XLOOKUP(Stock_Tracker[[#This Row],[Item Name]],Master_Inventory[Item Name],Master_Inventory[Item Category],"",0)</f>
        <v>Keychains</v>
      </c>
      <c r="F26" s="45">
        <v>45524</v>
      </c>
      <c r="G26" t="s">
        <v>82</v>
      </c>
      <c r="H26" s="3" t="str">
        <f>IF(Stock_Tracker[[#This Row],[Transaction Type]]="Stock OUT",_xlfn.XLOOKUP(Stock_Tracker[[#This Row],[Inventory ID]],Master_Inventory[Inventory ID],Master_Inventory[Price]),"N/A")</f>
        <v>N/A</v>
      </c>
      <c r="I26" s="1">
        <v>1</v>
      </c>
      <c r="J26" s="46" t="str">
        <f>IF(Stock_Tracker[[#This Row],[Transaction Type]]="Stock OUT",Stock_Tracker[[#This Row],[Price]]*Stock_Tracker[[#This Row],[Quantity]],"N/A")</f>
        <v>N/A</v>
      </c>
      <c r="K26" t="s">
        <v>88</v>
      </c>
      <c r="L26" s="47">
        <f>IF(AND(Stock_Tracker[[#This Row],[Transaction Type]]="Stock IN",Stock_Tracker[[#This Row],[Item Category]]="Keychains"),Stock_Tracker[[#This Row],[Quantity]],IF(AND(Stock_Tracker[[#This Row],[Transaction Type]]="Stock OUT",Stock_Tracker[[#This Row],[Item Category]]="Keychains"),-Stock_Tracker[[#This Row],[Quantity]],"0"))</f>
        <v>1</v>
      </c>
      <c r="M26" s="47" t="str">
        <f>IF(AND(Stock_Tracker[[#This Row],[Transaction Type]]="Stock IN",Stock_Tracker[[#This Row],[Item Category]]="Prints"),Stock_Tracker[[#This Row],[Quantity]],IF(AND(Stock_Tracker[[#This Row],[Transaction Type]]="Stock OUT",Stock_Tracker[[#This Row],[Item Category]]="Prints"),-Stock_Tracker[[#This Row],[Quantity]],"0"))</f>
        <v>0</v>
      </c>
      <c r="N2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6" s="47" t="str">
        <f>IF(AND(Stock_Tracker[[#This Row],[Transaction Type]]="Stock IN",Stock_Tracker[[#This Row],[Item Category]]="Stickers"),Stock_Tracker[[#This Row],[Quantity]],IF(AND(Stock_Tracker[[#This Row],[Transaction Type]]="Stock OUT",Stock_Tracker[[#This Row],[Item Category]]="Stickers"),-Stock_Tracker[[#This Row],[Quantity]],"0"))</f>
        <v>0</v>
      </c>
      <c r="P26" s="47">
        <f>IFERROR(P25+Stock_Tracker[[#This Row],[Keychain (+/-)]],0)</f>
        <v>22</v>
      </c>
      <c r="Q26" s="47">
        <f>IFERROR(Q25+Stock_Tracker[[#This Row],[Print (+/-)]],0)</f>
        <v>0</v>
      </c>
      <c r="R26" s="47">
        <f>IFERROR(R25+Stock_Tracker[[#This Row],[Greeting Card (+/-)]],1)</f>
        <v>1</v>
      </c>
      <c r="S26" s="47">
        <f>IFERROR(S25+Stock_Tracker[[#This Row],[Stickers (+/-)]],0)</f>
        <v>0</v>
      </c>
      <c r="T26" s="47">
        <f>SUM(Stock_Tracker[[#This Row],[KC as of TX date]:[Stickers as of TX date]])</f>
        <v>23</v>
      </c>
    </row>
    <row r="27" spans="2:20" x14ac:dyDescent="0.2">
      <c r="B27" t="s">
        <v>113</v>
      </c>
      <c r="C27" t="str">
        <f>_xlfn.XLOOKUP(Stock_Tracker[[#This Row],[Item Name]],Master_Inventory[Item Name],Master_Inventory[Inventory ID],"",0)</f>
        <v>K0023</v>
      </c>
      <c r="D27" s="4" t="s">
        <v>52</v>
      </c>
      <c r="E27" t="str">
        <f>_xlfn.XLOOKUP(Stock_Tracker[[#This Row],[Item Name]],Master_Inventory[Item Name],Master_Inventory[Item Category],"",0)</f>
        <v>Keychains</v>
      </c>
      <c r="F27" s="45">
        <v>45524</v>
      </c>
      <c r="G27" t="s">
        <v>82</v>
      </c>
      <c r="H27" s="3" t="str">
        <f>IF(Stock_Tracker[[#This Row],[Transaction Type]]="Stock OUT",_xlfn.XLOOKUP(Stock_Tracker[[#This Row],[Inventory ID]],Master_Inventory[Inventory ID],Master_Inventory[Price]),"N/A")</f>
        <v>N/A</v>
      </c>
      <c r="I27" s="1">
        <v>1</v>
      </c>
      <c r="J27" s="46" t="str">
        <f>IF(Stock_Tracker[[#This Row],[Transaction Type]]="Stock OUT",Stock_Tracker[[#This Row],[Price]]*Stock_Tracker[[#This Row],[Quantity]],"N/A")</f>
        <v>N/A</v>
      </c>
      <c r="K27" t="s">
        <v>88</v>
      </c>
      <c r="L27" s="47">
        <f>IF(AND(Stock_Tracker[[#This Row],[Transaction Type]]="Stock IN",Stock_Tracker[[#This Row],[Item Category]]="Keychains"),Stock_Tracker[[#This Row],[Quantity]],IF(AND(Stock_Tracker[[#This Row],[Transaction Type]]="Stock OUT",Stock_Tracker[[#This Row],[Item Category]]="Keychains"),-Stock_Tracker[[#This Row],[Quantity]],"0"))</f>
        <v>1</v>
      </c>
      <c r="M27" s="47" t="str">
        <f>IF(AND(Stock_Tracker[[#This Row],[Transaction Type]]="Stock IN",Stock_Tracker[[#This Row],[Item Category]]="Prints"),Stock_Tracker[[#This Row],[Quantity]],IF(AND(Stock_Tracker[[#This Row],[Transaction Type]]="Stock OUT",Stock_Tracker[[#This Row],[Item Category]]="Prints"),-Stock_Tracker[[#This Row],[Quantity]],"0"))</f>
        <v>0</v>
      </c>
      <c r="N2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7" s="47" t="str">
        <f>IF(AND(Stock_Tracker[[#This Row],[Transaction Type]]="Stock IN",Stock_Tracker[[#This Row],[Item Category]]="Stickers"),Stock_Tracker[[#This Row],[Quantity]],IF(AND(Stock_Tracker[[#This Row],[Transaction Type]]="Stock OUT",Stock_Tracker[[#This Row],[Item Category]]="Stickers"),-Stock_Tracker[[#This Row],[Quantity]],"0"))</f>
        <v>0</v>
      </c>
      <c r="P27" s="47">
        <f>IFERROR(P26+Stock_Tracker[[#This Row],[Keychain (+/-)]],0)</f>
        <v>23</v>
      </c>
      <c r="Q27" s="47">
        <f>IFERROR(Q26+Stock_Tracker[[#This Row],[Print (+/-)]],0)</f>
        <v>0</v>
      </c>
      <c r="R27" s="47">
        <f>IFERROR(R26+Stock_Tracker[[#This Row],[Greeting Card (+/-)]],1)</f>
        <v>1</v>
      </c>
      <c r="S27" s="47">
        <f>IFERROR(S26+Stock_Tracker[[#This Row],[Stickers (+/-)]],0)</f>
        <v>0</v>
      </c>
      <c r="T27" s="47">
        <f>SUM(Stock_Tracker[[#This Row],[KC as of TX date]:[Stickers as of TX date]])</f>
        <v>24</v>
      </c>
    </row>
    <row r="28" spans="2:20" x14ac:dyDescent="0.2">
      <c r="B28" t="s">
        <v>114</v>
      </c>
      <c r="C28" t="str">
        <f>_xlfn.XLOOKUP(Stock_Tracker[[#This Row],[Item Name]],Master_Inventory[Item Name],Master_Inventory[Inventory ID],"",0)</f>
        <v>K0024</v>
      </c>
      <c r="D28" s="4" t="s">
        <v>53</v>
      </c>
      <c r="E28" t="str">
        <f>_xlfn.XLOOKUP(Stock_Tracker[[#This Row],[Item Name]],Master_Inventory[Item Name],Master_Inventory[Item Category],"",0)</f>
        <v>Keychains</v>
      </c>
      <c r="F28" s="45">
        <v>45524</v>
      </c>
      <c r="G28" t="s">
        <v>82</v>
      </c>
      <c r="H28" s="3" t="str">
        <f>IF(Stock_Tracker[[#This Row],[Transaction Type]]="Stock OUT",_xlfn.XLOOKUP(Stock_Tracker[[#This Row],[Inventory ID]],Master_Inventory[Inventory ID],Master_Inventory[Price]),"N/A")</f>
        <v>N/A</v>
      </c>
      <c r="I28" s="1">
        <v>1</v>
      </c>
      <c r="J28" s="46" t="str">
        <f>IF(Stock_Tracker[[#This Row],[Transaction Type]]="Stock OUT",Stock_Tracker[[#This Row],[Price]]*Stock_Tracker[[#This Row],[Quantity]],"N/A")</f>
        <v>N/A</v>
      </c>
      <c r="K28" t="s">
        <v>88</v>
      </c>
      <c r="L28" s="47">
        <f>IF(AND(Stock_Tracker[[#This Row],[Transaction Type]]="Stock IN",Stock_Tracker[[#This Row],[Item Category]]="Keychains"),Stock_Tracker[[#This Row],[Quantity]],IF(AND(Stock_Tracker[[#This Row],[Transaction Type]]="Stock OUT",Stock_Tracker[[#This Row],[Item Category]]="Keychains"),-Stock_Tracker[[#This Row],[Quantity]],"0"))</f>
        <v>1</v>
      </c>
      <c r="M28" s="47" t="str">
        <f>IF(AND(Stock_Tracker[[#This Row],[Transaction Type]]="Stock IN",Stock_Tracker[[#This Row],[Item Category]]="Prints"),Stock_Tracker[[#This Row],[Quantity]],IF(AND(Stock_Tracker[[#This Row],[Transaction Type]]="Stock OUT",Stock_Tracker[[#This Row],[Item Category]]="Prints"),-Stock_Tracker[[#This Row],[Quantity]],"0"))</f>
        <v>0</v>
      </c>
      <c r="N2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8" s="47" t="str">
        <f>IF(AND(Stock_Tracker[[#This Row],[Transaction Type]]="Stock IN",Stock_Tracker[[#This Row],[Item Category]]="Stickers"),Stock_Tracker[[#This Row],[Quantity]],IF(AND(Stock_Tracker[[#This Row],[Transaction Type]]="Stock OUT",Stock_Tracker[[#This Row],[Item Category]]="Stickers"),-Stock_Tracker[[#This Row],[Quantity]],"0"))</f>
        <v>0</v>
      </c>
      <c r="P28" s="47">
        <f>IFERROR(P27+Stock_Tracker[[#This Row],[Keychain (+/-)]],0)</f>
        <v>24</v>
      </c>
      <c r="Q28" s="47">
        <f>IFERROR(Q27+Stock_Tracker[[#This Row],[Print (+/-)]],0)</f>
        <v>0</v>
      </c>
      <c r="R28" s="47">
        <f>IFERROR(R27+Stock_Tracker[[#This Row],[Greeting Card (+/-)]],1)</f>
        <v>1</v>
      </c>
      <c r="S28" s="47">
        <f>IFERROR(S27+Stock_Tracker[[#This Row],[Stickers (+/-)]],0)</f>
        <v>0</v>
      </c>
      <c r="T28" s="47">
        <f>SUM(Stock_Tracker[[#This Row],[KC as of TX date]:[Stickers as of TX date]])</f>
        <v>25</v>
      </c>
    </row>
    <row r="29" spans="2:20" x14ac:dyDescent="0.2">
      <c r="B29" t="s">
        <v>115</v>
      </c>
      <c r="C29" t="str">
        <f>_xlfn.XLOOKUP(Stock_Tracker[[#This Row],[Item Name]],Master_Inventory[Item Name],Master_Inventory[Inventory ID],"",0)</f>
        <v>K0025</v>
      </c>
      <c r="D29" s="4" t="s">
        <v>54</v>
      </c>
      <c r="E29" t="str">
        <f>_xlfn.XLOOKUP(Stock_Tracker[[#This Row],[Item Name]],Master_Inventory[Item Name],Master_Inventory[Item Category],"",0)</f>
        <v>Keychains</v>
      </c>
      <c r="F29" s="45">
        <v>45524</v>
      </c>
      <c r="G29" t="s">
        <v>82</v>
      </c>
      <c r="H29" s="3" t="str">
        <f>IF(Stock_Tracker[[#This Row],[Transaction Type]]="Stock OUT",_xlfn.XLOOKUP(Stock_Tracker[[#This Row],[Inventory ID]],Master_Inventory[Inventory ID],Master_Inventory[Price]),"N/A")</f>
        <v>N/A</v>
      </c>
      <c r="I29" s="1">
        <v>1</v>
      </c>
      <c r="J29" s="46" t="str">
        <f>IF(Stock_Tracker[[#This Row],[Transaction Type]]="Stock OUT",Stock_Tracker[[#This Row],[Price]]*Stock_Tracker[[#This Row],[Quantity]],"N/A")</f>
        <v>N/A</v>
      </c>
      <c r="K29" t="s">
        <v>88</v>
      </c>
      <c r="L29" s="47">
        <f>IF(AND(Stock_Tracker[[#This Row],[Transaction Type]]="Stock IN",Stock_Tracker[[#This Row],[Item Category]]="Keychains"),Stock_Tracker[[#This Row],[Quantity]],IF(AND(Stock_Tracker[[#This Row],[Transaction Type]]="Stock OUT",Stock_Tracker[[#This Row],[Item Category]]="Keychains"),-Stock_Tracker[[#This Row],[Quantity]],"0"))</f>
        <v>1</v>
      </c>
      <c r="M29" s="47" t="str">
        <f>IF(AND(Stock_Tracker[[#This Row],[Transaction Type]]="Stock IN",Stock_Tracker[[#This Row],[Item Category]]="Prints"),Stock_Tracker[[#This Row],[Quantity]],IF(AND(Stock_Tracker[[#This Row],[Transaction Type]]="Stock OUT",Stock_Tracker[[#This Row],[Item Category]]="Prints"),-Stock_Tracker[[#This Row],[Quantity]],"0"))</f>
        <v>0</v>
      </c>
      <c r="N2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29" s="47" t="str">
        <f>IF(AND(Stock_Tracker[[#This Row],[Transaction Type]]="Stock IN",Stock_Tracker[[#This Row],[Item Category]]="Stickers"),Stock_Tracker[[#This Row],[Quantity]],IF(AND(Stock_Tracker[[#This Row],[Transaction Type]]="Stock OUT",Stock_Tracker[[#This Row],[Item Category]]="Stickers"),-Stock_Tracker[[#This Row],[Quantity]],"0"))</f>
        <v>0</v>
      </c>
      <c r="P29" s="47">
        <f>IFERROR(P28+Stock_Tracker[[#This Row],[Keychain (+/-)]],0)</f>
        <v>25</v>
      </c>
      <c r="Q29" s="47">
        <f>IFERROR(Q28+Stock_Tracker[[#This Row],[Print (+/-)]],0)</f>
        <v>0</v>
      </c>
      <c r="R29" s="47">
        <f>IFERROR(R28+Stock_Tracker[[#This Row],[Greeting Card (+/-)]],1)</f>
        <v>1</v>
      </c>
      <c r="S29" s="47">
        <f>IFERROR(S28+Stock_Tracker[[#This Row],[Stickers (+/-)]],0)</f>
        <v>0</v>
      </c>
      <c r="T29" s="47">
        <f>SUM(Stock_Tracker[[#This Row],[KC as of TX date]:[Stickers as of TX date]])</f>
        <v>26</v>
      </c>
    </row>
    <row r="30" spans="2:20" x14ac:dyDescent="0.2">
      <c r="B30" t="s">
        <v>116</v>
      </c>
      <c r="C30" t="str">
        <f>_xlfn.XLOOKUP(Stock_Tracker[[#This Row],[Item Name]],Master_Inventory[Item Name],Master_Inventory[Inventory ID],"",0)</f>
        <v>K0026</v>
      </c>
      <c r="D30" s="4" t="s">
        <v>175</v>
      </c>
      <c r="E30" t="str">
        <f>_xlfn.XLOOKUP(Stock_Tracker[[#This Row],[Item Name]],Master_Inventory[Item Name],Master_Inventory[Item Category],"",0)</f>
        <v>Keychains</v>
      </c>
      <c r="F30" s="45">
        <v>45524</v>
      </c>
      <c r="G30" t="s">
        <v>82</v>
      </c>
      <c r="H30" s="3" t="str">
        <f>IF(Stock_Tracker[[#This Row],[Transaction Type]]="Stock OUT",_xlfn.XLOOKUP(Stock_Tracker[[#This Row],[Inventory ID]],Master_Inventory[Inventory ID],Master_Inventory[Price]),"N/A")</f>
        <v>N/A</v>
      </c>
      <c r="I30" s="1">
        <v>1</v>
      </c>
      <c r="J30" s="46" t="str">
        <f>IF(Stock_Tracker[[#This Row],[Transaction Type]]="Stock OUT",Stock_Tracker[[#This Row],[Price]]*Stock_Tracker[[#This Row],[Quantity]],"N/A")</f>
        <v>N/A</v>
      </c>
      <c r="K30" t="s">
        <v>88</v>
      </c>
      <c r="L30" s="47">
        <f>IF(AND(Stock_Tracker[[#This Row],[Transaction Type]]="Stock IN",Stock_Tracker[[#This Row],[Item Category]]="Keychains"),Stock_Tracker[[#This Row],[Quantity]],IF(AND(Stock_Tracker[[#This Row],[Transaction Type]]="Stock OUT",Stock_Tracker[[#This Row],[Item Category]]="Keychains"),-Stock_Tracker[[#This Row],[Quantity]],"0"))</f>
        <v>1</v>
      </c>
      <c r="M30" s="47" t="str">
        <f>IF(AND(Stock_Tracker[[#This Row],[Transaction Type]]="Stock IN",Stock_Tracker[[#This Row],[Item Category]]="Prints"),Stock_Tracker[[#This Row],[Quantity]],IF(AND(Stock_Tracker[[#This Row],[Transaction Type]]="Stock OUT",Stock_Tracker[[#This Row],[Item Category]]="Prints"),-Stock_Tracker[[#This Row],[Quantity]],"0"))</f>
        <v>0</v>
      </c>
      <c r="N3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0" s="47" t="str">
        <f>IF(AND(Stock_Tracker[[#This Row],[Transaction Type]]="Stock IN",Stock_Tracker[[#This Row],[Item Category]]="Stickers"),Stock_Tracker[[#This Row],[Quantity]],IF(AND(Stock_Tracker[[#This Row],[Transaction Type]]="Stock OUT",Stock_Tracker[[#This Row],[Item Category]]="Stickers"),-Stock_Tracker[[#This Row],[Quantity]],"0"))</f>
        <v>0</v>
      </c>
      <c r="P30" s="47">
        <f>IFERROR(P29+Stock_Tracker[[#This Row],[Keychain (+/-)]],0)</f>
        <v>26</v>
      </c>
      <c r="Q30" s="47">
        <f>IFERROR(Q29+Stock_Tracker[[#This Row],[Print (+/-)]],0)</f>
        <v>0</v>
      </c>
      <c r="R30" s="47">
        <f>IFERROR(R29+Stock_Tracker[[#This Row],[Greeting Card (+/-)]],1)</f>
        <v>1</v>
      </c>
      <c r="S30" s="47">
        <f>IFERROR(S29+Stock_Tracker[[#This Row],[Stickers (+/-)]],0)</f>
        <v>0</v>
      </c>
      <c r="T30" s="47">
        <f>SUM(Stock_Tracker[[#This Row],[KC as of TX date]:[Stickers as of TX date]])</f>
        <v>27</v>
      </c>
    </row>
    <row r="31" spans="2:20" x14ac:dyDescent="0.2">
      <c r="B31" t="s">
        <v>117</v>
      </c>
      <c r="C31" t="str">
        <f>_xlfn.XLOOKUP(Stock_Tracker[[#This Row],[Item Name]],Master_Inventory[Item Name],Master_Inventory[Inventory ID],"",0)</f>
        <v>K0027</v>
      </c>
      <c r="D31" s="4" t="s">
        <v>55</v>
      </c>
      <c r="E31" t="str">
        <f>_xlfn.XLOOKUP(Stock_Tracker[[#This Row],[Item Name]],Master_Inventory[Item Name],Master_Inventory[Item Category],"",0)</f>
        <v>Keychains</v>
      </c>
      <c r="F31" s="45">
        <v>45524</v>
      </c>
      <c r="G31" t="s">
        <v>82</v>
      </c>
      <c r="H31" s="3" t="str">
        <f>IF(Stock_Tracker[[#This Row],[Transaction Type]]="Stock OUT",_xlfn.XLOOKUP(Stock_Tracker[[#This Row],[Inventory ID]],Master_Inventory[Inventory ID],Master_Inventory[Price]),"N/A")</f>
        <v>N/A</v>
      </c>
      <c r="I31" s="1">
        <v>1</v>
      </c>
      <c r="J31" s="46" t="str">
        <f>IF(Stock_Tracker[[#This Row],[Transaction Type]]="Stock OUT",Stock_Tracker[[#This Row],[Price]]*Stock_Tracker[[#This Row],[Quantity]],"N/A")</f>
        <v>N/A</v>
      </c>
      <c r="K31" t="s">
        <v>88</v>
      </c>
      <c r="L31" s="47">
        <f>IF(AND(Stock_Tracker[[#This Row],[Transaction Type]]="Stock IN",Stock_Tracker[[#This Row],[Item Category]]="Keychains"),Stock_Tracker[[#This Row],[Quantity]],IF(AND(Stock_Tracker[[#This Row],[Transaction Type]]="Stock OUT",Stock_Tracker[[#This Row],[Item Category]]="Keychains"),-Stock_Tracker[[#This Row],[Quantity]],"0"))</f>
        <v>1</v>
      </c>
      <c r="M31" s="47" t="str">
        <f>IF(AND(Stock_Tracker[[#This Row],[Transaction Type]]="Stock IN",Stock_Tracker[[#This Row],[Item Category]]="Prints"),Stock_Tracker[[#This Row],[Quantity]],IF(AND(Stock_Tracker[[#This Row],[Transaction Type]]="Stock OUT",Stock_Tracker[[#This Row],[Item Category]]="Prints"),-Stock_Tracker[[#This Row],[Quantity]],"0"))</f>
        <v>0</v>
      </c>
      <c r="N3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1" s="47" t="str">
        <f>IF(AND(Stock_Tracker[[#This Row],[Transaction Type]]="Stock IN",Stock_Tracker[[#This Row],[Item Category]]="Stickers"),Stock_Tracker[[#This Row],[Quantity]],IF(AND(Stock_Tracker[[#This Row],[Transaction Type]]="Stock OUT",Stock_Tracker[[#This Row],[Item Category]]="Stickers"),-Stock_Tracker[[#This Row],[Quantity]],"0"))</f>
        <v>0</v>
      </c>
      <c r="P31" s="47">
        <f>IFERROR(P30+Stock_Tracker[[#This Row],[Keychain (+/-)]],0)</f>
        <v>27</v>
      </c>
      <c r="Q31" s="47">
        <f>IFERROR(Q30+Stock_Tracker[[#This Row],[Print (+/-)]],0)</f>
        <v>0</v>
      </c>
      <c r="R31" s="47">
        <f>IFERROR(R30+Stock_Tracker[[#This Row],[Greeting Card (+/-)]],1)</f>
        <v>1</v>
      </c>
      <c r="S31" s="47">
        <f>IFERROR(S30+Stock_Tracker[[#This Row],[Stickers (+/-)]],0)</f>
        <v>0</v>
      </c>
      <c r="T31" s="47">
        <f>SUM(Stock_Tracker[[#This Row],[KC as of TX date]:[Stickers as of TX date]])</f>
        <v>28</v>
      </c>
    </row>
    <row r="32" spans="2:20" x14ac:dyDescent="0.2">
      <c r="B32" t="s">
        <v>118</v>
      </c>
      <c r="C32" t="str">
        <f>_xlfn.XLOOKUP(Stock_Tracker[[#This Row],[Item Name]],Master_Inventory[Item Name],Master_Inventory[Inventory ID],"",0)</f>
        <v>K0028</v>
      </c>
      <c r="D32" s="4" t="s">
        <v>56</v>
      </c>
      <c r="E32" t="str">
        <f>_xlfn.XLOOKUP(Stock_Tracker[[#This Row],[Item Name]],Master_Inventory[Item Name],Master_Inventory[Item Category],"",0)</f>
        <v>Keychains</v>
      </c>
      <c r="F32" s="45">
        <v>45524</v>
      </c>
      <c r="G32" t="s">
        <v>82</v>
      </c>
      <c r="H32" s="3" t="str">
        <f>IF(Stock_Tracker[[#This Row],[Transaction Type]]="Stock OUT",_xlfn.XLOOKUP(Stock_Tracker[[#This Row],[Inventory ID]],Master_Inventory[Inventory ID],Master_Inventory[Price]),"N/A")</f>
        <v>N/A</v>
      </c>
      <c r="I32" s="1">
        <v>1</v>
      </c>
      <c r="J32" s="46" t="str">
        <f>IF(Stock_Tracker[[#This Row],[Transaction Type]]="Stock OUT",Stock_Tracker[[#This Row],[Price]]*Stock_Tracker[[#This Row],[Quantity]],"N/A")</f>
        <v>N/A</v>
      </c>
      <c r="K32" t="s">
        <v>88</v>
      </c>
      <c r="L32" s="47">
        <f>IF(AND(Stock_Tracker[[#This Row],[Transaction Type]]="Stock IN",Stock_Tracker[[#This Row],[Item Category]]="Keychains"),Stock_Tracker[[#This Row],[Quantity]],IF(AND(Stock_Tracker[[#This Row],[Transaction Type]]="Stock OUT",Stock_Tracker[[#This Row],[Item Category]]="Keychains"),-Stock_Tracker[[#This Row],[Quantity]],"0"))</f>
        <v>1</v>
      </c>
      <c r="M32" s="47" t="str">
        <f>IF(AND(Stock_Tracker[[#This Row],[Transaction Type]]="Stock IN",Stock_Tracker[[#This Row],[Item Category]]="Prints"),Stock_Tracker[[#This Row],[Quantity]],IF(AND(Stock_Tracker[[#This Row],[Transaction Type]]="Stock OUT",Stock_Tracker[[#This Row],[Item Category]]="Prints"),-Stock_Tracker[[#This Row],[Quantity]],"0"))</f>
        <v>0</v>
      </c>
      <c r="N3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2" s="47" t="str">
        <f>IF(AND(Stock_Tracker[[#This Row],[Transaction Type]]="Stock IN",Stock_Tracker[[#This Row],[Item Category]]="Stickers"),Stock_Tracker[[#This Row],[Quantity]],IF(AND(Stock_Tracker[[#This Row],[Transaction Type]]="Stock OUT",Stock_Tracker[[#This Row],[Item Category]]="Stickers"),-Stock_Tracker[[#This Row],[Quantity]],"0"))</f>
        <v>0</v>
      </c>
      <c r="P32" s="47">
        <f>IFERROR(P31+Stock_Tracker[[#This Row],[Keychain (+/-)]],0)</f>
        <v>28</v>
      </c>
      <c r="Q32" s="47">
        <f>IFERROR(Q31+Stock_Tracker[[#This Row],[Print (+/-)]],0)</f>
        <v>0</v>
      </c>
      <c r="R32" s="47">
        <f>IFERROR(R31+Stock_Tracker[[#This Row],[Greeting Card (+/-)]],1)</f>
        <v>1</v>
      </c>
      <c r="S32" s="47">
        <f>IFERROR(S31+Stock_Tracker[[#This Row],[Stickers (+/-)]],0)</f>
        <v>0</v>
      </c>
      <c r="T32" s="47">
        <f>SUM(Stock_Tracker[[#This Row],[KC as of TX date]:[Stickers as of TX date]])</f>
        <v>29</v>
      </c>
    </row>
    <row r="33" spans="2:20" x14ac:dyDescent="0.2">
      <c r="B33" t="s">
        <v>119</v>
      </c>
      <c r="C33" t="str">
        <f>_xlfn.XLOOKUP(Stock_Tracker[[#This Row],[Item Name]],Master_Inventory[Item Name],Master_Inventory[Inventory ID],"",0)</f>
        <v>K0029</v>
      </c>
      <c r="D33" s="4" t="s">
        <v>57</v>
      </c>
      <c r="E33" t="str">
        <f>_xlfn.XLOOKUP(Stock_Tracker[[#This Row],[Item Name]],Master_Inventory[Item Name],Master_Inventory[Item Category],"",0)</f>
        <v>Keychains</v>
      </c>
      <c r="F33" s="45">
        <v>45524</v>
      </c>
      <c r="G33" t="s">
        <v>82</v>
      </c>
      <c r="H33" s="3" t="str">
        <f>IF(Stock_Tracker[[#This Row],[Transaction Type]]="Stock OUT",_xlfn.XLOOKUP(Stock_Tracker[[#This Row],[Inventory ID]],Master_Inventory[Inventory ID],Master_Inventory[Price]),"N/A")</f>
        <v>N/A</v>
      </c>
      <c r="I33" s="1">
        <v>1</v>
      </c>
      <c r="J33" s="46" t="str">
        <f>IF(Stock_Tracker[[#This Row],[Transaction Type]]="Stock OUT",Stock_Tracker[[#This Row],[Price]]*Stock_Tracker[[#This Row],[Quantity]],"N/A")</f>
        <v>N/A</v>
      </c>
      <c r="K33" t="s">
        <v>88</v>
      </c>
      <c r="L33" s="47">
        <f>IF(AND(Stock_Tracker[[#This Row],[Transaction Type]]="Stock IN",Stock_Tracker[[#This Row],[Item Category]]="Keychains"),Stock_Tracker[[#This Row],[Quantity]],IF(AND(Stock_Tracker[[#This Row],[Transaction Type]]="Stock OUT",Stock_Tracker[[#This Row],[Item Category]]="Keychains"),-Stock_Tracker[[#This Row],[Quantity]],"0"))</f>
        <v>1</v>
      </c>
      <c r="M33" s="47" t="str">
        <f>IF(AND(Stock_Tracker[[#This Row],[Transaction Type]]="Stock IN",Stock_Tracker[[#This Row],[Item Category]]="Prints"),Stock_Tracker[[#This Row],[Quantity]],IF(AND(Stock_Tracker[[#This Row],[Transaction Type]]="Stock OUT",Stock_Tracker[[#This Row],[Item Category]]="Prints"),-Stock_Tracker[[#This Row],[Quantity]],"0"))</f>
        <v>0</v>
      </c>
      <c r="N3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3" s="47" t="str">
        <f>IF(AND(Stock_Tracker[[#This Row],[Transaction Type]]="Stock IN",Stock_Tracker[[#This Row],[Item Category]]="Stickers"),Stock_Tracker[[#This Row],[Quantity]],IF(AND(Stock_Tracker[[#This Row],[Transaction Type]]="Stock OUT",Stock_Tracker[[#This Row],[Item Category]]="Stickers"),-Stock_Tracker[[#This Row],[Quantity]],"0"))</f>
        <v>0</v>
      </c>
      <c r="P33" s="47">
        <f>IFERROR(P32+Stock_Tracker[[#This Row],[Keychain (+/-)]],0)</f>
        <v>29</v>
      </c>
      <c r="Q33" s="47">
        <f>IFERROR(Q32+Stock_Tracker[[#This Row],[Print (+/-)]],0)</f>
        <v>0</v>
      </c>
      <c r="R33" s="47">
        <f>IFERROR(R32+Stock_Tracker[[#This Row],[Greeting Card (+/-)]],1)</f>
        <v>1</v>
      </c>
      <c r="S33" s="47">
        <f>IFERROR(S32+Stock_Tracker[[#This Row],[Stickers (+/-)]],0)</f>
        <v>0</v>
      </c>
      <c r="T33" s="47">
        <f>SUM(Stock_Tracker[[#This Row],[KC as of TX date]:[Stickers as of TX date]])</f>
        <v>30</v>
      </c>
    </row>
    <row r="34" spans="2:20" x14ac:dyDescent="0.2">
      <c r="B34" t="s">
        <v>120</v>
      </c>
      <c r="C34" t="str">
        <f>_xlfn.XLOOKUP(Stock_Tracker[[#This Row],[Item Name]],Master_Inventory[Item Name],Master_Inventory[Inventory ID],"",0)</f>
        <v>K0030</v>
      </c>
      <c r="D34" s="4" t="s">
        <v>58</v>
      </c>
      <c r="E34" t="str">
        <f>_xlfn.XLOOKUP(Stock_Tracker[[#This Row],[Item Name]],Master_Inventory[Item Name],Master_Inventory[Item Category],"",0)</f>
        <v>Keychains</v>
      </c>
      <c r="F34" s="45">
        <v>45524</v>
      </c>
      <c r="G34" t="s">
        <v>82</v>
      </c>
      <c r="H34" s="3" t="str">
        <f>IF(Stock_Tracker[[#This Row],[Transaction Type]]="Stock OUT",_xlfn.XLOOKUP(Stock_Tracker[[#This Row],[Inventory ID]],Master_Inventory[Inventory ID],Master_Inventory[Price]),"N/A")</f>
        <v>N/A</v>
      </c>
      <c r="I34" s="1">
        <v>1</v>
      </c>
      <c r="J34" s="46" t="str">
        <f>IF(Stock_Tracker[[#This Row],[Transaction Type]]="Stock OUT",Stock_Tracker[[#This Row],[Price]]*Stock_Tracker[[#This Row],[Quantity]],"N/A")</f>
        <v>N/A</v>
      </c>
      <c r="K34" t="s">
        <v>88</v>
      </c>
      <c r="L34" s="47">
        <f>IF(AND(Stock_Tracker[[#This Row],[Transaction Type]]="Stock IN",Stock_Tracker[[#This Row],[Item Category]]="Keychains"),Stock_Tracker[[#This Row],[Quantity]],IF(AND(Stock_Tracker[[#This Row],[Transaction Type]]="Stock OUT",Stock_Tracker[[#This Row],[Item Category]]="Keychains"),-Stock_Tracker[[#This Row],[Quantity]],"0"))</f>
        <v>1</v>
      </c>
      <c r="M34" s="47" t="str">
        <f>IF(AND(Stock_Tracker[[#This Row],[Transaction Type]]="Stock IN",Stock_Tracker[[#This Row],[Item Category]]="Prints"),Stock_Tracker[[#This Row],[Quantity]],IF(AND(Stock_Tracker[[#This Row],[Transaction Type]]="Stock OUT",Stock_Tracker[[#This Row],[Item Category]]="Prints"),-Stock_Tracker[[#This Row],[Quantity]],"0"))</f>
        <v>0</v>
      </c>
      <c r="N3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4" s="47" t="str">
        <f>IF(AND(Stock_Tracker[[#This Row],[Transaction Type]]="Stock IN",Stock_Tracker[[#This Row],[Item Category]]="Stickers"),Stock_Tracker[[#This Row],[Quantity]],IF(AND(Stock_Tracker[[#This Row],[Transaction Type]]="Stock OUT",Stock_Tracker[[#This Row],[Item Category]]="Stickers"),-Stock_Tracker[[#This Row],[Quantity]],"0"))</f>
        <v>0</v>
      </c>
      <c r="P34" s="47">
        <f>IFERROR(P33+Stock_Tracker[[#This Row],[Keychain (+/-)]],0)</f>
        <v>30</v>
      </c>
      <c r="Q34" s="47">
        <f>IFERROR(Q33+Stock_Tracker[[#This Row],[Print (+/-)]],0)</f>
        <v>0</v>
      </c>
      <c r="R34" s="47">
        <f>IFERROR(R33+Stock_Tracker[[#This Row],[Greeting Card (+/-)]],1)</f>
        <v>1</v>
      </c>
      <c r="S34" s="47">
        <f>IFERROR(S33+Stock_Tracker[[#This Row],[Stickers (+/-)]],0)</f>
        <v>0</v>
      </c>
      <c r="T34" s="47">
        <f>SUM(Stock_Tracker[[#This Row],[KC as of TX date]:[Stickers as of TX date]])</f>
        <v>31</v>
      </c>
    </row>
    <row r="35" spans="2:20" x14ac:dyDescent="0.2">
      <c r="B35" t="s">
        <v>121</v>
      </c>
      <c r="C35" t="str">
        <f>_xlfn.XLOOKUP(Stock_Tracker[[#This Row],[Item Name]],Master_Inventory[Item Name],Master_Inventory[Inventory ID],"",0)</f>
        <v>K0031</v>
      </c>
      <c r="D35" s="4" t="s">
        <v>59</v>
      </c>
      <c r="E35" t="str">
        <f>_xlfn.XLOOKUP(Stock_Tracker[[#This Row],[Item Name]],Master_Inventory[Item Name],Master_Inventory[Item Category],"",0)</f>
        <v>Keychains</v>
      </c>
      <c r="F35" s="45">
        <v>45524</v>
      </c>
      <c r="G35" t="s">
        <v>82</v>
      </c>
      <c r="H35" s="3" t="str">
        <f>IF(Stock_Tracker[[#This Row],[Transaction Type]]="Stock OUT",_xlfn.XLOOKUP(Stock_Tracker[[#This Row],[Inventory ID]],Master_Inventory[Inventory ID],Master_Inventory[Price]),"N/A")</f>
        <v>N/A</v>
      </c>
      <c r="I35" s="1">
        <v>1</v>
      </c>
      <c r="J35" s="46" t="str">
        <f>IF(Stock_Tracker[[#This Row],[Transaction Type]]="Stock OUT",Stock_Tracker[[#This Row],[Price]]*Stock_Tracker[[#This Row],[Quantity]],"N/A")</f>
        <v>N/A</v>
      </c>
      <c r="K35" t="s">
        <v>88</v>
      </c>
      <c r="L35" s="47">
        <f>IF(AND(Stock_Tracker[[#This Row],[Transaction Type]]="Stock IN",Stock_Tracker[[#This Row],[Item Category]]="Keychains"),Stock_Tracker[[#This Row],[Quantity]],IF(AND(Stock_Tracker[[#This Row],[Transaction Type]]="Stock OUT",Stock_Tracker[[#This Row],[Item Category]]="Keychains"),-Stock_Tracker[[#This Row],[Quantity]],"0"))</f>
        <v>1</v>
      </c>
      <c r="M35" s="47" t="str">
        <f>IF(AND(Stock_Tracker[[#This Row],[Transaction Type]]="Stock IN",Stock_Tracker[[#This Row],[Item Category]]="Prints"),Stock_Tracker[[#This Row],[Quantity]],IF(AND(Stock_Tracker[[#This Row],[Transaction Type]]="Stock OUT",Stock_Tracker[[#This Row],[Item Category]]="Prints"),-Stock_Tracker[[#This Row],[Quantity]],"0"))</f>
        <v>0</v>
      </c>
      <c r="N3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5" s="47" t="str">
        <f>IF(AND(Stock_Tracker[[#This Row],[Transaction Type]]="Stock IN",Stock_Tracker[[#This Row],[Item Category]]="Stickers"),Stock_Tracker[[#This Row],[Quantity]],IF(AND(Stock_Tracker[[#This Row],[Transaction Type]]="Stock OUT",Stock_Tracker[[#This Row],[Item Category]]="Stickers"),-Stock_Tracker[[#This Row],[Quantity]],"0"))</f>
        <v>0</v>
      </c>
      <c r="P35" s="47">
        <f>IFERROR(P34+Stock_Tracker[[#This Row],[Keychain (+/-)]],0)</f>
        <v>31</v>
      </c>
      <c r="Q35" s="47">
        <f>IFERROR(Q34+Stock_Tracker[[#This Row],[Print (+/-)]],0)</f>
        <v>0</v>
      </c>
      <c r="R35" s="47">
        <f>IFERROR(R34+Stock_Tracker[[#This Row],[Greeting Card (+/-)]],1)</f>
        <v>1</v>
      </c>
      <c r="S35" s="47">
        <f>IFERROR(S34+Stock_Tracker[[#This Row],[Stickers (+/-)]],0)</f>
        <v>0</v>
      </c>
      <c r="T35" s="47">
        <f>SUM(Stock_Tracker[[#This Row],[KC as of TX date]:[Stickers as of TX date]])</f>
        <v>32</v>
      </c>
    </row>
    <row r="36" spans="2:20" x14ac:dyDescent="0.2">
      <c r="B36" t="s">
        <v>122</v>
      </c>
      <c r="C36" t="str">
        <f>_xlfn.XLOOKUP(Stock_Tracker[[#This Row],[Item Name]],Master_Inventory[Item Name],Master_Inventory[Inventory ID],"",0)</f>
        <v>K0032</v>
      </c>
      <c r="D36" s="4" t="s">
        <v>176</v>
      </c>
      <c r="E36" t="str">
        <f>_xlfn.XLOOKUP(Stock_Tracker[[#This Row],[Item Name]],Master_Inventory[Item Name],Master_Inventory[Item Category],"",0)</f>
        <v>Keychains</v>
      </c>
      <c r="F36" s="45">
        <v>45524</v>
      </c>
      <c r="G36" t="s">
        <v>82</v>
      </c>
      <c r="H36" s="3" t="str">
        <f>IF(Stock_Tracker[[#This Row],[Transaction Type]]="Stock OUT",_xlfn.XLOOKUP(Stock_Tracker[[#This Row],[Inventory ID]],Master_Inventory[Inventory ID],Master_Inventory[Price]),"N/A")</f>
        <v>N/A</v>
      </c>
      <c r="I36" s="1">
        <v>1</v>
      </c>
      <c r="J36" s="46" t="str">
        <f>IF(Stock_Tracker[[#This Row],[Transaction Type]]="Stock OUT",Stock_Tracker[[#This Row],[Price]]*Stock_Tracker[[#This Row],[Quantity]],"N/A")</f>
        <v>N/A</v>
      </c>
      <c r="K36" t="s">
        <v>88</v>
      </c>
      <c r="L36" s="47">
        <f>IF(AND(Stock_Tracker[[#This Row],[Transaction Type]]="Stock IN",Stock_Tracker[[#This Row],[Item Category]]="Keychains"),Stock_Tracker[[#This Row],[Quantity]],IF(AND(Stock_Tracker[[#This Row],[Transaction Type]]="Stock OUT",Stock_Tracker[[#This Row],[Item Category]]="Keychains"),-Stock_Tracker[[#This Row],[Quantity]],"0"))</f>
        <v>1</v>
      </c>
      <c r="M36" s="47" t="str">
        <f>IF(AND(Stock_Tracker[[#This Row],[Transaction Type]]="Stock IN",Stock_Tracker[[#This Row],[Item Category]]="Prints"),Stock_Tracker[[#This Row],[Quantity]],IF(AND(Stock_Tracker[[#This Row],[Transaction Type]]="Stock OUT",Stock_Tracker[[#This Row],[Item Category]]="Prints"),-Stock_Tracker[[#This Row],[Quantity]],"0"))</f>
        <v>0</v>
      </c>
      <c r="N3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6" s="47" t="str">
        <f>IF(AND(Stock_Tracker[[#This Row],[Transaction Type]]="Stock IN",Stock_Tracker[[#This Row],[Item Category]]="Stickers"),Stock_Tracker[[#This Row],[Quantity]],IF(AND(Stock_Tracker[[#This Row],[Transaction Type]]="Stock OUT",Stock_Tracker[[#This Row],[Item Category]]="Stickers"),-Stock_Tracker[[#This Row],[Quantity]],"0"))</f>
        <v>0</v>
      </c>
      <c r="P36" s="47">
        <f>IFERROR(P35+Stock_Tracker[[#This Row],[Keychain (+/-)]],0)</f>
        <v>32</v>
      </c>
      <c r="Q36" s="47">
        <f>IFERROR(Q35+Stock_Tracker[[#This Row],[Print (+/-)]],0)</f>
        <v>0</v>
      </c>
      <c r="R36" s="47">
        <f>IFERROR(R35+Stock_Tracker[[#This Row],[Greeting Card (+/-)]],1)</f>
        <v>1</v>
      </c>
      <c r="S36" s="47">
        <f>IFERROR(S35+Stock_Tracker[[#This Row],[Stickers (+/-)]],0)</f>
        <v>0</v>
      </c>
      <c r="T36" s="47">
        <f>SUM(Stock_Tracker[[#This Row],[KC as of TX date]:[Stickers as of TX date]])</f>
        <v>33</v>
      </c>
    </row>
    <row r="37" spans="2:20" x14ac:dyDescent="0.2">
      <c r="B37" t="s">
        <v>123</v>
      </c>
      <c r="C37" t="str">
        <f>_xlfn.XLOOKUP(Stock_Tracker[[#This Row],[Item Name]],Master_Inventory[Item Name],Master_Inventory[Inventory ID],"",0)</f>
        <v>K0033</v>
      </c>
      <c r="D37" s="4" t="s">
        <v>177</v>
      </c>
      <c r="E37" t="str">
        <f>_xlfn.XLOOKUP(Stock_Tracker[[#This Row],[Item Name]],Master_Inventory[Item Name],Master_Inventory[Item Category],"",0)</f>
        <v>Keychains</v>
      </c>
      <c r="F37" s="45">
        <v>45524</v>
      </c>
      <c r="G37" t="s">
        <v>82</v>
      </c>
      <c r="H37" s="3" t="str">
        <f>IF(Stock_Tracker[[#This Row],[Transaction Type]]="Stock OUT",_xlfn.XLOOKUP(Stock_Tracker[[#This Row],[Inventory ID]],Master_Inventory[Inventory ID],Master_Inventory[Price]),"N/A")</f>
        <v>N/A</v>
      </c>
      <c r="I37" s="1">
        <v>1</v>
      </c>
      <c r="J37" s="46" t="str">
        <f>IF(Stock_Tracker[[#This Row],[Transaction Type]]="Stock OUT",Stock_Tracker[[#This Row],[Price]]*Stock_Tracker[[#This Row],[Quantity]],"N/A")</f>
        <v>N/A</v>
      </c>
      <c r="K37" t="s">
        <v>88</v>
      </c>
      <c r="L37" s="47">
        <f>IF(AND(Stock_Tracker[[#This Row],[Transaction Type]]="Stock IN",Stock_Tracker[[#This Row],[Item Category]]="Keychains"),Stock_Tracker[[#This Row],[Quantity]],IF(AND(Stock_Tracker[[#This Row],[Transaction Type]]="Stock OUT",Stock_Tracker[[#This Row],[Item Category]]="Keychains"),-Stock_Tracker[[#This Row],[Quantity]],"0"))</f>
        <v>1</v>
      </c>
      <c r="M37" s="47" t="str">
        <f>IF(AND(Stock_Tracker[[#This Row],[Transaction Type]]="Stock IN",Stock_Tracker[[#This Row],[Item Category]]="Prints"),Stock_Tracker[[#This Row],[Quantity]],IF(AND(Stock_Tracker[[#This Row],[Transaction Type]]="Stock OUT",Stock_Tracker[[#This Row],[Item Category]]="Prints"),-Stock_Tracker[[#This Row],[Quantity]],"0"))</f>
        <v>0</v>
      </c>
      <c r="N3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7" s="47" t="str">
        <f>IF(AND(Stock_Tracker[[#This Row],[Transaction Type]]="Stock IN",Stock_Tracker[[#This Row],[Item Category]]="Stickers"),Stock_Tracker[[#This Row],[Quantity]],IF(AND(Stock_Tracker[[#This Row],[Transaction Type]]="Stock OUT",Stock_Tracker[[#This Row],[Item Category]]="Stickers"),-Stock_Tracker[[#This Row],[Quantity]],"0"))</f>
        <v>0</v>
      </c>
      <c r="P37" s="47">
        <f>IFERROR(P36+Stock_Tracker[[#This Row],[Keychain (+/-)]],0)</f>
        <v>33</v>
      </c>
      <c r="Q37" s="47">
        <f>IFERROR(Q36+Stock_Tracker[[#This Row],[Print (+/-)]],0)</f>
        <v>0</v>
      </c>
      <c r="R37" s="47">
        <f>IFERROR(R36+Stock_Tracker[[#This Row],[Greeting Card (+/-)]],1)</f>
        <v>1</v>
      </c>
      <c r="S37" s="47">
        <f>IFERROR(S36+Stock_Tracker[[#This Row],[Stickers (+/-)]],0)</f>
        <v>0</v>
      </c>
      <c r="T37" s="47">
        <f>SUM(Stock_Tracker[[#This Row],[KC as of TX date]:[Stickers as of TX date]])</f>
        <v>34</v>
      </c>
    </row>
    <row r="38" spans="2:20" x14ac:dyDescent="0.2">
      <c r="B38" t="s">
        <v>124</v>
      </c>
      <c r="C38" t="str">
        <f>_xlfn.XLOOKUP(Stock_Tracker[[#This Row],[Item Name]],Master_Inventory[Item Name],Master_Inventory[Inventory ID],"",0)</f>
        <v>K0034</v>
      </c>
      <c r="D38" s="4" t="s">
        <v>60</v>
      </c>
      <c r="E38" t="str">
        <f>_xlfn.XLOOKUP(Stock_Tracker[[#This Row],[Item Name]],Master_Inventory[Item Name],Master_Inventory[Item Category],"",0)</f>
        <v>Keychains</v>
      </c>
      <c r="F38" s="45">
        <v>45524</v>
      </c>
      <c r="G38" t="s">
        <v>82</v>
      </c>
      <c r="H38" s="3" t="str">
        <f>IF(Stock_Tracker[[#This Row],[Transaction Type]]="Stock OUT",_xlfn.XLOOKUP(Stock_Tracker[[#This Row],[Inventory ID]],Master_Inventory[Inventory ID],Master_Inventory[Price]),"N/A")</f>
        <v>N/A</v>
      </c>
      <c r="I38" s="1">
        <v>1</v>
      </c>
      <c r="J38" s="46" t="str">
        <f>IF(Stock_Tracker[[#This Row],[Transaction Type]]="Stock OUT",Stock_Tracker[[#This Row],[Price]]*Stock_Tracker[[#This Row],[Quantity]],"N/A")</f>
        <v>N/A</v>
      </c>
      <c r="K38" t="s">
        <v>88</v>
      </c>
      <c r="L38" s="47">
        <f>IF(AND(Stock_Tracker[[#This Row],[Transaction Type]]="Stock IN",Stock_Tracker[[#This Row],[Item Category]]="Keychains"),Stock_Tracker[[#This Row],[Quantity]],IF(AND(Stock_Tracker[[#This Row],[Transaction Type]]="Stock OUT",Stock_Tracker[[#This Row],[Item Category]]="Keychains"),-Stock_Tracker[[#This Row],[Quantity]],"0"))</f>
        <v>1</v>
      </c>
      <c r="M38" s="47" t="str">
        <f>IF(AND(Stock_Tracker[[#This Row],[Transaction Type]]="Stock IN",Stock_Tracker[[#This Row],[Item Category]]="Prints"),Stock_Tracker[[#This Row],[Quantity]],IF(AND(Stock_Tracker[[#This Row],[Transaction Type]]="Stock OUT",Stock_Tracker[[#This Row],[Item Category]]="Prints"),-Stock_Tracker[[#This Row],[Quantity]],"0"))</f>
        <v>0</v>
      </c>
      <c r="N3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8" s="47" t="str">
        <f>IF(AND(Stock_Tracker[[#This Row],[Transaction Type]]="Stock IN",Stock_Tracker[[#This Row],[Item Category]]="Stickers"),Stock_Tracker[[#This Row],[Quantity]],IF(AND(Stock_Tracker[[#This Row],[Transaction Type]]="Stock OUT",Stock_Tracker[[#This Row],[Item Category]]="Stickers"),-Stock_Tracker[[#This Row],[Quantity]],"0"))</f>
        <v>0</v>
      </c>
      <c r="P38" s="47">
        <f>IFERROR(P37+Stock_Tracker[[#This Row],[Keychain (+/-)]],0)</f>
        <v>34</v>
      </c>
      <c r="Q38" s="47">
        <f>IFERROR(Q37+Stock_Tracker[[#This Row],[Print (+/-)]],0)</f>
        <v>0</v>
      </c>
      <c r="R38" s="47">
        <f>IFERROR(R37+Stock_Tracker[[#This Row],[Greeting Card (+/-)]],1)</f>
        <v>1</v>
      </c>
      <c r="S38" s="47">
        <f>IFERROR(S37+Stock_Tracker[[#This Row],[Stickers (+/-)]],0)</f>
        <v>0</v>
      </c>
      <c r="T38" s="47">
        <f>SUM(Stock_Tracker[[#This Row],[KC as of TX date]:[Stickers as of TX date]])</f>
        <v>35</v>
      </c>
    </row>
    <row r="39" spans="2:20" x14ac:dyDescent="0.2">
      <c r="B39" t="s">
        <v>125</v>
      </c>
      <c r="C39" t="str">
        <f>_xlfn.XLOOKUP(Stock_Tracker[[#This Row],[Item Name]],Master_Inventory[Item Name],Master_Inventory[Inventory ID],"",0)</f>
        <v>K0035</v>
      </c>
      <c r="D39" s="4" t="s">
        <v>61</v>
      </c>
      <c r="E39" t="str">
        <f>_xlfn.XLOOKUP(Stock_Tracker[[#This Row],[Item Name]],Master_Inventory[Item Name],Master_Inventory[Item Category],"",0)</f>
        <v>Keychains</v>
      </c>
      <c r="F39" s="45">
        <v>45524</v>
      </c>
      <c r="G39" t="s">
        <v>82</v>
      </c>
      <c r="H39" s="3" t="str">
        <f>IF(Stock_Tracker[[#This Row],[Transaction Type]]="Stock OUT",_xlfn.XLOOKUP(Stock_Tracker[[#This Row],[Inventory ID]],Master_Inventory[Inventory ID],Master_Inventory[Price]),"N/A")</f>
        <v>N/A</v>
      </c>
      <c r="I39" s="1">
        <v>1</v>
      </c>
      <c r="J39" s="46" t="str">
        <f>IF(Stock_Tracker[[#This Row],[Transaction Type]]="Stock OUT",Stock_Tracker[[#This Row],[Price]]*Stock_Tracker[[#This Row],[Quantity]],"N/A")</f>
        <v>N/A</v>
      </c>
      <c r="K39" t="s">
        <v>88</v>
      </c>
      <c r="L39" s="47">
        <f>IF(AND(Stock_Tracker[[#This Row],[Transaction Type]]="Stock IN",Stock_Tracker[[#This Row],[Item Category]]="Keychains"),Stock_Tracker[[#This Row],[Quantity]],IF(AND(Stock_Tracker[[#This Row],[Transaction Type]]="Stock OUT",Stock_Tracker[[#This Row],[Item Category]]="Keychains"),-Stock_Tracker[[#This Row],[Quantity]],"0"))</f>
        <v>1</v>
      </c>
      <c r="M39" s="47" t="str">
        <f>IF(AND(Stock_Tracker[[#This Row],[Transaction Type]]="Stock IN",Stock_Tracker[[#This Row],[Item Category]]="Prints"),Stock_Tracker[[#This Row],[Quantity]],IF(AND(Stock_Tracker[[#This Row],[Transaction Type]]="Stock OUT",Stock_Tracker[[#This Row],[Item Category]]="Prints"),-Stock_Tracker[[#This Row],[Quantity]],"0"))</f>
        <v>0</v>
      </c>
      <c r="N3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39" s="47" t="str">
        <f>IF(AND(Stock_Tracker[[#This Row],[Transaction Type]]="Stock IN",Stock_Tracker[[#This Row],[Item Category]]="Stickers"),Stock_Tracker[[#This Row],[Quantity]],IF(AND(Stock_Tracker[[#This Row],[Transaction Type]]="Stock OUT",Stock_Tracker[[#This Row],[Item Category]]="Stickers"),-Stock_Tracker[[#This Row],[Quantity]],"0"))</f>
        <v>0</v>
      </c>
      <c r="P39" s="47">
        <f>IFERROR(P38+Stock_Tracker[[#This Row],[Keychain (+/-)]],0)</f>
        <v>35</v>
      </c>
      <c r="Q39" s="47">
        <f>IFERROR(Q38+Stock_Tracker[[#This Row],[Print (+/-)]],0)</f>
        <v>0</v>
      </c>
      <c r="R39" s="47">
        <f>IFERROR(R38+Stock_Tracker[[#This Row],[Greeting Card (+/-)]],1)</f>
        <v>1</v>
      </c>
      <c r="S39" s="47">
        <f>IFERROR(S38+Stock_Tracker[[#This Row],[Stickers (+/-)]],0)</f>
        <v>0</v>
      </c>
      <c r="T39" s="47">
        <f>SUM(Stock_Tracker[[#This Row],[KC as of TX date]:[Stickers as of TX date]])</f>
        <v>36</v>
      </c>
    </row>
    <row r="40" spans="2:20" x14ac:dyDescent="0.2">
      <c r="B40" t="s">
        <v>126</v>
      </c>
      <c r="C40" t="str">
        <f>_xlfn.XLOOKUP(Stock_Tracker[[#This Row],[Item Name]],Master_Inventory[Item Name],Master_Inventory[Inventory ID],"",0)</f>
        <v>K0036</v>
      </c>
      <c r="D40" s="4" t="s">
        <v>62</v>
      </c>
      <c r="E40" t="str">
        <f>_xlfn.XLOOKUP(Stock_Tracker[[#This Row],[Item Name]],Master_Inventory[Item Name],Master_Inventory[Item Category],"",0)</f>
        <v>Keychains</v>
      </c>
      <c r="F40" s="45">
        <v>45524</v>
      </c>
      <c r="G40" t="s">
        <v>82</v>
      </c>
      <c r="H40" s="3" t="str">
        <f>IF(Stock_Tracker[[#This Row],[Transaction Type]]="Stock OUT",_xlfn.XLOOKUP(Stock_Tracker[[#This Row],[Inventory ID]],Master_Inventory[Inventory ID],Master_Inventory[Price]),"N/A")</f>
        <v>N/A</v>
      </c>
      <c r="I40" s="1">
        <v>1</v>
      </c>
      <c r="J40" s="46" t="str">
        <f>IF(Stock_Tracker[[#This Row],[Transaction Type]]="Stock OUT",Stock_Tracker[[#This Row],[Price]]*Stock_Tracker[[#This Row],[Quantity]],"N/A")</f>
        <v>N/A</v>
      </c>
      <c r="K40" t="s">
        <v>88</v>
      </c>
      <c r="L40" s="47">
        <f>IF(AND(Stock_Tracker[[#This Row],[Transaction Type]]="Stock IN",Stock_Tracker[[#This Row],[Item Category]]="Keychains"),Stock_Tracker[[#This Row],[Quantity]],IF(AND(Stock_Tracker[[#This Row],[Transaction Type]]="Stock OUT",Stock_Tracker[[#This Row],[Item Category]]="Keychains"),-Stock_Tracker[[#This Row],[Quantity]],"0"))</f>
        <v>1</v>
      </c>
      <c r="M40" s="47" t="str">
        <f>IF(AND(Stock_Tracker[[#This Row],[Transaction Type]]="Stock IN",Stock_Tracker[[#This Row],[Item Category]]="Prints"),Stock_Tracker[[#This Row],[Quantity]],IF(AND(Stock_Tracker[[#This Row],[Transaction Type]]="Stock OUT",Stock_Tracker[[#This Row],[Item Category]]="Prints"),-Stock_Tracker[[#This Row],[Quantity]],"0"))</f>
        <v>0</v>
      </c>
      <c r="N4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0" s="47" t="str">
        <f>IF(AND(Stock_Tracker[[#This Row],[Transaction Type]]="Stock IN",Stock_Tracker[[#This Row],[Item Category]]="Stickers"),Stock_Tracker[[#This Row],[Quantity]],IF(AND(Stock_Tracker[[#This Row],[Transaction Type]]="Stock OUT",Stock_Tracker[[#This Row],[Item Category]]="Stickers"),-Stock_Tracker[[#This Row],[Quantity]],"0"))</f>
        <v>0</v>
      </c>
      <c r="P40" s="47">
        <f>IFERROR(P39+Stock_Tracker[[#This Row],[Keychain (+/-)]],0)</f>
        <v>36</v>
      </c>
      <c r="Q40" s="47">
        <f>IFERROR(Q39+Stock_Tracker[[#This Row],[Print (+/-)]],0)</f>
        <v>0</v>
      </c>
      <c r="R40" s="47">
        <f>IFERROR(R39+Stock_Tracker[[#This Row],[Greeting Card (+/-)]],1)</f>
        <v>1</v>
      </c>
      <c r="S40" s="47">
        <f>IFERROR(S39+Stock_Tracker[[#This Row],[Stickers (+/-)]],0)</f>
        <v>0</v>
      </c>
      <c r="T40" s="47">
        <f>SUM(Stock_Tracker[[#This Row],[KC as of TX date]:[Stickers as of TX date]])</f>
        <v>37</v>
      </c>
    </row>
    <row r="41" spans="2:20" x14ac:dyDescent="0.2">
      <c r="B41" t="s">
        <v>127</v>
      </c>
      <c r="C41" t="str">
        <f>_xlfn.XLOOKUP(Stock_Tracker[[#This Row],[Item Name]],Master_Inventory[Item Name],Master_Inventory[Inventory ID],"",0)</f>
        <v>P0001</v>
      </c>
      <c r="D41" t="s">
        <v>64</v>
      </c>
      <c r="E41" t="str">
        <f>_xlfn.XLOOKUP(Stock_Tracker[[#This Row],[Item Name]],Master_Inventory[Item Name],Master_Inventory[Item Category],"",0)</f>
        <v>Prints</v>
      </c>
      <c r="F41" s="45">
        <v>45524</v>
      </c>
      <c r="G41" t="s">
        <v>82</v>
      </c>
      <c r="H41" s="3" t="str">
        <f>IF(Stock_Tracker[[#This Row],[Transaction Type]]="Stock OUT",_xlfn.XLOOKUP(Stock_Tracker[[#This Row],[Inventory ID]],Master_Inventory[Inventory ID],Master_Inventory[Price]),"N/A")</f>
        <v>N/A</v>
      </c>
      <c r="I41" s="1">
        <v>3</v>
      </c>
      <c r="J41" s="46" t="str">
        <f>IF(Stock_Tracker[[#This Row],[Transaction Type]]="Stock OUT",Stock_Tracker[[#This Row],[Price]]*Stock_Tracker[[#This Row],[Quantity]],"N/A")</f>
        <v>N/A</v>
      </c>
      <c r="K41" t="s">
        <v>88</v>
      </c>
      <c r="L41" s="47" t="str">
        <f>IF(AND(Stock_Tracker[[#This Row],[Transaction Type]]="Stock IN",Stock_Tracker[[#This Row],[Item Category]]="Keychains"),Stock_Tracker[[#This Row],[Quantity]],IF(AND(Stock_Tracker[[#This Row],[Transaction Type]]="Stock OUT",Stock_Tracker[[#This Row],[Item Category]]="Keychains"),-Stock_Tracker[[#This Row],[Quantity]],"0"))</f>
        <v>0</v>
      </c>
      <c r="M41" s="47">
        <f>IF(AND(Stock_Tracker[[#This Row],[Transaction Type]]="Stock IN",Stock_Tracker[[#This Row],[Item Category]]="Prints"),Stock_Tracker[[#This Row],[Quantity]],IF(AND(Stock_Tracker[[#This Row],[Transaction Type]]="Stock OUT",Stock_Tracker[[#This Row],[Item Category]]="Prints"),-Stock_Tracker[[#This Row],[Quantity]],"0"))</f>
        <v>3</v>
      </c>
      <c r="N4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1" s="47" t="str">
        <f>IF(AND(Stock_Tracker[[#This Row],[Transaction Type]]="Stock IN",Stock_Tracker[[#This Row],[Item Category]]="Stickers"),Stock_Tracker[[#This Row],[Quantity]],IF(AND(Stock_Tracker[[#This Row],[Transaction Type]]="Stock OUT",Stock_Tracker[[#This Row],[Item Category]]="Stickers"),-Stock_Tracker[[#This Row],[Quantity]],"0"))</f>
        <v>0</v>
      </c>
      <c r="P41" s="47">
        <f>IFERROR(P40+Stock_Tracker[[#This Row],[Keychain (+/-)]],0)</f>
        <v>36</v>
      </c>
      <c r="Q41" s="47">
        <f>IFERROR(Q40+Stock_Tracker[[#This Row],[Print (+/-)]],0)</f>
        <v>3</v>
      </c>
      <c r="R41" s="47">
        <f>IFERROR(R40+Stock_Tracker[[#This Row],[Greeting Card (+/-)]],1)</f>
        <v>1</v>
      </c>
      <c r="S41" s="47">
        <f>IFERROR(S40+Stock_Tracker[[#This Row],[Stickers (+/-)]],0)</f>
        <v>0</v>
      </c>
      <c r="T41" s="47">
        <f>SUM(Stock_Tracker[[#This Row],[KC as of TX date]:[Stickers as of TX date]])</f>
        <v>40</v>
      </c>
    </row>
    <row r="42" spans="2:20" x14ac:dyDescent="0.2">
      <c r="B42" t="s">
        <v>128</v>
      </c>
      <c r="C42" t="str">
        <f>_xlfn.XLOOKUP(Stock_Tracker[[#This Row],[Item Name]],Master_Inventory[Item Name],Master_Inventory[Inventory ID],"",0)</f>
        <v>P0002</v>
      </c>
      <c r="D42" t="s">
        <v>65</v>
      </c>
      <c r="E42" t="str">
        <f>_xlfn.XLOOKUP(Stock_Tracker[[#This Row],[Item Name]],Master_Inventory[Item Name],Master_Inventory[Item Category],"",0)</f>
        <v>Prints</v>
      </c>
      <c r="F42" s="45">
        <v>45524</v>
      </c>
      <c r="G42" t="s">
        <v>82</v>
      </c>
      <c r="H42" s="3" t="str">
        <f>IF(Stock_Tracker[[#This Row],[Transaction Type]]="Stock OUT",_xlfn.XLOOKUP(Stock_Tracker[[#This Row],[Inventory ID]],Master_Inventory[Inventory ID],Master_Inventory[Price]),"N/A")</f>
        <v>N/A</v>
      </c>
      <c r="I42" s="1">
        <v>4</v>
      </c>
      <c r="J42" s="46" t="str">
        <f>IF(Stock_Tracker[[#This Row],[Transaction Type]]="Stock OUT",Stock_Tracker[[#This Row],[Price]]*Stock_Tracker[[#This Row],[Quantity]],"N/A")</f>
        <v>N/A</v>
      </c>
      <c r="K42" t="s">
        <v>88</v>
      </c>
      <c r="L42" s="47" t="str">
        <f>IF(AND(Stock_Tracker[[#This Row],[Transaction Type]]="Stock IN",Stock_Tracker[[#This Row],[Item Category]]="Keychains"),Stock_Tracker[[#This Row],[Quantity]],IF(AND(Stock_Tracker[[#This Row],[Transaction Type]]="Stock OUT",Stock_Tracker[[#This Row],[Item Category]]="Keychains"),-Stock_Tracker[[#This Row],[Quantity]],"0"))</f>
        <v>0</v>
      </c>
      <c r="M42" s="47">
        <f>IF(AND(Stock_Tracker[[#This Row],[Transaction Type]]="Stock IN",Stock_Tracker[[#This Row],[Item Category]]="Prints"),Stock_Tracker[[#This Row],[Quantity]],IF(AND(Stock_Tracker[[#This Row],[Transaction Type]]="Stock OUT",Stock_Tracker[[#This Row],[Item Category]]="Prints"),-Stock_Tracker[[#This Row],[Quantity]],"0"))</f>
        <v>4</v>
      </c>
      <c r="N4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2" s="47" t="str">
        <f>IF(AND(Stock_Tracker[[#This Row],[Transaction Type]]="Stock IN",Stock_Tracker[[#This Row],[Item Category]]="Stickers"),Stock_Tracker[[#This Row],[Quantity]],IF(AND(Stock_Tracker[[#This Row],[Transaction Type]]="Stock OUT",Stock_Tracker[[#This Row],[Item Category]]="Stickers"),-Stock_Tracker[[#This Row],[Quantity]],"0"))</f>
        <v>0</v>
      </c>
      <c r="P42" s="47">
        <f>IFERROR(P41+Stock_Tracker[[#This Row],[Keychain (+/-)]],0)</f>
        <v>36</v>
      </c>
      <c r="Q42" s="47">
        <f>IFERROR(Q41+Stock_Tracker[[#This Row],[Print (+/-)]],0)</f>
        <v>7</v>
      </c>
      <c r="R42" s="47">
        <f>IFERROR(R41+Stock_Tracker[[#This Row],[Greeting Card (+/-)]],1)</f>
        <v>1</v>
      </c>
      <c r="S42" s="47">
        <f>IFERROR(S41+Stock_Tracker[[#This Row],[Stickers (+/-)]],0)</f>
        <v>0</v>
      </c>
      <c r="T42" s="47">
        <f>SUM(Stock_Tracker[[#This Row],[KC as of TX date]:[Stickers as of TX date]])</f>
        <v>44</v>
      </c>
    </row>
    <row r="43" spans="2:20" x14ac:dyDescent="0.2">
      <c r="B43" t="s">
        <v>129</v>
      </c>
      <c r="C43" t="str">
        <f>_xlfn.XLOOKUP(Stock_Tracker[[#This Row],[Item Name]],Master_Inventory[Item Name],Master_Inventory[Inventory ID],"",0)</f>
        <v>P0003</v>
      </c>
      <c r="D43" t="s">
        <v>66</v>
      </c>
      <c r="E43" t="str">
        <f>_xlfn.XLOOKUP(Stock_Tracker[[#This Row],[Item Name]],Master_Inventory[Item Name],Master_Inventory[Item Category],"",0)</f>
        <v>Prints</v>
      </c>
      <c r="F43" s="45">
        <v>45524</v>
      </c>
      <c r="G43" t="s">
        <v>82</v>
      </c>
      <c r="H43" s="3" t="str">
        <f>IF(Stock_Tracker[[#This Row],[Transaction Type]]="Stock OUT",_xlfn.XLOOKUP(Stock_Tracker[[#This Row],[Inventory ID]],Master_Inventory[Inventory ID],Master_Inventory[Price]),"N/A")</f>
        <v>N/A</v>
      </c>
      <c r="I43" s="1">
        <v>4</v>
      </c>
      <c r="J43" s="46" t="str">
        <f>IF(Stock_Tracker[[#This Row],[Transaction Type]]="Stock OUT",Stock_Tracker[[#This Row],[Price]]*Stock_Tracker[[#This Row],[Quantity]],"N/A")</f>
        <v>N/A</v>
      </c>
      <c r="K43" t="s">
        <v>88</v>
      </c>
      <c r="L43" s="47" t="str">
        <f>IF(AND(Stock_Tracker[[#This Row],[Transaction Type]]="Stock IN",Stock_Tracker[[#This Row],[Item Category]]="Keychains"),Stock_Tracker[[#This Row],[Quantity]],IF(AND(Stock_Tracker[[#This Row],[Transaction Type]]="Stock OUT",Stock_Tracker[[#This Row],[Item Category]]="Keychains"),-Stock_Tracker[[#This Row],[Quantity]],"0"))</f>
        <v>0</v>
      </c>
      <c r="M43" s="47">
        <f>IF(AND(Stock_Tracker[[#This Row],[Transaction Type]]="Stock IN",Stock_Tracker[[#This Row],[Item Category]]="Prints"),Stock_Tracker[[#This Row],[Quantity]],IF(AND(Stock_Tracker[[#This Row],[Transaction Type]]="Stock OUT",Stock_Tracker[[#This Row],[Item Category]]="Prints"),-Stock_Tracker[[#This Row],[Quantity]],"0"))</f>
        <v>4</v>
      </c>
      <c r="N4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3" s="47" t="str">
        <f>IF(AND(Stock_Tracker[[#This Row],[Transaction Type]]="Stock IN",Stock_Tracker[[#This Row],[Item Category]]="Stickers"),Stock_Tracker[[#This Row],[Quantity]],IF(AND(Stock_Tracker[[#This Row],[Transaction Type]]="Stock OUT",Stock_Tracker[[#This Row],[Item Category]]="Stickers"),-Stock_Tracker[[#This Row],[Quantity]],"0"))</f>
        <v>0</v>
      </c>
      <c r="P43" s="47">
        <f>IFERROR(P42+Stock_Tracker[[#This Row],[Keychain (+/-)]],0)</f>
        <v>36</v>
      </c>
      <c r="Q43" s="47">
        <f>IFERROR(Q42+Stock_Tracker[[#This Row],[Print (+/-)]],0)</f>
        <v>11</v>
      </c>
      <c r="R43" s="47">
        <f>IFERROR(R42+Stock_Tracker[[#This Row],[Greeting Card (+/-)]],1)</f>
        <v>1</v>
      </c>
      <c r="S43" s="47">
        <f>IFERROR(S42+Stock_Tracker[[#This Row],[Stickers (+/-)]],0)</f>
        <v>0</v>
      </c>
      <c r="T43" s="47">
        <f>SUM(Stock_Tracker[[#This Row],[KC as of TX date]:[Stickers as of TX date]])</f>
        <v>48</v>
      </c>
    </row>
    <row r="44" spans="2:20" x14ac:dyDescent="0.2">
      <c r="B44" t="s">
        <v>130</v>
      </c>
      <c r="C44" t="str">
        <f>_xlfn.XLOOKUP(Stock_Tracker[[#This Row],[Item Name]],Master_Inventory[Item Name],Master_Inventory[Inventory ID],"",0)</f>
        <v>P0004</v>
      </c>
      <c r="D44" t="s">
        <v>240</v>
      </c>
      <c r="E44" t="str">
        <f>_xlfn.XLOOKUP(Stock_Tracker[[#This Row],[Item Name]],Master_Inventory[Item Name],Master_Inventory[Item Category],"",0)</f>
        <v>Prints</v>
      </c>
      <c r="F44" s="45">
        <v>45524</v>
      </c>
      <c r="G44" t="s">
        <v>82</v>
      </c>
      <c r="H44" s="3" t="str">
        <f>IF(Stock_Tracker[[#This Row],[Transaction Type]]="Stock OUT",_xlfn.XLOOKUP(Stock_Tracker[[#This Row],[Inventory ID]],Master_Inventory[Inventory ID],Master_Inventory[Price]),"N/A")</f>
        <v>N/A</v>
      </c>
      <c r="I44" s="1">
        <v>4</v>
      </c>
      <c r="J44" s="46" t="str">
        <f>IF(Stock_Tracker[[#This Row],[Transaction Type]]="Stock OUT",Stock_Tracker[[#This Row],[Price]]*Stock_Tracker[[#This Row],[Quantity]],"N/A")</f>
        <v>N/A</v>
      </c>
      <c r="K44" t="s">
        <v>88</v>
      </c>
      <c r="L44" s="47" t="str">
        <f>IF(AND(Stock_Tracker[[#This Row],[Transaction Type]]="Stock IN",Stock_Tracker[[#This Row],[Item Category]]="Keychains"),Stock_Tracker[[#This Row],[Quantity]],IF(AND(Stock_Tracker[[#This Row],[Transaction Type]]="Stock OUT",Stock_Tracker[[#This Row],[Item Category]]="Keychains"),-Stock_Tracker[[#This Row],[Quantity]],"0"))</f>
        <v>0</v>
      </c>
      <c r="M44" s="47">
        <f>IF(AND(Stock_Tracker[[#This Row],[Transaction Type]]="Stock IN",Stock_Tracker[[#This Row],[Item Category]]="Prints"),Stock_Tracker[[#This Row],[Quantity]],IF(AND(Stock_Tracker[[#This Row],[Transaction Type]]="Stock OUT",Stock_Tracker[[#This Row],[Item Category]]="Prints"),-Stock_Tracker[[#This Row],[Quantity]],"0"))</f>
        <v>4</v>
      </c>
      <c r="N4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4" s="47" t="str">
        <f>IF(AND(Stock_Tracker[[#This Row],[Transaction Type]]="Stock IN",Stock_Tracker[[#This Row],[Item Category]]="Stickers"),Stock_Tracker[[#This Row],[Quantity]],IF(AND(Stock_Tracker[[#This Row],[Transaction Type]]="Stock OUT",Stock_Tracker[[#This Row],[Item Category]]="Stickers"),-Stock_Tracker[[#This Row],[Quantity]],"0"))</f>
        <v>0</v>
      </c>
      <c r="P44" s="47">
        <f>IFERROR(P43+Stock_Tracker[[#This Row],[Keychain (+/-)]],0)</f>
        <v>36</v>
      </c>
      <c r="Q44" s="47">
        <f>IFERROR(Q43+Stock_Tracker[[#This Row],[Print (+/-)]],0)</f>
        <v>15</v>
      </c>
      <c r="R44" s="47">
        <f>IFERROR(R43+Stock_Tracker[[#This Row],[Greeting Card (+/-)]],1)</f>
        <v>1</v>
      </c>
      <c r="S44" s="47">
        <f>IFERROR(S43+Stock_Tracker[[#This Row],[Stickers (+/-)]],0)</f>
        <v>0</v>
      </c>
      <c r="T44" s="47">
        <f>SUM(Stock_Tracker[[#This Row],[KC as of TX date]:[Stickers as of TX date]])</f>
        <v>52</v>
      </c>
    </row>
    <row r="45" spans="2:20" x14ac:dyDescent="0.2">
      <c r="B45" t="s">
        <v>131</v>
      </c>
      <c r="C45" t="str">
        <f>_xlfn.XLOOKUP(Stock_Tracker[[#This Row],[Item Name]],Master_Inventory[Item Name],Master_Inventory[Inventory ID],"",0)</f>
        <v>P0005</v>
      </c>
      <c r="D45" t="s">
        <v>252</v>
      </c>
      <c r="E45" t="str">
        <f>_xlfn.XLOOKUP(Stock_Tracker[[#This Row],[Item Name]],Master_Inventory[Item Name],Master_Inventory[Item Category],"",0)</f>
        <v>Prints</v>
      </c>
      <c r="F45" s="45">
        <v>45524</v>
      </c>
      <c r="G45" t="s">
        <v>82</v>
      </c>
      <c r="H45" s="3" t="str">
        <f>IF(Stock_Tracker[[#This Row],[Transaction Type]]="Stock OUT",_xlfn.XLOOKUP(Stock_Tracker[[#This Row],[Inventory ID]],Master_Inventory[Inventory ID],Master_Inventory[Price]),"N/A")</f>
        <v>N/A</v>
      </c>
      <c r="I45" s="1">
        <v>4</v>
      </c>
      <c r="J45" s="46" t="str">
        <f>IF(Stock_Tracker[[#This Row],[Transaction Type]]="Stock OUT",Stock_Tracker[[#This Row],[Price]]*Stock_Tracker[[#This Row],[Quantity]],"N/A")</f>
        <v>N/A</v>
      </c>
      <c r="K45" t="s">
        <v>88</v>
      </c>
      <c r="L45" s="47" t="str">
        <f>IF(AND(Stock_Tracker[[#This Row],[Transaction Type]]="Stock IN",Stock_Tracker[[#This Row],[Item Category]]="Keychains"),Stock_Tracker[[#This Row],[Quantity]],IF(AND(Stock_Tracker[[#This Row],[Transaction Type]]="Stock OUT",Stock_Tracker[[#This Row],[Item Category]]="Keychains"),-Stock_Tracker[[#This Row],[Quantity]],"0"))</f>
        <v>0</v>
      </c>
      <c r="M45" s="47">
        <f>IF(AND(Stock_Tracker[[#This Row],[Transaction Type]]="Stock IN",Stock_Tracker[[#This Row],[Item Category]]="Prints"),Stock_Tracker[[#This Row],[Quantity]],IF(AND(Stock_Tracker[[#This Row],[Transaction Type]]="Stock OUT",Stock_Tracker[[#This Row],[Item Category]]="Prints"),-Stock_Tracker[[#This Row],[Quantity]],"0"))</f>
        <v>4</v>
      </c>
      <c r="N4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5" s="47" t="str">
        <f>IF(AND(Stock_Tracker[[#This Row],[Transaction Type]]="Stock IN",Stock_Tracker[[#This Row],[Item Category]]="Stickers"),Stock_Tracker[[#This Row],[Quantity]],IF(AND(Stock_Tracker[[#This Row],[Transaction Type]]="Stock OUT",Stock_Tracker[[#This Row],[Item Category]]="Stickers"),-Stock_Tracker[[#This Row],[Quantity]],"0"))</f>
        <v>0</v>
      </c>
      <c r="P45" s="47">
        <f>IFERROR(P44+Stock_Tracker[[#This Row],[Keychain (+/-)]],0)</f>
        <v>36</v>
      </c>
      <c r="Q45" s="47">
        <f>IFERROR(Q44+Stock_Tracker[[#This Row],[Print (+/-)]],0)</f>
        <v>19</v>
      </c>
      <c r="R45" s="47">
        <f>IFERROR(R44+Stock_Tracker[[#This Row],[Greeting Card (+/-)]],1)</f>
        <v>1</v>
      </c>
      <c r="S45" s="47">
        <f>IFERROR(S44+Stock_Tracker[[#This Row],[Stickers (+/-)]],0)</f>
        <v>0</v>
      </c>
      <c r="T45" s="47">
        <f>SUM(Stock_Tracker[[#This Row],[KC as of TX date]:[Stickers as of TX date]])</f>
        <v>56</v>
      </c>
    </row>
    <row r="46" spans="2:20" x14ac:dyDescent="0.2">
      <c r="B46" t="s">
        <v>132</v>
      </c>
      <c r="C46" t="str">
        <f>_xlfn.XLOOKUP(Stock_Tracker[[#This Row],[Item Name]],Master_Inventory[Item Name],Master_Inventory[Inventory ID],"",0)</f>
        <v>P0006</v>
      </c>
      <c r="D46" t="s">
        <v>245</v>
      </c>
      <c r="E46" t="str">
        <f>_xlfn.XLOOKUP(Stock_Tracker[[#This Row],[Item Name]],Master_Inventory[Item Name],Master_Inventory[Item Category],"",0)</f>
        <v>Prints</v>
      </c>
      <c r="F46" s="45">
        <v>45524</v>
      </c>
      <c r="G46" t="s">
        <v>82</v>
      </c>
      <c r="H46" s="3" t="str">
        <f>IF(Stock_Tracker[[#This Row],[Transaction Type]]="Stock OUT",_xlfn.XLOOKUP(Stock_Tracker[[#This Row],[Inventory ID]],Master_Inventory[Inventory ID],Master_Inventory[Price]),"N/A")</f>
        <v>N/A</v>
      </c>
      <c r="I46" s="1">
        <v>3</v>
      </c>
      <c r="J46" s="46" t="str">
        <f>IF(Stock_Tracker[[#This Row],[Transaction Type]]="Stock OUT",Stock_Tracker[[#This Row],[Price]]*Stock_Tracker[[#This Row],[Quantity]],"N/A")</f>
        <v>N/A</v>
      </c>
      <c r="K46" t="s">
        <v>88</v>
      </c>
      <c r="L46" s="47" t="str">
        <f>IF(AND(Stock_Tracker[[#This Row],[Transaction Type]]="Stock IN",Stock_Tracker[[#This Row],[Item Category]]="Keychains"),Stock_Tracker[[#This Row],[Quantity]],IF(AND(Stock_Tracker[[#This Row],[Transaction Type]]="Stock OUT",Stock_Tracker[[#This Row],[Item Category]]="Keychains"),-Stock_Tracker[[#This Row],[Quantity]],"0"))</f>
        <v>0</v>
      </c>
      <c r="M46" s="47">
        <f>IF(AND(Stock_Tracker[[#This Row],[Transaction Type]]="Stock IN",Stock_Tracker[[#This Row],[Item Category]]="Prints"),Stock_Tracker[[#This Row],[Quantity]],IF(AND(Stock_Tracker[[#This Row],[Transaction Type]]="Stock OUT",Stock_Tracker[[#This Row],[Item Category]]="Prints"),-Stock_Tracker[[#This Row],[Quantity]],"0"))</f>
        <v>3</v>
      </c>
      <c r="N4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6" s="47" t="str">
        <f>IF(AND(Stock_Tracker[[#This Row],[Transaction Type]]="Stock IN",Stock_Tracker[[#This Row],[Item Category]]="Stickers"),Stock_Tracker[[#This Row],[Quantity]],IF(AND(Stock_Tracker[[#This Row],[Transaction Type]]="Stock OUT",Stock_Tracker[[#This Row],[Item Category]]="Stickers"),-Stock_Tracker[[#This Row],[Quantity]],"0"))</f>
        <v>0</v>
      </c>
      <c r="P46" s="47">
        <f>IFERROR(P45+Stock_Tracker[[#This Row],[Keychain (+/-)]],0)</f>
        <v>36</v>
      </c>
      <c r="Q46" s="47">
        <f>IFERROR(Q45+Stock_Tracker[[#This Row],[Print (+/-)]],0)</f>
        <v>22</v>
      </c>
      <c r="R46" s="47">
        <f>IFERROR(R45+Stock_Tracker[[#This Row],[Greeting Card (+/-)]],1)</f>
        <v>1</v>
      </c>
      <c r="S46" s="47">
        <f>IFERROR(S45+Stock_Tracker[[#This Row],[Stickers (+/-)]],0)</f>
        <v>0</v>
      </c>
      <c r="T46" s="47">
        <f>SUM(Stock_Tracker[[#This Row],[KC as of TX date]:[Stickers as of TX date]])</f>
        <v>59</v>
      </c>
    </row>
    <row r="47" spans="2:20" x14ac:dyDescent="0.2">
      <c r="B47" t="s">
        <v>133</v>
      </c>
      <c r="C47" t="str">
        <f>_xlfn.XLOOKUP(Stock_Tracker[[#This Row],[Item Name]],Master_Inventory[Item Name],Master_Inventory[Inventory ID],"",0)</f>
        <v>P0007</v>
      </c>
      <c r="D47" t="s">
        <v>250</v>
      </c>
      <c r="E47" t="str">
        <f>_xlfn.XLOOKUP(Stock_Tracker[[#This Row],[Item Name]],Master_Inventory[Item Name],Master_Inventory[Item Category],"",0)</f>
        <v>Prints</v>
      </c>
      <c r="F47" s="45">
        <v>45524</v>
      </c>
      <c r="G47" t="s">
        <v>82</v>
      </c>
      <c r="H47" s="3" t="str">
        <f>IF(Stock_Tracker[[#This Row],[Transaction Type]]="Stock OUT",_xlfn.XLOOKUP(Stock_Tracker[[#This Row],[Inventory ID]],Master_Inventory[Inventory ID],Master_Inventory[Price]),"N/A")</f>
        <v>N/A</v>
      </c>
      <c r="I47" s="1">
        <v>2</v>
      </c>
      <c r="J47" s="46" t="str">
        <f>IF(Stock_Tracker[[#This Row],[Transaction Type]]="Stock OUT",Stock_Tracker[[#This Row],[Price]]*Stock_Tracker[[#This Row],[Quantity]],"N/A")</f>
        <v>N/A</v>
      </c>
      <c r="K47" t="s">
        <v>88</v>
      </c>
      <c r="L47" s="47" t="str">
        <f>IF(AND(Stock_Tracker[[#This Row],[Transaction Type]]="Stock IN",Stock_Tracker[[#This Row],[Item Category]]="Keychains"),Stock_Tracker[[#This Row],[Quantity]],IF(AND(Stock_Tracker[[#This Row],[Transaction Type]]="Stock OUT",Stock_Tracker[[#This Row],[Item Category]]="Keychains"),-Stock_Tracker[[#This Row],[Quantity]],"0"))</f>
        <v>0</v>
      </c>
      <c r="M47" s="47">
        <f>IF(AND(Stock_Tracker[[#This Row],[Transaction Type]]="Stock IN",Stock_Tracker[[#This Row],[Item Category]]="Prints"),Stock_Tracker[[#This Row],[Quantity]],IF(AND(Stock_Tracker[[#This Row],[Transaction Type]]="Stock OUT",Stock_Tracker[[#This Row],[Item Category]]="Prints"),-Stock_Tracker[[#This Row],[Quantity]],"0"))</f>
        <v>2</v>
      </c>
      <c r="N4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7" s="47" t="str">
        <f>IF(AND(Stock_Tracker[[#This Row],[Transaction Type]]="Stock IN",Stock_Tracker[[#This Row],[Item Category]]="Stickers"),Stock_Tracker[[#This Row],[Quantity]],IF(AND(Stock_Tracker[[#This Row],[Transaction Type]]="Stock OUT",Stock_Tracker[[#This Row],[Item Category]]="Stickers"),-Stock_Tracker[[#This Row],[Quantity]],"0"))</f>
        <v>0</v>
      </c>
      <c r="P47" s="47">
        <f>IFERROR(P46+Stock_Tracker[[#This Row],[Keychain (+/-)]],0)</f>
        <v>36</v>
      </c>
      <c r="Q47" s="47">
        <f>IFERROR(Q46+Stock_Tracker[[#This Row],[Print (+/-)]],0)</f>
        <v>24</v>
      </c>
      <c r="R47" s="47">
        <f>IFERROR(R46+Stock_Tracker[[#This Row],[Greeting Card (+/-)]],1)</f>
        <v>1</v>
      </c>
      <c r="S47" s="47">
        <f>IFERROR(S46+Stock_Tracker[[#This Row],[Stickers (+/-)]],0)</f>
        <v>0</v>
      </c>
      <c r="T47" s="47">
        <f>SUM(Stock_Tracker[[#This Row],[KC as of TX date]:[Stickers as of TX date]])</f>
        <v>61</v>
      </c>
    </row>
    <row r="48" spans="2:20" x14ac:dyDescent="0.2">
      <c r="B48" t="s">
        <v>134</v>
      </c>
      <c r="C48" t="str">
        <f>_xlfn.XLOOKUP(Stock_Tracker[[#This Row],[Item Name]],Master_Inventory[Item Name],Master_Inventory[Inventory ID],"",0)</f>
        <v>P0008</v>
      </c>
      <c r="D48" t="s">
        <v>249</v>
      </c>
      <c r="E48" t="str">
        <f>_xlfn.XLOOKUP(Stock_Tracker[[#This Row],[Item Name]],Master_Inventory[Item Name],Master_Inventory[Item Category],"",0)</f>
        <v>Prints</v>
      </c>
      <c r="F48" s="45">
        <v>45524</v>
      </c>
      <c r="G48" t="s">
        <v>82</v>
      </c>
      <c r="H48" s="3" t="str">
        <f>IF(Stock_Tracker[[#This Row],[Transaction Type]]="Stock OUT",_xlfn.XLOOKUP(Stock_Tracker[[#This Row],[Inventory ID]],Master_Inventory[Inventory ID],Master_Inventory[Price]),"N/A")</f>
        <v>N/A</v>
      </c>
      <c r="I48" s="1">
        <v>3</v>
      </c>
      <c r="J48" s="46" t="str">
        <f>IF(Stock_Tracker[[#This Row],[Transaction Type]]="Stock OUT",Stock_Tracker[[#This Row],[Price]]*Stock_Tracker[[#This Row],[Quantity]],"N/A")</f>
        <v>N/A</v>
      </c>
      <c r="K48" t="s">
        <v>88</v>
      </c>
      <c r="L48" s="47" t="str">
        <f>IF(AND(Stock_Tracker[[#This Row],[Transaction Type]]="Stock IN",Stock_Tracker[[#This Row],[Item Category]]="Keychains"),Stock_Tracker[[#This Row],[Quantity]],IF(AND(Stock_Tracker[[#This Row],[Transaction Type]]="Stock OUT",Stock_Tracker[[#This Row],[Item Category]]="Keychains"),-Stock_Tracker[[#This Row],[Quantity]],"0"))</f>
        <v>0</v>
      </c>
      <c r="M48" s="47">
        <f>IF(AND(Stock_Tracker[[#This Row],[Transaction Type]]="Stock IN",Stock_Tracker[[#This Row],[Item Category]]="Prints"),Stock_Tracker[[#This Row],[Quantity]],IF(AND(Stock_Tracker[[#This Row],[Transaction Type]]="Stock OUT",Stock_Tracker[[#This Row],[Item Category]]="Prints"),-Stock_Tracker[[#This Row],[Quantity]],"0"))</f>
        <v>3</v>
      </c>
      <c r="N4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8" s="47" t="str">
        <f>IF(AND(Stock_Tracker[[#This Row],[Transaction Type]]="Stock IN",Stock_Tracker[[#This Row],[Item Category]]="Stickers"),Stock_Tracker[[#This Row],[Quantity]],IF(AND(Stock_Tracker[[#This Row],[Transaction Type]]="Stock OUT",Stock_Tracker[[#This Row],[Item Category]]="Stickers"),-Stock_Tracker[[#This Row],[Quantity]],"0"))</f>
        <v>0</v>
      </c>
      <c r="P48" s="47">
        <f>IFERROR(P47+Stock_Tracker[[#This Row],[Keychain (+/-)]],0)</f>
        <v>36</v>
      </c>
      <c r="Q48" s="47">
        <f>IFERROR(Q47+Stock_Tracker[[#This Row],[Print (+/-)]],0)</f>
        <v>27</v>
      </c>
      <c r="R48" s="47">
        <f>IFERROR(R47+Stock_Tracker[[#This Row],[Greeting Card (+/-)]],1)</f>
        <v>1</v>
      </c>
      <c r="S48" s="47">
        <f>IFERROR(S47+Stock_Tracker[[#This Row],[Stickers (+/-)]],0)</f>
        <v>0</v>
      </c>
      <c r="T48" s="47">
        <f>SUM(Stock_Tracker[[#This Row],[KC as of TX date]:[Stickers as of TX date]])</f>
        <v>64</v>
      </c>
    </row>
    <row r="49" spans="2:20" x14ac:dyDescent="0.2">
      <c r="B49" t="s">
        <v>135</v>
      </c>
      <c r="C49" t="str">
        <f>_xlfn.XLOOKUP(Stock_Tracker[[#This Row],[Item Name]],Master_Inventory[Item Name],Master_Inventory[Inventory ID],"",0)</f>
        <v>P0009</v>
      </c>
      <c r="D49" t="s">
        <v>68</v>
      </c>
      <c r="E49" t="str">
        <f>_xlfn.XLOOKUP(Stock_Tracker[[#This Row],[Item Name]],Master_Inventory[Item Name],Master_Inventory[Item Category],"",0)</f>
        <v>Prints</v>
      </c>
      <c r="F49" s="45">
        <v>45524</v>
      </c>
      <c r="G49" t="s">
        <v>82</v>
      </c>
      <c r="H49" s="3" t="str">
        <f>IF(Stock_Tracker[[#This Row],[Transaction Type]]="Stock OUT",_xlfn.XLOOKUP(Stock_Tracker[[#This Row],[Inventory ID]],Master_Inventory[Inventory ID],Master_Inventory[Price]),"N/A")</f>
        <v>N/A</v>
      </c>
      <c r="I49" s="1">
        <v>3</v>
      </c>
      <c r="J49" s="46" t="str">
        <f>IF(Stock_Tracker[[#This Row],[Transaction Type]]="Stock OUT",Stock_Tracker[[#This Row],[Price]]*Stock_Tracker[[#This Row],[Quantity]],"N/A")</f>
        <v>N/A</v>
      </c>
      <c r="K49" t="s">
        <v>88</v>
      </c>
      <c r="L49" s="47" t="str">
        <f>IF(AND(Stock_Tracker[[#This Row],[Transaction Type]]="Stock IN",Stock_Tracker[[#This Row],[Item Category]]="Keychains"),Stock_Tracker[[#This Row],[Quantity]],IF(AND(Stock_Tracker[[#This Row],[Transaction Type]]="Stock OUT",Stock_Tracker[[#This Row],[Item Category]]="Keychains"),-Stock_Tracker[[#This Row],[Quantity]],"0"))</f>
        <v>0</v>
      </c>
      <c r="M49" s="47">
        <f>IF(AND(Stock_Tracker[[#This Row],[Transaction Type]]="Stock IN",Stock_Tracker[[#This Row],[Item Category]]="Prints"),Stock_Tracker[[#This Row],[Quantity]],IF(AND(Stock_Tracker[[#This Row],[Transaction Type]]="Stock OUT",Stock_Tracker[[#This Row],[Item Category]]="Prints"),-Stock_Tracker[[#This Row],[Quantity]],"0"))</f>
        <v>3</v>
      </c>
      <c r="N4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49" s="47" t="str">
        <f>IF(AND(Stock_Tracker[[#This Row],[Transaction Type]]="Stock IN",Stock_Tracker[[#This Row],[Item Category]]="Stickers"),Stock_Tracker[[#This Row],[Quantity]],IF(AND(Stock_Tracker[[#This Row],[Transaction Type]]="Stock OUT",Stock_Tracker[[#This Row],[Item Category]]="Stickers"),-Stock_Tracker[[#This Row],[Quantity]],"0"))</f>
        <v>0</v>
      </c>
      <c r="P49" s="47">
        <f>IFERROR(P48+Stock_Tracker[[#This Row],[Keychain (+/-)]],0)</f>
        <v>36</v>
      </c>
      <c r="Q49" s="47">
        <f>IFERROR(Q48+Stock_Tracker[[#This Row],[Print (+/-)]],0)</f>
        <v>30</v>
      </c>
      <c r="R49" s="47">
        <f>IFERROR(R48+Stock_Tracker[[#This Row],[Greeting Card (+/-)]],1)</f>
        <v>1</v>
      </c>
      <c r="S49" s="47">
        <f>IFERROR(S48+Stock_Tracker[[#This Row],[Stickers (+/-)]],0)</f>
        <v>0</v>
      </c>
      <c r="T49" s="47">
        <f>SUM(Stock_Tracker[[#This Row],[KC as of TX date]:[Stickers as of TX date]])</f>
        <v>67</v>
      </c>
    </row>
    <row r="50" spans="2:20" x14ac:dyDescent="0.2">
      <c r="B50" t="s">
        <v>136</v>
      </c>
      <c r="C50" t="str">
        <f>_xlfn.XLOOKUP(Stock_Tracker[[#This Row],[Item Name]],Master_Inventory[Item Name],Master_Inventory[Inventory ID],"",0)</f>
        <v>P0010</v>
      </c>
      <c r="D50" t="s">
        <v>248</v>
      </c>
      <c r="E50" t="str">
        <f>_xlfn.XLOOKUP(Stock_Tracker[[#This Row],[Item Name]],Master_Inventory[Item Name],Master_Inventory[Item Category],"",0)</f>
        <v>Prints</v>
      </c>
      <c r="F50" s="45">
        <v>45524</v>
      </c>
      <c r="G50" t="s">
        <v>82</v>
      </c>
      <c r="H50" s="3" t="str">
        <f>IF(Stock_Tracker[[#This Row],[Transaction Type]]="Stock OUT",_xlfn.XLOOKUP(Stock_Tracker[[#This Row],[Inventory ID]],Master_Inventory[Inventory ID],Master_Inventory[Price]),"N/A")</f>
        <v>N/A</v>
      </c>
      <c r="I50" s="1">
        <v>3</v>
      </c>
      <c r="J50" s="46" t="str">
        <f>IF(Stock_Tracker[[#This Row],[Transaction Type]]="Stock OUT",Stock_Tracker[[#This Row],[Price]]*Stock_Tracker[[#This Row],[Quantity]],"N/A")</f>
        <v>N/A</v>
      </c>
      <c r="K50" t="s">
        <v>88</v>
      </c>
      <c r="L50" s="47" t="str">
        <f>IF(AND(Stock_Tracker[[#This Row],[Transaction Type]]="Stock IN",Stock_Tracker[[#This Row],[Item Category]]="Keychains"),Stock_Tracker[[#This Row],[Quantity]],IF(AND(Stock_Tracker[[#This Row],[Transaction Type]]="Stock OUT",Stock_Tracker[[#This Row],[Item Category]]="Keychains"),-Stock_Tracker[[#This Row],[Quantity]],"0"))</f>
        <v>0</v>
      </c>
      <c r="M50" s="47">
        <f>IF(AND(Stock_Tracker[[#This Row],[Transaction Type]]="Stock IN",Stock_Tracker[[#This Row],[Item Category]]="Prints"),Stock_Tracker[[#This Row],[Quantity]],IF(AND(Stock_Tracker[[#This Row],[Transaction Type]]="Stock OUT",Stock_Tracker[[#This Row],[Item Category]]="Prints"),-Stock_Tracker[[#This Row],[Quantity]],"0"))</f>
        <v>3</v>
      </c>
      <c r="N5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0" s="47" t="str">
        <f>IF(AND(Stock_Tracker[[#This Row],[Transaction Type]]="Stock IN",Stock_Tracker[[#This Row],[Item Category]]="Stickers"),Stock_Tracker[[#This Row],[Quantity]],IF(AND(Stock_Tracker[[#This Row],[Transaction Type]]="Stock OUT",Stock_Tracker[[#This Row],[Item Category]]="Stickers"),-Stock_Tracker[[#This Row],[Quantity]],"0"))</f>
        <v>0</v>
      </c>
      <c r="P50" s="47">
        <f>IFERROR(P49+Stock_Tracker[[#This Row],[Keychain (+/-)]],0)</f>
        <v>36</v>
      </c>
      <c r="Q50" s="47">
        <f>IFERROR(Q49+Stock_Tracker[[#This Row],[Print (+/-)]],0)</f>
        <v>33</v>
      </c>
      <c r="R50" s="47">
        <f>IFERROR(R49+Stock_Tracker[[#This Row],[Greeting Card (+/-)]],1)</f>
        <v>1</v>
      </c>
      <c r="S50" s="47">
        <f>IFERROR(S49+Stock_Tracker[[#This Row],[Stickers (+/-)]],0)</f>
        <v>0</v>
      </c>
      <c r="T50" s="47">
        <f>SUM(Stock_Tracker[[#This Row],[KC as of TX date]:[Stickers as of TX date]])</f>
        <v>70</v>
      </c>
    </row>
    <row r="51" spans="2:20" x14ac:dyDescent="0.2">
      <c r="B51" t="s">
        <v>137</v>
      </c>
      <c r="C51" t="str">
        <f>_xlfn.XLOOKUP(Stock_Tracker[[#This Row],[Item Name]],Master_Inventory[Item Name],Master_Inventory[Inventory ID],"",0)</f>
        <v>P0011</v>
      </c>
      <c r="D51" t="s">
        <v>241</v>
      </c>
      <c r="E51" t="str">
        <f>_xlfn.XLOOKUP(Stock_Tracker[[#This Row],[Item Name]],Master_Inventory[Item Name],Master_Inventory[Item Category],"",0)</f>
        <v>Prints</v>
      </c>
      <c r="F51" s="45">
        <v>45524</v>
      </c>
      <c r="G51" t="s">
        <v>82</v>
      </c>
      <c r="H51" s="3" t="str">
        <f>IF(Stock_Tracker[[#This Row],[Transaction Type]]="Stock OUT",_xlfn.XLOOKUP(Stock_Tracker[[#This Row],[Inventory ID]],Master_Inventory[Inventory ID],Master_Inventory[Price]),"N/A")</f>
        <v>N/A</v>
      </c>
      <c r="I51" s="1">
        <v>3</v>
      </c>
      <c r="J51" s="46" t="str">
        <f>IF(Stock_Tracker[[#This Row],[Transaction Type]]="Stock OUT",Stock_Tracker[[#This Row],[Price]]*Stock_Tracker[[#This Row],[Quantity]],"N/A")</f>
        <v>N/A</v>
      </c>
      <c r="K51" t="s">
        <v>88</v>
      </c>
      <c r="L51" s="47" t="str">
        <f>IF(AND(Stock_Tracker[[#This Row],[Transaction Type]]="Stock IN",Stock_Tracker[[#This Row],[Item Category]]="Keychains"),Stock_Tracker[[#This Row],[Quantity]],IF(AND(Stock_Tracker[[#This Row],[Transaction Type]]="Stock OUT",Stock_Tracker[[#This Row],[Item Category]]="Keychains"),-Stock_Tracker[[#This Row],[Quantity]],"0"))</f>
        <v>0</v>
      </c>
      <c r="M51" s="47">
        <f>IF(AND(Stock_Tracker[[#This Row],[Transaction Type]]="Stock IN",Stock_Tracker[[#This Row],[Item Category]]="Prints"),Stock_Tracker[[#This Row],[Quantity]],IF(AND(Stock_Tracker[[#This Row],[Transaction Type]]="Stock OUT",Stock_Tracker[[#This Row],[Item Category]]="Prints"),-Stock_Tracker[[#This Row],[Quantity]],"0"))</f>
        <v>3</v>
      </c>
      <c r="N5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1" s="47" t="str">
        <f>IF(AND(Stock_Tracker[[#This Row],[Transaction Type]]="Stock IN",Stock_Tracker[[#This Row],[Item Category]]="Stickers"),Stock_Tracker[[#This Row],[Quantity]],IF(AND(Stock_Tracker[[#This Row],[Transaction Type]]="Stock OUT",Stock_Tracker[[#This Row],[Item Category]]="Stickers"),-Stock_Tracker[[#This Row],[Quantity]],"0"))</f>
        <v>0</v>
      </c>
      <c r="P51" s="47">
        <f>IFERROR(P50+Stock_Tracker[[#This Row],[Keychain (+/-)]],0)</f>
        <v>36</v>
      </c>
      <c r="Q51" s="47">
        <f>IFERROR(Q50+Stock_Tracker[[#This Row],[Print (+/-)]],0)</f>
        <v>36</v>
      </c>
      <c r="R51" s="47">
        <f>IFERROR(R50+Stock_Tracker[[#This Row],[Greeting Card (+/-)]],1)</f>
        <v>1</v>
      </c>
      <c r="S51" s="47">
        <f>IFERROR(S50+Stock_Tracker[[#This Row],[Stickers (+/-)]],0)</f>
        <v>0</v>
      </c>
      <c r="T51" s="47">
        <f>SUM(Stock_Tracker[[#This Row],[KC as of TX date]:[Stickers as of TX date]])</f>
        <v>73</v>
      </c>
    </row>
    <row r="52" spans="2:20" x14ac:dyDescent="0.2">
      <c r="B52" t="s">
        <v>138</v>
      </c>
      <c r="C52" t="str">
        <f>_xlfn.XLOOKUP(Stock_Tracker[[#This Row],[Item Name]],Master_Inventory[Item Name],Master_Inventory[Inventory ID],"",0)</f>
        <v>P0012</v>
      </c>
      <c r="D52" t="s">
        <v>247</v>
      </c>
      <c r="E52" t="str">
        <f>_xlfn.XLOOKUP(Stock_Tracker[[#This Row],[Item Name]],Master_Inventory[Item Name],Master_Inventory[Item Category],"",0)</f>
        <v>Prints</v>
      </c>
      <c r="F52" s="45">
        <v>45524</v>
      </c>
      <c r="G52" t="s">
        <v>82</v>
      </c>
      <c r="H52" s="3" t="str">
        <f>IF(Stock_Tracker[[#This Row],[Transaction Type]]="Stock OUT",_xlfn.XLOOKUP(Stock_Tracker[[#This Row],[Inventory ID]],Master_Inventory[Inventory ID],Master_Inventory[Price]),"N/A")</f>
        <v>N/A</v>
      </c>
      <c r="I52" s="1">
        <v>2</v>
      </c>
      <c r="J52" s="46" t="str">
        <f>IF(Stock_Tracker[[#This Row],[Transaction Type]]="Stock OUT",Stock_Tracker[[#This Row],[Price]]*Stock_Tracker[[#This Row],[Quantity]],"N/A")</f>
        <v>N/A</v>
      </c>
      <c r="K52" t="s">
        <v>88</v>
      </c>
      <c r="L52" s="47" t="str">
        <f>IF(AND(Stock_Tracker[[#This Row],[Transaction Type]]="Stock IN",Stock_Tracker[[#This Row],[Item Category]]="Keychains"),Stock_Tracker[[#This Row],[Quantity]],IF(AND(Stock_Tracker[[#This Row],[Transaction Type]]="Stock OUT",Stock_Tracker[[#This Row],[Item Category]]="Keychains"),-Stock_Tracker[[#This Row],[Quantity]],"0"))</f>
        <v>0</v>
      </c>
      <c r="M52" s="47">
        <f>IF(AND(Stock_Tracker[[#This Row],[Transaction Type]]="Stock IN",Stock_Tracker[[#This Row],[Item Category]]="Prints"),Stock_Tracker[[#This Row],[Quantity]],IF(AND(Stock_Tracker[[#This Row],[Transaction Type]]="Stock OUT",Stock_Tracker[[#This Row],[Item Category]]="Prints"),-Stock_Tracker[[#This Row],[Quantity]],"0"))</f>
        <v>2</v>
      </c>
      <c r="N5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2" s="47" t="str">
        <f>IF(AND(Stock_Tracker[[#This Row],[Transaction Type]]="Stock IN",Stock_Tracker[[#This Row],[Item Category]]="Stickers"),Stock_Tracker[[#This Row],[Quantity]],IF(AND(Stock_Tracker[[#This Row],[Transaction Type]]="Stock OUT",Stock_Tracker[[#This Row],[Item Category]]="Stickers"),-Stock_Tracker[[#This Row],[Quantity]],"0"))</f>
        <v>0</v>
      </c>
      <c r="P52" s="47">
        <f>IFERROR(P51+Stock_Tracker[[#This Row],[Keychain (+/-)]],0)</f>
        <v>36</v>
      </c>
      <c r="Q52" s="47">
        <f>IFERROR(Q51+Stock_Tracker[[#This Row],[Print (+/-)]],0)</f>
        <v>38</v>
      </c>
      <c r="R52" s="47">
        <f>IFERROR(R51+Stock_Tracker[[#This Row],[Greeting Card (+/-)]],1)</f>
        <v>1</v>
      </c>
      <c r="S52" s="47">
        <f>IFERROR(S51+Stock_Tracker[[#This Row],[Stickers (+/-)]],0)</f>
        <v>0</v>
      </c>
      <c r="T52" s="47">
        <f>SUM(Stock_Tracker[[#This Row],[KC as of TX date]:[Stickers as of TX date]])</f>
        <v>75</v>
      </c>
    </row>
    <row r="53" spans="2:20" x14ac:dyDescent="0.2">
      <c r="B53" t="s">
        <v>139</v>
      </c>
      <c r="C53" t="str">
        <f>_xlfn.XLOOKUP(Stock_Tracker[[#This Row],[Item Name]],Master_Inventory[Item Name],Master_Inventory[Inventory ID],"",0)</f>
        <v>P0013</v>
      </c>
      <c r="D53" t="s">
        <v>243</v>
      </c>
      <c r="E53" t="str">
        <f>_xlfn.XLOOKUP(Stock_Tracker[[#This Row],[Item Name]],Master_Inventory[Item Name],Master_Inventory[Item Category],"",0)</f>
        <v>Prints</v>
      </c>
      <c r="F53" s="45">
        <v>45524</v>
      </c>
      <c r="G53" t="s">
        <v>82</v>
      </c>
      <c r="H53" s="3" t="str">
        <f>IF(Stock_Tracker[[#This Row],[Transaction Type]]="Stock OUT",_xlfn.XLOOKUP(Stock_Tracker[[#This Row],[Inventory ID]],Master_Inventory[Inventory ID],Master_Inventory[Price]),"N/A")</f>
        <v>N/A</v>
      </c>
      <c r="I53" s="1">
        <v>3</v>
      </c>
      <c r="J53" s="46" t="str">
        <f>IF(Stock_Tracker[[#This Row],[Transaction Type]]="Stock OUT",Stock_Tracker[[#This Row],[Price]]*Stock_Tracker[[#This Row],[Quantity]],"N/A")</f>
        <v>N/A</v>
      </c>
      <c r="K53" t="s">
        <v>88</v>
      </c>
      <c r="L53" s="47" t="str">
        <f>IF(AND(Stock_Tracker[[#This Row],[Transaction Type]]="Stock IN",Stock_Tracker[[#This Row],[Item Category]]="Keychains"),Stock_Tracker[[#This Row],[Quantity]],IF(AND(Stock_Tracker[[#This Row],[Transaction Type]]="Stock OUT",Stock_Tracker[[#This Row],[Item Category]]="Keychains"),-Stock_Tracker[[#This Row],[Quantity]],"0"))</f>
        <v>0</v>
      </c>
      <c r="M53" s="47">
        <f>IF(AND(Stock_Tracker[[#This Row],[Transaction Type]]="Stock IN",Stock_Tracker[[#This Row],[Item Category]]="Prints"),Stock_Tracker[[#This Row],[Quantity]],IF(AND(Stock_Tracker[[#This Row],[Transaction Type]]="Stock OUT",Stock_Tracker[[#This Row],[Item Category]]="Prints"),-Stock_Tracker[[#This Row],[Quantity]],"0"))</f>
        <v>3</v>
      </c>
      <c r="N5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3" s="47" t="str">
        <f>IF(AND(Stock_Tracker[[#This Row],[Transaction Type]]="Stock IN",Stock_Tracker[[#This Row],[Item Category]]="Stickers"),Stock_Tracker[[#This Row],[Quantity]],IF(AND(Stock_Tracker[[#This Row],[Transaction Type]]="Stock OUT",Stock_Tracker[[#This Row],[Item Category]]="Stickers"),-Stock_Tracker[[#This Row],[Quantity]],"0"))</f>
        <v>0</v>
      </c>
      <c r="P53" s="47">
        <f>IFERROR(P52+Stock_Tracker[[#This Row],[Keychain (+/-)]],0)</f>
        <v>36</v>
      </c>
      <c r="Q53" s="47">
        <f>IFERROR(Q52+Stock_Tracker[[#This Row],[Print (+/-)]],0)</f>
        <v>41</v>
      </c>
      <c r="R53" s="47">
        <f>IFERROR(R52+Stock_Tracker[[#This Row],[Greeting Card (+/-)]],1)</f>
        <v>1</v>
      </c>
      <c r="S53" s="47">
        <f>IFERROR(S52+Stock_Tracker[[#This Row],[Stickers (+/-)]],0)</f>
        <v>0</v>
      </c>
      <c r="T53" s="47">
        <f>SUM(Stock_Tracker[[#This Row],[KC as of TX date]:[Stickers as of TX date]])</f>
        <v>78</v>
      </c>
    </row>
    <row r="54" spans="2:20" x14ac:dyDescent="0.2">
      <c r="B54" t="s">
        <v>140</v>
      </c>
      <c r="C54" t="str">
        <f>_xlfn.XLOOKUP(Stock_Tracker[[#This Row],[Item Name]],Master_Inventory[Item Name],Master_Inventory[Inventory ID],"",0)</f>
        <v>P0014</v>
      </c>
      <c r="D54" t="s">
        <v>246</v>
      </c>
      <c r="E54" t="str">
        <f>_xlfn.XLOOKUP(Stock_Tracker[[#This Row],[Item Name]],Master_Inventory[Item Name],Master_Inventory[Item Category],"",0)</f>
        <v>Prints</v>
      </c>
      <c r="F54" s="45">
        <v>45524</v>
      </c>
      <c r="G54" t="s">
        <v>82</v>
      </c>
      <c r="H54" s="3" t="str">
        <f>IF(Stock_Tracker[[#This Row],[Transaction Type]]="Stock OUT",_xlfn.XLOOKUP(Stock_Tracker[[#This Row],[Inventory ID]],Master_Inventory[Inventory ID],Master_Inventory[Price]),"N/A")</f>
        <v>N/A</v>
      </c>
      <c r="I54" s="1">
        <v>2</v>
      </c>
      <c r="J54" s="46" t="str">
        <f>IF(Stock_Tracker[[#This Row],[Transaction Type]]="Stock OUT",Stock_Tracker[[#This Row],[Price]]*Stock_Tracker[[#This Row],[Quantity]],"N/A")</f>
        <v>N/A</v>
      </c>
      <c r="K54" t="s">
        <v>88</v>
      </c>
      <c r="L54" s="47" t="str">
        <f>IF(AND(Stock_Tracker[[#This Row],[Transaction Type]]="Stock IN",Stock_Tracker[[#This Row],[Item Category]]="Keychains"),Stock_Tracker[[#This Row],[Quantity]],IF(AND(Stock_Tracker[[#This Row],[Transaction Type]]="Stock OUT",Stock_Tracker[[#This Row],[Item Category]]="Keychains"),-Stock_Tracker[[#This Row],[Quantity]],"0"))</f>
        <v>0</v>
      </c>
      <c r="M54" s="47">
        <f>IF(AND(Stock_Tracker[[#This Row],[Transaction Type]]="Stock IN",Stock_Tracker[[#This Row],[Item Category]]="Prints"),Stock_Tracker[[#This Row],[Quantity]],IF(AND(Stock_Tracker[[#This Row],[Transaction Type]]="Stock OUT",Stock_Tracker[[#This Row],[Item Category]]="Prints"),-Stock_Tracker[[#This Row],[Quantity]],"0"))</f>
        <v>2</v>
      </c>
      <c r="N5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4" s="47" t="str">
        <f>IF(AND(Stock_Tracker[[#This Row],[Transaction Type]]="Stock IN",Stock_Tracker[[#This Row],[Item Category]]="Stickers"),Stock_Tracker[[#This Row],[Quantity]],IF(AND(Stock_Tracker[[#This Row],[Transaction Type]]="Stock OUT",Stock_Tracker[[#This Row],[Item Category]]="Stickers"),-Stock_Tracker[[#This Row],[Quantity]],"0"))</f>
        <v>0</v>
      </c>
      <c r="P54" s="47">
        <f>IFERROR(P53+Stock_Tracker[[#This Row],[Keychain (+/-)]],0)</f>
        <v>36</v>
      </c>
      <c r="Q54" s="47">
        <f>IFERROR(Q53+Stock_Tracker[[#This Row],[Print (+/-)]],0)</f>
        <v>43</v>
      </c>
      <c r="R54" s="47">
        <f>IFERROR(R53+Stock_Tracker[[#This Row],[Greeting Card (+/-)]],1)</f>
        <v>1</v>
      </c>
      <c r="S54" s="47">
        <f>IFERROR(S53+Stock_Tracker[[#This Row],[Stickers (+/-)]],0)</f>
        <v>0</v>
      </c>
      <c r="T54" s="47">
        <f>SUM(Stock_Tracker[[#This Row],[KC as of TX date]:[Stickers as of TX date]])</f>
        <v>80</v>
      </c>
    </row>
    <row r="55" spans="2:20" x14ac:dyDescent="0.2">
      <c r="B55" t="s">
        <v>141</v>
      </c>
      <c r="C55" t="str">
        <f>_xlfn.XLOOKUP(Stock_Tracker[[#This Row],[Item Name]],Master_Inventory[Item Name],Master_Inventory[Inventory ID],"",0)</f>
        <v>P0015</v>
      </c>
      <c r="D55" t="s">
        <v>251</v>
      </c>
      <c r="E55" t="str">
        <f>_xlfn.XLOOKUP(Stock_Tracker[[#This Row],[Item Name]],Master_Inventory[Item Name],Master_Inventory[Item Category],"",0)</f>
        <v>Prints</v>
      </c>
      <c r="F55" s="45">
        <v>45524</v>
      </c>
      <c r="G55" t="s">
        <v>82</v>
      </c>
      <c r="H55" s="3" t="str">
        <f>IF(Stock_Tracker[[#This Row],[Transaction Type]]="Stock OUT",_xlfn.XLOOKUP(Stock_Tracker[[#This Row],[Inventory ID]],Master_Inventory[Inventory ID],Master_Inventory[Price]),"N/A")</f>
        <v>N/A</v>
      </c>
      <c r="I55" s="1">
        <v>2</v>
      </c>
      <c r="J55" s="46" t="str">
        <f>IF(Stock_Tracker[[#This Row],[Transaction Type]]="Stock OUT",Stock_Tracker[[#This Row],[Price]]*Stock_Tracker[[#This Row],[Quantity]],"N/A")</f>
        <v>N/A</v>
      </c>
      <c r="K55" t="s">
        <v>88</v>
      </c>
      <c r="L55" s="47" t="str">
        <f>IF(AND(Stock_Tracker[[#This Row],[Transaction Type]]="Stock IN",Stock_Tracker[[#This Row],[Item Category]]="Keychains"),Stock_Tracker[[#This Row],[Quantity]],IF(AND(Stock_Tracker[[#This Row],[Transaction Type]]="Stock OUT",Stock_Tracker[[#This Row],[Item Category]]="Keychains"),-Stock_Tracker[[#This Row],[Quantity]],"0"))</f>
        <v>0</v>
      </c>
      <c r="M55" s="47">
        <f>IF(AND(Stock_Tracker[[#This Row],[Transaction Type]]="Stock IN",Stock_Tracker[[#This Row],[Item Category]]="Prints"),Stock_Tracker[[#This Row],[Quantity]],IF(AND(Stock_Tracker[[#This Row],[Transaction Type]]="Stock OUT",Stock_Tracker[[#This Row],[Item Category]]="Prints"),-Stock_Tracker[[#This Row],[Quantity]],"0"))</f>
        <v>2</v>
      </c>
      <c r="N5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5" s="47" t="str">
        <f>IF(AND(Stock_Tracker[[#This Row],[Transaction Type]]="Stock IN",Stock_Tracker[[#This Row],[Item Category]]="Stickers"),Stock_Tracker[[#This Row],[Quantity]],IF(AND(Stock_Tracker[[#This Row],[Transaction Type]]="Stock OUT",Stock_Tracker[[#This Row],[Item Category]]="Stickers"),-Stock_Tracker[[#This Row],[Quantity]],"0"))</f>
        <v>0</v>
      </c>
      <c r="P55" s="47">
        <f>IFERROR(P54+Stock_Tracker[[#This Row],[Keychain (+/-)]],0)</f>
        <v>36</v>
      </c>
      <c r="Q55" s="47">
        <f>IFERROR(Q54+Stock_Tracker[[#This Row],[Print (+/-)]],0)</f>
        <v>45</v>
      </c>
      <c r="R55" s="47">
        <f>IFERROR(R54+Stock_Tracker[[#This Row],[Greeting Card (+/-)]],1)</f>
        <v>1</v>
      </c>
      <c r="S55" s="47">
        <f>IFERROR(S54+Stock_Tracker[[#This Row],[Stickers (+/-)]],0)</f>
        <v>0</v>
      </c>
      <c r="T55" s="47">
        <f>SUM(Stock_Tracker[[#This Row],[KC as of TX date]:[Stickers as of TX date]])</f>
        <v>82</v>
      </c>
    </row>
    <row r="56" spans="2:20" x14ac:dyDescent="0.2">
      <c r="B56" t="s">
        <v>142</v>
      </c>
      <c r="C56" t="str">
        <f>_xlfn.XLOOKUP(Stock_Tracker[[#This Row],[Item Name]],Master_Inventory[Item Name],Master_Inventory[Inventory ID],"",0)</f>
        <v>P0016</v>
      </c>
      <c r="D56" t="s">
        <v>69</v>
      </c>
      <c r="E56" t="str">
        <f>_xlfn.XLOOKUP(Stock_Tracker[[#This Row],[Item Name]],Master_Inventory[Item Name],Master_Inventory[Item Category],"",0)</f>
        <v>Prints</v>
      </c>
      <c r="F56" s="45">
        <v>45524</v>
      </c>
      <c r="G56" t="s">
        <v>82</v>
      </c>
      <c r="H56" s="3" t="str">
        <f>IF(Stock_Tracker[[#This Row],[Transaction Type]]="Stock OUT",_xlfn.XLOOKUP(Stock_Tracker[[#This Row],[Inventory ID]],Master_Inventory[Inventory ID],Master_Inventory[Price]),"N/A")</f>
        <v>N/A</v>
      </c>
      <c r="I56" s="1">
        <v>2</v>
      </c>
      <c r="J56" s="46" t="str">
        <f>IF(Stock_Tracker[[#This Row],[Transaction Type]]="Stock OUT",Stock_Tracker[[#This Row],[Price]]*Stock_Tracker[[#This Row],[Quantity]],"N/A")</f>
        <v>N/A</v>
      </c>
      <c r="K56" t="s">
        <v>88</v>
      </c>
      <c r="L56" s="47" t="str">
        <f>IF(AND(Stock_Tracker[[#This Row],[Transaction Type]]="Stock IN",Stock_Tracker[[#This Row],[Item Category]]="Keychains"),Stock_Tracker[[#This Row],[Quantity]],IF(AND(Stock_Tracker[[#This Row],[Transaction Type]]="Stock OUT",Stock_Tracker[[#This Row],[Item Category]]="Keychains"),-Stock_Tracker[[#This Row],[Quantity]],"0"))</f>
        <v>0</v>
      </c>
      <c r="M56" s="47">
        <f>IF(AND(Stock_Tracker[[#This Row],[Transaction Type]]="Stock IN",Stock_Tracker[[#This Row],[Item Category]]="Prints"),Stock_Tracker[[#This Row],[Quantity]],IF(AND(Stock_Tracker[[#This Row],[Transaction Type]]="Stock OUT",Stock_Tracker[[#This Row],[Item Category]]="Prints"),-Stock_Tracker[[#This Row],[Quantity]],"0"))</f>
        <v>2</v>
      </c>
      <c r="N5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6" s="47" t="str">
        <f>IF(AND(Stock_Tracker[[#This Row],[Transaction Type]]="Stock IN",Stock_Tracker[[#This Row],[Item Category]]="Stickers"),Stock_Tracker[[#This Row],[Quantity]],IF(AND(Stock_Tracker[[#This Row],[Transaction Type]]="Stock OUT",Stock_Tracker[[#This Row],[Item Category]]="Stickers"),-Stock_Tracker[[#This Row],[Quantity]],"0"))</f>
        <v>0</v>
      </c>
      <c r="P56" s="47">
        <f>IFERROR(P55+Stock_Tracker[[#This Row],[Keychain (+/-)]],0)</f>
        <v>36</v>
      </c>
      <c r="Q56" s="47">
        <f>IFERROR(Q55+Stock_Tracker[[#This Row],[Print (+/-)]],0)</f>
        <v>47</v>
      </c>
      <c r="R56" s="47">
        <f>IFERROR(R55+Stock_Tracker[[#This Row],[Greeting Card (+/-)]],1)</f>
        <v>1</v>
      </c>
      <c r="S56" s="47">
        <f>IFERROR(S55+Stock_Tracker[[#This Row],[Stickers (+/-)]],0)</f>
        <v>0</v>
      </c>
      <c r="T56" s="47">
        <f>SUM(Stock_Tracker[[#This Row],[KC as of TX date]:[Stickers as of TX date]])</f>
        <v>84</v>
      </c>
    </row>
    <row r="57" spans="2:20" x14ac:dyDescent="0.2">
      <c r="B57" t="s">
        <v>143</v>
      </c>
      <c r="C57" t="str">
        <f>_xlfn.XLOOKUP(Stock_Tracker[[#This Row],[Item Name]],Master_Inventory[Item Name],Master_Inventory[Inventory ID],"",0)</f>
        <v>P0017</v>
      </c>
      <c r="D57" t="s">
        <v>244</v>
      </c>
      <c r="E57" t="str">
        <f>_xlfn.XLOOKUP(Stock_Tracker[[#This Row],[Item Name]],Master_Inventory[Item Name],Master_Inventory[Item Category],"",0)</f>
        <v>Prints</v>
      </c>
      <c r="F57" s="45">
        <v>45524</v>
      </c>
      <c r="G57" t="s">
        <v>82</v>
      </c>
      <c r="H57" s="3" t="str">
        <f>IF(Stock_Tracker[[#This Row],[Transaction Type]]="Stock OUT",_xlfn.XLOOKUP(Stock_Tracker[[#This Row],[Inventory ID]],Master_Inventory[Inventory ID],Master_Inventory[Price]),"N/A")</f>
        <v>N/A</v>
      </c>
      <c r="I57" s="1">
        <v>2</v>
      </c>
      <c r="J57" s="46" t="str">
        <f>IF(Stock_Tracker[[#This Row],[Transaction Type]]="Stock OUT",Stock_Tracker[[#This Row],[Price]]*Stock_Tracker[[#This Row],[Quantity]],"N/A")</f>
        <v>N/A</v>
      </c>
      <c r="K57" t="s">
        <v>88</v>
      </c>
      <c r="L57" s="47" t="str">
        <f>IF(AND(Stock_Tracker[[#This Row],[Transaction Type]]="Stock IN",Stock_Tracker[[#This Row],[Item Category]]="Keychains"),Stock_Tracker[[#This Row],[Quantity]],IF(AND(Stock_Tracker[[#This Row],[Transaction Type]]="Stock OUT",Stock_Tracker[[#This Row],[Item Category]]="Keychains"),-Stock_Tracker[[#This Row],[Quantity]],"0"))</f>
        <v>0</v>
      </c>
      <c r="M57" s="47">
        <f>IF(AND(Stock_Tracker[[#This Row],[Transaction Type]]="Stock IN",Stock_Tracker[[#This Row],[Item Category]]="Prints"),Stock_Tracker[[#This Row],[Quantity]],IF(AND(Stock_Tracker[[#This Row],[Transaction Type]]="Stock OUT",Stock_Tracker[[#This Row],[Item Category]]="Prints"),-Stock_Tracker[[#This Row],[Quantity]],"0"))</f>
        <v>2</v>
      </c>
      <c r="N5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7" s="47" t="str">
        <f>IF(AND(Stock_Tracker[[#This Row],[Transaction Type]]="Stock IN",Stock_Tracker[[#This Row],[Item Category]]="Stickers"),Stock_Tracker[[#This Row],[Quantity]],IF(AND(Stock_Tracker[[#This Row],[Transaction Type]]="Stock OUT",Stock_Tracker[[#This Row],[Item Category]]="Stickers"),-Stock_Tracker[[#This Row],[Quantity]],"0"))</f>
        <v>0</v>
      </c>
      <c r="P57" s="47">
        <f>IFERROR(P56+Stock_Tracker[[#This Row],[Keychain (+/-)]],0)</f>
        <v>36</v>
      </c>
      <c r="Q57" s="47">
        <f>IFERROR(Q56+Stock_Tracker[[#This Row],[Print (+/-)]],0)</f>
        <v>49</v>
      </c>
      <c r="R57" s="47">
        <f>IFERROR(R56+Stock_Tracker[[#This Row],[Greeting Card (+/-)]],1)</f>
        <v>1</v>
      </c>
      <c r="S57" s="47">
        <f>IFERROR(S56+Stock_Tracker[[#This Row],[Stickers (+/-)]],0)</f>
        <v>0</v>
      </c>
      <c r="T57" s="47">
        <f>SUM(Stock_Tracker[[#This Row],[KC as of TX date]:[Stickers as of TX date]])</f>
        <v>86</v>
      </c>
    </row>
    <row r="58" spans="2:20" x14ac:dyDescent="0.2">
      <c r="B58" t="s">
        <v>144</v>
      </c>
      <c r="C58" t="str">
        <f>_xlfn.XLOOKUP(Stock_Tracker[[#This Row],[Item Name]],Master_Inventory[Item Name],Master_Inventory[Inventory ID],"",0)</f>
        <v>K0003</v>
      </c>
      <c r="D58" t="s">
        <v>39</v>
      </c>
      <c r="E58" t="str">
        <f>_xlfn.XLOOKUP(Stock_Tracker[[#This Row],[Item Name]],Master_Inventory[Item Name],Master_Inventory[Item Category],"",0)</f>
        <v>Keychains</v>
      </c>
      <c r="F58" s="45">
        <v>45530</v>
      </c>
      <c r="G58" t="s">
        <v>83</v>
      </c>
      <c r="H58" s="3">
        <f>IF(Stock_Tracker[[#This Row],[Transaction Type]]="Stock OUT",_xlfn.XLOOKUP(Stock_Tracker[[#This Row],[Inventory ID]],Master_Inventory[Inventory ID],Master_Inventory[Price]),"N/A")</f>
        <v>30</v>
      </c>
      <c r="I58" s="1">
        <v>1</v>
      </c>
      <c r="J58" s="46">
        <f>IF(Stock_Tracker[[#This Row],[Transaction Type]]="Stock OUT",Stock_Tracker[[#This Row],[Price]]*Stock_Tracker[[#This Row],[Quantity]],"N/A")</f>
        <v>30</v>
      </c>
      <c r="K58" t="s">
        <v>89</v>
      </c>
      <c r="L58" s="47">
        <f>IF(AND(Stock_Tracker[[#This Row],[Transaction Type]]="Stock IN",Stock_Tracker[[#This Row],[Item Category]]="Keychains"),Stock_Tracker[[#This Row],[Quantity]],IF(AND(Stock_Tracker[[#This Row],[Transaction Type]]="Stock OUT",Stock_Tracker[[#This Row],[Item Category]]="Keychains"),-Stock_Tracker[[#This Row],[Quantity]],"0"))</f>
        <v>-1</v>
      </c>
      <c r="M58" s="47" t="str">
        <f>IF(AND(Stock_Tracker[[#This Row],[Transaction Type]]="Stock IN",Stock_Tracker[[#This Row],[Item Category]]="Prints"),Stock_Tracker[[#This Row],[Quantity]],IF(AND(Stock_Tracker[[#This Row],[Transaction Type]]="Stock OUT",Stock_Tracker[[#This Row],[Item Category]]="Prints"),-Stock_Tracker[[#This Row],[Quantity]],"0"))</f>
        <v>0</v>
      </c>
      <c r="N5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8" s="47" t="str">
        <f>IF(AND(Stock_Tracker[[#This Row],[Transaction Type]]="Stock IN",Stock_Tracker[[#This Row],[Item Category]]="Stickers"),Stock_Tracker[[#This Row],[Quantity]],IF(AND(Stock_Tracker[[#This Row],[Transaction Type]]="Stock OUT",Stock_Tracker[[#This Row],[Item Category]]="Stickers"),-Stock_Tracker[[#This Row],[Quantity]],"0"))</f>
        <v>0</v>
      </c>
      <c r="P58" s="47">
        <f>IFERROR(P57+Stock_Tracker[[#This Row],[Keychain (+/-)]],0)</f>
        <v>35</v>
      </c>
      <c r="Q58" s="47">
        <f>IFERROR(Q57+Stock_Tracker[[#This Row],[Print (+/-)]],0)</f>
        <v>49</v>
      </c>
      <c r="R58" s="47">
        <f>IFERROR(R57+Stock_Tracker[[#This Row],[Greeting Card (+/-)]],1)</f>
        <v>1</v>
      </c>
      <c r="S58" s="47">
        <f>IFERROR(S57+Stock_Tracker[[#This Row],[Stickers (+/-)]],0)</f>
        <v>0</v>
      </c>
      <c r="T58" s="47">
        <f>SUM(Stock_Tracker[[#This Row],[KC as of TX date]:[Stickers as of TX date]])</f>
        <v>85</v>
      </c>
    </row>
    <row r="59" spans="2:20" x14ac:dyDescent="0.2">
      <c r="B59" t="s">
        <v>145</v>
      </c>
      <c r="C59" t="str">
        <f>_xlfn.XLOOKUP(Stock_Tracker[[#This Row],[Item Name]],Master_Inventory[Item Name],Master_Inventory[Inventory ID],"",0)</f>
        <v>K0004</v>
      </c>
      <c r="D59" t="s">
        <v>40</v>
      </c>
      <c r="E59" t="str">
        <f>_xlfn.XLOOKUP(Stock_Tracker[[#This Row],[Item Name]],Master_Inventory[Item Name],Master_Inventory[Item Category],"",0)</f>
        <v>Keychains</v>
      </c>
      <c r="F59" s="45">
        <v>45530</v>
      </c>
      <c r="G59" t="s">
        <v>83</v>
      </c>
      <c r="H59" s="3">
        <f>IF(Stock_Tracker[[#This Row],[Transaction Type]]="Stock OUT",_xlfn.XLOOKUP(Stock_Tracker[[#This Row],[Inventory ID]],Master_Inventory[Inventory ID],Master_Inventory[Price]),"N/A")</f>
        <v>30</v>
      </c>
      <c r="I59" s="1">
        <v>1</v>
      </c>
      <c r="J59" s="46">
        <f>IF(Stock_Tracker[[#This Row],[Transaction Type]]="Stock OUT",Stock_Tracker[[#This Row],[Price]]*Stock_Tracker[[#This Row],[Quantity]],"N/A")</f>
        <v>30</v>
      </c>
      <c r="K59" t="s">
        <v>89</v>
      </c>
      <c r="L59" s="47">
        <f>IF(AND(Stock_Tracker[[#This Row],[Transaction Type]]="Stock IN",Stock_Tracker[[#This Row],[Item Category]]="Keychains"),Stock_Tracker[[#This Row],[Quantity]],IF(AND(Stock_Tracker[[#This Row],[Transaction Type]]="Stock OUT",Stock_Tracker[[#This Row],[Item Category]]="Keychains"),-Stock_Tracker[[#This Row],[Quantity]],"0"))</f>
        <v>-1</v>
      </c>
      <c r="M59" s="47" t="str">
        <f>IF(AND(Stock_Tracker[[#This Row],[Transaction Type]]="Stock IN",Stock_Tracker[[#This Row],[Item Category]]="Prints"),Stock_Tracker[[#This Row],[Quantity]],IF(AND(Stock_Tracker[[#This Row],[Transaction Type]]="Stock OUT",Stock_Tracker[[#This Row],[Item Category]]="Prints"),-Stock_Tracker[[#This Row],[Quantity]],"0"))</f>
        <v>0</v>
      </c>
      <c r="N5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59" s="47" t="str">
        <f>IF(AND(Stock_Tracker[[#This Row],[Transaction Type]]="Stock IN",Stock_Tracker[[#This Row],[Item Category]]="Stickers"),Stock_Tracker[[#This Row],[Quantity]],IF(AND(Stock_Tracker[[#This Row],[Transaction Type]]="Stock OUT",Stock_Tracker[[#This Row],[Item Category]]="Stickers"),-Stock_Tracker[[#This Row],[Quantity]],"0"))</f>
        <v>0</v>
      </c>
      <c r="P59" s="47">
        <f>IFERROR(P58+Stock_Tracker[[#This Row],[Keychain (+/-)]],0)</f>
        <v>34</v>
      </c>
      <c r="Q59" s="47">
        <f>IFERROR(Q58+Stock_Tracker[[#This Row],[Print (+/-)]],0)</f>
        <v>49</v>
      </c>
      <c r="R59" s="47">
        <f>IFERROR(R58+Stock_Tracker[[#This Row],[Greeting Card (+/-)]],1)</f>
        <v>1</v>
      </c>
      <c r="S59" s="47">
        <f>IFERROR(S58+Stock_Tracker[[#This Row],[Stickers (+/-)]],0)</f>
        <v>0</v>
      </c>
      <c r="T59" s="47">
        <f>SUM(Stock_Tracker[[#This Row],[KC as of TX date]:[Stickers as of TX date]])</f>
        <v>84</v>
      </c>
    </row>
    <row r="60" spans="2:20" x14ac:dyDescent="0.2">
      <c r="B60" t="s">
        <v>146</v>
      </c>
      <c r="C60" t="str">
        <f>_xlfn.XLOOKUP(Stock_Tracker[[#This Row],[Item Name]],Master_Inventory[Item Name],Master_Inventory[Inventory ID],"",0)</f>
        <v>K0008</v>
      </c>
      <c r="D60" t="s">
        <v>44</v>
      </c>
      <c r="E60" t="str">
        <f>_xlfn.XLOOKUP(Stock_Tracker[[#This Row],[Item Name]],Master_Inventory[Item Name],Master_Inventory[Item Category],"",0)</f>
        <v>Keychains</v>
      </c>
      <c r="F60" s="45">
        <v>45530</v>
      </c>
      <c r="G60" t="s">
        <v>83</v>
      </c>
      <c r="H60" s="3">
        <f>IF(Stock_Tracker[[#This Row],[Transaction Type]]="Stock OUT",_xlfn.XLOOKUP(Stock_Tracker[[#This Row],[Inventory ID]],Master_Inventory[Inventory ID],Master_Inventory[Price]),"N/A")</f>
        <v>30</v>
      </c>
      <c r="I60" s="1">
        <v>1</v>
      </c>
      <c r="J60" s="46">
        <f>IF(Stock_Tracker[[#This Row],[Transaction Type]]="Stock OUT",Stock_Tracker[[#This Row],[Price]]*Stock_Tracker[[#This Row],[Quantity]],"N/A")</f>
        <v>30</v>
      </c>
      <c r="K60" t="s">
        <v>89</v>
      </c>
      <c r="L60" s="47">
        <f>IF(AND(Stock_Tracker[[#This Row],[Transaction Type]]="Stock IN",Stock_Tracker[[#This Row],[Item Category]]="Keychains"),Stock_Tracker[[#This Row],[Quantity]],IF(AND(Stock_Tracker[[#This Row],[Transaction Type]]="Stock OUT",Stock_Tracker[[#This Row],[Item Category]]="Keychains"),-Stock_Tracker[[#This Row],[Quantity]],"0"))</f>
        <v>-1</v>
      </c>
      <c r="M60" s="47" t="str">
        <f>IF(AND(Stock_Tracker[[#This Row],[Transaction Type]]="Stock IN",Stock_Tracker[[#This Row],[Item Category]]="Prints"),Stock_Tracker[[#This Row],[Quantity]],IF(AND(Stock_Tracker[[#This Row],[Transaction Type]]="Stock OUT",Stock_Tracker[[#This Row],[Item Category]]="Prints"),-Stock_Tracker[[#This Row],[Quantity]],"0"))</f>
        <v>0</v>
      </c>
      <c r="N6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0" s="47" t="str">
        <f>IF(AND(Stock_Tracker[[#This Row],[Transaction Type]]="Stock IN",Stock_Tracker[[#This Row],[Item Category]]="Stickers"),Stock_Tracker[[#This Row],[Quantity]],IF(AND(Stock_Tracker[[#This Row],[Transaction Type]]="Stock OUT",Stock_Tracker[[#This Row],[Item Category]]="Stickers"),-Stock_Tracker[[#This Row],[Quantity]],"0"))</f>
        <v>0</v>
      </c>
      <c r="P60" s="47">
        <f>IFERROR(P59+Stock_Tracker[[#This Row],[Keychain (+/-)]],0)</f>
        <v>33</v>
      </c>
      <c r="Q60" s="47">
        <f>IFERROR(Q59+Stock_Tracker[[#This Row],[Print (+/-)]],0)</f>
        <v>49</v>
      </c>
      <c r="R60" s="47">
        <f>IFERROR(R59+Stock_Tracker[[#This Row],[Greeting Card (+/-)]],1)</f>
        <v>1</v>
      </c>
      <c r="S60" s="47">
        <f>IFERROR(S59+Stock_Tracker[[#This Row],[Stickers (+/-)]],0)</f>
        <v>0</v>
      </c>
      <c r="T60" s="47">
        <f>SUM(Stock_Tracker[[#This Row],[KC as of TX date]:[Stickers as of TX date]])</f>
        <v>83</v>
      </c>
    </row>
    <row r="61" spans="2:20" x14ac:dyDescent="0.2">
      <c r="B61" t="s">
        <v>147</v>
      </c>
      <c r="C61" t="str">
        <f>_xlfn.XLOOKUP(Stock_Tracker[[#This Row],[Item Name]],Master_Inventory[Item Name],Master_Inventory[Inventory ID],"",0)</f>
        <v>K0009</v>
      </c>
      <c r="D61" t="s">
        <v>168</v>
      </c>
      <c r="E61" t="str">
        <f>_xlfn.XLOOKUP(Stock_Tracker[[#This Row],[Item Name]],Master_Inventory[Item Name],Master_Inventory[Item Category],"",0)</f>
        <v>Keychains</v>
      </c>
      <c r="F61" s="45">
        <v>45530</v>
      </c>
      <c r="G61" t="s">
        <v>83</v>
      </c>
      <c r="H61" s="3">
        <f>IF(Stock_Tracker[[#This Row],[Transaction Type]]="Stock OUT",_xlfn.XLOOKUP(Stock_Tracker[[#This Row],[Inventory ID]],Master_Inventory[Inventory ID],Master_Inventory[Price]),"N/A")</f>
        <v>30</v>
      </c>
      <c r="I61" s="1">
        <v>1</v>
      </c>
      <c r="J61" s="46">
        <f>IF(Stock_Tracker[[#This Row],[Transaction Type]]="Stock OUT",Stock_Tracker[[#This Row],[Price]]*Stock_Tracker[[#This Row],[Quantity]],"N/A")</f>
        <v>30</v>
      </c>
      <c r="K61" t="s">
        <v>89</v>
      </c>
      <c r="L61" s="47">
        <f>IF(AND(Stock_Tracker[[#This Row],[Transaction Type]]="Stock IN",Stock_Tracker[[#This Row],[Item Category]]="Keychains"),Stock_Tracker[[#This Row],[Quantity]],IF(AND(Stock_Tracker[[#This Row],[Transaction Type]]="Stock OUT",Stock_Tracker[[#This Row],[Item Category]]="Keychains"),-Stock_Tracker[[#This Row],[Quantity]],"0"))</f>
        <v>-1</v>
      </c>
      <c r="M61" s="47" t="str">
        <f>IF(AND(Stock_Tracker[[#This Row],[Transaction Type]]="Stock IN",Stock_Tracker[[#This Row],[Item Category]]="Prints"),Stock_Tracker[[#This Row],[Quantity]],IF(AND(Stock_Tracker[[#This Row],[Transaction Type]]="Stock OUT",Stock_Tracker[[#This Row],[Item Category]]="Prints"),-Stock_Tracker[[#This Row],[Quantity]],"0"))</f>
        <v>0</v>
      </c>
      <c r="N6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1" s="47" t="str">
        <f>IF(AND(Stock_Tracker[[#This Row],[Transaction Type]]="Stock IN",Stock_Tracker[[#This Row],[Item Category]]="Stickers"),Stock_Tracker[[#This Row],[Quantity]],IF(AND(Stock_Tracker[[#This Row],[Transaction Type]]="Stock OUT",Stock_Tracker[[#This Row],[Item Category]]="Stickers"),-Stock_Tracker[[#This Row],[Quantity]],"0"))</f>
        <v>0</v>
      </c>
      <c r="P61" s="47">
        <f>IFERROR(P60+Stock_Tracker[[#This Row],[Keychain (+/-)]],0)</f>
        <v>32</v>
      </c>
      <c r="Q61" s="47">
        <f>IFERROR(Q60+Stock_Tracker[[#This Row],[Print (+/-)]],0)</f>
        <v>49</v>
      </c>
      <c r="R61" s="47">
        <f>IFERROR(R60+Stock_Tracker[[#This Row],[Greeting Card (+/-)]],1)</f>
        <v>1</v>
      </c>
      <c r="S61" s="47">
        <f>IFERROR(S60+Stock_Tracker[[#This Row],[Stickers (+/-)]],0)</f>
        <v>0</v>
      </c>
      <c r="T61" s="47">
        <f>SUM(Stock_Tracker[[#This Row],[KC as of TX date]:[Stickers as of TX date]])</f>
        <v>82</v>
      </c>
    </row>
    <row r="62" spans="2:20" x14ac:dyDescent="0.2">
      <c r="B62" t="s">
        <v>148</v>
      </c>
      <c r="C62" t="str">
        <f>_xlfn.XLOOKUP(Stock_Tracker[[#This Row],[Item Name]],Master_Inventory[Item Name],Master_Inventory[Inventory ID],"",0)</f>
        <v>K0001</v>
      </c>
      <c r="D62" t="s">
        <v>37</v>
      </c>
      <c r="E62" t="str">
        <f>_xlfn.XLOOKUP(Stock_Tracker[[#This Row],[Item Name]],Master_Inventory[Item Name],Master_Inventory[Item Category],"",0)</f>
        <v>Keychains</v>
      </c>
      <c r="F62" s="45">
        <v>45531</v>
      </c>
      <c r="G62" t="s">
        <v>83</v>
      </c>
      <c r="H62" s="3">
        <f>IF(Stock_Tracker[[#This Row],[Transaction Type]]="Stock OUT",_xlfn.XLOOKUP(Stock_Tracker[[#This Row],[Inventory ID]],Master_Inventory[Inventory ID],Master_Inventory[Price]),"N/A")</f>
        <v>30</v>
      </c>
      <c r="I62" s="1">
        <v>1</v>
      </c>
      <c r="J62" s="46">
        <f>IF(Stock_Tracker[[#This Row],[Transaction Type]]="Stock OUT",Stock_Tracker[[#This Row],[Price]]*Stock_Tracker[[#This Row],[Quantity]],"N/A")</f>
        <v>30</v>
      </c>
      <c r="K62" t="s">
        <v>89</v>
      </c>
      <c r="L62" s="47">
        <f>IF(AND(Stock_Tracker[[#This Row],[Transaction Type]]="Stock IN",Stock_Tracker[[#This Row],[Item Category]]="Keychains"),Stock_Tracker[[#This Row],[Quantity]],IF(AND(Stock_Tracker[[#This Row],[Transaction Type]]="Stock OUT",Stock_Tracker[[#This Row],[Item Category]]="Keychains"),-Stock_Tracker[[#This Row],[Quantity]],"0"))</f>
        <v>-1</v>
      </c>
      <c r="M62" s="47" t="str">
        <f>IF(AND(Stock_Tracker[[#This Row],[Transaction Type]]="Stock IN",Stock_Tracker[[#This Row],[Item Category]]="Prints"),Stock_Tracker[[#This Row],[Quantity]],IF(AND(Stock_Tracker[[#This Row],[Transaction Type]]="Stock OUT",Stock_Tracker[[#This Row],[Item Category]]="Prints"),-Stock_Tracker[[#This Row],[Quantity]],"0"))</f>
        <v>0</v>
      </c>
      <c r="N6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2" s="47" t="str">
        <f>IF(AND(Stock_Tracker[[#This Row],[Transaction Type]]="Stock IN",Stock_Tracker[[#This Row],[Item Category]]="Stickers"),Stock_Tracker[[#This Row],[Quantity]],IF(AND(Stock_Tracker[[#This Row],[Transaction Type]]="Stock OUT",Stock_Tracker[[#This Row],[Item Category]]="Stickers"),-Stock_Tracker[[#This Row],[Quantity]],"0"))</f>
        <v>0</v>
      </c>
      <c r="P62" s="47">
        <f>IFERROR(P61+Stock_Tracker[[#This Row],[Keychain (+/-)]],0)</f>
        <v>31</v>
      </c>
      <c r="Q62" s="47">
        <f>IFERROR(Q61+Stock_Tracker[[#This Row],[Print (+/-)]],0)</f>
        <v>49</v>
      </c>
      <c r="R62" s="47">
        <f>IFERROR(R61+Stock_Tracker[[#This Row],[Greeting Card (+/-)]],1)</f>
        <v>1</v>
      </c>
      <c r="S62" s="47">
        <f>IFERROR(S61+Stock_Tracker[[#This Row],[Stickers (+/-)]],0)</f>
        <v>0</v>
      </c>
      <c r="T62" s="47">
        <f>SUM(Stock_Tracker[[#This Row],[KC as of TX date]:[Stickers as of TX date]])</f>
        <v>81</v>
      </c>
    </row>
    <row r="63" spans="2:20" x14ac:dyDescent="0.2">
      <c r="B63" t="s">
        <v>149</v>
      </c>
      <c r="C63" t="str">
        <f>_xlfn.XLOOKUP(Stock_Tracker[[#This Row],[Item Name]],Master_Inventory[Item Name],Master_Inventory[Inventory ID],"",0)</f>
        <v>K0002</v>
      </c>
      <c r="D63" t="s">
        <v>38</v>
      </c>
      <c r="E63" t="str">
        <f>_xlfn.XLOOKUP(Stock_Tracker[[#This Row],[Item Name]],Master_Inventory[Item Name],Master_Inventory[Item Category],"",0)</f>
        <v>Keychains</v>
      </c>
      <c r="F63" s="45">
        <v>45562</v>
      </c>
      <c r="G63" t="s">
        <v>83</v>
      </c>
      <c r="H63" s="3">
        <f>IF(Stock_Tracker[[#This Row],[Transaction Type]]="Stock OUT",_xlfn.XLOOKUP(Stock_Tracker[[#This Row],[Inventory ID]],Master_Inventory[Inventory ID],Master_Inventory[Price]),"N/A")</f>
        <v>30</v>
      </c>
      <c r="I63" s="1">
        <v>1</v>
      </c>
      <c r="J63" s="46">
        <f>IF(Stock_Tracker[[#This Row],[Transaction Type]]="Stock OUT",Stock_Tracker[[#This Row],[Price]]*Stock_Tracker[[#This Row],[Quantity]],"N/A")</f>
        <v>30</v>
      </c>
      <c r="K63" t="s">
        <v>89</v>
      </c>
      <c r="L63" s="47">
        <f>IF(AND(Stock_Tracker[[#This Row],[Transaction Type]]="Stock IN",Stock_Tracker[[#This Row],[Item Category]]="Keychains"),Stock_Tracker[[#This Row],[Quantity]],IF(AND(Stock_Tracker[[#This Row],[Transaction Type]]="Stock OUT",Stock_Tracker[[#This Row],[Item Category]]="Keychains"),-Stock_Tracker[[#This Row],[Quantity]],"0"))</f>
        <v>-1</v>
      </c>
      <c r="M63" s="47" t="str">
        <f>IF(AND(Stock_Tracker[[#This Row],[Transaction Type]]="Stock IN",Stock_Tracker[[#This Row],[Item Category]]="Prints"),Stock_Tracker[[#This Row],[Quantity]],IF(AND(Stock_Tracker[[#This Row],[Transaction Type]]="Stock OUT",Stock_Tracker[[#This Row],[Item Category]]="Prints"),-Stock_Tracker[[#This Row],[Quantity]],"0"))</f>
        <v>0</v>
      </c>
      <c r="N6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3" s="47" t="str">
        <f>IF(AND(Stock_Tracker[[#This Row],[Transaction Type]]="Stock IN",Stock_Tracker[[#This Row],[Item Category]]="Stickers"),Stock_Tracker[[#This Row],[Quantity]],IF(AND(Stock_Tracker[[#This Row],[Transaction Type]]="Stock OUT",Stock_Tracker[[#This Row],[Item Category]]="Stickers"),-Stock_Tracker[[#This Row],[Quantity]],"0"))</f>
        <v>0</v>
      </c>
      <c r="P63" s="47">
        <f>IFERROR(P62+Stock_Tracker[[#This Row],[Keychain (+/-)]],0)</f>
        <v>30</v>
      </c>
      <c r="Q63" s="47">
        <f>IFERROR(Q62+Stock_Tracker[[#This Row],[Print (+/-)]],0)</f>
        <v>49</v>
      </c>
      <c r="R63" s="47">
        <f>IFERROR(R62+Stock_Tracker[[#This Row],[Greeting Card (+/-)]],1)</f>
        <v>1</v>
      </c>
      <c r="S63" s="47">
        <f>IFERROR(S62+Stock_Tracker[[#This Row],[Stickers (+/-)]],0)</f>
        <v>0</v>
      </c>
      <c r="T63" s="47">
        <f>SUM(Stock_Tracker[[#This Row],[KC as of TX date]:[Stickers as of TX date]])</f>
        <v>80</v>
      </c>
    </row>
    <row r="64" spans="2:20" x14ac:dyDescent="0.2">
      <c r="B64" t="s">
        <v>150</v>
      </c>
      <c r="C64" t="str">
        <f>_xlfn.XLOOKUP(Stock_Tracker[[#This Row],[Item Name]],Master_Inventory[Item Name],Master_Inventory[Inventory ID],"",0)</f>
        <v>K0007</v>
      </c>
      <c r="D64" t="s">
        <v>43</v>
      </c>
      <c r="E64" t="str">
        <f>_xlfn.XLOOKUP(Stock_Tracker[[#This Row],[Item Name]],Master_Inventory[Item Name],Master_Inventory[Item Category],"",0)</f>
        <v>Keychains</v>
      </c>
      <c r="F64" s="45">
        <v>45562</v>
      </c>
      <c r="G64" t="s">
        <v>83</v>
      </c>
      <c r="H64" s="3">
        <f>IF(Stock_Tracker[[#This Row],[Transaction Type]]="Stock OUT",_xlfn.XLOOKUP(Stock_Tracker[[#This Row],[Inventory ID]],Master_Inventory[Inventory ID],Master_Inventory[Price]),"N/A")</f>
        <v>30</v>
      </c>
      <c r="I64" s="1">
        <v>1</v>
      </c>
      <c r="J64" s="46">
        <f>IF(Stock_Tracker[[#This Row],[Transaction Type]]="Stock OUT",Stock_Tracker[[#This Row],[Price]]*Stock_Tracker[[#This Row],[Quantity]],"N/A")</f>
        <v>30</v>
      </c>
      <c r="K64" t="s">
        <v>89</v>
      </c>
      <c r="L64" s="47">
        <f>IF(AND(Stock_Tracker[[#This Row],[Transaction Type]]="Stock IN",Stock_Tracker[[#This Row],[Item Category]]="Keychains"),Stock_Tracker[[#This Row],[Quantity]],IF(AND(Stock_Tracker[[#This Row],[Transaction Type]]="Stock OUT",Stock_Tracker[[#This Row],[Item Category]]="Keychains"),-Stock_Tracker[[#This Row],[Quantity]],"0"))</f>
        <v>-1</v>
      </c>
      <c r="M64" s="47" t="str">
        <f>IF(AND(Stock_Tracker[[#This Row],[Transaction Type]]="Stock IN",Stock_Tracker[[#This Row],[Item Category]]="Prints"),Stock_Tracker[[#This Row],[Quantity]],IF(AND(Stock_Tracker[[#This Row],[Transaction Type]]="Stock OUT",Stock_Tracker[[#This Row],[Item Category]]="Prints"),-Stock_Tracker[[#This Row],[Quantity]],"0"))</f>
        <v>0</v>
      </c>
      <c r="N6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4" s="47" t="str">
        <f>IF(AND(Stock_Tracker[[#This Row],[Transaction Type]]="Stock IN",Stock_Tracker[[#This Row],[Item Category]]="Stickers"),Stock_Tracker[[#This Row],[Quantity]],IF(AND(Stock_Tracker[[#This Row],[Transaction Type]]="Stock OUT",Stock_Tracker[[#This Row],[Item Category]]="Stickers"),-Stock_Tracker[[#This Row],[Quantity]],"0"))</f>
        <v>0</v>
      </c>
      <c r="P64" s="47">
        <f>IFERROR(P63+Stock_Tracker[[#This Row],[Keychain (+/-)]],0)</f>
        <v>29</v>
      </c>
      <c r="Q64" s="47">
        <f>IFERROR(Q63+Stock_Tracker[[#This Row],[Print (+/-)]],0)</f>
        <v>49</v>
      </c>
      <c r="R64" s="47">
        <f>IFERROR(R63+Stock_Tracker[[#This Row],[Greeting Card (+/-)]],1)</f>
        <v>1</v>
      </c>
      <c r="S64" s="47">
        <f>IFERROR(S63+Stock_Tracker[[#This Row],[Stickers (+/-)]],0)</f>
        <v>0</v>
      </c>
      <c r="T64" s="47">
        <f>SUM(Stock_Tracker[[#This Row],[KC as of TX date]:[Stickers as of TX date]])</f>
        <v>79</v>
      </c>
    </row>
    <row r="65" spans="2:20" x14ac:dyDescent="0.2">
      <c r="B65" t="s">
        <v>151</v>
      </c>
      <c r="C65" t="str">
        <f>_xlfn.XLOOKUP(Stock_Tracker[[#This Row],[Item Name]],Master_Inventory[Item Name],Master_Inventory[Inventory ID],"",0)</f>
        <v>K0013</v>
      </c>
      <c r="D65" t="s">
        <v>47</v>
      </c>
      <c r="E65" t="str">
        <f>_xlfn.XLOOKUP(Stock_Tracker[[#This Row],[Item Name]],Master_Inventory[Item Name],Master_Inventory[Item Category],"",0)</f>
        <v>Keychains</v>
      </c>
      <c r="F65" s="45">
        <v>45562</v>
      </c>
      <c r="G65" t="s">
        <v>83</v>
      </c>
      <c r="H65" s="3">
        <f>IF(Stock_Tracker[[#This Row],[Transaction Type]]="Stock OUT",_xlfn.XLOOKUP(Stock_Tracker[[#This Row],[Inventory ID]],Master_Inventory[Inventory ID],Master_Inventory[Price]),"N/A")</f>
        <v>30</v>
      </c>
      <c r="I65" s="1">
        <v>1</v>
      </c>
      <c r="J65" s="46">
        <f>IF(Stock_Tracker[[#This Row],[Transaction Type]]="Stock OUT",Stock_Tracker[[#This Row],[Price]]*Stock_Tracker[[#This Row],[Quantity]],"N/A")</f>
        <v>30</v>
      </c>
      <c r="K65" t="s">
        <v>89</v>
      </c>
      <c r="L65" s="47">
        <f>IF(AND(Stock_Tracker[[#This Row],[Transaction Type]]="Stock IN",Stock_Tracker[[#This Row],[Item Category]]="Keychains"),Stock_Tracker[[#This Row],[Quantity]],IF(AND(Stock_Tracker[[#This Row],[Transaction Type]]="Stock OUT",Stock_Tracker[[#This Row],[Item Category]]="Keychains"),-Stock_Tracker[[#This Row],[Quantity]],"0"))</f>
        <v>-1</v>
      </c>
      <c r="M65" s="47" t="str">
        <f>IF(AND(Stock_Tracker[[#This Row],[Transaction Type]]="Stock IN",Stock_Tracker[[#This Row],[Item Category]]="Prints"),Stock_Tracker[[#This Row],[Quantity]],IF(AND(Stock_Tracker[[#This Row],[Transaction Type]]="Stock OUT",Stock_Tracker[[#This Row],[Item Category]]="Prints"),-Stock_Tracker[[#This Row],[Quantity]],"0"))</f>
        <v>0</v>
      </c>
      <c r="N6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5" s="47" t="str">
        <f>IF(AND(Stock_Tracker[[#This Row],[Transaction Type]]="Stock IN",Stock_Tracker[[#This Row],[Item Category]]="Stickers"),Stock_Tracker[[#This Row],[Quantity]],IF(AND(Stock_Tracker[[#This Row],[Transaction Type]]="Stock OUT",Stock_Tracker[[#This Row],[Item Category]]="Stickers"),-Stock_Tracker[[#This Row],[Quantity]],"0"))</f>
        <v>0</v>
      </c>
      <c r="P65" s="47">
        <f>IFERROR(P64+Stock_Tracker[[#This Row],[Keychain (+/-)]],0)</f>
        <v>28</v>
      </c>
      <c r="Q65" s="47">
        <f>IFERROR(Q64+Stock_Tracker[[#This Row],[Print (+/-)]],0)</f>
        <v>49</v>
      </c>
      <c r="R65" s="47">
        <f>IFERROR(R64+Stock_Tracker[[#This Row],[Greeting Card (+/-)]],1)</f>
        <v>1</v>
      </c>
      <c r="S65" s="47">
        <f>IFERROR(S64+Stock_Tracker[[#This Row],[Stickers (+/-)]],0)</f>
        <v>0</v>
      </c>
      <c r="T65" s="47">
        <f>SUM(Stock_Tracker[[#This Row],[KC as of TX date]:[Stickers as of TX date]])</f>
        <v>78</v>
      </c>
    </row>
    <row r="66" spans="2:20" x14ac:dyDescent="0.2">
      <c r="B66" t="s">
        <v>152</v>
      </c>
      <c r="C66" t="str">
        <f>_xlfn.XLOOKUP(Stock_Tracker[[#This Row],[Item Name]],Master_Inventory[Item Name],Master_Inventory[Inventory ID],"",0)</f>
        <v>K0019</v>
      </c>
      <c r="D66" t="s">
        <v>173</v>
      </c>
      <c r="E66" t="str">
        <f>_xlfn.XLOOKUP(Stock_Tracker[[#This Row],[Item Name]],Master_Inventory[Item Name],Master_Inventory[Item Category],"",0)</f>
        <v>Keychains</v>
      </c>
      <c r="F66" s="45">
        <v>45562</v>
      </c>
      <c r="G66" t="s">
        <v>83</v>
      </c>
      <c r="H66" s="3">
        <f>IF(Stock_Tracker[[#This Row],[Transaction Type]]="Stock OUT",_xlfn.XLOOKUP(Stock_Tracker[[#This Row],[Inventory ID]],Master_Inventory[Inventory ID],Master_Inventory[Price]),"N/A")</f>
        <v>30</v>
      </c>
      <c r="I66" s="1">
        <v>1</v>
      </c>
      <c r="J66" s="46">
        <f>IF(Stock_Tracker[[#This Row],[Transaction Type]]="Stock OUT",Stock_Tracker[[#This Row],[Price]]*Stock_Tracker[[#This Row],[Quantity]],"N/A")</f>
        <v>30</v>
      </c>
      <c r="K66" t="s">
        <v>89</v>
      </c>
      <c r="L66" s="47">
        <f>IF(AND(Stock_Tracker[[#This Row],[Transaction Type]]="Stock IN",Stock_Tracker[[#This Row],[Item Category]]="Keychains"),Stock_Tracker[[#This Row],[Quantity]],IF(AND(Stock_Tracker[[#This Row],[Transaction Type]]="Stock OUT",Stock_Tracker[[#This Row],[Item Category]]="Keychains"),-Stock_Tracker[[#This Row],[Quantity]],"0"))</f>
        <v>-1</v>
      </c>
      <c r="M66" s="47" t="str">
        <f>IF(AND(Stock_Tracker[[#This Row],[Transaction Type]]="Stock IN",Stock_Tracker[[#This Row],[Item Category]]="Prints"),Stock_Tracker[[#This Row],[Quantity]],IF(AND(Stock_Tracker[[#This Row],[Transaction Type]]="Stock OUT",Stock_Tracker[[#This Row],[Item Category]]="Prints"),-Stock_Tracker[[#This Row],[Quantity]],"0"))</f>
        <v>0</v>
      </c>
      <c r="N6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6" s="47" t="str">
        <f>IF(AND(Stock_Tracker[[#This Row],[Transaction Type]]="Stock IN",Stock_Tracker[[#This Row],[Item Category]]="Stickers"),Stock_Tracker[[#This Row],[Quantity]],IF(AND(Stock_Tracker[[#This Row],[Transaction Type]]="Stock OUT",Stock_Tracker[[#This Row],[Item Category]]="Stickers"),-Stock_Tracker[[#This Row],[Quantity]],"0"))</f>
        <v>0</v>
      </c>
      <c r="P66" s="47">
        <f>IFERROR(P65+Stock_Tracker[[#This Row],[Keychain (+/-)]],0)</f>
        <v>27</v>
      </c>
      <c r="Q66" s="47">
        <f>IFERROR(Q65+Stock_Tracker[[#This Row],[Print (+/-)]],0)</f>
        <v>49</v>
      </c>
      <c r="R66" s="47">
        <f>IFERROR(R65+Stock_Tracker[[#This Row],[Greeting Card (+/-)]],1)</f>
        <v>1</v>
      </c>
      <c r="S66" s="47">
        <f>IFERROR(S65+Stock_Tracker[[#This Row],[Stickers (+/-)]],0)</f>
        <v>0</v>
      </c>
      <c r="T66" s="47">
        <f>SUM(Stock_Tracker[[#This Row],[KC as of TX date]:[Stickers as of TX date]])</f>
        <v>77</v>
      </c>
    </row>
    <row r="67" spans="2:20" x14ac:dyDescent="0.2">
      <c r="B67" t="s">
        <v>153</v>
      </c>
      <c r="C67" t="str">
        <f>_xlfn.XLOOKUP(Stock_Tracker[[#This Row],[Item Name]],Master_Inventory[Item Name],Master_Inventory[Inventory ID],"",0)</f>
        <v>K0020</v>
      </c>
      <c r="D67" t="s">
        <v>50</v>
      </c>
      <c r="E67" t="str">
        <f>_xlfn.XLOOKUP(Stock_Tracker[[#This Row],[Item Name]],Master_Inventory[Item Name],Master_Inventory[Item Category],"",0)</f>
        <v>Keychains</v>
      </c>
      <c r="F67" s="45">
        <v>45562</v>
      </c>
      <c r="G67" t="s">
        <v>83</v>
      </c>
      <c r="H67" s="3">
        <f>IF(Stock_Tracker[[#This Row],[Transaction Type]]="Stock OUT",_xlfn.XLOOKUP(Stock_Tracker[[#This Row],[Inventory ID]],Master_Inventory[Inventory ID],Master_Inventory[Price]),"N/A")</f>
        <v>30</v>
      </c>
      <c r="I67" s="1">
        <v>1</v>
      </c>
      <c r="J67" s="46">
        <f>IF(Stock_Tracker[[#This Row],[Transaction Type]]="Stock OUT",Stock_Tracker[[#This Row],[Price]]*Stock_Tracker[[#This Row],[Quantity]],"N/A")</f>
        <v>30</v>
      </c>
      <c r="K67" t="s">
        <v>89</v>
      </c>
      <c r="L67" s="47">
        <f>IF(AND(Stock_Tracker[[#This Row],[Transaction Type]]="Stock IN",Stock_Tracker[[#This Row],[Item Category]]="Keychains"),Stock_Tracker[[#This Row],[Quantity]],IF(AND(Stock_Tracker[[#This Row],[Transaction Type]]="Stock OUT",Stock_Tracker[[#This Row],[Item Category]]="Keychains"),-Stock_Tracker[[#This Row],[Quantity]],"0"))</f>
        <v>-1</v>
      </c>
      <c r="M67" s="47" t="str">
        <f>IF(AND(Stock_Tracker[[#This Row],[Transaction Type]]="Stock IN",Stock_Tracker[[#This Row],[Item Category]]="Prints"),Stock_Tracker[[#This Row],[Quantity]],IF(AND(Stock_Tracker[[#This Row],[Transaction Type]]="Stock OUT",Stock_Tracker[[#This Row],[Item Category]]="Prints"),-Stock_Tracker[[#This Row],[Quantity]],"0"))</f>
        <v>0</v>
      </c>
      <c r="N6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7" s="47" t="str">
        <f>IF(AND(Stock_Tracker[[#This Row],[Transaction Type]]="Stock IN",Stock_Tracker[[#This Row],[Item Category]]="Stickers"),Stock_Tracker[[#This Row],[Quantity]],IF(AND(Stock_Tracker[[#This Row],[Transaction Type]]="Stock OUT",Stock_Tracker[[#This Row],[Item Category]]="Stickers"),-Stock_Tracker[[#This Row],[Quantity]],"0"))</f>
        <v>0</v>
      </c>
      <c r="P67" s="47">
        <f>IFERROR(P66+Stock_Tracker[[#This Row],[Keychain (+/-)]],0)</f>
        <v>26</v>
      </c>
      <c r="Q67" s="47">
        <f>IFERROR(Q66+Stock_Tracker[[#This Row],[Print (+/-)]],0)</f>
        <v>49</v>
      </c>
      <c r="R67" s="47">
        <f>IFERROR(R66+Stock_Tracker[[#This Row],[Greeting Card (+/-)]],1)</f>
        <v>1</v>
      </c>
      <c r="S67" s="47">
        <f>IFERROR(S66+Stock_Tracker[[#This Row],[Stickers (+/-)]],0)</f>
        <v>0</v>
      </c>
      <c r="T67" s="47">
        <f>SUM(Stock_Tracker[[#This Row],[KC as of TX date]:[Stickers as of TX date]])</f>
        <v>76</v>
      </c>
    </row>
    <row r="68" spans="2:20" x14ac:dyDescent="0.2">
      <c r="B68" t="s">
        <v>154</v>
      </c>
      <c r="C68" t="str">
        <f>_xlfn.XLOOKUP(Stock_Tracker[[#This Row],[Item Name]],Master_Inventory[Item Name],Master_Inventory[Inventory ID],"",0)</f>
        <v>K0021</v>
      </c>
      <c r="D68" t="s">
        <v>174</v>
      </c>
      <c r="E68" t="str">
        <f>_xlfn.XLOOKUP(Stock_Tracker[[#This Row],[Item Name]],Master_Inventory[Item Name],Master_Inventory[Item Category],"",0)</f>
        <v>Keychains</v>
      </c>
      <c r="F68" s="45">
        <v>45562</v>
      </c>
      <c r="G68" t="s">
        <v>83</v>
      </c>
      <c r="H68" s="3">
        <f>IF(Stock_Tracker[[#This Row],[Transaction Type]]="Stock OUT",_xlfn.XLOOKUP(Stock_Tracker[[#This Row],[Inventory ID]],Master_Inventory[Inventory ID],Master_Inventory[Price]),"N/A")</f>
        <v>30</v>
      </c>
      <c r="I68" s="1">
        <v>1</v>
      </c>
      <c r="J68" s="46">
        <f>IF(Stock_Tracker[[#This Row],[Transaction Type]]="Stock OUT",Stock_Tracker[[#This Row],[Price]]*Stock_Tracker[[#This Row],[Quantity]],"N/A")</f>
        <v>30</v>
      </c>
      <c r="K68" t="s">
        <v>89</v>
      </c>
      <c r="L68" s="47">
        <f>IF(AND(Stock_Tracker[[#This Row],[Transaction Type]]="Stock IN",Stock_Tracker[[#This Row],[Item Category]]="Keychains"),Stock_Tracker[[#This Row],[Quantity]],IF(AND(Stock_Tracker[[#This Row],[Transaction Type]]="Stock OUT",Stock_Tracker[[#This Row],[Item Category]]="Keychains"),-Stock_Tracker[[#This Row],[Quantity]],"0"))</f>
        <v>-1</v>
      </c>
      <c r="M68" s="47" t="str">
        <f>IF(AND(Stock_Tracker[[#This Row],[Transaction Type]]="Stock IN",Stock_Tracker[[#This Row],[Item Category]]="Prints"),Stock_Tracker[[#This Row],[Quantity]],IF(AND(Stock_Tracker[[#This Row],[Transaction Type]]="Stock OUT",Stock_Tracker[[#This Row],[Item Category]]="Prints"),-Stock_Tracker[[#This Row],[Quantity]],"0"))</f>
        <v>0</v>
      </c>
      <c r="N6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8" s="47" t="str">
        <f>IF(AND(Stock_Tracker[[#This Row],[Transaction Type]]="Stock IN",Stock_Tracker[[#This Row],[Item Category]]="Stickers"),Stock_Tracker[[#This Row],[Quantity]],IF(AND(Stock_Tracker[[#This Row],[Transaction Type]]="Stock OUT",Stock_Tracker[[#This Row],[Item Category]]="Stickers"),-Stock_Tracker[[#This Row],[Quantity]],"0"))</f>
        <v>0</v>
      </c>
      <c r="P68" s="47">
        <f>IFERROR(P67+Stock_Tracker[[#This Row],[Keychain (+/-)]],0)</f>
        <v>25</v>
      </c>
      <c r="Q68" s="47">
        <f>IFERROR(Q67+Stock_Tracker[[#This Row],[Print (+/-)]],0)</f>
        <v>49</v>
      </c>
      <c r="R68" s="47">
        <f>IFERROR(R67+Stock_Tracker[[#This Row],[Greeting Card (+/-)]],1)</f>
        <v>1</v>
      </c>
      <c r="S68" s="47">
        <f>IFERROR(S67+Stock_Tracker[[#This Row],[Stickers (+/-)]],0)</f>
        <v>0</v>
      </c>
      <c r="T68" s="47">
        <f>SUM(Stock_Tracker[[#This Row],[KC as of TX date]:[Stickers as of TX date]])</f>
        <v>75</v>
      </c>
    </row>
    <row r="69" spans="2:20" x14ac:dyDescent="0.2">
      <c r="B69" t="s">
        <v>155</v>
      </c>
      <c r="C69" t="str">
        <f>_xlfn.XLOOKUP(Stock_Tracker[[#This Row],[Item Name]],Master_Inventory[Item Name],Master_Inventory[Inventory ID],"",0)</f>
        <v>K0022</v>
      </c>
      <c r="D69" t="s">
        <v>51</v>
      </c>
      <c r="E69" t="str">
        <f>_xlfn.XLOOKUP(Stock_Tracker[[#This Row],[Item Name]],Master_Inventory[Item Name],Master_Inventory[Item Category],"",0)</f>
        <v>Keychains</v>
      </c>
      <c r="F69" s="45">
        <v>45562</v>
      </c>
      <c r="G69" t="s">
        <v>83</v>
      </c>
      <c r="H69" s="3">
        <f>IF(Stock_Tracker[[#This Row],[Transaction Type]]="Stock OUT",_xlfn.XLOOKUP(Stock_Tracker[[#This Row],[Inventory ID]],Master_Inventory[Inventory ID],Master_Inventory[Price]),"N/A")</f>
        <v>30</v>
      </c>
      <c r="I69" s="1">
        <v>1</v>
      </c>
      <c r="J69" s="46">
        <f>IF(Stock_Tracker[[#This Row],[Transaction Type]]="Stock OUT",Stock_Tracker[[#This Row],[Price]]*Stock_Tracker[[#This Row],[Quantity]],"N/A")</f>
        <v>30</v>
      </c>
      <c r="K69" t="s">
        <v>89</v>
      </c>
      <c r="L69" s="47">
        <f>IF(AND(Stock_Tracker[[#This Row],[Transaction Type]]="Stock IN",Stock_Tracker[[#This Row],[Item Category]]="Keychains"),Stock_Tracker[[#This Row],[Quantity]],IF(AND(Stock_Tracker[[#This Row],[Transaction Type]]="Stock OUT",Stock_Tracker[[#This Row],[Item Category]]="Keychains"),-Stock_Tracker[[#This Row],[Quantity]],"0"))</f>
        <v>-1</v>
      </c>
      <c r="M69" s="47" t="str">
        <f>IF(AND(Stock_Tracker[[#This Row],[Transaction Type]]="Stock IN",Stock_Tracker[[#This Row],[Item Category]]="Prints"),Stock_Tracker[[#This Row],[Quantity]],IF(AND(Stock_Tracker[[#This Row],[Transaction Type]]="Stock OUT",Stock_Tracker[[#This Row],[Item Category]]="Prints"),-Stock_Tracker[[#This Row],[Quantity]],"0"))</f>
        <v>0</v>
      </c>
      <c r="N6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69" s="47" t="str">
        <f>IF(AND(Stock_Tracker[[#This Row],[Transaction Type]]="Stock IN",Stock_Tracker[[#This Row],[Item Category]]="Stickers"),Stock_Tracker[[#This Row],[Quantity]],IF(AND(Stock_Tracker[[#This Row],[Transaction Type]]="Stock OUT",Stock_Tracker[[#This Row],[Item Category]]="Stickers"),-Stock_Tracker[[#This Row],[Quantity]],"0"))</f>
        <v>0</v>
      </c>
      <c r="P69" s="47">
        <f>IFERROR(P68+Stock_Tracker[[#This Row],[Keychain (+/-)]],0)</f>
        <v>24</v>
      </c>
      <c r="Q69" s="47">
        <f>IFERROR(Q68+Stock_Tracker[[#This Row],[Print (+/-)]],0)</f>
        <v>49</v>
      </c>
      <c r="R69" s="47">
        <f>IFERROR(R68+Stock_Tracker[[#This Row],[Greeting Card (+/-)]],1)</f>
        <v>1</v>
      </c>
      <c r="S69" s="47">
        <f>IFERROR(S68+Stock_Tracker[[#This Row],[Stickers (+/-)]],0)</f>
        <v>0</v>
      </c>
      <c r="T69" s="47">
        <f>SUM(Stock_Tracker[[#This Row],[KC as of TX date]:[Stickers as of TX date]])</f>
        <v>74</v>
      </c>
    </row>
    <row r="70" spans="2:20" x14ac:dyDescent="0.2">
      <c r="B70" t="s">
        <v>156</v>
      </c>
      <c r="C70" t="str">
        <f>_xlfn.XLOOKUP(Stock_Tracker[[#This Row],[Item Name]],Master_Inventory[Item Name],Master_Inventory[Inventory ID],"",0)</f>
        <v>K0024</v>
      </c>
      <c r="D70" t="s">
        <v>53</v>
      </c>
      <c r="E70" t="str">
        <f>_xlfn.XLOOKUP(Stock_Tracker[[#This Row],[Item Name]],Master_Inventory[Item Name],Master_Inventory[Item Category],"",0)</f>
        <v>Keychains</v>
      </c>
      <c r="F70" s="45">
        <v>45562</v>
      </c>
      <c r="G70" t="s">
        <v>83</v>
      </c>
      <c r="H70" s="3">
        <f>IF(Stock_Tracker[[#This Row],[Transaction Type]]="Stock OUT",_xlfn.XLOOKUP(Stock_Tracker[[#This Row],[Inventory ID]],Master_Inventory[Inventory ID],Master_Inventory[Price]),"N/A")</f>
        <v>30</v>
      </c>
      <c r="I70" s="1">
        <v>1</v>
      </c>
      <c r="J70" s="46">
        <f>IF(Stock_Tracker[[#This Row],[Transaction Type]]="Stock OUT",Stock_Tracker[[#This Row],[Price]]*Stock_Tracker[[#This Row],[Quantity]],"N/A")</f>
        <v>30</v>
      </c>
      <c r="K70" t="s">
        <v>89</v>
      </c>
      <c r="L70" s="47">
        <f>IF(AND(Stock_Tracker[[#This Row],[Transaction Type]]="Stock IN",Stock_Tracker[[#This Row],[Item Category]]="Keychains"),Stock_Tracker[[#This Row],[Quantity]],IF(AND(Stock_Tracker[[#This Row],[Transaction Type]]="Stock OUT",Stock_Tracker[[#This Row],[Item Category]]="Keychains"),-Stock_Tracker[[#This Row],[Quantity]],"0"))</f>
        <v>-1</v>
      </c>
      <c r="M70" s="47" t="str">
        <f>IF(AND(Stock_Tracker[[#This Row],[Transaction Type]]="Stock IN",Stock_Tracker[[#This Row],[Item Category]]="Prints"),Stock_Tracker[[#This Row],[Quantity]],IF(AND(Stock_Tracker[[#This Row],[Transaction Type]]="Stock OUT",Stock_Tracker[[#This Row],[Item Category]]="Prints"),-Stock_Tracker[[#This Row],[Quantity]],"0"))</f>
        <v>0</v>
      </c>
      <c r="N7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0" s="47" t="str">
        <f>IF(AND(Stock_Tracker[[#This Row],[Transaction Type]]="Stock IN",Stock_Tracker[[#This Row],[Item Category]]="Stickers"),Stock_Tracker[[#This Row],[Quantity]],IF(AND(Stock_Tracker[[#This Row],[Transaction Type]]="Stock OUT",Stock_Tracker[[#This Row],[Item Category]]="Stickers"),-Stock_Tracker[[#This Row],[Quantity]],"0"))</f>
        <v>0</v>
      </c>
      <c r="P70" s="47">
        <f>IFERROR(P69+Stock_Tracker[[#This Row],[Keychain (+/-)]],0)</f>
        <v>23</v>
      </c>
      <c r="Q70" s="47">
        <f>IFERROR(Q69+Stock_Tracker[[#This Row],[Print (+/-)]],0)</f>
        <v>49</v>
      </c>
      <c r="R70" s="47">
        <f>IFERROR(R69+Stock_Tracker[[#This Row],[Greeting Card (+/-)]],1)</f>
        <v>1</v>
      </c>
      <c r="S70" s="47">
        <f>IFERROR(S69+Stock_Tracker[[#This Row],[Stickers (+/-)]],0)</f>
        <v>0</v>
      </c>
      <c r="T70" s="47">
        <f>SUM(Stock_Tracker[[#This Row],[KC as of TX date]:[Stickers as of TX date]])</f>
        <v>73</v>
      </c>
    </row>
    <row r="71" spans="2:20" x14ac:dyDescent="0.2">
      <c r="B71" t="s">
        <v>157</v>
      </c>
      <c r="C71" t="str">
        <f>_xlfn.XLOOKUP(Stock_Tracker[[#This Row],[Item Name]],Master_Inventory[Item Name],Master_Inventory[Inventory ID],"",0)</f>
        <v>K0025</v>
      </c>
      <c r="D71" t="s">
        <v>54</v>
      </c>
      <c r="E71" t="str">
        <f>_xlfn.XLOOKUP(Stock_Tracker[[#This Row],[Item Name]],Master_Inventory[Item Name],Master_Inventory[Item Category],"",0)</f>
        <v>Keychains</v>
      </c>
      <c r="F71" s="45">
        <v>45562</v>
      </c>
      <c r="G71" t="s">
        <v>83</v>
      </c>
      <c r="H71" s="3">
        <f>IF(Stock_Tracker[[#This Row],[Transaction Type]]="Stock OUT",_xlfn.XLOOKUP(Stock_Tracker[[#This Row],[Inventory ID]],Master_Inventory[Inventory ID],Master_Inventory[Price]),"N/A")</f>
        <v>30</v>
      </c>
      <c r="I71" s="1">
        <v>1</v>
      </c>
      <c r="J71" s="46">
        <f>IF(Stock_Tracker[[#This Row],[Transaction Type]]="Stock OUT",Stock_Tracker[[#This Row],[Price]]*Stock_Tracker[[#This Row],[Quantity]],"N/A")</f>
        <v>30</v>
      </c>
      <c r="K71" t="s">
        <v>89</v>
      </c>
      <c r="L71" s="47">
        <f>IF(AND(Stock_Tracker[[#This Row],[Transaction Type]]="Stock IN",Stock_Tracker[[#This Row],[Item Category]]="Keychains"),Stock_Tracker[[#This Row],[Quantity]],IF(AND(Stock_Tracker[[#This Row],[Transaction Type]]="Stock OUT",Stock_Tracker[[#This Row],[Item Category]]="Keychains"),-Stock_Tracker[[#This Row],[Quantity]],"0"))</f>
        <v>-1</v>
      </c>
      <c r="M71" s="47" t="str">
        <f>IF(AND(Stock_Tracker[[#This Row],[Transaction Type]]="Stock IN",Stock_Tracker[[#This Row],[Item Category]]="Prints"),Stock_Tracker[[#This Row],[Quantity]],IF(AND(Stock_Tracker[[#This Row],[Transaction Type]]="Stock OUT",Stock_Tracker[[#This Row],[Item Category]]="Prints"),-Stock_Tracker[[#This Row],[Quantity]],"0"))</f>
        <v>0</v>
      </c>
      <c r="N7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1" s="47" t="str">
        <f>IF(AND(Stock_Tracker[[#This Row],[Transaction Type]]="Stock IN",Stock_Tracker[[#This Row],[Item Category]]="Stickers"),Stock_Tracker[[#This Row],[Quantity]],IF(AND(Stock_Tracker[[#This Row],[Transaction Type]]="Stock OUT",Stock_Tracker[[#This Row],[Item Category]]="Stickers"),-Stock_Tracker[[#This Row],[Quantity]],"0"))</f>
        <v>0</v>
      </c>
      <c r="P71" s="47">
        <f>IFERROR(P70+Stock_Tracker[[#This Row],[Keychain (+/-)]],0)</f>
        <v>22</v>
      </c>
      <c r="Q71" s="47">
        <f>IFERROR(Q70+Stock_Tracker[[#This Row],[Print (+/-)]],0)</f>
        <v>49</v>
      </c>
      <c r="R71" s="47">
        <f>IFERROR(R70+Stock_Tracker[[#This Row],[Greeting Card (+/-)]],1)</f>
        <v>1</v>
      </c>
      <c r="S71" s="47">
        <f>IFERROR(S70+Stock_Tracker[[#This Row],[Stickers (+/-)]],0)</f>
        <v>0</v>
      </c>
      <c r="T71" s="47">
        <f>SUM(Stock_Tracker[[#This Row],[KC as of TX date]:[Stickers as of TX date]])</f>
        <v>72</v>
      </c>
    </row>
    <row r="72" spans="2:20" x14ac:dyDescent="0.2">
      <c r="B72" t="s">
        <v>158</v>
      </c>
      <c r="C72" t="str">
        <f>_xlfn.XLOOKUP(Stock_Tracker[[#This Row],[Item Name]],Master_Inventory[Item Name],Master_Inventory[Inventory ID],"",0)</f>
        <v>K0028</v>
      </c>
      <c r="D72" t="s">
        <v>56</v>
      </c>
      <c r="E72" t="str">
        <f>_xlfn.XLOOKUP(Stock_Tracker[[#This Row],[Item Name]],Master_Inventory[Item Name],Master_Inventory[Item Category],"",0)</f>
        <v>Keychains</v>
      </c>
      <c r="F72" s="45">
        <v>45562</v>
      </c>
      <c r="G72" t="s">
        <v>83</v>
      </c>
      <c r="H72" s="3">
        <f>IF(Stock_Tracker[[#This Row],[Transaction Type]]="Stock OUT",_xlfn.XLOOKUP(Stock_Tracker[[#This Row],[Inventory ID]],Master_Inventory[Inventory ID],Master_Inventory[Price]),"N/A")</f>
        <v>30</v>
      </c>
      <c r="I72" s="1">
        <v>1</v>
      </c>
      <c r="J72" s="46">
        <f>IF(Stock_Tracker[[#This Row],[Transaction Type]]="Stock OUT",Stock_Tracker[[#This Row],[Price]]*Stock_Tracker[[#This Row],[Quantity]],"N/A")</f>
        <v>30</v>
      </c>
      <c r="K72" t="s">
        <v>89</v>
      </c>
      <c r="L72" s="47">
        <f>IF(AND(Stock_Tracker[[#This Row],[Transaction Type]]="Stock IN",Stock_Tracker[[#This Row],[Item Category]]="Keychains"),Stock_Tracker[[#This Row],[Quantity]],IF(AND(Stock_Tracker[[#This Row],[Transaction Type]]="Stock OUT",Stock_Tracker[[#This Row],[Item Category]]="Keychains"),-Stock_Tracker[[#This Row],[Quantity]],"0"))</f>
        <v>-1</v>
      </c>
      <c r="M72" s="47" t="str">
        <f>IF(AND(Stock_Tracker[[#This Row],[Transaction Type]]="Stock IN",Stock_Tracker[[#This Row],[Item Category]]="Prints"),Stock_Tracker[[#This Row],[Quantity]],IF(AND(Stock_Tracker[[#This Row],[Transaction Type]]="Stock OUT",Stock_Tracker[[#This Row],[Item Category]]="Prints"),-Stock_Tracker[[#This Row],[Quantity]],"0"))</f>
        <v>0</v>
      </c>
      <c r="N7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2" s="47" t="str">
        <f>IF(AND(Stock_Tracker[[#This Row],[Transaction Type]]="Stock IN",Stock_Tracker[[#This Row],[Item Category]]="Stickers"),Stock_Tracker[[#This Row],[Quantity]],IF(AND(Stock_Tracker[[#This Row],[Transaction Type]]="Stock OUT",Stock_Tracker[[#This Row],[Item Category]]="Stickers"),-Stock_Tracker[[#This Row],[Quantity]],"0"))</f>
        <v>0</v>
      </c>
      <c r="P72" s="47">
        <f>IFERROR(P71+Stock_Tracker[[#This Row],[Keychain (+/-)]],0)</f>
        <v>21</v>
      </c>
      <c r="Q72" s="47">
        <f>IFERROR(Q71+Stock_Tracker[[#This Row],[Print (+/-)]],0)</f>
        <v>49</v>
      </c>
      <c r="R72" s="47">
        <f>IFERROR(R71+Stock_Tracker[[#This Row],[Greeting Card (+/-)]],1)</f>
        <v>1</v>
      </c>
      <c r="S72" s="47">
        <f>IFERROR(S71+Stock_Tracker[[#This Row],[Stickers (+/-)]],0)</f>
        <v>0</v>
      </c>
      <c r="T72" s="47">
        <f>SUM(Stock_Tracker[[#This Row],[KC as of TX date]:[Stickers as of TX date]])</f>
        <v>71</v>
      </c>
    </row>
    <row r="73" spans="2:20" x14ac:dyDescent="0.2">
      <c r="B73" t="s">
        <v>159</v>
      </c>
      <c r="C73" t="str">
        <f>_xlfn.XLOOKUP(Stock_Tracker[[#This Row],[Item Name]],Master_Inventory[Item Name],Master_Inventory[Inventory ID],"",0)</f>
        <v>K0031</v>
      </c>
      <c r="D73" t="s">
        <v>59</v>
      </c>
      <c r="E73" t="str">
        <f>_xlfn.XLOOKUP(Stock_Tracker[[#This Row],[Item Name]],Master_Inventory[Item Name],Master_Inventory[Item Category],"",0)</f>
        <v>Keychains</v>
      </c>
      <c r="F73" s="45">
        <v>45562</v>
      </c>
      <c r="G73" t="s">
        <v>83</v>
      </c>
      <c r="H73" s="3">
        <f>IF(Stock_Tracker[[#This Row],[Transaction Type]]="Stock OUT",_xlfn.XLOOKUP(Stock_Tracker[[#This Row],[Inventory ID]],Master_Inventory[Inventory ID],Master_Inventory[Price]),"N/A")</f>
        <v>30</v>
      </c>
      <c r="I73" s="1">
        <v>1</v>
      </c>
      <c r="J73" s="46">
        <f>IF(Stock_Tracker[[#This Row],[Transaction Type]]="Stock OUT",Stock_Tracker[[#This Row],[Price]]*Stock_Tracker[[#This Row],[Quantity]],"N/A")</f>
        <v>30</v>
      </c>
      <c r="K73" t="s">
        <v>89</v>
      </c>
      <c r="L73" s="47">
        <f>IF(AND(Stock_Tracker[[#This Row],[Transaction Type]]="Stock IN",Stock_Tracker[[#This Row],[Item Category]]="Keychains"),Stock_Tracker[[#This Row],[Quantity]],IF(AND(Stock_Tracker[[#This Row],[Transaction Type]]="Stock OUT",Stock_Tracker[[#This Row],[Item Category]]="Keychains"),-Stock_Tracker[[#This Row],[Quantity]],"0"))</f>
        <v>-1</v>
      </c>
      <c r="M73" s="47" t="str">
        <f>IF(AND(Stock_Tracker[[#This Row],[Transaction Type]]="Stock IN",Stock_Tracker[[#This Row],[Item Category]]="Prints"),Stock_Tracker[[#This Row],[Quantity]],IF(AND(Stock_Tracker[[#This Row],[Transaction Type]]="Stock OUT",Stock_Tracker[[#This Row],[Item Category]]="Prints"),-Stock_Tracker[[#This Row],[Quantity]],"0"))</f>
        <v>0</v>
      </c>
      <c r="N7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3" s="47" t="str">
        <f>IF(AND(Stock_Tracker[[#This Row],[Transaction Type]]="Stock IN",Stock_Tracker[[#This Row],[Item Category]]="Stickers"),Stock_Tracker[[#This Row],[Quantity]],IF(AND(Stock_Tracker[[#This Row],[Transaction Type]]="Stock OUT",Stock_Tracker[[#This Row],[Item Category]]="Stickers"),-Stock_Tracker[[#This Row],[Quantity]],"0"))</f>
        <v>0</v>
      </c>
      <c r="P73" s="47">
        <f>IFERROR(P72+Stock_Tracker[[#This Row],[Keychain (+/-)]],0)</f>
        <v>20</v>
      </c>
      <c r="Q73" s="47">
        <f>IFERROR(Q72+Stock_Tracker[[#This Row],[Print (+/-)]],0)</f>
        <v>49</v>
      </c>
      <c r="R73" s="47">
        <f>IFERROR(R72+Stock_Tracker[[#This Row],[Greeting Card (+/-)]],1)</f>
        <v>1</v>
      </c>
      <c r="S73" s="47">
        <f>IFERROR(S72+Stock_Tracker[[#This Row],[Stickers (+/-)]],0)</f>
        <v>0</v>
      </c>
      <c r="T73" s="47">
        <f>SUM(Stock_Tracker[[#This Row],[KC as of TX date]:[Stickers as of TX date]])</f>
        <v>70</v>
      </c>
    </row>
    <row r="74" spans="2:20" x14ac:dyDescent="0.2">
      <c r="B74" t="s">
        <v>160</v>
      </c>
      <c r="C74" t="str">
        <f>_xlfn.XLOOKUP(Stock_Tracker[[#This Row],[Item Name]],Master_Inventory[Item Name],Master_Inventory[Inventory ID],"",0)</f>
        <v>K0012</v>
      </c>
      <c r="D74" t="s">
        <v>169</v>
      </c>
      <c r="E74" t="str">
        <f>_xlfn.XLOOKUP(Stock_Tracker[[#This Row],[Item Name]],Master_Inventory[Item Name],Master_Inventory[Item Category],"",0)</f>
        <v>Keychains</v>
      </c>
      <c r="F74" s="45">
        <v>45576</v>
      </c>
      <c r="G74" t="s">
        <v>83</v>
      </c>
      <c r="H74" s="3">
        <f>IF(Stock_Tracker[[#This Row],[Transaction Type]]="Stock OUT",_xlfn.XLOOKUP(Stock_Tracker[[#This Row],[Inventory ID]],Master_Inventory[Inventory ID],Master_Inventory[Price]),"N/A")</f>
        <v>30</v>
      </c>
      <c r="I74" s="1">
        <v>1</v>
      </c>
      <c r="J74" s="46">
        <f>IF(Stock_Tracker[[#This Row],[Transaction Type]]="Stock OUT",Stock_Tracker[[#This Row],[Price]]*Stock_Tracker[[#This Row],[Quantity]],"N/A")</f>
        <v>30</v>
      </c>
      <c r="K74" t="s">
        <v>89</v>
      </c>
      <c r="L74" s="47">
        <f>IF(AND(Stock_Tracker[[#This Row],[Transaction Type]]="Stock IN",Stock_Tracker[[#This Row],[Item Category]]="Keychains"),Stock_Tracker[[#This Row],[Quantity]],IF(AND(Stock_Tracker[[#This Row],[Transaction Type]]="Stock OUT",Stock_Tracker[[#This Row],[Item Category]]="Keychains"),-Stock_Tracker[[#This Row],[Quantity]],"0"))</f>
        <v>-1</v>
      </c>
      <c r="M74" s="47" t="str">
        <f>IF(AND(Stock_Tracker[[#This Row],[Transaction Type]]="Stock IN",Stock_Tracker[[#This Row],[Item Category]]="Prints"),Stock_Tracker[[#This Row],[Quantity]],IF(AND(Stock_Tracker[[#This Row],[Transaction Type]]="Stock OUT",Stock_Tracker[[#This Row],[Item Category]]="Prints"),-Stock_Tracker[[#This Row],[Quantity]],"0"))</f>
        <v>0</v>
      </c>
      <c r="N7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4" s="47" t="str">
        <f>IF(AND(Stock_Tracker[[#This Row],[Transaction Type]]="Stock IN",Stock_Tracker[[#This Row],[Item Category]]="Stickers"),Stock_Tracker[[#This Row],[Quantity]],IF(AND(Stock_Tracker[[#This Row],[Transaction Type]]="Stock OUT",Stock_Tracker[[#This Row],[Item Category]]="Stickers"),-Stock_Tracker[[#This Row],[Quantity]],"0"))</f>
        <v>0</v>
      </c>
      <c r="P74" s="47">
        <f>IFERROR(P73+Stock_Tracker[[#This Row],[Keychain (+/-)]],0)</f>
        <v>19</v>
      </c>
      <c r="Q74" s="47">
        <f>IFERROR(Q73+Stock_Tracker[[#This Row],[Print (+/-)]],0)</f>
        <v>49</v>
      </c>
      <c r="R74" s="47">
        <f>IFERROR(R73+Stock_Tracker[[#This Row],[Greeting Card (+/-)]],1)</f>
        <v>1</v>
      </c>
      <c r="S74" s="47">
        <f>IFERROR(S73+Stock_Tracker[[#This Row],[Stickers (+/-)]],0)</f>
        <v>0</v>
      </c>
      <c r="T74" s="47">
        <f>SUM(Stock_Tracker[[#This Row],[KC as of TX date]:[Stickers as of TX date]])</f>
        <v>69</v>
      </c>
    </row>
    <row r="75" spans="2:20" x14ac:dyDescent="0.2">
      <c r="B75" t="s">
        <v>161</v>
      </c>
      <c r="C75" t="str">
        <f>_xlfn.XLOOKUP(Stock_Tracker[[#This Row],[Item Name]],Master_Inventory[Item Name],Master_Inventory[Inventory ID],"",0)</f>
        <v>K0018</v>
      </c>
      <c r="D75" t="s">
        <v>49</v>
      </c>
      <c r="E75" t="str">
        <f>_xlfn.XLOOKUP(Stock_Tracker[[#This Row],[Item Name]],Master_Inventory[Item Name],Master_Inventory[Item Category],"",0)</f>
        <v>Keychains</v>
      </c>
      <c r="F75" s="45">
        <v>45576</v>
      </c>
      <c r="G75" t="s">
        <v>83</v>
      </c>
      <c r="H75" s="3">
        <f>IF(Stock_Tracker[[#This Row],[Transaction Type]]="Stock OUT",_xlfn.XLOOKUP(Stock_Tracker[[#This Row],[Inventory ID]],Master_Inventory[Inventory ID],Master_Inventory[Price]),"N/A")</f>
        <v>30</v>
      </c>
      <c r="I75" s="1">
        <v>1</v>
      </c>
      <c r="J75" s="46">
        <f>IF(Stock_Tracker[[#This Row],[Transaction Type]]="Stock OUT",Stock_Tracker[[#This Row],[Price]]*Stock_Tracker[[#This Row],[Quantity]],"N/A")</f>
        <v>30</v>
      </c>
      <c r="K75" t="s">
        <v>89</v>
      </c>
      <c r="L75" s="47">
        <f>IF(AND(Stock_Tracker[[#This Row],[Transaction Type]]="Stock IN",Stock_Tracker[[#This Row],[Item Category]]="Keychains"),Stock_Tracker[[#This Row],[Quantity]],IF(AND(Stock_Tracker[[#This Row],[Transaction Type]]="Stock OUT",Stock_Tracker[[#This Row],[Item Category]]="Keychains"),-Stock_Tracker[[#This Row],[Quantity]],"0"))</f>
        <v>-1</v>
      </c>
      <c r="M75" s="47" t="str">
        <f>IF(AND(Stock_Tracker[[#This Row],[Transaction Type]]="Stock IN",Stock_Tracker[[#This Row],[Item Category]]="Prints"),Stock_Tracker[[#This Row],[Quantity]],IF(AND(Stock_Tracker[[#This Row],[Transaction Type]]="Stock OUT",Stock_Tracker[[#This Row],[Item Category]]="Prints"),-Stock_Tracker[[#This Row],[Quantity]],"0"))</f>
        <v>0</v>
      </c>
      <c r="N7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5" s="47" t="str">
        <f>IF(AND(Stock_Tracker[[#This Row],[Transaction Type]]="Stock IN",Stock_Tracker[[#This Row],[Item Category]]="Stickers"),Stock_Tracker[[#This Row],[Quantity]],IF(AND(Stock_Tracker[[#This Row],[Transaction Type]]="Stock OUT",Stock_Tracker[[#This Row],[Item Category]]="Stickers"),-Stock_Tracker[[#This Row],[Quantity]],"0"))</f>
        <v>0</v>
      </c>
      <c r="P75" s="47">
        <f>IFERROR(P74+Stock_Tracker[[#This Row],[Keychain (+/-)]],0)</f>
        <v>18</v>
      </c>
      <c r="Q75" s="47">
        <f>IFERROR(Q74+Stock_Tracker[[#This Row],[Print (+/-)]],0)</f>
        <v>49</v>
      </c>
      <c r="R75" s="47">
        <f>IFERROR(R74+Stock_Tracker[[#This Row],[Greeting Card (+/-)]],1)</f>
        <v>1</v>
      </c>
      <c r="S75" s="47">
        <f>IFERROR(S74+Stock_Tracker[[#This Row],[Stickers (+/-)]],0)</f>
        <v>0</v>
      </c>
      <c r="T75" s="47">
        <f>SUM(Stock_Tracker[[#This Row],[KC as of TX date]:[Stickers as of TX date]])</f>
        <v>68</v>
      </c>
    </row>
    <row r="76" spans="2:20" x14ac:dyDescent="0.2">
      <c r="B76" t="s">
        <v>162</v>
      </c>
      <c r="C76" t="str">
        <f>_xlfn.XLOOKUP(Stock_Tracker[[#This Row],[Item Name]],Master_Inventory[Item Name],Master_Inventory[Inventory ID],"",0)</f>
        <v>K0034</v>
      </c>
      <c r="D76" t="s">
        <v>60</v>
      </c>
      <c r="E76" t="str">
        <f>_xlfn.XLOOKUP(Stock_Tracker[[#This Row],[Item Name]],Master_Inventory[Item Name],Master_Inventory[Item Category],"",0)</f>
        <v>Keychains</v>
      </c>
      <c r="F76" s="45">
        <v>45576</v>
      </c>
      <c r="G76" t="s">
        <v>83</v>
      </c>
      <c r="H76" s="3">
        <f>IF(Stock_Tracker[[#This Row],[Transaction Type]]="Stock OUT",_xlfn.XLOOKUP(Stock_Tracker[[#This Row],[Inventory ID]],Master_Inventory[Inventory ID],Master_Inventory[Price]),"N/A")</f>
        <v>30</v>
      </c>
      <c r="I76" s="1">
        <v>1</v>
      </c>
      <c r="J76" s="46">
        <f>IF(Stock_Tracker[[#This Row],[Transaction Type]]="Stock OUT",Stock_Tracker[[#This Row],[Price]]*Stock_Tracker[[#This Row],[Quantity]],"N/A")</f>
        <v>30</v>
      </c>
      <c r="K76" t="s">
        <v>89</v>
      </c>
      <c r="L76" s="47">
        <f>IF(AND(Stock_Tracker[[#This Row],[Transaction Type]]="Stock IN",Stock_Tracker[[#This Row],[Item Category]]="Keychains"),Stock_Tracker[[#This Row],[Quantity]],IF(AND(Stock_Tracker[[#This Row],[Transaction Type]]="Stock OUT",Stock_Tracker[[#This Row],[Item Category]]="Keychains"),-Stock_Tracker[[#This Row],[Quantity]],"0"))</f>
        <v>-1</v>
      </c>
      <c r="M76" s="47" t="str">
        <f>IF(AND(Stock_Tracker[[#This Row],[Transaction Type]]="Stock IN",Stock_Tracker[[#This Row],[Item Category]]="Prints"),Stock_Tracker[[#This Row],[Quantity]],IF(AND(Stock_Tracker[[#This Row],[Transaction Type]]="Stock OUT",Stock_Tracker[[#This Row],[Item Category]]="Prints"),-Stock_Tracker[[#This Row],[Quantity]],"0"))</f>
        <v>0</v>
      </c>
      <c r="N7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6" s="47" t="str">
        <f>IF(AND(Stock_Tracker[[#This Row],[Transaction Type]]="Stock IN",Stock_Tracker[[#This Row],[Item Category]]="Stickers"),Stock_Tracker[[#This Row],[Quantity]],IF(AND(Stock_Tracker[[#This Row],[Transaction Type]]="Stock OUT",Stock_Tracker[[#This Row],[Item Category]]="Stickers"),-Stock_Tracker[[#This Row],[Quantity]],"0"))</f>
        <v>0</v>
      </c>
      <c r="P76" s="47">
        <f>IFERROR(P75+Stock_Tracker[[#This Row],[Keychain (+/-)]],0)</f>
        <v>17</v>
      </c>
      <c r="Q76" s="47">
        <f>IFERROR(Q75+Stock_Tracker[[#This Row],[Print (+/-)]],0)</f>
        <v>49</v>
      </c>
      <c r="R76" s="47">
        <f>IFERROR(R75+Stock_Tracker[[#This Row],[Greeting Card (+/-)]],1)</f>
        <v>1</v>
      </c>
      <c r="S76" s="47">
        <f>IFERROR(S75+Stock_Tracker[[#This Row],[Stickers (+/-)]],0)</f>
        <v>0</v>
      </c>
      <c r="T76" s="47">
        <f>SUM(Stock_Tracker[[#This Row],[KC as of TX date]:[Stickers as of TX date]])</f>
        <v>67</v>
      </c>
    </row>
    <row r="77" spans="2:20" x14ac:dyDescent="0.2">
      <c r="B77" t="s">
        <v>178</v>
      </c>
      <c r="C77" t="str">
        <f>_xlfn.XLOOKUP(Stock_Tracker[[#This Row],[Item Name]],Master_Inventory[Item Name],Master_Inventory[Inventory ID],"",0)</f>
        <v>P0001</v>
      </c>
      <c r="D77" t="s">
        <v>64</v>
      </c>
      <c r="E77" t="str">
        <f>_xlfn.XLOOKUP(Stock_Tracker[[#This Row],[Item Name]],Master_Inventory[Item Name],Master_Inventory[Item Category],"",0)</f>
        <v>Prints</v>
      </c>
      <c r="F77" s="45">
        <v>45591</v>
      </c>
      <c r="G77" t="s">
        <v>83</v>
      </c>
      <c r="H77" s="3">
        <f>IF(Stock_Tracker[[#This Row],[Transaction Type]]="Stock OUT",_xlfn.XLOOKUP(Stock_Tracker[[#This Row],[Inventory ID]],Master_Inventory[Inventory ID],Master_Inventory[Price]),"N/A")</f>
        <v>10</v>
      </c>
      <c r="I77" s="1">
        <v>1</v>
      </c>
      <c r="J77" s="46">
        <f>IF(Stock_Tracker[[#This Row],[Transaction Type]]="Stock OUT",Stock_Tracker[[#This Row],[Price]]*Stock_Tracker[[#This Row],[Quantity]],"N/A")</f>
        <v>10</v>
      </c>
      <c r="K77" t="s">
        <v>89</v>
      </c>
      <c r="L77" s="47" t="str">
        <f>IF(AND(Stock_Tracker[[#This Row],[Transaction Type]]="Stock IN",Stock_Tracker[[#This Row],[Item Category]]="Keychains"),Stock_Tracker[[#This Row],[Quantity]],IF(AND(Stock_Tracker[[#This Row],[Transaction Type]]="Stock OUT",Stock_Tracker[[#This Row],[Item Category]]="Keychains"),-Stock_Tracker[[#This Row],[Quantity]],"0"))</f>
        <v>0</v>
      </c>
      <c r="M77" s="47">
        <f>IF(AND(Stock_Tracker[[#This Row],[Transaction Type]]="Stock IN",Stock_Tracker[[#This Row],[Item Category]]="Prints"),Stock_Tracker[[#This Row],[Quantity]],IF(AND(Stock_Tracker[[#This Row],[Transaction Type]]="Stock OUT",Stock_Tracker[[#This Row],[Item Category]]="Prints"),-Stock_Tracker[[#This Row],[Quantity]],"0"))</f>
        <v>-1</v>
      </c>
      <c r="N7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7" s="47" t="str">
        <f>IF(AND(Stock_Tracker[[#This Row],[Transaction Type]]="Stock IN",Stock_Tracker[[#This Row],[Item Category]]="Stickers"),Stock_Tracker[[#This Row],[Quantity]],IF(AND(Stock_Tracker[[#This Row],[Transaction Type]]="Stock OUT",Stock_Tracker[[#This Row],[Item Category]]="Stickers"),-Stock_Tracker[[#This Row],[Quantity]],"0"))</f>
        <v>0</v>
      </c>
      <c r="P77" s="47">
        <f>IFERROR(P76+Stock_Tracker[[#This Row],[Keychain (+/-)]],0)</f>
        <v>17</v>
      </c>
      <c r="Q77" s="47">
        <f>IFERROR(Q76+Stock_Tracker[[#This Row],[Print (+/-)]],0)</f>
        <v>48</v>
      </c>
      <c r="R77" s="47">
        <f>IFERROR(R76+Stock_Tracker[[#This Row],[Greeting Card (+/-)]],1)</f>
        <v>1</v>
      </c>
      <c r="S77" s="47">
        <f>IFERROR(S76+Stock_Tracker[[#This Row],[Stickers (+/-)]],0)</f>
        <v>0</v>
      </c>
      <c r="T77" s="47">
        <f>SUM(Stock_Tracker[[#This Row],[KC as of TX date]:[Stickers as of TX date]])</f>
        <v>66</v>
      </c>
    </row>
    <row r="78" spans="2:20" x14ac:dyDescent="0.2">
      <c r="B78" t="s">
        <v>233</v>
      </c>
      <c r="C78" t="str">
        <f>_xlfn.XLOOKUP(Stock_Tracker[[#This Row],[Item Name]],Master_Inventory[Item Name],Master_Inventory[Inventory ID],"",0)</f>
        <v>P0004</v>
      </c>
      <c r="D78" t="s">
        <v>240</v>
      </c>
      <c r="E78" t="str">
        <f>_xlfn.XLOOKUP(Stock_Tracker[[#This Row],[Item Name]],Master_Inventory[Item Name],Master_Inventory[Item Category],"",0)</f>
        <v>Prints</v>
      </c>
      <c r="F78" s="45">
        <v>45591</v>
      </c>
      <c r="G78" t="s">
        <v>83</v>
      </c>
      <c r="H78" s="3">
        <f>IF(Stock_Tracker[[#This Row],[Transaction Type]]="Stock OUT",_xlfn.XLOOKUP(Stock_Tracker[[#This Row],[Inventory ID]],Master_Inventory[Inventory ID],Master_Inventory[Price]),"N/A")</f>
        <v>10</v>
      </c>
      <c r="I78" s="1">
        <v>1</v>
      </c>
      <c r="J78" s="46">
        <f>IF(Stock_Tracker[[#This Row],[Transaction Type]]="Stock OUT",Stock_Tracker[[#This Row],[Price]]*Stock_Tracker[[#This Row],[Quantity]],"N/A")</f>
        <v>10</v>
      </c>
      <c r="K78" t="s">
        <v>89</v>
      </c>
      <c r="L78" s="47" t="str">
        <f>IF(AND(Stock_Tracker[[#This Row],[Transaction Type]]="Stock IN",Stock_Tracker[[#This Row],[Item Category]]="Keychains"),Stock_Tracker[[#This Row],[Quantity]],IF(AND(Stock_Tracker[[#This Row],[Transaction Type]]="Stock OUT",Stock_Tracker[[#This Row],[Item Category]]="Keychains"),-Stock_Tracker[[#This Row],[Quantity]],"0"))</f>
        <v>0</v>
      </c>
      <c r="M78" s="47">
        <f>IF(AND(Stock_Tracker[[#This Row],[Transaction Type]]="Stock IN",Stock_Tracker[[#This Row],[Item Category]]="Prints"),Stock_Tracker[[#This Row],[Quantity]],IF(AND(Stock_Tracker[[#This Row],[Transaction Type]]="Stock OUT",Stock_Tracker[[#This Row],[Item Category]]="Prints"),-Stock_Tracker[[#This Row],[Quantity]],"0"))</f>
        <v>-1</v>
      </c>
      <c r="N7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8" s="47" t="str">
        <f>IF(AND(Stock_Tracker[[#This Row],[Transaction Type]]="Stock IN",Stock_Tracker[[#This Row],[Item Category]]="Stickers"),Stock_Tracker[[#This Row],[Quantity]],IF(AND(Stock_Tracker[[#This Row],[Transaction Type]]="Stock OUT",Stock_Tracker[[#This Row],[Item Category]]="Stickers"),-Stock_Tracker[[#This Row],[Quantity]],"0"))</f>
        <v>0</v>
      </c>
      <c r="P78" s="47">
        <f>IFERROR(P77+Stock_Tracker[[#This Row],[Keychain (+/-)]],0)</f>
        <v>17</v>
      </c>
      <c r="Q78" s="47">
        <f>IFERROR(Q77+Stock_Tracker[[#This Row],[Print (+/-)]],0)</f>
        <v>47</v>
      </c>
      <c r="R78" s="47">
        <f>IFERROR(R77+Stock_Tracker[[#This Row],[Greeting Card (+/-)]],1)</f>
        <v>1</v>
      </c>
      <c r="S78" s="47">
        <f>IFERROR(S77+Stock_Tracker[[#This Row],[Stickers (+/-)]],0)</f>
        <v>0</v>
      </c>
      <c r="T78" s="47">
        <f>SUM(Stock_Tracker[[#This Row],[KC as of TX date]:[Stickers as of TX date]])</f>
        <v>65</v>
      </c>
    </row>
    <row r="79" spans="2:20" x14ac:dyDescent="0.2">
      <c r="B79" t="s">
        <v>234</v>
      </c>
      <c r="C79" t="str">
        <f>_xlfn.XLOOKUP(Stock_Tracker[[#This Row],[Item Name]],Master_Inventory[Item Name],Master_Inventory[Inventory ID],"",0)</f>
        <v>K0011</v>
      </c>
      <c r="D79" t="s">
        <v>46</v>
      </c>
      <c r="E79" t="str">
        <f>_xlfn.XLOOKUP(Stock_Tracker[[#This Row],[Item Name]],Master_Inventory[Item Name],Master_Inventory[Item Category],"",0)</f>
        <v>Keychains</v>
      </c>
      <c r="F79" s="45">
        <v>45591</v>
      </c>
      <c r="G79" t="s">
        <v>83</v>
      </c>
      <c r="H79" s="3">
        <f>IF(Stock_Tracker[[#This Row],[Transaction Type]]="Stock OUT",_xlfn.XLOOKUP(Stock_Tracker[[#This Row],[Inventory ID]],Master_Inventory[Inventory ID],Master_Inventory[Price]),"N/A")</f>
        <v>30</v>
      </c>
      <c r="I79" s="1">
        <v>1</v>
      </c>
      <c r="J79" s="46">
        <f>IF(Stock_Tracker[[#This Row],[Transaction Type]]="Stock OUT",Stock_Tracker[[#This Row],[Price]]*Stock_Tracker[[#This Row],[Quantity]],"N/A")</f>
        <v>30</v>
      </c>
      <c r="K79" t="s">
        <v>89</v>
      </c>
      <c r="L79" s="47">
        <f>IF(AND(Stock_Tracker[[#This Row],[Transaction Type]]="Stock IN",Stock_Tracker[[#This Row],[Item Category]]="Keychains"),Stock_Tracker[[#This Row],[Quantity]],IF(AND(Stock_Tracker[[#This Row],[Transaction Type]]="Stock OUT",Stock_Tracker[[#This Row],[Item Category]]="Keychains"),-Stock_Tracker[[#This Row],[Quantity]],"0"))</f>
        <v>-1</v>
      </c>
      <c r="M79" s="47" t="str">
        <f>IF(AND(Stock_Tracker[[#This Row],[Transaction Type]]="Stock IN",Stock_Tracker[[#This Row],[Item Category]]="Prints"),Stock_Tracker[[#This Row],[Quantity]],IF(AND(Stock_Tracker[[#This Row],[Transaction Type]]="Stock OUT",Stock_Tracker[[#This Row],[Item Category]]="Prints"),-Stock_Tracker[[#This Row],[Quantity]],"0"))</f>
        <v>0</v>
      </c>
      <c r="N7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79" s="47" t="str">
        <f>IF(AND(Stock_Tracker[[#This Row],[Transaction Type]]="Stock IN",Stock_Tracker[[#This Row],[Item Category]]="Stickers"),Stock_Tracker[[#This Row],[Quantity]],IF(AND(Stock_Tracker[[#This Row],[Transaction Type]]="Stock OUT",Stock_Tracker[[#This Row],[Item Category]]="Stickers"),-Stock_Tracker[[#This Row],[Quantity]],"0"))</f>
        <v>0</v>
      </c>
      <c r="P79" s="47">
        <f>IFERROR(P78+Stock_Tracker[[#This Row],[Keychain (+/-)]],0)</f>
        <v>16</v>
      </c>
      <c r="Q79" s="47">
        <f>IFERROR(Q78+Stock_Tracker[[#This Row],[Print (+/-)]],0)</f>
        <v>47</v>
      </c>
      <c r="R79" s="47">
        <f>IFERROR(R78+Stock_Tracker[[#This Row],[Greeting Card (+/-)]],1)</f>
        <v>1</v>
      </c>
      <c r="S79" s="47">
        <f>IFERROR(S78+Stock_Tracker[[#This Row],[Stickers (+/-)]],0)</f>
        <v>0</v>
      </c>
      <c r="T79" s="47">
        <f>SUM(Stock_Tracker[[#This Row],[KC as of TX date]:[Stickers as of TX date]])</f>
        <v>64</v>
      </c>
    </row>
    <row r="80" spans="2:20" x14ac:dyDescent="0.2">
      <c r="B80" t="s">
        <v>254</v>
      </c>
      <c r="C80" t="str">
        <f>_xlfn.XLOOKUP(Stock_Tracker[[#This Row],[Item Name]],Master_Inventory[Item Name],Master_Inventory[Inventory ID],"",0)</f>
        <v>P0004</v>
      </c>
      <c r="D80" t="s">
        <v>240</v>
      </c>
      <c r="E80" t="str">
        <f>_xlfn.XLOOKUP(Stock_Tracker[[#This Row],[Item Name]],Master_Inventory[Item Name],Master_Inventory[Item Category],"",0)</f>
        <v>Prints</v>
      </c>
      <c r="F80" s="45">
        <v>45597</v>
      </c>
      <c r="G80" t="s">
        <v>83</v>
      </c>
      <c r="H80" s="3">
        <f>IF(Stock_Tracker[[#This Row],[Transaction Type]]="Stock OUT",_xlfn.XLOOKUP(Stock_Tracker[[#This Row],[Inventory ID]],Master_Inventory[Inventory ID],Master_Inventory[Price]),"N/A")</f>
        <v>10</v>
      </c>
      <c r="I80" s="1">
        <v>1</v>
      </c>
      <c r="J80" s="46">
        <f>IF(Stock_Tracker[[#This Row],[Transaction Type]]="Stock OUT",Stock_Tracker[[#This Row],[Price]]*Stock_Tracker[[#This Row],[Quantity]],"N/A")</f>
        <v>10</v>
      </c>
      <c r="K80" t="s">
        <v>89</v>
      </c>
      <c r="L80" s="47" t="str">
        <f>IF(AND(Stock_Tracker[[#This Row],[Transaction Type]]="Stock IN",Stock_Tracker[[#This Row],[Item Category]]="Keychains"),Stock_Tracker[[#This Row],[Quantity]],IF(AND(Stock_Tracker[[#This Row],[Transaction Type]]="Stock OUT",Stock_Tracker[[#This Row],[Item Category]]="Keychains"),-Stock_Tracker[[#This Row],[Quantity]],"0"))</f>
        <v>0</v>
      </c>
      <c r="M80" s="47">
        <f>IF(AND(Stock_Tracker[[#This Row],[Transaction Type]]="Stock IN",Stock_Tracker[[#This Row],[Item Category]]="Prints"),Stock_Tracker[[#This Row],[Quantity]],IF(AND(Stock_Tracker[[#This Row],[Transaction Type]]="Stock OUT",Stock_Tracker[[#This Row],[Item Category]]="Prints"),-Stock_Tracker[[#This Row],[Quantity]],"0"))</f>
        <v>-1</v>
      </c>
      <c r="N8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0" s="47" t="str">
        <f>IF(AND(Stock_Tracker[[#This Row],[Transaction Type]]="Stock IN",Stock_Tracker[[#This Row],[Item Category]]="Stickers"),Stock_Tracker[[#This Row],[Quantity]],IF(AND(Stock_Tracker[[#This Row],[Transaction Type]]="Stock OUT",Stock_Tracker[[#This Row],[Item Category]]="Stickers"),-Stock_Tracker[[#This Row],[Quantity]],"0"))</f>
        <v>0</v>
      </c>
      <c r="P80" s="47">
        <f>IFERROR(P79+Stock_Tracker[[#This Row],[Keychain (+/-)]],0)</f>
        <v>16</v>
      </c>
      <c r="Q80" s="47">
        <f>IFERROR(Q79+Stock_Tracker[[#This Row],[Print (+/-)]],0)</f>
        <v>46</v>
      </c>
      <c r="R80" s="47">
        <f>IFERROR(R79+Stock_Tracker[[#This Row],[Greeting Card (+/-)]],1)</f>
        <v>1</v>
      </c>
      <c r="S80" s="47">
        <f>IFERROR(S79+Stock_Tracker[[#This Row],[Stickers (+/-)]],0)</f>
        <v>0</v>
      </c>
      <c r="T80" s="47">
        <f>SUM(Stock_Tracker[[#This Row],[KC as of TX date]:[Stickers as of TX date]])</f>
        <v>63</v>
      </c>
    </row>
    <row r="81" spans="2:20" x14ac:dyDescent="0.2">
      <c r="B81" t="s">
        <v>256</v>
      </c>
      <c r="C81" t="str">
        <f>_xlfn.XLOOKUP(Stock_Tracker[[#This Row],[Item Name]],Master_Inventory[Item Name],Master_Inventory[Inventory ID],"",0)</f>
        <v>K0037</v>
      </c>
      <c r="D81" t="s">
        <v>257</v>
      </c>
      <c r="E81" t="str">
        <f>_xlfn.XLOOKUP(Stock_Tracker[[#This Row],[Item Name]],Master_Inventory[Item Name],Master_Inventory[Item Category],"",0)</f>
        <v>Keychains</v>
      </c>
      <c r="F81" s="45">
        <v>45599</v>
      </c>
      <c r="G81" t="s">
        <v>82</v>
      </c>
      <c r="H81" s="3" t="str">
        <f>IF(Stock_Tracker[[#This Row],[Transaction Type]]="Stock OUT",_xlfn.XLOOKUP(Stock_Tracker[[#This Row],[Inventory ID]],Master_Inventory[Inventory ID],Master_Inventory[Price]),"N/A")</f>
        <v>N/A</v>
      </c>
      <c r="I81" s="1">
        <v>1</v>
      </c>
      <c r="J81" s="46" t="str">
        <f>IF(Stock_Tracker[[#This Row],[Transaction Type]]="Stock OUT",Stock_Tracker[[#This Row],[Price]]*Stock_Tracker[[#This Row],[Quantity]],"N/A")</f>
        <v>N/A</v>
      </c>
      <c r="K81" t="s">
        <v>88</v>
      </c>
      <c r="L81" s="47">
        <f>IF(AND(Stock_Tracker[[#This Row],[Transaction Type]]="Stock IN",Stock_Tracker[[#This Row],[Item Category]]="Keychains"),Stock_Tracker[[#This Row],[Quantity]],IF(AND(Stock_Tracker[[#This Row],[Transaction Type]]="Stock OUT",Stock_Tracker[[#This Row],[Item Category]]="Keychains"),-Stock_Tracker[[#This Row],[Quantity]],"0"))</f>
        <v>1</v>
      </c>
      <c r="M81" s="47" t="str">
        <f>IF(AND(Stock_Tracker[[#This Row],[Transaction Type]]="Stock IN",Stock_Tracker[[#This Row],[Item Category]]="Prints"),Stock_Tracker[[#This Row],[Quantity]],IF(AND(Stock_Tracker[[#This Row],[Transaction Type]]="Stock OUT",Stock_Tracker[[#This Row],[Item Category]]="Prints"),-Stock_Tracker[[#This Row],[Quantity]],"0"))</f>
        <v>0</v>
      </c>
      <c r="N8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1" s="47" t="str">
        <f>IF(AND(Stock_Tracker[[#This Row],[Transaction Type]]="Stock IN",Stock_Tracker[[#This Row],[Item Category]]="Stickers"),Stock_Tracker[[#This Row],[Quantity]],IF(AND(Stock_Tracker[[#This Row],[Transaction Type]]="Stock OUT",Stock_Tracker[[#This Row],[Item Category]]="Stickers"),-Stock_Tracker[[#This Row],[Quantity]],"0"))</f>
        <v>0</v>
      </c>
      <c r="P81" s="47">
        <f>IFERROR(P80+Stock_Tracker[[#This Row],[Keychain (+/-)]],0)</f>
        <v>17</v>
      </c>
      <c r="Q81" s="47">
        <f>IFERROR(Q80+Stock_Tracker[[#This Row],[Print (+/-)]],0)</f>
        <v>46</v>
      </c>
      <c r="R81" s="47">
        <f>IFERROR(R80+Stock_Tracker[[#This Row],[Greeting Card (+/-)]],1)</f>
        <v>1</v>
      </c>
      <c r="S81" s="47">
        <f>IFERROR(S80+Stock_Tracker[[#This Row],[Stickers (+/-)]],0)</f>
        <v>0</v>
      </c>
      <c r="T81" s="47">
        <f>SUM(Stock_Tracker[[#This Row],[KC as of TX date]:[Stickers as of TX date]])</f>
        <v>64</v>
      </c>
    </row>
    <row r="82" spans="2:20" x14ac:dyDescent="0.2">
      <c r="B82" t="s">
        <v>259</v>
      </c>
      <c r="C82" t="str">
        <f>_xlfn.XLOOKUP(Stock_Tracker[[#This Row],[Item Name]],Master_Inventory[Item Name],Master_Inventory[Inventory ID],"",0)</f>
        <v>K0038</v>
      </c>
      <c r="D82" t="s">
        <v>260</v>
      </c>
      <c r="E82" t="str">
        <f>_xlfn.XLOOKUP(Stock_Tracker[[#This Row],[Item Name]],Master_Inventory[Item Name],Master_Inventory[Item Category],"",0)</f>
        <v>Keychains</v>
      </c>
      <c r="F82" s="45">
        <v>45600</v>
      </c>
      <c r="G82" t="s">
        <v>82</v>
      </c>
      <c r="H82" s="3" t="str">
        <f>IF(Stock_Tracker[[#This Row],[Transaction Type]]="Stock OUT",_xlfn.XLOOKUP(Stock_Tracker[[#This Row],[Inventory ID]],Master_Inventory[Inventory ID],Master_Inventory[Price]),"N/A")</f>
        <v>N/A</v>
      </c>
      <c r="I82" s="1">
        <v>1</v>
      </c>
      <c r="J82" s="46" t="str">
        <f>IF(Stock_Tracker[[#This Row],[Transaction Type]]="Stock OUT",Stock_Tracker[[#This Row],[Price]]*Stock_Tracker[[#This Row],[Quantity]],"N/A")</f>
        <v>N/A</v>
      </c>
      <c r="K82" t="s">
        <v>88</v>
      </c>
      <c r="L82" s="47">
        <f>IF(AND(Stock_Tracker[[#This Row],[Transaction Type]]="Stock IN",Stock_Tracker[[#This Row],[Item Category]]="Keychains"),Stock_Tracker[[#This Row],[Quantity]],IF(AND(Stock_Tracker[[#This Row],[Transaction Type]]="Stock OUT",Stock_Tracker[[#This Row],[Item Category]]="Keychains"),-Stock_Tracker[[#This Row],[Quantity]],"0"))</f>
        <v>1</v>
      </c>
      <c r="M82" s="47" t="str">
        <f>IF(AND(Stock_Tracker[[#This Row],[Transaction Type]]="Stock IN",Stock_Tracker[[#This Row],[Item Category]]="Prints"),Stock_Tracker[[#This Row],[Quantity]],IF(AND(Stock_Tracker[[#This Row],[Transaction Type]]="Stock OUT",Stock_Tracker[[#This Row],[Item Category]]="Prints"),-Stock_Tracker[[#This Row],[Quantity]],"0"))</f>
        <v>0</v>
      </c>
      <c r="N8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2" s="47" t="str">
        <f>IF(AND(Stock_Tracker[[#This Row],[Transaction Type]]="Stock IN",Stock_Tracker[[#This Row],[Item Category]]="Stickers"),Stock_Tracker[[#This Row],[Quantity]],IF(AND(Stock_Tracker[[#This Row],[Transaction Type]]="Stock OUT",Stock_Tracker[[#This Row],[Item Category]]="Stickers"),-Stock_Tracker[[#This Row],[Quantity]],"0"))</f>
        <v>0</v>
      </c>
      <c r="P82" s="47">
        <f>IFERROR(P81+Stock_Tracker[[#This Row],[Keychain (+/-)]],0)</f>
        <v>18</v>
      </c>
      <c r="Q82" s="47">
        <f>IFERROR(Q81+Stock_Tracker[[#This Row],[Print (+/-)]],0)</f>
        <v>46</v>
      </c>
      <c r="R82" s="47">
        <f>IFERROR(R81+Stock_Tracker[[#This Row],[Greeting Card (+/-)]],1)</f>
        <v>1</v>
      </c>
      <c r="S82" s="47">
        <f>IFERROR(S81+Stock_Tracker[[#This Row],[Stickers (+/-)]],0)</f>
        <v>0</v>
      </c>
      <c r="T82" s="47">
        <f>SUM(Stock_Tracker[[#This Row],[KC as of TX date]:[Stickers as of TX date]])</f>
        <v>65</v>
      </c>
    </row>
    <row r="83" spans="2:20" x14ac:dyDescent="0.2">
      <c r="B83" t="s">
        <v>263</v>
      </c>
      <c r="C83" t="str">
        <f>_xlfn.XLOOKUP(Stock_Tracker[[#This Row],[Item Name]],Master_Inventory[Item Name],Master_Inventory[Inventory ID],"",0)</f>
        <v>P0018</v>
      </c>
      <c r="D83" t="s">
        <v>264</v>
      </c>
      <c r="E83" t="str">
        <f>_xlfn.XLOOKUP(Stock_Tracker[[#This Row],[Item Name]],Master_Inventory[Item Name],Master_Inventory[Item Category],"",0)</f>
        <v>Prints</v>
      </c>
      <c r="F83" s="45">
        <v>45601</v>
      </c>
      <c r="G83" t="s">
        <v>82</v>
      </c>
      <c r="H83" s="3" t="str">
        <f>IF(Stock_Tracker[[#This Row],[Transaction Type]]="Stock OUT",_xlfn.XLOOKUP(Stock_Tracker[[#This Row],[Inventory ID]],Master_Inventory[Inventory ID],Master_Inventory[Price]),"N/A")</f>
        <v>N/A</v>
      </c>
      <c r="I83" s="1">
        <v>6</v>
      </c>
      <c r="J83" s="46" t="str">
        <f>IF(Stock_Tracker[[#This Row],[Transaction Type]]="Stock OUT",Stock_Tracker[[#This Row],[Price]]*Stock_Tracker[[#This Row],[Quantity]],"N/A")</f>
        <v>N/A</v>
      </c>
      <c r="K83" t="s">
        <v>88</v>
      </c>
      <c r="L83" s="47" t="str">
        <f>IF(AND(Stock_Tracker[[#This Row],[Transaction Type]]="Stock IN",Stock_Tracker[[#This Row],[Item Category]]="Keychains"),Stock_Tracker[[#This Row],[Quantity]],IF(AND(Stock_Tracker[[#This Row],[Transaction Type]]="Stock OUT",Stock_Tracker[[#This Row],[Item Category]]="Keychains"),-Stock_Tracker[[#This Row],[Quantity]],"0"))</f>
        <v>0</v>
      </c>
      <c r="M83" s="47">
        <f>IF(AND(Stock_Tracker[[#This Row],[Transaction Type]]="Stock IN",Stock_Tracker[[#This Row],[Item Category]]="Prints"),Stock_Tracker[[#This Row],[Quantity]],IF(AND(Stock_Tracker[[#This Row],[Transaction Type]]="Stock OUT",Stock_Tracker[[#This Row],[Item Category]]="Prints"),-Stock_Tracker[[#This Row],[Quantity]],"0"))</f>
        <v>6</v>
      </c>
      <c r="N8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3" s="47" t="str">
        <f>IF(AND(Stock_Tracker[[#This Row],[Transaction Type]]="Stock IN",Stock_Tracker[[#This Row],[Item Category]]="Stickers"),Stock_Tracker[[#This Row],[Quantity]],IF(AND(Stock_Tracker[[#This Row],[Transaction Type]]="Stock OUT",Stock_Tracker[[#This Row],[Item Category]]="Stickers"),-Stock_Tracker[[#This Row],[Quantity]],"0"))</f>
        <v>0</v>
      </c>
      <c r="P83" s="47">
        <f>IFERROR(P82+Stock_Tracker[[#This Row],[Keychain (+/-)]],0)</f>
        <v>18</v>
      </c>
      <c r="Q83" s="47">
        <f>IFERROR(Q82+Stock_Tracker[[#This Row],[Print (+/-)]],0)</f>
        <v>52</v>
      </c>
      <c r="R83" s="47">
        <f>IFERROR(R82+Stock_Tracker[[#This Row],[Greeting Card (+/-)]],1)</f>
        <v>1</v>
      </c>
      <c r="S83" s="47">
        <f>IFERROR(S82+Stock_Tracker[[#This Row],[Stickers (+/-)]],0)</f>
        <v>0</v>
      </c>
      <c r="T83" s="47">
        <f>SUM(Stock_Tracker[[#This Row],[KC as of TX date]:[Stickers as of TX date]])</f>
        <v>71</v>
      </c>
    </row>
    <row r="84" spans="2:20" x14ac:dyDescent="0.2">
      <c r="B84" t="s">
        <v>280</v>
      </c>
      <c r="C84" t="str">
        <f>_xlfn.XLOOKUP(Stock_Tracker[[#This Row],[Item Name]],Master_Inventory[Item Name],Master_Inventory[Inventory ID],"",0)</f>
        <v>S0001</v>
      </c>
      <c r="D84" t="s">
        <v>286</v>
      </c>
      <c r="E84" t="str">
        <f>_xlfn.XLOOKUP(Stock_Tracker[[#This Row],[Item Name]],Master_Inventory[Item Name],Master_Inventory[Item Category],"",0)</f>
        <v>Stickers</v>
      </c>
      <c r="F84" s="45">
        <v>45603</v>
      </c>
      <c r="G84" t="s">
        <v>82</v>
      </c>
      <c r="H84" s="3" t="str">
        <f>IF(Stock_Tracker[[#This Row],[Transaction Type]]="Stock OUT",_xlfn.XLOOKUP(Stock_Tracker[[#This Row],[Inventory ID]],Master_Inventory[Inventory ID],Master_Inventory[Price]),"N/A")</f>
        <v>N/A</v>
      </c>
      <c r="I84" s="1">
        <v>25</v>
      </c>
      <c r="J84" s="46" t="str">
        <f>IF(Stock_Tracker[[#This Row],[Transaction Type]]="Stock OUT",Stock_Tracker[[#This Row],[Price]]*Stock_Tracker[[#This Row],[Quantity]],"N/A")</f>
        <v>N/A</v>
      </c>
      <c r="K84" t="s">
        <v>88</v>
      </c>
      <c r="L84" s="47" t="str">
        <f>IF(AND(Stock_Tracker[[#This Row],[Transaction Type]]="Stock IN",Stock_Tracker[[#This Row],[Item Category]]="Keychains"),Stock_Tracker[[#This Row],[Quantity]],IF(AND(Stock_Tracker[[#This Row],[Transaction Type]]="Stock OUT",Stock_Tracker[[#This Row],[Item Category]]="Keychains"),-Stock_Tracker[[#This Row],[Quantity]],"0"))</f>
        <v>0</v>
      </c>
      <c r="M84" s="47" t="str">
        <f>IF(AND(Stock_Tracker[[#This Row],[Transaction Type]]="Stock IN",Stock_Tracker[[#This Row],[Item Category]]="Prints"),Stock_Tracker[[#This Row],[Quantity]],IF(AND(Stock_Tracker[[#This Row],[Transaction Type]]="Stock OUT",Stock_Tracker[[#This Row],[Item Category]]="Prints"),-Stock_Tracker[[#This Row],[Quantity]],"0"))</f>
        <v>0</v>
      </c>
      <c r="N8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4" s="47">
        <f>IF(AND(Stock_Tracker[[#This Row],[Transaction Type]]="Stock IN",Stock_Tracker[[#This Row],[Item Category]]="Stickers"),Stock_Tracker[[#This Row],[Quantity]],IF(AND(Stock_Tracker[[#This Row],[Transaction Type]]="Stock OUT",Stock_Tracker[[#This Row],[Item Category]]="Stickers"),-Stock_Tracker[[#This Row],[Quantity]],"0"))</f>
        <v>25</v>
      </c>
      <c r="P84" s="47">
        <f>IFERROR(P83+Stock_Tracker[[#This Row],[Keychain (+/-)]],0)</f>
        <v>18</v>
      </c>
      <c r="Q84" s="47">
        <f>IFERROR(Q83+Stock_Tracker[[#This Row],[Print (+/-)]],0)</f>
        <v>52</v>
      </c>
      <c r="R84" s="47">
        <f>IFERROR(R83+Stock_Tracker[[#This Row],[Greeting Card (+/-)]],1)</f>
        <v>1</v>
      </c>
      <c r="S84" s="47">
        <f>IFERROR(S83+Stock_Tracker[[#This Row],[Stickers (+/-)]],0)</f>
        <v>25</v>
      </c>
      <c r="T84" s="47">
        <f>SUM(Stock_Tracker[[#This Row],[KC as of TX date]:[Stickers as of TX date]])</f>
        <v>96</v>
      </c>
    </row>
    <row r="85" spans="2:20" x14ac:dyDescent="0.2">
      <c r="B85" t="s">
        <v>281</v>
      </c>
      <c r="C85" t="str">
        <f>_xlfn.XLOOKUP(Stock_Tracker[[#This Row],[Item Name]],Master_Inventory[Item Name],Master_Inventory[Inventory ID],"",0)</f>
        <v>P0003</v>
      </c>
      <c r="D85" t="s">
        <v>66</v>
      </c>
      <c r="E85" t="str">
        <f>_xlfn.XLOOKUP(Stock_Tracker[[#This Row],[Item Name]],Master_Inventory[Item Name],Master_Inventory[Item Category],"",0)</f>
        <v>Prints</v>
      </c>
      <c r="F85" s="45">
        <v>45604</v>
      </c>
      <c r="G85" t="s">
        <v>83</v>
      </c>
      <c r="H85" s="3">
        <f>IF(Stock_Tracker[[#This Row],[Transaction Type]]="Stock OUT",_xlfn.XLOOKUP(Stock_Tracker[[#This Row],[Inventory ID]],Master_Inventory[Inventory ID],Master_Inventory[Price]),"N/A")</f>
        <v>10</v>
      </c>
      <c r="I85" s="1">
        <v>1</v>
      </c>
      <c r="J85" s="46">
        <f>IF(Stock_Tracker[[#This Row],[Transaction Type]]="Stock OUT",Stock_Tracker[[#This Row],[Price]]*Stock_Tracker[[#This Row],[Quantity]],"N/A")</f>
        <v>10</v>
      </c>
      <c r="K85" t="s">
        <v>89</v>
      </c>
      <c r="L85" s="47" t="str">
        <f>IF(AND(Stock_Tracker[[#This Row],[Transaction Type]]="Stock IN",Stock_Tracker[[#This Row],[Item Category]]="Keychains"),Stock_Tracker[[#This Row],[Quantity]],IF(AND(Stock_Tracker[[#This Row],[Transaction Type]]="Stock OUT",Stock_Tracker[[#This Row],[Item Category]]="Keychains"),-Stock_Tracker[[#This Row],[Quantity]],"0"))</f>
        <v>0</v>
      </c>
      <c r="M85" s="47">
        <f>IF(AND(Stock_Tracker[[#This Row],[Transaction Type]]="Stock IN",Stock_Tracker[[#This Row],[Item Category]]="Prints"),Stock_Tracker[[#This Row],[Quantity]],IF(AND(Stock_Tracker[[#This Row],[Transaction Type]]="Stock OUT",Stock_Tracker[[#This Row],[Item Category]]="Prints"),-Stock_Tracker[[#This Row],[Quantity]],"0"))</f>
        <v>-1</v>
      </c>
      <c r="N8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5" s="47" t="str">
        <f>IF(AND(Stock_Tracker[[#This Row],[Transaction Type]]="Stock IN",Stock_Tracker[[#This Row],[Item Category]]="Stickers"),Stock_Tracker[[#This Row],[Quantity]],IF(AND(Stock_Tracker[[#This Row],[Transaction Type]]="Stock OUT",Stock_Tracker[[#This Row],[Item Category]]="Stickers"),-Stock_Tracker[[#This Row],[Quantity]],"0"))</f>
        <v>0</v>
      </c>
      <c r="P85" s="47">
        <f>IFERROR(P84+Stock_Tracker[[#This Row],[Keychain (+/-)]],0)</f>
        <v>18</v>
      </c>
      <c r="Q85" s="47">
        <f>IFERROR(Q84+Stock_Tracker[[#This Row],[Print (+/-)]],0)</f>
        <v>51</v>
      </c>
      <c r="R85" s="47">
        <f>IFERROR(R84+Stock_Tracker[[#This Row],[Greeting Card (+/-)]],1)</f>
        <v>1</v>
      </c>
      <c r="S85" s="47">
        <f>IFERROR(S84+Stock_Tracker[[#This Row],[Stickers (+/-)]],0)</f>
        <v>25</v>
      </c>
      <c r="T85" s="47">
        <f>SUM(Stock_Tracker[[#This Row],[KC as of TX date]:[Stickers as of TX date]])</f>
        <v>95</v>
      </c>
    </row>
    <row r="86" spans="2:20" x14ac:dyDescent="0.2">
      <c r="B86" t="s">
        <v>289</v>
      </c>
      <c r="C86" t="str">
        <f>_xlfn.XLOOKUP(Stock_Tracker[[#This Row],[Item Name]],Master_Inventory[Item Name],Master_Inventory[Inventory ID],"",0)</f>
        <v>P0005</v>
      </c>
      <c r="D86" t="s">
        <v>252</v>
      </c>
      <c r="E86" t="str">
        <f>_xlfn.XLOOKUP(Stock_Tracker[[#This Row],[Item Name]],Master_Inventory[Item Name],Master_Inventory[Item Category],"",0)</f>
        <v>Prints</v>
      </c>
      <c r="F86" s="45">
        <v>45604</v>
      </c>
      <c r="G86" t="s">
        <v>83</v>
      </c>
      <c r="H86" s="3">
        <f>IF(Stock_Tracker[[#This Row],[Transaction Type]]="Stock OUT",_xlfn.XLOOKUP(Stock_Tracker[[#This Row],[Inventory ID]],Master_Inventory[Inventory ID],Master_Inventory[Price]),"N/A")</f>
        <v>10</v>
      </c>
      <c r="I86" s="1">
        <v>1</v>
      </c>
      <c r="J86" s="46">
        <f>IF(Stock_Tracker[[#This Row],[Transaction Type]]="Stock OUT",Stock_Tracker[[#This Row],[Price]]*Stock_Tracker[[#This Row],[Quantity]],"N/A")</f>
        <v>10</v>
      </c>
      <c r="K86" t="s">
        <v>89</v>
      </c>
      <c r="L86" s="47" t="str">
        <f>IF(AND(Stock_Tracker[[#This Row],[Transaction Type]]="Stock IN",Stock_Tracker[[#This Row],[Item Category]]="Keychains"),Stock_Tracker[[#This Row],[Quantity]],IF(AND(Stock_Tracker[[#This Row],[Transaction Type]]="Stock OUT",Stock_Tracker[[#This Row],[Item Category]]="Keychains"),-Stock_Tracker[[#This Row],[Quantity]],"0"))</f>
        <v>0</v>
      </c>
      <c r="M86" s="47">
        <f>IF(AND(Stock_Tracker[[#This Row],[Transaction Type]]="Stock IN",Stock_Tracker[[#This Row],[Item Category]]="Prints"),Stock_Tracker[[#This Row],[Quantity]],IF(AND(Stock_Tracker[[#This Row],[Transaction Type]]="Stock OUT",Stock_Tracker[[#This Row],[Item Category]]="Prints"),-Stock_Tracker[[#This Row],[Quantity]],"0"))</f>
        <v>-1</v>
      </c>
      <c r="N8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6" s="47" t="str">
        <f>IF(AND(Stock_Tracker[[#This Row],[Transaction Type]]="Stock IN",Stock_Tracker[[#This Row],[Item Category]]="Stickers"),Stock_Tracker[[#This Row],[Quantity]],IF(AND(Stock_Tracker[[#This Row],[Transaction Type]]="Stock OUT",Stock_Tracker[[#This Row],[Item Category]]="Stickers"),-Stock_Tracker[[#This Row],[Quantity]],"0"))</f>
        <v>0</v>
      </c>
      <c r="P86" s="47">
        <f>IFERROR(P85+Stock_Tracker[[#This Row],[Keychain (+/-)]],0)</f>
        <v>18</v>
      </c>
      <c r="Q86" s="47">
        <f>IFERROR(Q85+Stock_Tracker[[#This Row],[Print (+/-)]],0)</f>
        <v>50</v>
      </c>
      <c r="R86" s="47">
        <f>IFERROR(R85+Stock_Tracker[[#This Row],[Greeting Card (+/-)]],1)</f>
        <v>1</v>
      </c>
      <c r="S86" s="47">
        <f>IFERROR(S85+Stock_Tracker[[#This Row],[Stickers (+/-)]],0)</f>
        <v>25</v>
      </c>
      <c r="T86" s="47">
        <f>SUM(Stock_Tracker[[#This Row],[KC as of TX date]:[Stickers as of TX date]])</f>
        <v>94</v>
      </c>
    </row>
    <row r="87" spans="2:20" x14ac:dyDescent="0.2">
      <c r="B87" t="s">
        <v>290</v>
      </c>
      <c r="C87" t="str">
        <f>_xlfn.XLOOKUP(Stock_Tracker[[#This Row],[Item Name]],Master_Inventory[Item Name],Master_Inventory[Inventory ID],"",0)</f>
        <v>P0004</v>
      </c>
      <c r="D87" t="s">
        <v>240</v>
      </c>
      <c r="E87" t="str">
        <f>_xlfn.XLOOKUP(Stock_Tracker[[#This Row],[Item Name]],Master_Inventory[Item Name],Master_Inventory[Item Category],"",0)</f>
        <v>Prints</v>
      </c>
      <c r="F87" s="45">
        <v>45604</v>
      </c>
      <c r="G87" t="s">
        <v>83</v>
      </c>
      <c r="H87" s="3">
        <f>IF(Stock_Tracker[[#This Row],[Transaction Type]]="Stock OUT",_xlfn.XLOOKUP(Stock_Tracker[[#This Row],[Inventory ID]],Master_Inventory[Inventory ID],Master_Inventory[Price]),"N/A")</f>
        <v>10</v>
      </c>
      <c r="I87" s="1">
        <v>2</v>
      </c>
      <c r="J87" s="46">
        <f>IF(Stock_Tracker[[#This Row],[Transaction Type]]="Stock OUT",Stock_Tracker[[#This Row],[Price]]*Stock_Tracker[[#This Row],[Quantity]],"N/A")</f>
        <v>20</v>
      </c>
      <c r="K87" t="s">
        <v>89</v>
      </c>
      <c r="L87" s="47" t="str">
        <f>IF(AND(Stock_Tracker[[#This Row],[Transaction Type]]="Stock IN",Stock_Tracker[[#This Row],[Item Category]]="Keychains"),Stock_Tracker[[#This Row],[Quantity]],IF(AND(Stock_Tracker[[#This Row],[Transaction Type]]="Stock OUT",Stock_Tracker[[#This Row],[Item Category]]="Keychains"),-Stock_Tracker[[#This Row],[Quantity]],"0"))</f>
        <v>0</v>
      </c>
      <c r="M87" s="47">
        <f>IF(AND(Stock_Tracker[[#This Row],[Transaction Type]]="Stock IN",Stock_Tracker[[#This Row],[Item Category]]="Prints"),Stock_Tracker[[#This Row],[Quantity]],IF(AND(Stock_Tracker[[#This Row],[Transaction Type]]="Stock OUT",Stock_Tracker[[#This Row],[Item Category]]="Prints"),-Stock_Tracker[[#This Row],[Quantity]],"0"))</f>
        <v>-2</v>
      </c>
      <c r="N8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7" s="47" t="str">
        <f>IF(AND(Stock_Tracker[[#This Row],[Transaction Type]]="Stock IN",Stock_Tracker[[#This Row],[Item Category]]="Stickers"),Stock_Tracker[[#This Row],[Quantity]],IF(AND(Stock_Tracker[[#This Row],[Transaction Type]]="Stock OUT",Stock_Tracker[[#This Row],[Item Category]]="Stickers"),-Stock_Tracker[[#This Row],[Quantity]],"0"))</f>
        <v>0</v>
      </c>
      <c r="P87" s="47">
        <f>IFERROR(P86+Stock_Tracker[[#This Row],[Keychain (+/-)]],0)</f>
        <v>18</v>
      </c>
      <c r="Q87" s="47">
        <f>IFERROR(Q86+Stock_Tracker[[#This Row],[Print (+/-)]],0)</f>
        <v>48</v>
      </c>
      <c r="R87" s="47">
        <f>IFERROR(R86+Stock_Tracker[[#This Row],[Greeting Card (+/-)]],1)</f>
        <v>1</v>
      </c>
      <c r="S87" s="47">
        <f>IFERROR(S86+Stock_Tracker[[#This Row],[Stickers (+/-)]],0)</f>
        <v>25</v>
      </c>
      <c r="T87" s="47">
        <f>SUM(Stock_Tracker[[#This Row],[KC as of TX date]:[Stickers as of TX date]])</f>
        <v>92</v>
      </c>
    </row>
    <row r="88" spans="2:20" x14ac:dyDescent="0.2">
      <c r="B88" t="s">
        <v>291</v>
      </c>
      <c r="C88" t="str">
        <f>_xlfn.XLOOKUP(Stock_Tracker[[#This Row],[Item Name]],Master_Inventory[Item Name],Master_Inventory[Inventory ID],"",0)</f>
        <v>P0013</v>
      </c>
      <c r="D88" t="s">
        <v>243</v>
      </c>
      <c r="E88" t="str">
        <f>_xlfn.XLOOKUP(Stock_Tracker[[#This Row],[Item Name]],Master_Inventory[Item Name],Master_Inventory[Item Category],"",0)</f>
        <v>Prints</v>
      </c>
      <c r="F88" s="45">
        <v>45604</v>
      </c>
      <c r="G88" t="s">
        <v>83</v>
      </c>
      <c r="H88" s="3">
        <f>IF(Stock_Tracker[[#This Row],[Transaction Type]]="Stock OUT",_xlfn.XLOOKUP(Stock_Tracker[[#This Row],[Inventory ID]],Master_Inventory[Inventory ID],Master_Inventory[Price]),"N/A")</f>
        <v>20</v>
      </c>
      <c r="I88" s="1">
        <v>1</v>
      </c>
      <c r="J88" s="46">
        <f>IF(Stock_Tracker[[#This Row],[Transaction Type]]="Stock OUT",Stock_Tracker[[#This Row],[Price]]*Stock_Tracker[[#This Row],[Quantity]],"N/A")</f>
        <v>20</v>
      </c>
      <c r="K88" t="s">
        <v>89</v>
      </c>
      <c r="L88" s="47" t="str">
        <f>IF(AND(Stock_Tracker[[#This Row],[Transaction Type]]="Stock IN",Stock_Tracker[[#This Row],[Item Category]]="Keychains"),Stock_Tracker[[#This Row],[Quantity]],IF(AND(Stock_Tracker[[#This Row],[Transaction Type]]="Stock OUT",Stock_Tracker[[#This Row],[Item Category]]="Keychains"),-Stock_Tracker[[#This Row],[Quantity]],"0"))</f>
        <v>0</v>
      </c>
      <c r="M88" s="47">
        <f>IF(AND(Stock_Tracker[[#This Row],[Transaction Type]]="Stock IN",Stock_Tracker[[#This Row],[Item Category]]="Prints"),Stock_Tracker[[#This Row],[Quantity]],IF(AND(Stock_Tracker[[#This Row],[Transaction Type]]="Stock OUT",Stock_Tracker[[#This Row],[Item Category]]="Prints"),-Stock_Tracker[[#This Row],[Quantity]],"0"))</f>
        <v>-1</v>
      </c>
      <c r="N8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8" s="47" t="str">
        <f>IF(AND(Stock_Tracker[[#This Row],[Transaction Type]]="Stock IN",Stock_Tracker[[#This Row],[Item Category]]="Stickers"),Stock_Tracker[[#This Row],[Quantity]],IF(AND(Stock_Tracker[[#This Row],[Transaction Type]]="Stock OUT",Stock_Tracker[[#This Row],[Item Category]]="Stickers"),-Stock_Tracker[[#This Row],[Quantity]],"0"))</f>
        <v>0</v>
      </c>
      <c r="P88" s="47">
        <f>IFERROR(P87+Stock_Tracker[[#This Row],[Keychain (+/-)]],0)</f>
        <v>18</v>
      </c>
      <c r="Q88" s="47">
        <f>IFERROR(Q87+Stock_Tracker[[#This Row],[Print (+/-)]],0)</f>
        <v>47</v>
      </c>
      <c r="R88" s="47">
        <f>IFERROR(R87+Stock_Tracker[[#This Row],[Greeting Card (+/-)]],1)</f>
        <v>1</v>
      </c>
      <c r="S88" s="47">
        <f>IFERROR(S87+Stock_Tracker[[#This Row],[Stickers (+/-)]],0)</f>
        <v>25</v>
      </c>
      <c r="T88" s="47">
        <f>SUM(Stock_Tracker[[#This Row],[KC as of TX date]:[Stickers as of TX date]])</f>
        <v>91</v>
      </c>
    </row>
    <row r="89" spans="2:20" x14ac:dyDescent="0.2">
      <c r="B89" t="s">
        <v>292</v>
      </c>
      <c r="C89" t="str">
        <f>_xlfn.XLOOKUP(Stock_Tracker[[#This Row],[Item Name]],Master_Inventory[Item Name],Master_Inventory[Inventory ID],"",0)</f>
        <v>S0001</v>
      </c>
      <c r="D89" t="s">
        <v>286</v>
      </c>
      <c r="E89" t="str">
        <f>_xlfn.XLOOKUP(Stock_Tracker[[#This Row],[Item Name]],Master_Inventory[Item Name],Master_Inventory[Item Category],"",0)</f>
        <v>Stickers</v>
      </c>
      <c r="F89" s="45">
        <v>45605</v>
      </c>
      <c r="G89" t="s">
        <v>83</v>
      </c>
      <c r="H89" s="3">
        <f>IF(Stock_Tracker[[#This Row],[Transaction Type]]="Stock OUT",_xlfn.XLOOKUP(Stock_Tracker[[#This Row],[Inventory ID]],Master_Inventory[Inventory ID],Master_Inventory[Price]),"N/A")</f>
        <v>3</v>
      </c>
      <c r="I89" s="1">
        <v>9</v>
      </c>
      <c r="J89" s="46">
        <f>IF(Stock_Tracker[[#This Row],[Transaction Type]]="Stock OUT",Stock_Tracker[[#This Row],[Price]]*Stock_Tracker[[#This Row],[Quantity]],"N/A")</f>
        <v>27</v>
      </c>
      <c r="K89" t="s">
        <v>89</v>
      </c>
      <c r="L89" s="47" t="str">
        <f>IF(AND(Stock_Tracker[[#This Row],[Transaction Type]]="Stock IN",Stock_Tracker[[#This Row],[Item Category]]="Keychains"),Stock_Tracker[[#This Row],[Quantity]],IF(AND(Stock_Tracker[[#This Row],[Transaction Type]]="Stock OUT",Stock_Tracker[[#This Row],[Item Category]]="Keychains"),-Stock_Tracker[[#This Row],[Quantity]],"0"))</f>
        <v>0</v>
      </c>
      <c r="M89" s="47" t="str">
        <f>IF(AND(Stock_Tracker[[#This Row],[Transaction Type]]="Stock IN",Stock_Tracker[[#This Row],[Item Category]]="Prints"),Stock_Tracker[[#This Row],[Quantity]],IF(AND(Stock_Tracker[[#This Row],[Transaction Type]]="Stock OUT",Stock_Tracker[[#This Row],[Item Category]]="Prints"),-Stock_Tracker[[#This Row],[Quantity]],"0"))</f>
        <v>0</v>
      </c>
      <c r="N8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89" s="47">
        <f>IF(AND(Stock_Tracker[[#This Row],[Transaction Type]]="Stock IN",Stock_Tracker[[#This Row],[Item Category]]="Stickers"),Stock_Tracker[[#This Row],[Quantity]],IF(AND(Stock_Tracker[[#This Row],[Transaction Type]]="Stock OUT",Stock_Tracker[[#This Row],[Item Category]]="Stickers"),-Stock_Tracker[[#This Row],[Quantity]],"0"))</f>
        <v>-9</v>
      </c>
      <c r="P89" s="47">
        <f>IFERROR(P88+Stock_Tracker[[#This Row],[Keychain (+/-)]],0)</f>
        <v>18</v>
      </c>
      <c r="Q89" s="47">
        <f>IFERROR(Q88+Stock_Tracker[[#This Row],[Print (+/-)]],0)</f>
        <v>47</v>
      </c>
      <c r="R89" s="47">
        <f>IFERROR(R88+Stock_Tracker[[#This Row],[Greeting Card (+/-)]],1)</f>
        <v>1</v>
      </c>
      <c r="S89" s="47">
        <f>IFERROR(S88+Stock_Tracker[[#This Row],[Stickers (+/-)]],0)</f>
        <v>16</v>
      </c>
      <c r="T89" s="47">
        <f>SUM(Stock_Tracker[[#This Row],[KC as of TX date]:[Stickers as of TX date]])</f>
        <v>82</v>
      </c>
    </row>
    <row r="90" spans="2:20" x14ac:dyDescent="0.2">
      <c r="B90" t="s">
        <v>293</v>
      </c>
      <c r="C90" t="str">
        <f>_xlfn.XLOOKUP(Stock_Tracker[[#This Row],[Item Name]],Master_Inventory[Item Name],Master_Inventory[Inventory ID],"",0)</f>
        <v>P0005</v>
      </c>
      <c r="D90" t="s">
        <v>252</v>
      </c>
      <c r="E90" t="str">
        <f>_xlfn.XLOOKUP(Stock_Tracker[[#This Row],[Item Name]],Master_Inventory[Item Name],Master_Inventory[Item Category],"",0)</f>
        <v>Prints</v>
      </c>
      <c r="F90" s="45">
        <v>45605</v>
      </c>
      <c r="G90" t="s">
        <v>83</v>
      </c>
      <c r="H90" s="3">
        <f>IF(Stock_Tracker[[#This Row],[Transaction Type]]="Stock OUT",_xlfn.XLOOKUP(Stock_Tracker[[#This Row],[Inventory ID]],Master_Inventory[Inventory ID],Master_Inventory[Price]),"N/A")</f>
        <v>10</v>
      </c>
      <c r="I90" s="1">
        <v>1</v>
      </c>
      <c r="J90" s="46">
        <f>IF(Stock_Tracker[[#This Row],[Transaction Type]]="Stock OUT",Stock_Tracker[[#This Row],[Price]]*Stock_Tracker[[#This Row],[Quantity]],"N/A")</f>
        <v>10</v>
      </c>
      <c r="K90" t="s">
        <v>89</v>
      </c>
      <c r="L90" s="47" t="str">
        <f>IF(AND(Stock_Tracker[[#This Row],[Transaction Type]]="Stock IN",Stock_Tracker[[#This Row],[Item Category]]="Keychains"),Stock_Tracker[[#This Row],[Quantity]],IF(AND(Stock_Tracker[[#This Row],[Transaction Type]]="Stock OUT",Stock_Tracker[[#This Row],[Item Category]]="Keychains"),-Stock_Tracker[[#This Row],[Quantity]],"0"))</f>
        <v>0</v>
      </c>
      <c r="M90" s="47">
        <f>IF(AND(Stock_Tracker[[#This Row],[Transaction Type]]="Stock IN",Stock_Tracker[[#This Row],[Item Category]]="Prints"),Stock_Tracker[[#This Row],[Quantity]],IF(AND(Stock_Tracker[[#This Row],[Transaction Type]]="Stock OUT",Stock_Tracker[[#This Row],[Item Category]]="Prints"),-Stock_Tracker[[#This Row],[Quantity]],"0"))</f>
        <v>-1</v>
      </c>
      <c r="N9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0" s="47" t="str">
        <f>IF(AND(Stock_Tracker[[#This Row],[Transaction Type]]="Stock IN",Stock_Tracker[[#This Row],[Item Category]]="Stickers"),Stock_Tracker[[#This Row],[Quantity]],IF(AND(Stock_Tracker[[#This Row],[Transaction Type]]="Stock OUT",Stock_Tracker[[#This Row],[Item Category]]="Stickers"),-Stock_Tracker[[#This Row],[Quantity]],"0"))</f>
        <v>0</v>
      </c>
      <c r="P90" s="47">
        <f>IFERROR(P89+Stock_Tracker[[#This Row],[Keychain (+/-)]],0)</f>
        <v>18</v>
      </c>
      <c r="Q90" s="47">
        <f>IFERROR(Q89+Stock_Tracker[[#This Row],[Print (+/-)]],0)</f>
        <v>46</v>
      </c>
      <c r="R90" s="47">
        <f>IFERROR(R89+Stock_Tracker[[#This Row],[Greeting Card (+/-)]],1)</f>
        <v>1</v>
      </c>
      <c r="S90" s="47">
        <f>IFERROR(S89+Stock_Tracker[[#This Row],[Stickers (+/-)]],0)</f>
        <v>16</v>
      </c>
      <c r="T90" s="47">
        <f>SUM(Stock_Tracker[[#This Row],[KC as of TX date]:[Stickers as of TX date]])</f>
        <v>81</v>
      </c>
    </row>
    <row r="91" spans="2:20" x14ac:dyDescent="0.2">
      <c r="B91" t="s">
        <v>294</v>
      </c>
      <c r="C91" t="str">
        <f>_xlfn.XLOOKUP(Stock_Tracker[[#This Row],[Item Name]],Master_Inventory[Item Name],Master_Inventory[Inventory ID],"",0)</f>
        <v>P0001</v>
      </c>
      <c r="D91" t="s">
        <v>64</v>
      </c>
      <c r="E91" t="str">
        <f>_xlfn.XLOOKUP(Stock_Tracker[[#This Row],[Item Name]],Master_Inventory[Item Name],Master_Inventory[Item Category],"",0)</f>
        <v>Prints</v>
      </c>
      <c r="F91" s="45">
        <v>45605</v>
      </c>
      <c r="G91" t="s">
        <v>83</v>
      </c>
      <c r="H91" s="3">
        <f>IF(Stock_Tracker[[#This Row],[Transaction Type]]="Stock OUT",_xlfn.XLOOKUP(Stock_Tracker[[#This Row],[Inventory ID]],Master_Inventory[Inventory ID],Master_Inventory[Price]),"N/A")</f>
        <v>10</v>
      </c>
      <c r="I91" s="1">
        <v>2</v>
      </c>
      <c r="J91" s="46">
        <f>IF(Stock_Tracker[[#This Row],[Transaction Type]]="Stock OUT",Stock_Tracker[[#This Row],[Price]]*Stock_Tracker[[#This Row],[Quantity]],"N/A")</f>
        <v>20</v>
      </c>
      <c r="K91" t="s">
        <v>89</v>
      </c>
      <c r="L91" s="47" t="str">
        <f>IF(AND(Stock_Tracker[[#This Row],[Transaction Type]]="Stock IN",Stock_Tracker[[#This Row],[Item Category]]="Keychains"),Stock_Tracker[[#This Row],[Quantity]],IF(AND(Stock_Tracker[[#This Row],[Transaction Type]]="Stock OUT",Stock_Tracker[[#This Row],[Item Category]]="Keychains"),-Stock_Tracker[[#This Row],[Quantity]],"0"))</f>
        <v>0</v>
      </c>
      <c r="M91" s="47">
        <f>IF(AND(Stock_Tracker[[#This Row],[Transaction Type]]="Stock IN",Stock_Tracker[[#This Row],[Item Category]]="Prints"),Stock_Tracker[[#This Row],[Quantity]],IF(AND(Stock_Tracker[[#This Row],[Transaction Type]]="Stock OUT",Stock_Tracker[[#This Row],[Item Category]]="Prints"),-Stock_Tracker[[#This Row],[Quantity]],"0"))</f>
        <v>-2</v>
      </c>
      <c r="N9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1" s="47" t="str">
        <f>IF(AND(Stock_Tracker[[#This Row],[Transaction Type]]="Stock IN",Stock_Tracker[[#This Row],[Item Category]]="Stickers"),Stock_Tracker[[#This Row],[Quantity]],IF(AND(Stock_Tracker[[#This Row],[Transaction Type]]="Stock OUT",Stock_Tracker[[#This Row],[Item Category]]="Stickers"),-Stock_Tracker[[#This Row],[Quantity]],"0"))</f>
        <v>0</v>
      </c>
      <c r="P91" s="47">
        <f>IFERROR(P90+Stock_Tracker[[#This Row],[Keychain (+/-)]],0)</f>
        <v>18</v>
      </c>
      <c r="Q91" s="47">
        <f>IFERROR(Q90+Stock_Tracker[[#This Row],[Print (+/-)]],0)</f>
        <v>44</v>
      </c>
      <c r="R91" s="47">
        <f>IFERROR(R90+Stock_Tracker[[#This Row],[Greeting Card (+/-)]],1)</f>
        <v>1</v>
      </c>
      <c r="S91" s="47">
        <f>IFERROR(S90+Stock_Tracker[[#This Row],[Stickers (+/-)]],0)</f>
        <v>16</v>
      </c>
      <c r="T91" s="47">
        <f>SUM(Stock_Tracker[[#This Row],[KC as of TX date]:[Stickers as of TX date]])</f>
        <v>79</v>
      </c>
    </row>
    <row r="92" spans="2:20" x14ac:dyDescent="0.2">
      <c r="B92" t="s">
        <v>295</v>
      </c>
      <c r="C92" t="str">
        <f>_xlfn.XLOOKUP(Stock_Tracker[[#This Row],[Item Name]],Master_Inventory[Item Name],Master_Inventory[Inventory ID],"",0)</f>
        <v>K0030</v>
      </c>
      <c r="D92" t="s">
        <v>58</v>
      </c>
      <c r="E92" t="str">
        <f>_xlfn.XLOOKUP(Stock_Tracker[[#This Row],[Item Name]],Master_Inventory[Item Name],Master_Inventory[Item Category],"",0)</f>
        <v>Keychains</v>
      </c>
      <c r="F92" s="45">
        <v>45605</v>
      </c>
      <c r="G92" t="s">
        <v>83</v>
      </c>
      <c r="H92" s="3">
        <f>IF(Stock_Tracker[[#This Row],[Transaction Type]]="Stock OUT",_xlfn.XLOOKUP(Stock_Tracker[[#This Row],[Inventory ID]],Master_Inventory[Inventory ID],Master_Inventory[Price]),"N/A")</f>
        <v>30</v>
      </c>
      <c r="I92" s="1">
        <v>1</v>
      </c>
      <c r="J92" s="46">
        <f>IF(Stock_Tracker[[#This Row],[Transaction Type]]="Stock OUT",Stock_Tracker[[#This Row],[Price]]*Stock_Tracker[[#This Row],[Quantity]],"N/A")</f>
        <v>30</v>
      </c>
      <c r="K92" t="s">
        <v>89</v>
      </c>
      <c r="L92" s="47">
        <f>IF(AND(Stock_Tracker[[#This Row],[Transaction Type]]="Stock IN",Stock_Tracker[[#This Row],[Item Category]]="Keychains"),Stock_Tracker[[#This Row],[Quantity]],IF(AND(Stock_Tracker[[#This Row],[Transaction Type]]="Stock OUT",Stock_Tracker[[#This Row],[Item Category]]="Keychains"),-Stock_Tracker[[#This Row],[Quantity]],"0"))</f>
        <v>-1</v>
      </c>
      <c r="M92" s="47" t="str">
        <f>IF(AND(Stock_Tracker[[#This Row],[Transaction Type]]="Stock IN",Stock_Tracker[[#This Row],[Item Category]]="Prints"),Stock_Tracker[[#This Row],[Quantity]],IF(AND(Stock_Tracker[[#This Row],[Transaction Type]]="Stock OUT",Stock_Tracker[[#This Row],[Item Category]]="Prints"),-Stock_Tracker[[#This Row],[Quantity]],"0"))</f>
        <v>0</v>
      </c>
      <c r="N9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2" s="47" t="str">
        <f>IF(AND(Stock_Tracker[[#This Row],[Transaction Type]]="Stock IN",Stock_Tracker[[#This Row],[Item Category]]="Stickers"),Stock_Tracker[[#This Row],[Quantity]],IF(AND(Stock_Tracker[[#This Row],[Transaction Type]]="Stock OUT",Stock_Tracker[[#This Row],[Item Category]]="Stickers"),-Stock_Tracker[[#This Row],[Quantity]],"0"))</f>
        <v>0</v>
      </c>
      <c r="P92" s="47">
        <f>IFERROR(P91+Stock_Tracker[[#This Row],[Keychain (+/-)]],0)</f>
        <v>17</v>
      </c>
      <c r="Q92" s="47">
        <f>IFERROR(Q91+Stock_Tracker[[#This Row],[Print (+/-)]],0)</f>
        <v>44</v>
      </c>
      <c r="R92" s="47">
        <f>IFERROR(R91+Stock_Tracker[[#This Row],[Greeting Card (+/-)]],1)</f>
        <v>1</v>
      </c>
      <c r="S92" s="47">
        <f>IFERROR(S91+Stock_Tracker[[#This Row],[Stickers (+/-)]],0)</f>
        <v>16</v>
      </c>
      <c r="T92" s="47">
        <f>SUM(Stock_Tracker[[#This Row],[KC as of TX date]:[Stickers as of TX date]])</f>
        <v>78</v>
      </c>
    </row>
    <row r="93" spans="2:20" x14ac:dyDescent="0.2">
      <c r="B93" t="s">
        <v>296</v>
      </c>
      <c r="C93" t="str">
        <f>_xlfn.XLOOKUP(Stock_Tracker[[#This Row],[Item Name]],Master_Inventory[Item Name],Master_Inventory[Inventory ID],"",0)</f>
        <v>K0037</v>
      </c>
      <c r="D93" t="s">
        <v>257</v>
      </c>
      <c r="E93" t="str">
        <f>_xlfn.XLOOKUP(Stock_Tracker[[#This Row],[Item Name]],Master_Inventory[Item Name],Master_Inventory[Item Category],"",0)</f>
        <v>Keychains</v>
      </c>
      <c r="F93" s="45">
        <v>45605</v>
      </c>
      <c r="G93" t="s">
        <v>83</v>
      </c>
      <c r="H93" s="3">
        <f>IF(Stock_Tracker[[#This Row],[Transaction Type]]="Stock OUT",_xlfn.XLOOKUP(Stock_Tracker[[#This Row],[Inventory ID]],Master_Inventory[Inventory ID],Master_Inventory[Price]),"N/A")</f>
        <v>30</v>
      </c>
      <c r="I93" s="1">
        <v>1</v>
      </c>
      <c r="J93" s="46">
        <f>IF(Stock_Tracker[[#This Row],[Transaction Type]]="Stock OUT",Stock_Tracker[[#This Row],[Price]]*Stock_Tracker[[#This Row],[Quantity]],"N/A")</f>
        <v>30</v>
      </c>
      <c r="K93" t="s">
        <v>89</v>
      </c>
      <c r="L93" s="47">
        <f>IF(AND(Stock_Tracker[[#This Row],[Transaction Type]]="Stock IN",Stock_Tracker[[#This Row],[Item Category]]="Keychains"),Stock_Tracker[[#This Row],[Quantity]],IF(AND(Stock_Tracker[[#This Row],[Transaction Type]]="Stock OUT",Stock_Tracker[[#This Row],[Item Category]]="Keychains"),-Stock_Tracker[[#This Row],[Quantity]],"0"))</f>
        <v>-1</v>
      </c>
      <c r="M93" s="47" t="str">
        <f>IF(AND(Stock_Tracker[[#This Row],[Transaction Type]]="Stock IN",Stock_Tracker[[#This Row],[Item Category]]="Prints"),Stock_Tracker[[#This Row],[Quantity]],IF(AND(Stock_Tracker[[#This Row],[Transaction Type]]="Stock OUT",Stock_Tracker[[#This Row],[Item Category]]="Prints"),-Stock_Tracker[[#This Row],[Quantity]],"0"))</f>
        <v>0</v>
      </c>
      <c r="N9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3" s="47" t="str">
        <f>IF(AND(Stock_Tracker[[#This Row],[Transaction Type]]="Stock IN",Stock_Tracker[[#This Row],[Item Category]]="Stickers"),Stock_Tracker[[#This Row],[Quantity]],IF(AND(Stock_Tracker[[#This Row],[Transaction Type]]="Stock OUT",Stock_Tracker[[#This Row],[Item Category]]="Stickers"),-Stock_Tracker[[#This Row],[Quantity]],"0"))</f>
        <v>0</v>
      </c>
      <c r="P93" s="47">
        <f>IFERROR(P92+Stock_Tracker[[#This Row],[Keychain (+/-)]],0)</f>
        <v>16</v>
      </c>
      <c r="Q93" s="47">
        <f>IFERROR(Q92+Stock_Tracker[[#This Row],[Print (+/-)]],0)</f>
        <v>44</v>
      </c>
      <c r="R93" s="47">
        <f>IFERROR(R92+Stock_Tracker[[#This Row],[Greeting Card (+/-)]],1)</f>
        <v>1</v>
      </c>
      <c r="S93" s="47">
        <f>IFERROR(S92+Stock_Tracker[[#This Row],[Stickers (+/-)]],0)</f>
        <v>16</v>
      </c>
      <c r="T93" s="47">
        <f>SUM(Stock_Tracker[[#This Row],[KC as of TX date]:[Stickers as of TX date]])</f>
        <v>77</v>
      </c>
    </row>
    <row r="94" spans="2:20" x14ac:dyDescent="0.2">
      <c r="B94" t="s">
        <v>302</v>
      </c>
      <c r="C94" t="str">
        <f>_xlfn.XLOOKUP(Stock_Tracker[[#This Row],[Item Name]],Master_Inventory[Item Name],Master_Inventory[Inventory ID],"",0)</f>
        <v>K0039</v>
      </c>
      <c r="D94" t="s">
        <v>300</v>
      </c>
      <c r="E94" t="str">
        <f>_xlfn.XLOOKUP(Stock_Tracker[[#This Row],[Item Name]],Master_Inventory[Item Name],Master_Inventory[Item Category],"",0)</f>
        <v>Keychains</v>
      </c>
      <c r="F94" s="45">
        <v>45608</v>
      </c>
      <c r="G94" t="s">
        <v>82</v>
      </c>
      <c r="H94" s="3" t="str">
        <f>IF(Stock_Tracker[[#This Row],[Transaction Type]]="Stock OUT",_xlfn.XLOOKUP(Stock_Tracker[[#This Row],[Inventory ID]],Master_Inventory[Inventory ID],Master_Inventory[Price]),"N/A")</f>
        <v>N/A</v>
      </c>
      <c r="I94" s="1">
        <v>1</v>
      </c>
      <c r="J94" s="46" t="str">
        <f>IF(Stock_Tracker[[#This Row],[Transaction Type]]="Stock OUT",Stock_Tracker[[#This Row],[Price]]*Stock_Tracker[[#This Row],[Quantity]],"N/A")</f>
        <v>N/A</v>
      </c>
      <c r="K94" t="s">
        <v>88</v>
      </c>
      <c r="L94" s="47">
        <f>IF(AND(Stock_Tracker[[#This Row],[Transaction Type]]="Stock IN",Stock_Tracker[[#This Row],[Item Category]]="Keychains"),Stock_Tracker[[#This Row],[Quantity]],IF(AND(Stock_Tracker[[#This Row],[Transaction Type]]="Stock OUT",Stock_Tracker[[#This Row],[Item Category]]="Keychains"),-Stock_Tracker[[#This Row],[Quantity]],"0"))</f>
        <v>1</v>
      </c>
      <c r="M94" s="47" t="str">
        <f>IF(AND(Stock_Tracker[[#This Row],[Transaction Type]]="Stock IN",Stock_Tracker[[#This Row],[Item Category]]="Prints"),Stock_Tracker[[#This Row],[Quantity]],IF(AND(Stock_Tracker[[#This Row],[Transaction Type]]="Stock OUT",Stock_Tracker[[#This Row],[Item Category]]="Prints"),-Stock_Tracker[[#This Row],[Quantity]],"0"))</f>
        <v>0</v>
      </c>
      <c r="N9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4" s="47" t="str">
        <f>IF(AND(Stock_Tracker[[#This Row],[Transaction Type]]="Stock IN",Stock_Tracker[[#This Row],[Item Category]]="Stickers"),Stock_Tracker[[#This Row],[Quantity]],IF(AND(Stock_Tracker[[#This Row],[Transaction Type]]="Stock OUT",Stock_Tracker[[#This Row],[Item Category]]="Stickers"),-Stock_Tracker[[#This Row],[Quantity]],"0"))</f>
        <v>0</v>
      </c>
      <c r="P94" s="47">
        <f>IFERROR(P93+Stock_Tracker[[#This Row],[Keychain (+/-)]],0)</f>
        <v>17</v>
      </c>
      <c r="Q94" s="47">
        <f>IFERROR(Q93+Stock_Tracker[[#This Row],[Print (+/-)]],0)</f>
        <v>44</v>
      </c>
      <c r="R94" s="47">
        <f>IFERROR(R93+Stock_Tracker[[#This Row],[Greeting Card (+/-)]],1)</f>
        <v>1</v>
      </c>
      <c r="S94" s="47">
        <f>IFERROR(S93+Stock_Tracker[[#This Row],[Stickers (+/-)]],0)</f>
        <v>16</v>
      </c>
      <c r="T94" s="47">
        <f>SUM(Stock_Tracker[[#This Row],[KC as of TX date]:[Stickers as of TX date]])</f>
        <v>78</v>
      </c>
    </row>
    <row r="95" spans="2:20" x14ac:dyDescent="0.2">
      <c r="B95" t="s">
        <v>303</v>
      </c>
      <c r="C95" t="str">
        <f>_xlfn.XLOOKUP(Stock_Tracker[[#This Row],[Item Name]],Master_Inventory[Item Name],Master_Inventory[Inventory ID],"",0)</f>
        <v>K0040</v>
      </c>
      <c r="D95" t="s">
        <v>304</v>
      </c>
      <c r="E95" t="str">
        <f>_xlfn.XLOOKUP(Stock_Tracker[[#This Row],[Item Name]],Master_Inventory[Item Name],Master_Inventory[Item Category],"",0)</f>
        <v>Keychains</v>
      </c>
      <c r="F95" s="45">
        <v>45608</v>
      </c>
      <c r="G95" t="s">
        <v>82</v>
      </c>
      <c r="H95" s="3" t="str">
        <f>IF(Stock_Tracker[[#This Row],[Transaction Type]]="Stock OUT",_xlfn.XLOOKUP(Stock_Tracker[[#This Row],[Inventory ID]],Master_Inventory[Inventory ID],Master_Inventory[Price]),"N/A")</f>
        <v>N/A</v>
      </c>
      <c r="I95" s="1">
        <v>1</v>
      </c>
      <c r="J95" s="46" t="str">
        <f>IF(Stock_Tracker[[#This Row],[Transaction Type]]="Stock OUT",Stock_Tracker[[#This Row],[Price]]*Stock_Tracker[[#This Row],[Quantity]],"N/A")</f>
        <v>N/A</v>
      </c>
      <c r="K95" t="s">
        <v>88</v>
      </c>
      <c r="L95" s="47">
        <f>IF(AND(Stock_Tracker[[#This Row],[Transaction Type]]="Stock IN",Stock_Tracker[[#This Row],[Item Category]]="Keychains"),Stock_Tracker[[#This Row],[Quantity]],IF(AND(Stock_Tracker[[#This Row],[Transaction Type]]="Stock OUT",Stock_Tracker[[#This Row],[Item Category]]="Keychains"),-Stock_Tracker[[#This Row],[Quantity]],"0"))</f>
        <v>1</v>
      </c>
      <c r="M95" s="47" t="str">
        <f>IF(AND(Stock_Tracker[[#This Row],[Transaction Type]]="Stock IN",Stock_Tracker[[#This Row],[Item Category]]="Prints"),Stock_Tracker[[#This Row],[Quantity]],IF(AND(Stock_Tracker[[#This Row],[Transaction Type]]="Stock OUT",Stock_Tracker[[#This Row],[Item Category]]="Prints"),-Stock_Tracker[[#This Row],[Quantity]],"0"))</f>
        <v>0</v>
      </c>
      <c r="N9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5" s="47" t="str">
        <f>IF(AND(Stock_Tracker[[#This Row],[Transaction Type]]="Stock IN",Stock_Tracker[[#This Row],[Item Category]]="Stickers"),Stock_Tracker[[#This Row],[Quantity]],IF(AND(Stock_Tracker[[#This Row],[Transaction Type]]="Stock OUT",Stock_Tracker[[#This Row],[Item Category]]="Stickers"),-Stock_Tracker[[#This Row],[Quantity]],"0"))</f>
        <v>0</v>
      </c>
      <c r="P95" s="47">
        <f>IFERROR(P94+Stock_Tracker[[#This Row],[Keychain (+/-)]],0)</f>
        <v>18</v>
      </c>
      <c r="Q95" s="47">
        <f>IFERROR(Q94+Stock_Tracker[[#This Row],[Print (+/-)]],0)</f>
        <v>44</v>
      </c>
      <c r="R95" s="47">
        <f>IFERROR(R94+Stock_Tracker[[#This Row],[Greeting Card (+/-)]],1)</f>
        <v>1</v>
      </c>
      <c r="S95" s="47">
        <f>IFERROR(S94+Stock_Tracker[[#This Row],[Stickers (+/-)]],0)</f>
        <v>16</v>
      </c>
      <c r="T95" s="47">
        <f>SUM(Stock_Tracker[[#This Row],[KC as of TX date]:[Stickers as of TX date]])</f>
        <v>79</v>
      </c>
    </row>
    <row r="96" spans="2:20" x14ac:dyDescent="0.2">
      <c r="B96" t="s">
        <v>307</v>
      </c>
      <c r="C96" t="str">
        <f>_xlfn.XLOOKUP(Stock_Tracker[[#This Row],[Item Name]],Master_Inventory[Item Name],Master_Inventory[Inventory ID],"",0)</f>
        <v>S0002</v>
      </c>
      <c r="D96" t="s">
        <v>305</v>
      </c>
      <c r="E96" t="str">
        <f>_xlfn.XLOOKUP(Stock_Tracker[[#This Row],[Item Name]],Master_Inventory[Item Name],Master_Inventory[Item Category],"",0)</f>
        <v>Stickers</v>
      </c>
      <c r="F96" s="45">
        <v>45608</v>
      </c>
      <c r="G96" t="s">
        <v>82</v>
      </c>
      <c r="H96" s="3" t="str">
        <f>IF(Stock_Tracker[[#This Row],[Transaction Type]]="Stock OUT",_xlfn.XLOOKUP(Stock_Tracker[[#This Row],[Inventory ID]],Master_Inventory[Inventory ID],Master_Inventory[Price]),"N/A")</f>
        <v>N/A</v>
      </c>
      <c r="I96" s="1">
        <v>25</v>
      </c>
      <c r="J96" s="46" t="str">
        <f>IF(Stock_Tracker[[#This Row],[Transaction Type]]="Stock OUT",Stock_Tracker[[#This Row],[Price]]*Stock_Tracker[[#This Row],[Quantity]],"N/A")</f>
        <v>N/A</v>
      </c>
      <c r="K96" t="s">
        <v>88</v>
      </c>
      <c r="L96" s="47" t="str">
        <f>IF(AND(Stock_Tracker[[#This Row],[Transaction Type]]="Stock IN",Stock_Tracker[[#This Row],[Item Category]]="Keychains"),Stock_Tracker[[#This Row],[Quantity]],IF(AND(Stock_Tracker[[#This Row],[Transaction Type]]="Stock OUT",Stock_Tracker[[#This Row],[Item Category]]="Keychains"),-Stock_Tracker[[#This Row],[Quantity]],"0"))</f>
        <v>0</v>
      </c>
      <c r="M96" s="47" t="str">
        <f>IF(AND(Stock_Tracker[[#This Row],[Transaction Type]]="Stock IN",Stock_Tracker[[#This Row],[Item Category]]="Prints"),Stock_Tracker[[#This Row],[Quantity]],IF(AND(Stock_Tracker[[#This Row],[Transaction Type]]="Stock OUT",Stock_Tracker[[#This Row],[Item Category]]="Prints"),-Stock_Tracker[[#This Row],[Quantity]],"0"))</f>
        <v>0</v>
      </c>
      <c r="N9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6" s="47">
        <f>IF(AND(Stock_Tracker[[#This Row],[Transaction Type]]="Stock IN",Stock_Tracker[[#This Row],[Item Category]]="Stickers"),Stock_Tracker[[#This Row],[Quantity]],IF(AND(Stock_Tracker[[#This Row],[Transaction Type]]="Stock OUT",Stock_Tracker[[#This Row],[Item Category]]="Stickers"),-Stock_Tracker[[#This Row],[Quantity]],"0"))</f>
        <v>25</v>
      </c>
      <c r="P96" s="47">
        <f>IFERROR(P95+Stock_Tracker[[#This Row],[Keychain (+/-)]],0)</f>
        <v>18</v>
      </c>
      <c r="Q96" s="47">
        <f>IFERROR(Q95+Stock_Tracker[[#This Row],[Print (+/-)]],0)</f>
        <v>44</v>
      </c>
      <c r="R96" s="47">
        <f>IFERROR(R95+Stock_Tracker[[#This Row],[Greeting Card (+/-)]],1)</f>
        <v>1</v>
      </c>
      <c r="S96" s="47">
        <f>IFERROR(S95+Stock_Tracker[[#This Row],[Stickers (+/-)]],0)</f>
        <v>41</v>
      </c>
      <c r="T96" s="47">
        <f>SUM(Stock_Tracker[[#This Row],[KC as of TX date]:[Stickers as of TX date]])</f>
        <v>104</v>
      </c>
    </row>
    <row r="97" spans="2:20" x14ac:dyDescent="0.2">
      <c r="B97" t="s">
        <v>310</v>
      </c>
      <c r="C97" t="str">
        <f>_xlfn.XLOOKUP(Stock_Tracker[[#This Row],[Item Name]],Master_Inventory[Item Name],Master_Inventory[Inventory ID],"",0)</f>
        <v>K0041</v>
      </c>
      <c r="D97" t="s">
        <v>309</v>
      </c>
      <c r="E97" t="str">
        <f>_xlfn.XLOOKUP(Stock_Tracker[[#This Row],[Item Name]],Master_Inventory[Item Name],Master_Inventory[Item Category],"",0)</f>
        <v>Keychains</v>
      </c>
      <c r="F97" s="45">
        <v>45609</v>
      </c>
      <c r="G97" t="s">
        <v>82</v>
      </c>
      <c r="H97" s="3" t="str">
        <f>IF(Stock_Tracker[[#This Row],[Transaction Type]]="Stock OUT",_xlfn.XLOOKUP(Stock_Tracker[[#This Row],[Inventory ID]],Master_Inventory[Inventory ID],Master_Inventory[Price]),"N/A")</f>
        <v>N/A</v>
      </c>
      <c r="I97" s="1">
        <v>1</v>
      </c>
      <c r="J97" s="46" t="str">
        <f>IF(Stock_Tracker[[#This Row],[Transaction Type]]="Stock OUT",Stock_Tracker[[#This Row],[Price]]*Stock_Tracker[[#This Row],[Quantity]],"N/A")</f>
        <v>N/A</v>
      </c>
      <c r="K97" t="s">
        <v>88</v>
      </c>
      <c r="L97" s="47">
        <f>IF(AND(Stock_Tracker[[#This Row],[Transaction Type]]="Stock IN",Stock_Tracker[[#This Row],[Item Category]]="Keychains"),Stock_Tracker[[#This Row],[Quantity]],IF(AND(Stock_Tracker[[#This Row],[Transaction Type]]="Stock OUT",Stock_Tracker[[#This Row],[Item Category]]="Keychains"),-Stock_Tracker[[#This Row],[Quantity]],"0"))</f>
        <v>1</v>
      </c>
      <c r="M97" s="47" t="str">
        <f>IF(AND(Stock_Tracker[[#This Row],[Transaction Type]]="Stock IN",Stock_Tracker[[#This Row],[Item Category]]="Prints"),Stock_Tracker[[#This Row],[Quantity]],IF(AND(Stock_Tracker[[#This Row],[Transaction Type]]="Stock OUT",Stock_Tracker[[#This Row],[Item Category]]="Prints"),-Stock_Tracker[[#This Row],[Quantity]],"0"))</f>
        <v>0</v>
      </c>
      <c r="N97"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7" s="47" t="str">
        <f>IF(AND(Stock_Tracker[[#This Row],[Transaction Type]]="Stock IN",Stock_Tracker[[#This Row],[Item Category]]="Stickers"),Stock_Tracker[[#This Row],[Quantity]],IF(AND(Stock_Tracker[[#This Row],[Transaction Type]]="Stock OUT",Stock_Tracker[[#This Row],[Item Category]]="Stickers"),-Stock_Tracker[[#This Row],[Quantity]],"0"))</f>
        <v>0</v>
      </c>
      <c r="P97" s="47">
        <f>IFERROR(P96+Stock_Tracker[[#This Row],[Keychain (+/-)]],0)</f>
        <v>19</v>
      </c>
      <c r="Q97" s="47">
        <f>IFERROR(Q96+Stock_Tracker[[#This Row],[Print (+/-)]],0)</f>
        <v>44</v>
      </c>
      <c r="R97" s="47">
        <f>IFERROR(R96+Stock_Tracker[[#This Row],[Greeting Card (+/-)]],1)</f>
        <v>1</v>
      </c>
      <c r="S97" s="47">
        <f>IFERROR(S96+Stock_Tracker[[#This Row],[Stickers (+/-)]],0)</f>
        <v>41</v>
      </c>
      <c r="T97" s="47">
        <f>SUM(Stock_Tracker[[#This Row],[KC as of TX date]:[Stickers as of TX date]])</f>
        <v>105</v>
      </c>
    </row>
    <row r="98" spans="2:20" x14ac:dyDescent="0.2">
      <c r="B98" t="s">
        <v>311</v>
      </c>
      <c r="C98" t="str">
        <f>_xlfn.XLOOKUP(Stock_Tracker[[#This Row],[Item Name]],Master_Inventory[Item Name],Master_Inventory[Inventory ID],"",0)</f>
        <v>K0041</v>
      </c>
      <c r="D98" t="s">
        <v>309</v>
      </c>
      <c r="E98" t="str">
        <f>_xlfn.XLOOKUP(Stock_Tracker[[#This Row],[Item Name]],Master_Inventory[Item Name],Master_Inventory[Item Category],"",0)</f>
        <v>Keychains</v>
      </c>
      <c r="F98" s="45">
        <v>45612</v>
      </c>
      <c r="G98" t="s">
        <v>83</v>
      </c>
      <c r="H98" s="3">
        <f>IF(Stock_Tracker[[#This Row],[Transaction Type]]="Stock OUT",_xlfn.XLOOKUP(Stock_Tracker[[#This Row],[Inventory ID]],Master_Inventory[Inventory ID],Master_Inventory[Price]),"N/A")</f>
        <v>30</v>
      </c>
      <c r="I98" s="1">
        <v>1</v>
      </c>
      <c r="J98" s="46">
        <f>IF(Stock_Tracker[[#This Row],[Transaction Type]]="Stock OUT",Stock_Tracker[[#This Row],[Price]]*Stock_Tracker[[#This Row],[Quantity]],"N/A")</f>
        <v>30</v>
      </c>
      <c r="K98" t="s">
        <v>89</v>
      </c>
      <c r="L98" s="47">
        <f>IF(AND(Stock_Tracker[[#This Row],[Transaction Type]]="Stock IN",Stock_Tracker[[#This Row],[Item Category]]="Keychains"),Stock_Tracker[[#This Row],[Quantity]],IF(AND(Stock_Tracker[[#This Row],[Transaction Type]]="Stock OUT",Stock_Tracker[[#This Row],[Item Category]]="Keychains"),-Stock_Tracker[[#This Row],[Quantity]],"0"))</f>
        <v>-1</v>
      </c>
      <c r="M98" s="47" t="str">
        <f>IF(AND(Stock_Tracker[[#This Row],[Transaction Type]]="Stock IN",Stock_Tracker[[#This Row],[Item Category]]="Prints"),Stock_Tracker[[#This Row],[Quantity]],IF(AND(Stock_Tracker[[#This Row],[Transaction Type]]="Stock OUT",Stock_Tracker[[#This Row],[Item Category]]="Prints"),-Stock_Tracker[[#This Row],[Quantity]],"0"))</f>
        <v>0</v>
      </c>
      <c r="N98"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8" s="47" t="str">
        <f>IF(AND(Stock_Tracker[[#This Row],[Transaction Type]]="Stock IN",Stock_Tracker[[#This Row],[Item Category]]="Stickers"),Stock_Tracker[[#This Row],[Quantity]],IF(AND(Stock_Tracker[[#This Row],[Transaction Type]]="Stock OUT",Stock_Tracker[[#This Row],[Item Category]]="Stickers"),-Stock_Tracker[[#This Row],[Quantity]],"0"))</f>
        <v>0</v>
      </c>
      <c r="P98" s="47">
        <f>IFERROR(P97+Stock_Tracker[[#This Row],[Keychain (+/-)]],0)</f>
        <v>18</v>
      </c>
      <c r="Q98" s="47">
        <f>IFERROR(Q97+Stock_Tracker[[#This Row],[Print (+/-)]],0)</f>
        <v>44</v>
      </c>
      <c r="R98" s="47">
        <f>IFERROR(R97+Stock_Tracker[[#This Row],[Greeting Card (+/-)]],1)</f>
        <v>1</v>
      </c>
      <c r="S98" s="47">
        <f>IFERROR(S97+Stock_Tracker[[#This Row],[Stickers (+/-)]],0)</f>
        <v>41</v>
      </c>
      <c r="T98" s="47">
        <f>SUM(Stock_Tracker[[#This Row],[KC as of TX date]:[Stickers as of TX date]])</f>
        <v>104</v>
      </c>
    </row>
    <row r="99" spans="2:20" x14ac:dyDescent="0.2">
      <c r="B99" t="s">
        <v>312</v>
      </c>
      <c r="C99" t="str">
        <f>_xlfn.XLOOKUP(Stock_Tracker[[#This Row],[Item Name]],Master_Inventory[Item Name],Master_Inventory[Inventory ID],"",0)</f>
        <v>P0001</v>
      </c>
      <c r="D99" t="s">
        <v>64</v>
      </c>
      <c r="E99" t="str">
        <f>_xlfn.XLOOKUP(Stock_Tracker[[#This Row],[Item Name]],Master_Inventory[Item Name],Master_Inventory[Item Category],"",0)</f>
        <v>Prints</v>
      </c>
      <c r="F99" s="45">
        <v>45612</v>
      </c>
      <c r="G99" t="s">
        <v>82</v>
      </c>
      <c r="H99" s="3" t="str">
        <f>IF(Stock_Tracker[[#This Row],[Transaction Type]]="Stock OUT",_xlfn.XLOOKUP(Stock_Tracker[[#This Row],[Inventory ID]],Master_Inventory[Inventory ID],Master_Inventory[Price]),"N/A")</f>
        <v>N/A</v>
      </c>
      <c r="I99" s="1">
        <v>2</v>
      </c>
      <c r="J99" s="46" t="str">
        <f>IF(Stock_Tracker[[#This Row],[Transaction Type]]="Stock OUT",Stock_Tracker[[#This Row],[Price]]*Stock_Tracker[[#This Row],[Quantity]],"N/A")</f>
        <v>N/A</v>
      </c>
      <c r="K99" t="s">
        <v>314</v>
      </c>
      <c r="L99" s="47" t="str">
        <f>IF(AND(Stock_Tracker[[#This Row],[Transaction Type]]="Stock IN",Stock_Tracker[[#This Row],[Item Category]]="Keychains"),Stock_Tracker[[#This Row],[Quantity]],IF(AND(Stock_Tracker[[#This Row],[Transaction Type]]="Stock OUT",Stock_Tracker[[#This Row],[Item Category]]="Keychains"),-Stock_Tracker[[#This Row],[Quantity]],"0"))</f>
        <v>0</v>
      </c>
      <c r="M99" s="47">
        <f>IF(AND(Stock_Tracker[[#This Row],[Transaction Type]]="Stock IN",Stock_Tracker[[#This Row],[Item Category]]="Prints"),Stock_Tracker[[#This Row],[Quantity]],IF(AND(Stock_Tracker[[#This Row],[Transaction Type]]="Stock OUT",Stock_Tracker[[#This Row],[Item Category]]="Prints"),-Stock_Tracker[[#This Row],[Quantity]],"0"))</f>
        <v>2</v>
      </c>
      <c r="N99" s="47" t="str">
        <f>IF(AND(Stock_Tracker[[#This Row],[Transaction Type]]="Stock IN",Stock_Tracker[[#This Row],[Item Category]]="Greeting Cards"),Stock_Tracker[[#This Row],[Quantity]],IF(AND(Stock_Tracker[[#This Row],[Transaction Type]]="Stock OUT",Stock_Tracker[[#This Row],[Item Category]]="Greeting Cards"),-Stock_Tracker[[#This Row],[Quantity]],"0"))</f>
        <v>0</v>
      </c>
      <c r="O99" s="47" t="str">
        <f>IF(AND(Stock_Tracker[[#This Row],[Transaction Type]]="Stock IN",Stock_Tracker[[#This Row],[Item Category]]="Stickers"),Stock_Tracker[[#This Row],[Quantity]],IF(AND(Stock_Tracker[[#This Row],[Transaction Type]]="Stock OUT",Stock_Tracker[[#This Row],[Item Category]]="Stickers"),-Stock_Tracker[[#This Row],[Quantity]],"0"))</f>
        <v>0</v>
      </c>
      <c r="P99" s="47">
        <f>IFERROR(P98+Stock_Tracker[[#This Row],[Keychain (+/-)]],0)</f>
        <v>18</v>
      </c>
      <c r="Q99" s="47">
        <f>IFERROR(Q98+Stock_Tracker[[#This Row],[Print (+/-)]],0)</f>
        <v>46</v>
      </c>
      <c r="R99" s="47">
        <f>IFERROR(R98+Stock_Tracker[[#This Row],[Greeting Card (+/-)]],1)</f>
        <v>1</v>
      </c>
      <c r="S99" s="47">
        <f>IFERROR(S98+Stock_Tracker[[#This Row],[Stickers (+/-)]],0)</f>
        <v>41</v>
      </c>
      <c r="T99" s="47">
        <f>SUM(Stock_Tracker[[#This Row],[KC as of TX date]:[Stickers as of TX date]])</f>
        <v>106</v>
      </c>
    </row>
    <row r="100" spans="2:20" x14ac:dyDescent="0.2">
      <c r="B100" t="s">
        <v>313</v>
      </c>
      <c r="C100" t="str">
        <f>_xlfn.XLOOKUP(Stock_Tracker[[#This Row],[Item Name]],Master_Inventory[Item Name],Master_Inventory[Inventory ID],"",0)</f>
        <v>P0004</v>
      </c>
      <c r="D100" t="s">
        <v>240</v>
      </c>
      <c r="E100" t="str">
        <f>_xlfn.XLOOKUP(Stock_Tracker[[#This Row],[Item Name]],Master_Inventory[Item Name],Master_Inventory[Item Category],"",0)</f>
        <v>Prints</v>
      </c>
      <c r="F100" s="45">
        <v>45612</v>
      </c>
      <c r="G100" t="s">
        <v>82</v>
      </c>
      <c r="H100" s="3" t="str">
        <f>IF(Stock_Tracker[[#This Row],[Transaction Type]]="Stock OUT",_xlfn.XLOOKUP(Stock_Tracker[[#This Row],[Inventory ID]],Master_Inventory[Inventory ID],Master_Inventory[Price]),"N/A")</f>
        <v>N/A</v>
      </c>
      <c r="I100" s="1">
        <v>1</v>
      </c>
      <c r="J100" s="46" t="str">
        <f>IF(Stock_Tracker[[#This Row],[Transaction Type]]="Stock OUT",Stock_Tracker[[#This Row],[Price]]*Stock_Tracker[[#This Row],[Quantity]],"N/A")</f>
        <v>N/A</v>
      </c>
      <c r="K100" t="s">
        <v>314</v>
      </c>
      <c r="L100" s="47" t="str">
        <f>IF(AND(Stock_Tracker[[#This Row],[Transaction Type]]="Stock IN",Stock_Tracker[[#This Row],[Item Category]]="Keychains"),Stock_Tracker[[#This Row],[Quantity]],IF(AND(Stock_Tracker[[#This Row],[Transaction Type]]="Stock OUT",Stock_Tracker[[#This Row],[Item Category]]="Keychains"),-Stock_Tracker[[#This Row],[Quantity]],"0"))</f>
        <v>0</v>
      </c>
      <c r="M100" s="47">
        <f>IF(AND(Stock_Tracker[[#This Row],[Transaction Type]]="Stock IN",Stock_Tracker[[#This Row],[Item Category]]="Prints"),Stock_Tracker[[#This Row],[Quantity]],IF(AND(Stock_Tracker[[#This Row],[Transaction Type]]="Stock OUT",Stock_Tracker[[#This Row],[Item Category]]="Prints"),-Stock_Tracker[[#This Row],[Quantity]],"0"))</f>
        <v>1</v>
      </c>
      <c r="N100"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0" s="47" t="str">
        <f>IF(AND(Stock_Tracker[[#This Row],[Transaction Type]]="Stock IN",Stock_Tracker[[#This Row],[Item Category]]="Stickers"),Stock_Tracker[[#This Row],[Quantity]],IF(AND(Stock_Tracker[[#This Row],[Transaction Type]]="Stock OUT",Stock_Tracker[[#This Row],[Item Category]]="Stickers"),-Stock_Tracker[[#This Row],[Quantity]],"0"))</f>
        <v>0</v>
      </c>
      <c r="P100" s="47">
        <f>IFERROR(P99+Stock_Tracker[[#This Row],[Keychain (+/-)]],0)</f>
        <v>18</v>
      </c>
      <c r="Q100" s="47">
        <f>IFERROR(Q99+Stock_Tracker[[#This Row],[Print (+/-)]],0)</f>
        <v>47</v>
      </c>
      <c r="R100" s="47">
        <f>IFERROR(R99+Stock_Tracker[[#This Row],[Greeting Card (+/-)]],1)</f>
        <v>1</v>
      </c>
      <c r="S100" s="47">
        <f>IFERROR(S99+Stock_Tracker[[#This Row],[Stickers (+/-)]],0)</f>
        <v>41</v>
      </c>
      <c r="T100" s="47">
        <f>SUM(Stock_Tracker[[#This Row],[KC as of TX date]:[Stickers as of TX date]])</f>
        <v>107</v>
      </c>
    </row>
    <row r="101" spans="2:20" x14ac:dyDescent="0.2">
      <c r="B101" t="s">
        <v>315</v>
      </c>
      <c r="C101" t="str">
        <f>_xlfn.XLOOKUP(Stock_Tracker[[#This Row],[Item Name]],Master_Inventory[Item Name],Master_Inventory[Inventory ID],"",0)</f>
        <v>S0002</v>
      </c>
      <c r="D101" t="s">
        <v>305</v>
      </c>
      <c r="E101" t="str">
        <f>_xlfn.XLOOKUP(Stock_Tracker[[#This Row],[Item Name]],Master_Inventory[Item Name],Master_Inventory[Item Category],"",0)</f>
        <v>Stickers</v>
      </c>
      <c r="F101" s="45">
        <v>45612</v>
      </c>
      <c r="G101" t="s">
        <v>83</v>
      </c>
      <c r="H101" s="3">
        <f>IF(Stock_Tracker[[#This Row],[Transaction Type]]="Stock OUT",_xlfn.XLOOKUP(Stock_Tracker[[#This Row],[Inventory ID]],Master_Inventory[Inventory ID],Master_Inventory[Price]),"N/A")</f>
        <v>3</v>
      </c>
      <c r="I101" s="1">
        <v>5</v>
      </c>
      <c r="J101" s="46">
        <f>IF(Stock_Tracker[[#This Row],[Transaction Type]]="Stock OUT",Stock_Tracker[[#This Row],[Price]]*Stock_Tracker[[#This Row],[Quantity]],"N/A")</f>
        <v>15</v>
      </c>
      <c r="K101" t="s">
        <v>89</v>
      </c>
      <c r="L101" s="47" t="str">
        <f>IF(AND(Stock_Tracker[[#This Row],[Transaction Type]]="Stock IN",Stock_Tracker[[#This Row],[Item Category]]="Keychains"),Stock_Tracker[[#This Row],[Quantity]],IF(AND(Stock_Tracker[[#This Row],[Transaction Type]]="Stock OUT",Stock_Tracker[[#This Row],[Item Category]]="Keychains"),-Stock_Tracker[[#This Row],[Quantity]],"0"))</f>
        <v>0</v>
      </c>
      <c r="M101" s="47" t="str">
        <f>IF(AND(Stock_Tracker[[#This Row],[Transaction Type]]="Stock IN",Stock_Tracker[[#This Row],[Item Category]]="Prints"),Stock_Tracker[[#This Row],[Quantity]],IF(AND(Stock_Tracker[[#This Row],[Transaction Type]]="Stock OUT",Stock_Tracker[[#This Row],[Item Category]]="Prints"),-Stock_Tracker[[#This Row],[Quantity]],"0"))</f>
        <v>0</v>
      </c>
      <c r="N101"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1" s="47">
        <f>IF(AND(Stock_Tracker[[#This Row],[Transaction Type]]="Stock IN",Stock_Tracker[[#This Row],[Item Category]]="Stickers"),Stock_Tracker[[#This Row],[Quantity]],IF(AND(Stock_Tracker[[#This Row],[Transaction Type]]="Stock OUT",Stock_Tracker[[#This Row],[Item Category]]="Stickers"),-Stock_Tracker[[#This Row],[Quantity]],"0"))</f>
        <v>-5</v>
      </c>
      <c r="P101" s="47">
        <f>IFERROR(P100+Stock_Tracker[[#This Row],[Keychain (+/-)]],0)</f>
        <v>18</v>
      </c>
      <c r="Q101" s="47">
        <f>IFERROR(Q100+Stock_Tracker[[#This Row],[Print (+/-)]],0)</f>
        <v>47</v>
      </c>
      <c r="R101" s="47">
        <f>IFERROR(R100+Stock_Tracker[[#This Row],[Greeting Card (+/-)]],1)</f>
        <v>1</v>
      </c>
      <c r="S101" s="47">
        <f>IFERROR(S100+Stock_Tracker[[#This Row],[Stickers (+/-)]],0)</f>
        <v>36</v>
      </c>
      <c r="T101" s="47">
        <f>SUM(Stock_Tracker[[#This Row],[KC as of TX date]:[Stickers as of TX date]])</f>
        <v>102</v>
      </c>
    </row>
    <row r="102" spans="2:20" x14ac:dyDescent="0.2">
      <c r="B102" t="s">
        <v>316</v>
      </c>
      <c r="C102" t="str">
        <f>_xlfn.XLOOKUP(Stock_Tracker[[#This Row],[Item Name]],Master_Inventory[Item Name],Master_Inventory[Inventory ID],"",0)</f>
        <v>S0001</v>
      </c>
      <c r="D102" t="s">
        <v>286</v>
      </c>
      <c r="E102" t="str">
        <f>_xlfn.XLOOKUP(Stock_Tracker[[#This Row],[Item Name]],Master_Inventory[Item Name],Master_Inventory[Item Category],"",0)</f>
        <v>Stickers</v>
      </c>
      <c r="F102" s="45">
        <v>45612</v>
      </c>
      <c r="G102" t="s">
        <v>83</v>
      </c>
      <c r="H102" s="3">
        <f>IF(Stock_Tracker[[#This Row],[Transaction Type]]="Stock OUT",_xlfn.XLOOKUP(Stock_Tracker[[#This Row],[Inventory ID]],Master_Inventory[Inventory ID],Master_Inventory[Price]),"N/A")</f>
        <v>3</v>
      </c>
      <c r="I102" s="1">
        <v>3</v>
      </c>
      <c r="J102" s="46">
        <f>IF(Stock_Tracker[[#This Row],[Transaction Type]]="Stock OUT",Stock_Tracker[[#This Row],[Price]]*Stock_Tracker[[#This Row],[Quantity]],"N/A")</f>
        <v>9</v>
      </c>
      <c r="K102" t="s">
        <v>89</v>
      </c>
      <c r="L102" s="47" t="str">
        <f>IF(AND(Stock_Tracker[[#This Row],[Transaction Type]]="Stock IN",Stock_Tracker[[#This Row],[Item Category]]="Keychains"),Stock_Tracker[[#This Row],[Quantity]],IF(AND(Stock_Tracker[[#This Row],[Transaction Type]]="Stock OUT",Stock_Tracker[[#This Row],[Item Category]]="Keychains"),-Stock_Tracker[[#This Row],[Quantity]],"0"))</f>
        <v>0</v>
      </c>
      <c r="M102" s="47" t="str">
        <f>IF(AND(Stock_Tracker[[#This Row],[Transaction Type]]="Stock IN",Stock_Tracker[[#This Row],[Item Category]]="Prints"),Stock_Tracker[[#This Row],[Quantity]],IF(AND(Stock_Tracker[[#This Row],[Transaction Type]]="Stock OUT",Stock_Tracker[[#This Row],[Item Category]]="Prints"),-Stock_Tracker[[#This Row],[Quantity]],"0"))</f>
        <v>0</v>
      </c>
      <c r="N102"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2" s="47">
        <f>IF(AND(Stock_Tracker[[#This Row],[Transaction Type]]="Stock IN",Stock_Tracker[[#This Row],[Item Category]]="Stickers"),Stock_Tracker[[#This Row],[Quantity]],IF(AND(Stock_Tracker[[#This Row],[Transaction Type]]="Stock OUT",Stock_Tracker[[#This Row],[Item Category]]="Stickers"),-Stock_Tracker[[#This Row],[Quantity]],"0"))</f>
        <v>-3</v>
      </c>
      <c r="P102" s="47">
        <f>IFERROR(P101+Stock_Tracker[[#This Row],[Keychain (+/-)]],0)</f>
        <v>18</v>
      </c>
      <c r="Q102" s="47">
        <f>IFERROR(Q101+Stock_Tracker[[#This Row],[Print (+/-)]],0)</f>
        <v>47</v>
      </c>
      <c r="R102" s="47">
        <f>IFERROR(R101+Stock_Tracker[[#This Row],[Greeting Card (+/-)]],1)</f>
        <v>1</v>
      </c>
      <c r="S102" s="47">
        <f>IFERROR(S101+Stock_Tracker[[#This Row],[Stickers (+/-)]],0)</f>
        <v>33</v>
      </c>
      <c r="T102" s="47">
        <f>SUM(Stock_Tracker[[#This Row],[KC as of TX date]:[Stickers as of TX date]])</f>
        <v>99</v>
      </c>
    </row>
    <row r="103" spans="2:20" x14ac:dyDescent="0.2">
      <c r="B103" t="s">
        <v>317</v>
      </c>
      <c r="C103" t="str">
        <f>_xlfn.XLOOKUP(Stock_Tracker[[#This Row],[Item Name]],Master_Inventory[Item Name],Master_Inventory[Inventory ID],"",0)</f>
        <v>K0040</v>
      </c>
      <c r="D103" t="s">
        <v>304</v>
      </c>
      <c r="E103" t="str">
        <f>_xlfn.XLOOKUP(Stock_Tracker[[#This Row],[Item Name]],Master_Inventory[Item Name],Master_Inventory[Item Category],"",0)</f>
        <v>Keychains</v>
      </c>
      <c r="F103" s="45">
        <v>45612</v>
      </c>
      <c r="G103" t="s">
        <v>83</v>
      </c>
      <c r="H103" s="3">
        <f>IF(Stock_Tracker[[#This Row],[Transaction Type]]="Stock OUT",_xlfn.XLOOKUP(Stock_Tracker[[#This Row],[Inventory ID]],Master_Inventory[Inventory ID],Master_Inventory[Price]),"N/A")</f>
        <v>30</v>
      </c>
      <c r="I103" s="1">
        <v>1</v>
      </c>
      <c r="J103" s="46">
        <f>IF(Stock_Tracker[[#This Row],[Transaction Type]]="Stock OUT",Stock_Tracker[[#This Row],[Price]]*Stock_Tracker[[#This Row],[Quantity]],"N/A")</f>
        <v>30</v>
      </c>
      <c r="K103" t="s">
        <v>89</v>
      </c>
      <c r="L103" s="47">
        <f>IF(AND(Stock_Tracker[[#This Row],[Transaction Type]]="Stock IN",Stock_Tracker[[#This Row],[Item Category]]="Keychains"),Stock_Tracker[[#This Row],[Quantity]],IF(AND(Stock_Tracker[[#This Row],[Transaction Type]]="Stock OUT",Stock_Tracker[[#This Row],[Item Category]]="Keychains"),-Stock_Tracker[[#This Row],[Quantity]],"0"))</f>
        <v>-1</v>
      </c>
      <c r="M103" s="47" t="str">
        <f>IF(AND(Stock_Tracker[[#This Row],[Transaction Type]]="Stock IN",Stock_Tracker[[#This Row],[Item Category]]="Prints"),Stock_Tracker[[#This Row],[Quantity]],IF(AND(Stock_Tracker[[#This Row],[Transaction Type]]="Stock OUT",Stock_Tracker[[#This Row],[Item Category]]="Prints"),-Stock_Tracker[[#This Row],[Quantity]],"0"))</f>
        <v>0</v>
      </c>
      <c r="N103"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3" s="47" t="str">
        <f>IF(AND(Stock_Tracker[[#This Row],[Transaction Type]]="Stock IN",Stock_Tracker[[#This Row],[Item Category]]="Stickers"),Stock_Tracker[[#This Row],[Quantity]],IF(AND(Stock_Tracker[[#This Row],[Transaction Type]]="Stock OUT",Stock_Tracker[[#This Row],[Item Category]]="Stickers"),-Stock_Tracker[[#This Row],[Quantity]],"0"))</f>
        <v>0</v>
      </c>
      <c r="P103" s="47">
        <f>IFERROR(P102+Stock_Tracker[[#This Row],[Keychain (+/-)]],0)</f>
        <v>17</v>
      </c>
      <c r="Q103" s="47">
        <f>IFERROR(Q102+Stock_Tracker[[#This Row],[Print (+/-)]],0)</f>
        <v>47</v>
      </c>
      <c r="R103" s="47">
        <f>IFERROR(R102+Stock_Tracker[[#This Row],[Greeting Card (+/-)]],1)</f>
        <v>1</v>
      </c>
      <c r="S103" s="47">
        <f>IFERROR(S102+Stock_Tracker[[#This Row],[Stickers (+/-)]],0)</f>
        <v>33</v>
      </c>
      <c r="T103" s="47">
        <f>SUM(Stock_Tracker[[#This Row],[KC as of TX date]:[Stickers as of TX date]])</f>
        <v>98</v>
      </c>
    </row>
    <row r="104" spans="2:20" x14ac:dyDescent="0.2">
      <c r="B104" t="s">
        <v>318</v>
      </c>
      <c r="C104" t="str">
        <f>_xlfn.XLOOKUP(Stock_Tracker[[#This Row],[Item Name]],Master_Inventory[Item Name],Master_Inventory[Inventory ID],"",0)</f>
        <v>K0032</v>
      </c>
      <c r="D104" t="s">
        <v>176</v>
      </c>
      <c r="E104" t="str">
        <f>_xlfn.XLOOKUP(Stock_Tracker[[#This Row],[Item Name]],Master_Inventory[Item Name],Master_Inventory[Item Category],"",0)</f>
        <v>Keychains</v>
      </c>
      <c r="F104" s="45">
        <v>45615</v>
      </c>
      <c r="G104" t="s">
        <v>83</v>
      </c>
      <c r="H104" s="3">
        <f>IF(Stock_Tracker[[#This Row],[Transaction Type]]="Stock OUT",_xlfn.XLOOKUP(Stock_Tracker[[#This Row],[Inventory ID]],Master_Inventory[Inventory ID],Master_Inventory[Price]),"N/A")</f>
        <v>30</v>
      </c>
      <c r="I104" s="1">
        <v>1</v>
      </c>
      <c r="J104" s="46">
        <f>IF(Stock_Tracker[[#This Row],[Transaction Type]]="Stock OUT",Stock_Tracker[[#This Row],[Price]]*Stock_Tracker[[#This Row],[Quantity]],"N/A")</f>
        <v>30</v>
      </c>
      <c r="K104" t="s">
        <v>89</v>
      </c>
      <c r="L104" s="47">
        <f>IF(AND(Stock_Tracker[[#This Row],[Transaction Type]]="Stock IN",Stock_Tracker[[#This Row],[Item Category]]="Keychains"),Stock_Tracker[[#This Row],[Quantity]],IF(AND(Stock_Tracker[[#This Row],[Transaction Type]]="Stock OUT",Stock_Tracker[[#This Row],[Item Category]]="Keychains"),-Stock_Tracker[[#This Row],[Quantity]],"0"))</f>
        <v>-1</v>
      </c>
      <c r="M104" s="47" t="str">
        <f>IF(AND(Stock_Tracker[[#This Row],[Transaction Type]]="Stock IN",Stock_Tracker[[#This Row],[Item Category]]="Prints"),Stock_Tracker[[#This Row],[Quantity]],IF(AND(Stock_Tracker[[#This Row],[Transaction Type]]="Stock OUT",Stock_Tracker[[#This Row],[Item Category]]="Prints"),-Stock_Tracker[[#This Row],[Quantity]],"0"))</f>
        <v>0</v>
      </c>
      <c r="N104"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4" s="47" t="str">
        <f>IF(AND(Stock_Tracker[[#This Row],[Transaction Type]]="Stock IN",Stock_Tracker[[#This Row],[Item Category]]="Stickers"),Stock_Tracker[[#This Row],[Quantity]],IF(AND(Stock_Tracker[[#This Row],[Transaction Type]]="Stock OUT",Stock_Tracker[[#This Row],[Item Category]]="Stickers"),-Stock_Tracker[[#This Row],[Quantity]],"0"))</f>
        <v>0</v>
      </c>
      <c r="P104" s="47">
        <f>IFERROR(P103+Stock_Tracker[[#This Row],[Keychain (+/-)]],0)</f>
        <v>16</v>
      </c>
      <c r="Q104" s="47">
        <f>IFERROR(Q103+Stock_Tracker[[#This Row],[Print (+/-)]],0)</f>
        <v>47</v>
      </c>
      <c r="R104" s="47">
        <f>IFERROR(R103+Stock_Tracker[[#This Row],[Greeting Card (+/-)]],1)</f>
        <v>1</v>
      </c>
      <c r="S104" s="47">
        <f>IFERROR(S103+Stock_Tracker[[#This Row],[Stickers (+/-)]],0)</f>
        <v>33</v>
      </c>
      <c r="T104" s="47">
        <f>SUM(Stock_Tracker[[#This Row],[KC as of TX date]:[Stickers as of TX date]])</f>
        <v>97</v>
      </c>
    </row>
    <row r="105" spans="2:20" x14ac:dyDescent="0.2">
      <c r="B105" t="s">
        <v>319</v>
      </c>
      <c r="C105" t="str">
        <f>_xlfn.XLOOKUP(Stock_Tracker[[#This Row],[Item Name]],Master_Inventory[Item Name],Master_Inventory[Inventory ID],"",0)</f>
        <v>P0018</v>
      </c>
      <c r="D105" t="s">
        <v>264</v>
      </c>
      <c r="E105" t="str">
        <f>_xlfn.XLOOKUP(Stock_Tracker[[#This Row],[Item Name]],Master_Inventory[Item Name],Master_Inventory[Item Category],"",0)</f>
        <v>Prints</v>
      </c>
      <c r="F105" s="45">
        <v>45615</v>
      </c>
      <c r="G105" t="s">
        <v>83</v>
      </c>
      <c r="H105" s="3">
        <f>IF(Stock_Tracker[[#This Row],[Transaction Type]]="Stock OUT",_xlfn.XLOOKUP(Stock_Tracker[[#This Row],[Inventory ID]],Master_Inventory[Inventory ID],Master_Inventory[Price]),"N/A")</f>
        <v>25</v>
      </c>
      <c r="I105" s="1">
        <v>1</v>
      </c>
      <c r="J105" s="46">
        <f>IF(Stock_Tracker[[#This Row],[Transaction Type]]="Stock OUT",Stock_Tracker[[#This Row],[Price]]*Stock_Tracker[[#This Row],[Quantity]],"N/A")</f>
        <v>25</v>
      </c>
      <c r="K105" t="s">
        <v>89</v>
      </c>
      <c r="L105" s="47" t="str">
        <f>IF(AND(Stock_Tracker[[#This Row],[Transaction Type]]="Stock IN",Stock_Tracker[[#This Row],[Item Category]]="Keychains"),Stock_Tracker[[#This Row],[Quantity]],IF(AND(Stock_Tracker[[#This Row],[Transaction Type]]="Stock OUT",Stock_Tracker[[#This Row],[Item Category]]="Keychains"),-Stock_Tracker[[#This Row],[Quantity]],"0"))</f>
        <v>0</v>
      </c>
      <c r="M105" s="47">
        <f>IF(AND(Stock_Tracker[[#This Row],[Transaction Type]]="Stock IN",Stock_Tracker[[#This Row],[Item Category]]="Prints"),Stock_Tracker[[#This Row],[Quantity]],IF(AND(Stock_Tracker[[#This Row],[Transaction Type]]="Stock OUT",Stock_Tracker[[#This Row],[Item Category]]="Prints"),-Stock_Tracker[[#This Row],[Quantity]],"0"))</f>
        <v>-1</v>
      </c>
      <c r="N105"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5" s="47" t="str">
        <f>IF(AND(Stock_Tracker[[#This Row],[Transaction Type]]="Stock IN",Stock_Tracker[[#This Row],[Item Category]]="Stickers"),Stock_Tracker[[#This Row],[Quantity]],IF(AND(Stock_Tracker[[#This Row],[Transaction Type]]="Stock OUT",Stock_Tracker[[#This Row],[Item Category]]="Stickers"),-Stock_Tracker[[#This Row],[Quantity]],"0"))</f>
        <v>0</v>
      </c>
      <c r="P105" s="47">
        <f>IFERROR(P104+Stock_Tracker[[#This Row],[Keychain (+/-)]],0)</f>
        <v>16</v>
      </c>
      <c r="Q105" s="47">
        <f>IFERROR(Q104+Stock_Tracker[[#This Row],[Print (+/-)]],0)</f>
        <v>46</v>
      </c>
      <c r="R105" s="47">
        <f>IFERROR(R104+Stock_Tracker[[#This Row],[Greeting Card (+/-)]],1)</f>
        <v>1</v>
      </c>
      <c r="S105" s="47">
        <f>IFERROR(S104+Stock_Tracker[[#This Row],[Stickers (+/-)]],0)</f>
        <v>33</v>
      </c>
      <c r="T105" s="47">
        <f>SUM(Stock_Tracker[[#This Row],[KC as of TX date]:[Stickers as of TX date]])</f>
        <v>96</v>
      </c>
    </row>
    <row r="106" spans="2:20" x14ac:dyDescent="0.2">
      <c r="B106" t="s">
        <v>320</v>
      </c>
      <c r="C106" t="str">
        <f>_xlfn.XLOOKUP(Stock_Tracker[[#This Row],[Item Name]],Master_Inventory[Item Name],Master_Inventory[Inventory ID],"",0)</f>
        <v>P0010</v>
      </c>
      <c r="D106" t="s">
        <v>248</v>
      </c>
      <c r="E106" t="str">
        <f>_xlfn.XLOOKUP(Stock_Tracker[[#This Row],[Item Name]],Master_Inventory[Item Name],Master_Inventory[Item Category],"",0)</f>
        <v>Prints</v>
      </c>
      <c r="F106" s="45">
        <v>45615</v>
      </c>
      <c r="G106" t="s">
        <v>83</v>
      </c>
      <c r="H106" s="3">
        <f>IF(Stock_Tracker[[#This Row],[Transaction Type]]="Stock OUT",_xlfn.XLOOKUP(Stock_Tracker[[#This Row],[Inventory ID]],Master_Inventory[Inventory ID],Master_Inventory[Price]),"N/A")</f>
        <v>20</v>
      </c>
      <c r="I106" s="1">
        <v>1</v>
      </c>
      <c r="J106" s="46">
        <f>IF(Stock_Tracker[[#This Row],[Transaction Type]]="Stock OUT",Stock_Tracker[[#This Row],[Price]]*Stock_Tracker[[#This Row],[Quantity]],"N/A")</f>
        <v>20</v>
      </c>
      <c r="K106" t="s">
        <v>89</v>
      </c>
      <c r="L106" s="47" t="str">
        <f>IF(AND(Stock_Tracker[[#This Row],[Transaction Type]]="Stock IN",Stock_Tracker[[#This Row],[Item Category]]="Keychains"),Stock_Tracker[[#This Row],[Quantity]],IF(AND(Stock_Tracker[[#This Row],[Transaction Type]]="Stock OUT",Stock_Tracker[[#This Row],[Item Category]]="Keychains"),-Stock_Tracker[[#This Row],[Quantity]],"0"))</f>
        <v>0</v>
      </c>
      <c r="M106" s="47">
        <f>IF(AND(Stock_Tracker[[#This Row],[Transaction Type]]="Stock IN",Stock_Tracker[[#This Row],[Item Category]]="Prints"),Stock_Tracker[[#This Row],[Quantity]],IF(AND(Stock_Tracker[[#This Row],[Transaction Type]]="Stock OUT",Stock_Tracker[[#This Row],[Item Category]]="Prints"),-Stock_Tracker[[#This Row],[Quantity]],"0"))</f>
        <v>-1</v>
      </c>
      <c r="N106" s="47" t="str">
        <f>IF(AND(Stock_Tracker[[#This Row],[Transaction Type]]="Stock IN",Stock_Tracker[[#This Row],[Item Category]]="Greeting Cards"),Stock_Tracker[[#This Row],[Quantity]],IF(AND(Stock_Tracker[[#This Row],[Transaction Type]]="Stock OUT",Stock_Tracker[[#This Row],[Item Category]]="Greeting Cards"),-Stock_Tracker[[#This Row],[Quantity]],"0"))</f>
        <v>0</v>
      </c>
      <c r="O106" s="47" t="str">
        <f>IF(AND(Stock_Tracker[[#This Row],[Transaction Type]]="Stock IN",Stock_Tracker[[#This Row],[Item Category]]="Stickers"),Stock_Tracker[[#This Row],[Quantity]],IF(AND(Stock_Tracker[[#This Row],[Transaction Type]]="Stock OUT",Stock_Tracker[[#This Row],[Item Category]]="Stickers"),-Stock_Tracker[[#This Row],[Quantity]],"0"))</f>
        <v>0</v>
      </c>
      <c r="P106" s="47">
        <f>IFERROR(P105+Stock_Tracker[[#This Row],[Keychain (+/-)]],0)</f>
        <v>16</v>
      </c>
      <c r="Q106" s="47">
        <f>IFERROR(Q105+Stock_Tracker[[#This Row],[Print (+/-)]],0)</f>
        <v>45</v>
      </c>
      <c r="R106" s="47">
        <f>IFERROR(R105+Stock_Tracker[[#This Row],[Greeting Card (+/-)]],1)</f>
        <v>1</v>
      </c>
      <c r="S106" s="47">
        <f>IFERROR(S105+Stock_Tracker[[#This Row],[Stickers (+/-)]],0)</f>
        <v>33</v>
      </c>
      <c r="T106" s="47">
        <f>SUM(Stock_Tracker[[#This Row],[KC as of TX date]:[Stickers as of TX date]])</f>
        <v>95</v>
      </c>
    </row>
    <row r="107" spans="2:20" x14ac:dyDescent="0.2">
      <c r="B107" t="s">
        <v>321</v>
      </c>
      <c r="C107" s="95" t="str">
        <f>_xlfn.XLOOKUP(Stock_Tracker[[#This Row],[Item Name]],Master_Inventory[Item Name],Master_Inventory[Inventory ID],"",0)</f>
        <v>P0001</v>
      </c>
      <c r="D107" s="96" t="s">
        <v>64</v>
      </c>
      <c r="E107" s="95" t="str">
        <f>_xlfn.XLOOKUP(Stock_Tracker[[#This Row],[Item Name]],Master_Inventory[Item Name],Master_Inventory[Item Category],"",0)</f>
        <v>Prints</v>
      </c>
      <c r="F107" s="97">
        <v>45627</v>
      </c>
      <c r="G107" s="96" t="s">
        <v>83</v>
      </c>
      <c r="H107" s="98">
        <f>IF(Stock_Tracker[[#This Row],[Transaction Type]]="Stock OUT",_xlfn.XLOOKUP(Stock_Tracker[[#This Row],[Inventory ID]],Master_Inventory[Inventory ID],Master_Inventory[Price]),"N/A")</f>
        <v>10</v>
      </c>
      <c r="I107" s="99">
        <v>1</v>
      </c>
      <c r="J107" s="100">
        <f>IF(Stock_Tracker[[#This Row],[Transaction Type]]="Stock OUT",Stock_Tracker[[#This Row],[Price]]*Stock_Tracker[[#This Row],[Quantity]],"N/A")</f>
        <v>10</v>
      </c>
      <c r="K107" s="96" t="s">
        <v>89</v>
      </c>
      <c r="L107" s="101" t="str">
        <f>IF(AND(Stock_Tracker[[#This Row],[Transaction Type]]="Stock IN",Stock_Tracker[[#This Row],[Item Category]]="Keychains"),Stock_Tracker[[#This Row],[Quantity]],IF(AND(Stock_Tracker[[#This Row],[Transaction Type]]="Stock OUT",Stock_Tracker[[#This Row],[Item Category]]="Keychains"),-Stock_Tracker[[#This Row],[Quantity]],"0"))</f>
        <v>0</v>
      </c>
      <c r="M107" s="101">
        <f>IF(AND(Stock_Tracker[[#This Row],[Transaction Type]]="Stock IN",Stock_Tracker[[#This Row],[Item Category]]="Prints"),Stock_Tracker[[#This Row],[Quantity]],IF(AND(Stock_Tracker[[#This Row],[Transaction Type]]="Stock OUT",Stock_Tracker[[#This Row],[Item Category]]="Prints"),-Stock_Tracker[[#This Row],[Quantity]],"0"))</f>
        <v>-1</v>
      </c>
      <c r="N107"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07" s="101" t="str">
        <f>IF(AND(Stock_Tracker[[#This Row],[Transaction Type]]="Stock IN",Stock_Tracker[[#This Row],[Item Category]]="Stickers"),Stock_Tracker[[#This Row],[Quantity]],IF(AND(Stock_Tracker[[#This Row],[Transaction Type]]="Stock OUT",Stock_Tracker[[#This Row],[Item Category]]="Stickers"),-Stock_Tracker[[#This Row],[Quantity]],"0"))</f>
        <v>0</v>
      </c>
      <c r="P107" s="101">
        <f>IFERROR(P106+Stock_Tracker[[#This Row],[Keychain (+/-)]],0)</f>
        <v>16</v>
      </c>
      <c r="Q107" s="101">
        <f>IFERROR(Q106+Stock_Tracker[[#This Row],[Print (+/-)]],0)</f>
        <v>44</v>
      </c>
      <c r="R107" s="101">
        <f>IFERROR(R106+Stock_Tracker[[#This Row],[Greeting Card (+/-)]],1)</f>
        <v>1</v>
      </c>
      <c r="S107" s="101">
        <f>IFERROR(S106+Stock_Tracker[[#This Row],[Stickers (+/-)]],0)</f>
        <v>33</v>
      </c>
      <c r="T107" s="101">
        <f>SUM(Stock_Tracker[[#This Row],[KC as of TX date]:[Stickers as of TX date]])</f>
        <v>94</v>
      </c>
    </row>
    <row r="108" spans="2:20" x14ac:dyDescent="0.2">
      <c r="B108" t="s">
        <v>322</v>
      </c>
      <c r="C108" s="95" t="str">
        <f>_xlfn.XLOOKUP(Stock_Tracker[[#This Row],[Item Name]],Master_Inventory[Item Name],Master_Inventory[Inventory ID],"",0)</f>
        <v>K0026</v>
      </c>
      <c r="D108" s="96" t="s">
        <v>175</v>
      </c>
      <c r="E108" s="95" t="str">
        <f>_xlfn.XLOOKUP(Stock_Tracker[[#This Row],[Item Name]],Master_Inventory[Item Name],Master_Inventory[Item Category],"",0)</f>
        <v>Keychains</v>
      </c>
      <c r="F108" s="97">
        <v>45627</v>
      </c>
      <c r="G108" s="96" t="s">
        <v>83</v>
      </c>
      <c r="H108" s="98">
        <f>IF(Stock_Tracker[[#This Row],[Transaction Type]]="Stock OUT",_xlfn.XLOOKUP(Stock_Tracker[[#This Row],[Inventory ID]],Master_Inventory[Inventory ID],Master_Inventory[Price]),"N/A")</f>
        <v>30</v>
      </c>
      <c r="I108" s="99">
        <v>1</v>
      </c>
      <c r="J108" s="100">
        <f>IF(Stock_Tracker[[#This Row],[Transaction Type]]="Stock OUT",Stock_Tracker[[#This Row],[Price]]*Stock_Tracker[[#This Row],[Quantity]],"N/A")</f>
        <v>30</v>
      </c>
      <c r="K108" s="96" t="s">
        <v>89</v>
      </c>
      <c r="L108" s="101">
        <f>IF(AND(Stock_Tracker[[#This Row],[Transaction Type]]="Stock IN",Stock_Tracker[[#This Row],[Item Category]]="Keychains"),Stock_Tracker[[#This Row],[Quantity]],IF(AND(Stock_Tracker[[#This Row],[Transaction Type]]="Stock OUT",Stock_Tracker[[#This Row],[Item Category]]="Keychains"),-Stock_Tracker[[#This Row],[Quantity]],"0"))</f>
        <v>-1</v>
      </c>
      <c r="M108" s="101" t="str">
        <f>IF(AND(Stock_Tracker[[#This Row],[Transaction Type]]="Stock IN",Stock_Tracker[[#This Row],[Item Category]]="Prints"),Stock_Tracker[[#This Row],[Quantity]],IF(AND(Stock_Tracker[[#This Row],[Transaction Type]]="Stock OUT",Stock_Tracker[[#This Row],[Item Category]]="Prints"),-Stock_Tracker[[#This Row],[Quantity]],"0"))</f>
        <v>0</v>
      </c>
      <c r="N108"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08" s="101" t="str">
        <f>IF(AND(Stock_Tracker[[#This Row],[Transaction Type]]="Stock IN",Stock_Tracker[[#This Row],[Item Category]]="Stickers"),Stock_Tracker[[#This Row],[Quantity]],IF(AND(Stock_Tracker[[#This Row],[Transaction Type]]="Stock OUT",Stock_Tracker[[#This Row],[Item Category]]="Stickers"),-Stock_Tracker[[#This Row],[Quantity]],"0"))</f>
        <v>0</v>
      </c>
      <c r="P108" s="101">
        <f>IFERROR(P107+Stock_Tracker[[#This Row],[Keychain (+/-)]],0)</f>
        <v>15</v>
      </c>
      <c r="Q108" s="101">
        <f>IFERROR(Q107+Stock_Tracker[[#This Row],[Print (+/-)]],0)</f>
        <v>44</v>
      </c>
      <c r="R108" s="101">
        <f>IFERROR(R107+Stock_Tracker[[#This Row],[Greeting Card (+/-)]],1)</f>
        <v>1</v>
      </c>
      <c r="S108" s="101">
        <f>IFERROR(S107+Stock_Tracker[[#This Row],[Stickers (+/-)]],0)</f>
        <v>33</v>
      </c>
      <c r="T108" s="101">
        <f>SUM(Stock_Tracker[[#This Row],[KC as of TX date]:[Stickers as of TX date]])</f>
        <v>93</v>
      </c>
    </row>
    <row r="109" spans="2:20" x14ac:dyDescent="0.2">
      <c r="B109" t="s">
        <v>323</v>
      </c>
      <c r="C109" s="95" t="str">
        <f>_xlfn.XLOOKUP(Stock_Tracker[[#This Row],[Item Name]],Master_Inventory[Item Name],Master_Inventory[Inventory ID],"",0)</f>
        <v>P0016</v>
      </c>
      <c r="D109" s="96" t="s">
        <v>69</v>
      </c>
      <c r="E109" s="95" t="str">
        <f>_xlfn.XLOOKUP(Stock_Tracker[[#This Row],[Item Name]],Master_Inventory[Item Name],Master_Inventory[Item Category],"",0)</f>
        <v>Prints</v>
      </c>
      <c r="F109" s="97">
        <v>45627</v>
      </c>
      <c r="G109" s="96" t="s">
        <v>83</v>
      </c>
      <c r="H109" s="98">
        <f>IF(Stock_Tracker[[#This Row],[Transaction Type]]="Stock OUT",_xlfn.XLOOKUP(Stock_Tracker[[#This Row],[Inventory ID]],Master_Inventory[Inventory ID],Master_Inventory[Price]),"N/A")</f>
        <v>20</v>
      </c>
      <c r="I109" s="99">
        <v>1</v>
      </c>
      <c r="J109" s="100">
        <f>IF(Stock_Tracker[[#This Row],[Transaction Type]]="Stock OUT",Stock_Tracker[[#This Row],[Price]]*Stock_Tracker[[#This Row],[Quantity]],"N/A")</f>
        <v>20</v>
      </c>
      <c r="K109" s="96" t="s">
        <v>89</v>
      </c>
      <c r="L109" s="101" t="str">
        <f>IF(AND(Stock_Tracker[[#This Row],[Transaction Type]]="Stock IN",Stock_Tracker[[#This Row],[Item Category]]="Keychains"),Stock_Tracker[[#This Row],[Quantity]],IF(AND(Stock_Tracker[[#This Row],[Transaction Type]]="Stock OUT",Stock_Tracker[[#This Row],[Item Category]]="Keychains"),-Stock_Tracker[[#This Row],[Quantity]],"0"))</f>
        <v>0</v>
      </c>
      <c r="M109" s="101">
        <f>IF(AND(Stock_Tracker[[#This Row],[Transaction Type]]="Stock IN",Stock_Tracker[[#This Row],[Item Category]]="Prints"),Stock_Tracker[[#This Row],[Quantity]],IF(AND(Stock_Tracker[[#This Row],[Transaction Type]]="Stock OUT",Stock_Tracker[[#This Row],[Item Category]]="Prints"),-Stock_Tracker[[#This Row],[Quantity]],"0"))</f>
        <v>-1</v>
      </c>
      <c r="N109"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09" s="101" t="str">
        <f>IF(AND(Stock_Tracker[[#This Row],[Transaction Type]]="Stock IN",Stock_Tracker[[#This Row],[Item Category]]="Stickers"),Stock_Tracker[[#This Row],[Quantity]],IF(AND(Stock_Tracker[[#This Row],[Transaction Type]]="Stock OUT",Stock_Tracker[[#This Row],[Item Category]]="Stickers"),-Stock_Tracker[[#This Row],[Quantity]],"0"))</f>
        <v>0</v>
      </c>
      <c r="P109" s="101">
        <f>IFERROR(P108+Stock_Tracker[[#This Row],[Keychain (+/-)]],0)</f>
        <v>15</v>
      </c>
      <c r="Q109" s="101">
        <f>IFERROR(Q108+Stock_Tracker[[#This Row],[Print (+/-)]],0)</f>
        <v>43</v>
      </c>
      <c r="R109" s="101">
        <f>IFERROR(R108+Stock_Tracker[[#This Row],[Greeting Card (+/-)]],1)</f>
        <v>1</v>
      </c>
      <c r="S109" s="101">
        <f>IFERROR(S108+Stock_Tracker[[#This Row],[Stickers (+/-)]],0)</f>
        <v>33</v>
      </c>
      <c r="T109" s="101">
        <f>SUM(Stock_Tracker[[#This Row],[KC as of TX date]:[Stickers as of TX date]])</f>
        <v>92</v>
      </c>
    </row>
    <row r="110" spans="2:20" x14ac:dyDescent="0.2">
      <c r="B110" t="s">
        <v>324</v>
      </c>
      <c r="C110" s="95" t="str">
        <f>_xlfn.XLOOKUP(Stock_Tracker[[#This Row],[Item Name]],Master_Inventory[Item Name],Master_Inventory[Inventory ID],"",0)</f>
        <v>S0002</v>
      </c>
      <c r="D110" s="96" t="s">
        <v>305</v>
      </c>
      <c r="E110" s="95" t="str">
        <f>_xlfn.XLOOKUP(Stock_Tracker[[#This Row],[Item Name]],Master_Inventory[Item Name],Master_Inventory[Item Category],"",0)</f>
        <v>Stickers</v>
      </c>
      <c r="F110" s="97">
        <v>45627</v>
      </c>
      <c r="G110" s="96" t="s">
        <v>83</v>
      </c>
      <c r="H110" s="98">
        <f>IF(Stock_Tracker[[#This Row],[Transaction Type]]="Stock OUT",_xlfn.XLOOKUP(Stock_Tracker[[#This Row],[Inventory ID]],Master_Inventory[Inventory ID],Master_Inventory[Price]),"N/A")</f>
        <v>3</v>
      </c>
      <c r="I110" s="99">
        <v>1</v>
      </c>
      <c r="J110" s="100">
        <f>IF(Stock_Tracker[[#This Row],[Transaction Type]]="Stock OUT",Stock_Tracker[[#This Row],[Price]]*Stock_Tracker[[#This Row],[Quantity]],"N/A")</f>
        <v>3</v>
      </c>
      <c r="K110" s="96" t="s">
        <v>89</v>
      </c>
      <c r="L110" s="101" t="str">
        <f>IF(AND(Stock_Tracker[[#This Row],[Transaction Type]]="Stock IN",Stock_Tracker[[#This Row],[Item Category]]="Keychains"),Stock_Tracker[[#This Row],[Quantity]],IF(AND(Stock_Tracker[[#This Row],[Transaction Type]]="Stock OUT",Stock_Tracker[[#This Row],[Item Category]]="Keychains"),-Stock_Tracker[[#This Row],[Quantity]],"0"))</f>
        <v>0</v>
      </c>
      <c r="M110" s="101" t="str">
        <f>IF(AND(Stock_Tracker[[#This Row],[Transaction Type]]="Stock IN",Stock_Tracker[[#This Row],[Item Category]]="Prints"),Stock_Tracker[[#This Row],[Quantity]],IF(AND(Stock_Tracker[[#This Row],[Transaction Type]]="Stock OUT",Stock_Tracker[[#This Row],[Item Category]]="Prints"),-Stock_Tracker[[#This Row],[Quantity]],"0"))</f>
        <v>0</v>
      </c>
      <c r="N110"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10" s="101">
        <f>IF(AND(Stock_Tracker[[#This Row],[Transaction Type]]="Stock IN",Stock_Tracker[[#This Row],[Item Category]]="Stickers"),Stock_Tracker[[#This Row],[Quantity]],IF(AND(Stock_Tracker[[#This Row],[Transaction Type]]="Stock OUT",Stock_Tracker[[#This Row],[Item Category]]="Stickers"),-Stock_Tracker[[#This Row],[Quantity]],"0"))</f>
        <v>-1</v>
      </c>
      <c r="P110" s="101">
        <f>IFERROR(P109+Stock_Tracker[[#This Row],[Keychain (+/-)]],0)</f>
        <v>15</v>
      </c>
      <c r="Q110" s="101">
        <f>IFERROR(Q109+Stock_Tracker[[#This Row],[Print (+/-)]],0)</f>
        <v>43</v>
      </c>
      <c r="R110" s="101">
        <f>IFERROR(R109+Stock_Tracker[[#This Row],[Greeting Card (+/-)]],1)</f>
        <v>1</v>
      </c>
      <c r="S110" s="101">
        <f>IFERROR(S109+Stock_Tracker[[#This Row],[Stickers (+/-)]],0)</f>
        <v>32</v>
      </c>
      <c r="T110" s="101">
        <f>SUM(Stock_Tracker[[#This Row],[KC as of TX date]:[Stickers as of TX date]])</f>
        <v>91</v>
      </c>
    </row>
    <row r="111" spans="2:20" x14ac:dyDescent="0.2">
      <c r="B111" t="s">
        <v>325</v>
      </c>
      <c r="C111" s="95" t="str">
        <f>_xlfn.XLOOKUP(Stock_Tracker[[#This Row],[Item Name]],Master_Inventory[Item Name],Master_Inventory[Inventory ID],"",0)</f>
        <v>P0003</v>
      </c>
      <c r="D111" s="96" t="s">
        <v>66</v>
      </c>
      <c r="E111" s="95" t="str">
        <f>_xlfn.XLOOKUP(Stock_Tracker[[#This Row],[Item Name]],Master_Inventory[Item Name],Master_Inventory[Item Category],"",0)</f>
        <v>Prints</v>
      </c>
      <c r="F111" s="97">
        <v>45627</v>
      </c>
      <c r="G111" s="96" t="s">
        <v>83</v>
      </c>
      <c r="H111" s="98">
        <f>IF(Stock_Tracker[[#This Row],[Transaction Type]]="Stock OUT",_xlfn.XLOOKUP(Stock_Tracker[[#This Row],[Inventory ID]],Master_Inventory[Inventory ID],Master_Inventory[Price]),"N/A")</f>
        <v>10</v>
      </c>
      <c r="I111" s="99">
        <v>1</v>
      </c>
      <c r="J111" s="100">
        <f>IF(Stock_Tracker[[#This Row],[Transaction Type]]="Stock OUT",Stock_Tracker[[#This Row],[Price]]*Stock_Tracker[[#This Row],[Quantity]],"N/A")</f>
        <v>10</v>
      </c>
      <c r="K111" s="96" t="s">
        <v>89</v>
      </c>
      <c r="L111" s="101" t="str">
        <f>IF(AND(Stock_Tracker[[#This Row],[Transaction Type]]="Stock IN",Stock_Tracker[[#This Row],[Item Category]]="Keychains"),Stock_Tracker[[#This Row],[Quantity]],IF(AND(Stock_Tracker[[#This Row],[Transaction Type]]="Stock OUT",Stock_Tracker[[#This Row],[Item Category]]="Keychains"),-Stock_Tracker[[#This Row],[Quantity]],"0"))</f>
        <v>0</v>
      </c>
      <c r="M111" s="101">
        <f>IF(AND(Stock_Tracker[[#This Row],[Transaction Type]]="Stock IN",Stock_Tracker[[#This Row],[Item Category]]="Prints"),Stock_Tracker[[#This Row],[Quantity]],IF(AND(Stock_Tracker[[#This Row],[Transaction Type]]="Stock OUT",Stock_Tracker[[#This Row],[Item Category]]="Prints"),-Stock_Tracker[[#This Row],[Quantity]],"0"))</f>
        <v>-1</v>
      </c>
      <c r="N111"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11" s="101" t="str">
        <f>IF(AND(Stock_Tracker[[#This Row],[Transaction Type]]="Stock IN",Stock_Tracker[[#This Row],[Item Category]]="Stickers"),Stock_Tracker[[#This Row],[Quantity]],IF(AND(Stock_Tracker[[#This Row],[Transaction Type]]="Stock OUT",Stock_Tracker[[#This Row],[Item Category]]="Stickers"),-Stock_Tracker[[#This Row],[Quantity]],"0"))</f>
        <v>0</v>
      </c>
      <c r="P111" s="101">
        <f>IFERROR(P110+Stock_Tracker[[#This Row],[Keychain (+/-)]],0)</f>
        <v>15</v>
      </c>
      <c r="Q111" s="101">
        <f>IFERROR(Q110+Stock_Tracker[[#This Row],[Print (+/-)]],0)</f>
        <v>42</v>
      </c>
      <c r="R111" s="101">
        <f>IFERROR(R110+Stock_Tracker[[#This Row],[Greeting Card (+/-)]],1)</f>
        <v>1</v>
      </c>
      <c r="S111" s="101">
        <f>IFERROR(S110+Stock_Tracker[[#This Row],[Stickers (+/-)]],0)</f>
        <v>32</v>
      </c>
      <c r="T111" s="101">
        <f>SUM(Stock_Tracker[[#This Row],[KC as of TX date]:[Stickers as of TX date]])</f>
        <v>90</v>
      </c>
    </row>
    <row r="112" spans="2:20" x14ac:dyDescent="0.2">
      <c r="B112" t="s">
        <v>326</v>
      </c>
      <c r="C112" s="95" t="str">
        <f>_xlfn.XLOOKUP(Stock_Tracker[[#This Row],[Item Name]],Master_Inventory[Item Name],Master_Inventory[Inventory ID],"",0)</f>
        <v>P0015</v>
      </c>
      <c r="D112" s="96" t="s">
        <v>251</v>
      </c>
      <c r="E112" s="95" t="str">
        <f>_xlfn.XLOOKUP(Stock_Tracker[[#This Row],[Item Name]],Master_Inventory[Item Name],Master_Inventory[Item Category],"",0)</f>
        <v>Prints</v>
      </c>
      <c r="F112" s="97">
        <v>45627</v>
      </c>
      <c r="G112" s="96" t="s">
        <v>83</v>
      </c>
      <c r="H112" s="98">
        <f>IF(Stock_Tracker[[#This Row],[Transaction Type]]="Stock OUT",_xlfn.XLOOKUP(Stock_Tracker[[#This Row],[Inventory ID]],Master_Inventory[Inventory ID],Master_Inventory[Price]),"N/A")</f>
        <v>20</v>
      </c>
      <c r="I112" s="99">
        <v>1</v>
      </c>
      <c r="J112" s="100">
        <v>10</v>
      </c>
      <c r="K112" s="96" t="s">
        <v>89</v>
      </c>
      <c r="L112" s="101" t="str">
        <f>IF(AND(Stock_Tracker[[#This Row],[Transaction Type]]="Stock IN",Stock_Tracker[[#This Row],[Item Category]]="Keychains"),Stock_Tracker[[#This Row],[Quantity]],IF(AND(Stock_Tracker[[#This Row],[Transaction Type]]="Stock OUT",Stock_Tracker[[#This Row],[Item Category]]="Keychains"),-Stock_Tracker[[#This Row],[Quantity]],"0"))</f>
        <v>0</v>
      </c>
      <c r="M112" s="101">
        <f>IF(AND(Stock_Tracker[[#This Row],[Transaction Type]]="Stock IN",Stock_Tracker[[#This Row],[Item Category]]="Prints"),Stock_Tracker[[#This Row],[Quantity]],IF(AND(Stock_Tracker[[#This Row],[Transaction Type]]="Stock OUT",Stock_Tracker[[#This Row],[Item Category]]="Prints"),-Stock_Tracker[[#This Row],[Quantity]],"0"))</f>
        <v>-1</v>
      </c>
      <c r="N112"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12" s="101" t="str">
        <f>IF(AND(Stock_Tracker[[#This Row],[Transaction Type]]="Stock IN",Stock_Tracker[[#This Row],[Item Category]]="Stickers"),Stock_Tracker[[#This Row],[Quantity]],IF(AND(Stock_Tracker[[#This Row],[Transaction Type]]="Stock OUT",Stock_Tracker[[#This Row],[Item Category]]="Stickers"),-Stock_Tracker[[#This Row],[Quantity]],"0"))</f>
        <v>0</v>
      </c>
      <c r="P112" s="101">
        <f>IFERROR(P111+Stock_Tracker[[#This Row],[Keychain (+/-)]],0)</f>
        <v>15</v>
      </c>
      <c r="Q112" s="101">
        <f>IFERROR(Q111+Stock_Tracker[[#This Row],[Print (+/-)]],0)</f>
        <v>41</v>
      </c>
      <c r="R112" s="101">
        <f>IFERROR(R111+Stock_Tracker[[#This Row],[Greeting Card (+/-)]],1)</f>
        <v>1</v>
      </c>
      <c r="S112" s="101">
        <f>IFERROR(S111+Stock_Tracker[[#This Row],[Stickers (+/-)]],0)</f>
        <v>32</v>
      </c>
      <c r="T112" s="101">
        <f>SUM(Stock_Tracker[[#This Row],[KC as of TX date]:[Stickers as of TX date]])</f>
        <v>89</v>
      </c>
    </row>
    <row r="113" spans="2:20" x14ac:dyDescent="0.2">
      <c r="B113" t="s">
        <v>327</v>
      </c>
      <c r="C113" s="95" t="str">
        <f>_xlfn.XLOOKUP(Stock_Tracker[[#This Row],[Item Name]],Master_Inventory[Item Name],Master_Inventory[Inventory ID],"",0)</f>
        <v>P0012</v>
      </c>
      <c r="D113" s="96" t="s">
        <v>247</v>
      </c>
      <c r="E113" s="95" t="str">
        <f>_xlfn.XLOOKUP(Stock_Tracker[[#This Row],[Item Name]],Master_Inventory[Item Name],Master_Inventory[Item Category],"",0)</f>
        <v>Prints</v>
      </c>
      <c r="F113" s="97">
        <v>45627</v>
      </c>
      <c r="G113" s="96" t="s">
        <v>83</v>
      </c>
      <c r="H113" s="98">
        <f>IF(Stock_Tracker[[#This Row],[Transaction Type]]="Stock OUT",_xlfn.XLOOKUP(Stock_Tracker[[#This Row],[Inventory ID]],Master_Inventory[Inventory ID],Master_Inventory[Price]),"N/A")</f>
        <v>20</v>
      </c>
      <c r="I113" s="99">
        <v>1</v>
      </c>
      <c r="J113" s="100">
        <v>0</v>
      </c>
      <c r="K113" s="96" t="s">
        <v>89</v>
      </c>
      <c r="L113" s="101" t="str">
        <f>IF(AND(Stock_Tracker[[#This Row],[Transaction Type]]="Stock IN",Stock_Tracker[[#This Row],[Item Category]]="Keychains"),Stock_Tracker[[#This Row],[Quantity]],IF(AND(Stock_Tracker[[#This Row],[Transaction Type]]="Stock OUT",Stock_Tracker[[#This Row],[Item Category]]="Keychains"),-Stock_Tracker[[#This Row],[Quantity]],"0"))</f>
        <v>0</v>
      </c>
      <c r="M113" s="101">
        <f>IF(AND(Stock_Tracker[[#This Row],[Transaction Type]]="Stock IN",Stock_Tracker[[#This Row],[Item Category]]="Prints"),Stock_Tracker[[#This Row],[Quantity]],IF(AND(Stock_Tracker[[#This Row],[Transaction Type]]="Stock OUT",Stock_Tracker[[#This Row],[Item Category]]="Prints"),-Stock_Tracker[[#This Row],[Quantity]],"0"))</f>
        <v>-1</v>
      </c>
      <c r="N113"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13" s="101" t="str">
        <f>IF(AND(Stock_Tracker[[#This Row],[Transaction Type]]="Stock IN",Stock_Tracker[[#This Row],[Item Category]]="Stickers"),Stock_Tracker[[#This Row],[Quantity]],IF(AND(Stock_Tracker[[#This Row],[Transaction Type]]="Stock OUT",Stock_Tracker[[#This Row],[Item Category]]="Stickers"),-Stock_Tracker[[#This Row],[Quantity]],"0"))</f>
        <v>0</v>
      </c>
      <c r="P113" s="101">
        <f>IFERROR(P112+Stock_Tracker[[#This Row],[Keychain (+/-)]],0)</f>
        <v>15</v>
      </c>
      <c r="Q113" s="101">
        <f>IFERROR(Q112+Stock_Tracker[[#This Row],[Print (+/-)]],0)</f>
        <v>40</v>
      </c>
      <c r="R113" s="101">
        <f>IFERROR(R112+Stock_Tracker[[#This Row],[Greeting Card (+/-)]],1)</f>
        <v>1</v>
      </c>
      <c r="S113" s="101">
        <f>IFERROR(S112+Stock_Tracker[[#This Row],[Stickers (+/-)]],0)</f>
        <v>32</v>
      </c>
      <c r="T113" s="101">
        <f>SUM(Stock_Tracker[[#This Row],[KC as of TX date]:[Stickers as of TX date]])</f>
        <v>88</v>
      </c>
    </row>
    <row r="114" spans="2:20" x14ac:dyDescent="0.2">
      <c r="B114" t="s">
        <v>330</v>
      </c>
      <c r="C114" s="95" t="str">
        <f>_xlfn.XLOOKUP(Stock_Tracker[[#This Row],[Item Name]],Master_Inventory[Item Name],Master_Inventory[Inventory ID],"",0)</f>
        <v>K0042</v>
      </c>
      <c r="D114" s="96" t="s">
        <v>329</v>
      </c>
      <c r="E114" s="95" t="str">
        <f>_xlfn.XLOOKUP(Stock_Tracker[[#This Row],[Item Name]],Master_Inventory[Item Name],Master_Inventory[Item Category],"",0)</f>
        <v>Keychains</v>
      </c>
      <c r="F114" s="97">
        <v>45627</v>
      </c>
      <c r="G114" s="96" t="s">
        <v>82</v>
      </c>
      <c r="H114" s="98" t="str">
        <f>IF(Stock_Tracker[[#This Row],[Transaction Type]]="Stock OUT",_xlfn.XLOOKUP(Stock_Tracker[[#This Row],[Inventory ID]],Master_Inventory[Inventory ID],Master_Inventory[Price]),"N/A")</f>
        <v>N/A</v>
      </c>
      <c r="I114" s="99">
        <v>1</v>
      </c>
      <c r="J114" s="100" t="str">
        <f>IF(Stock_Tracker[[#This Row],[Transaction Type]]="Stock OUT",Stock_Tracker[[#This Row],[Price]]*Stock_Tracker[[#This Row],[Quantity]],"N/A")</f>
        <v>N/A</v>
      </c>
      <c r="K114" s="96" t="s">
        <v>88</v>
      </c>
      <c r="L114" s="101">
        <f>IF(AND(Stock_Tracker[[#This Row],[Transaction Type]]="Stock IN",Stock_Tracker[[#This Row],[Item Category]]="Keychains"),Stock_Tracker[[#This Row],[Quantity]],IF(AND(Stock_Tracker[[#This Row],[Transaction Type]]="Stock OUT",Stock_Tracker[[#This Row],[Item Category]]="Keychains"),-Stock_Tracker[[#This Row],[Quantity]],"0"))</f>
        <v>1</v>
      </c>
      <c r="M114" s="101" t="str">
        <f>IF(AND(Stock_Tracker[[#This Row],[Transaction Type]]="Stock IN",Stock_Tracker[[#This Row],[Item Category]]="Prints"),Stock_Tracker[[#This Row],[Quantity]],IF(AND(Stock_Tracker[[#This Row],[Transaction Type]]="Stock OUT",Stock_Tracker[[#This Row],[Item Category]]="Prints"),-Stock_Tracker[[#This Row],[Quantity]],"0"))</f>
        <v>0</v>
      </c>
      <c r="N114"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14" s="101" t="str">
        <f>IF(AND(Stock_Tracker[[#This Row],[Transaction Type]]="Stock IN",Stock_Tracker[[#This Row],[Item Category]]="Stickers"),Stock_Tracker[[#This Row],[Quantity]],IF(AND(Stock_Tracker[[#This Row],[Transaction Type]]="Stock OUT",Stock_Tracker[[#This Row],[Item Category]]="Stickers"),-Stock_Tracker[[#This Row],[Quantity]],"0"))</f>
        <v>0</v>
      </c>
      <c r="P114" s="101">
        <f>IFERROR(P113+Stock_Tracker[[#This Row],[Keychain (+/-)]],0)</f>
        <v>16</v>
      </c>
      <c r="Q114" s="101">
        <f>IFERROR(Q113+Stock_Tracker[[#This Row],[Print (+/-)]],0)</f>
        <v>40</v>
      </c>
      <c r="R114" s="101">
        <f>IFERROR(R113+Stock_Tracker[[#This Row],[Greeting Card (+/-)]],1)</f>
        <v>1</v>
      </c>
      <c r="S114" s="101">
        <f>IFERROR(S113+Stock_Tracker[[#This Row],[Stickers (+/-)]],0)</f>
        <v>32</v>
      </c>
      <c r="T114" s="101">
        <f>SUM(Stock_Tracker[[#This Row],[KC as of TX date]:[Stickers as of TX date]])</f>
        <v>89</v>
      </c>
    </row>
    <row r="115" spans="2:20" x14ac:dyDescent="0.2">
      <c r="B115" t="s">
        <v>331</v>
      </c>
      <c r="C115" s="95" t="str">
        <f>_xlfn.XLOOKUP(Stock_Tracker[[#This Row],[Item Name]],Master_Inventory[Item Name],Master_Inventory[Inventory ID],"",0)</f>
        <v>K0042</v>
      </c>
      <c r="D115" s="96" t="s">
        <v>329</v>
      </c>
      <c r="E115" s="95" t="str">
        <f>_xlfn.XLOOKUP(Stock_Tracker[[#This Row],[Item Name]],Master_Inventory[Item Name],Master_Inventory[Item Category],"",0)</f>
        <v>Keychains</v>
      </c>
      <c r="F115" s="97">
        <v>45627</v>
      </c>
      <c r="G115" s="96" t="s">
        <v>83</v>
      </c>
      <c r="H115" s="98">
        <f>IF(Stock_Tracker[[#This Row],[Transaction Type]]="Stock OUT",_xlfn.XLOOKUP(Stock_Tracker[[#This Row],[Inventory ID]],Master_Inventory[Inventory ID],Master_Inventory[Price]),"N/A")</f>
        <v>30</v>
      </c>
      <c r="I115" s="99">
        <v>1</v>
      </c>
      <c r="J115" s="100">
        <f>IF(Stock_Tracker[[#This Row],[Transaction Type]]="Stock OUT",Stock_Tracker[[#This Row],[Price]]*Stock_Tracker[[#This Row],[Quantity]],"N/A")</f>
        <v>30</v>
      </c>
      <c r="K115" s="96" t="s">
        <v>89</v>
      </c>
      <c r="L115" s="101">
        <f>IF(AND(Stock_Tracker[[#This Row],[Transaction Type]]="Stock IN",Stock_Tracker[[#This Row],[Item Category]]="Keychains"),Stock_Tracker[[#This Row],[Quantity]],IF(AND(Stock_Tracker[[#This Row],[Transaction Type]]="Stock OUT",Stock_Tracker[[#This Row],[Item Category]]="Keychains"),-Stock_Tracker[[#This Row],[Quantity]],"0"))</f>
        <v>-1</v>
      </c>
      <c r="M115" s="101" t="str">
        <f>IF(AND(Stock_Tracker[[#This Row],[Transaction Type]]="Stock IN",Stock_Tracker[[#This Row],[Item Category]]="Prints"),Stock_Tracker[[#This Row],[Quantity]],IF(AND(Stock_Tracker[[#This Row],[Transaction Type]]="Stock OUT",Stock_Tracker[[#This Row],[Item Category]]="Prints"),-Stock_Tracker[[#This Row],[Quantity]],"0"))</f>
        <v>0</v>
      </c>
      <c r="N115" s="101" t="str">
        <f>IF(AND(Stock_Tracker[[#This Row],[Transaction Type]]="Stock IN",Stock_Tracker[[#This Row],[Item Category]]="Greeting Cards"),Stock_Tracker[[#This Row],[Quantity]],IF(AND(Stock_Tracker[[#This Row],[Transaction Type]]="Stock OUT",Stock_Tracker[[#This Row],[Item Category]]="Greeting Cards"),-Stock_Tracker[[#This Row],[Quantity]],"0"))</f>
        <v>0</v>
      </c>
      <c r="O115" s="101" t="str">
        <f>IF(AND(Stock_Tracker[[#This Row],[Transaction Type]]="Stock IN",Stock_Tracker[[#This Row],[Item Category]]="Stickers"),Stock_Tracker[[#This Row],[Quantity]],IF(AND(Stock_Tracker[[#This Row],[Transaction Type]]="Stock OUT",Stock_Tracker[[#This Row],[Item Category]]="Stickers"),-Stock_Tracker[[#This Row],[Quantity]],"0"))</f>
        <v>0</v>
      </c>
      <c r="P115" s="101">
        <f>IFERROR(P114+Stock_Tracker[[#This Row],[Keychain (+/-)]],0)</f>
        <v>15</v>
      </c>
      <c r="Q115" s="101">
        <f>IFERROR(Q114+Stock_Tracker[[#This Row],[Print (+/-)]],0)</f>
        <v>40</v>
      </c>
      <c r="R115" s="101">
        <f>IFERROR(R114+Stock_Tracker[[#This Row],[Greeting Card (+/-)]],1)</f>
        <v>1</v>
      </c>
      <c r="S115" s="101">
        <f>IFERROR(S114+Stock_Tracker[[#This Row],[Stickers (+/-)]],0)</f>
        <v>32</v>
      </c>
      <c r="T115" s="101">
        <f>SUM(Stock_Tracker[[#This Row],[KC as of TX date]:[Stickers as of TX date]])</f>
        <v>88</v>
      </c>
    </row>
    <row r="116" spans="2:20" x14ac:dyDescent="0.2">
      <c r="F116" s="41"/>
      <c r="H116" s="38"/>
      <c r="I116" s="39"/>
      <c r="J116" s="42"/>
      <c r="L116" s="43"/>
      <c r="M116" s="43"/>
      <c r="N116" s="43"/>
      <c r="O116" s="43"/>
      <c r="P116" s="43"/>
      <c r="Q116" s="43"/>
      <c r="R116" s="43"/>
      <c r="S116" s="43"/>
      <c r="T116" s="43"/>
    </row>
    <row r="117" spans="2:20" x14ac:dyDescent="0.2">
      <c r="F117" s="41"/>
      <c r="H117" s="38"/>
      <c r="I117" s="39"/>
      <c r="J117" s="42"/>
      <c r="L117" s="43"/>
      <c r="M117" s="43"/>
      <c r="N117" s="43"/>
      <c r="O117" s="43"/>
      <c r="P117" s="43"/>
      <c r="Q117" s="43"/>
      <c r="R117" s="43"/>
      <c r="S117" s="43"/>
      <c r="T117" s="43"/>
    </row>
    <row r="118" spans="2:20" x14ac:dyDescent="0.2">
      <c r="F118" s="41"/>
      <c r="H118" s="38"/>
      <c r="I118" s="39"/>
      <c r="J118" s="42"/>
      <c r="L118" s="43"/>
      <c r="M118" s="43"/>
      <c r="N118" s="43"/>
      <c r="O118" s="43"/>
      <c r="P118" s="43"/>
      <c r="Q118" s="43"/>
      <c r="R118" s="43"/>
      <c r="S118" s="43"/>
      <c r="T118" s="43"/>
    </row>
    <row r="119" spans="2:20" x14ac:dyDescent="0.2">
      <c r="F119" s="41"/>
      <c r="H119" s="38"/>
      <c r="I119" s="39"/>
      <c r="J119" s="42"/>
      <c r="L119" s="43"/>
      <c r="M119" s="43"/>
      <c r="N119" s="43"/>
      <c r="O119" s="43"/>
      <c r="P119" s="43"/>
      <c r="Q119" s="43"/>
      <c r="R119" s="43"/>
      <c r="S119" s="43"/>
      <c r="T119" s="43"/>
    </row>
    <row r="120" spans="2:20" x14ac:dyDescent="0.2">
      <c r="F120" s="41"/>
      <c r="H120" s="38"/>
      <c r="I120" s="39"/>
      <c r="J120" s="42"/>
      <c r="L120" s="43"/>
      <c r="M120" s="43"/>
      <c r="N120" s="43"/>
      <c r="O120" s="43"/>
      <c r="P120" s="43"/>
      <c r="Q120" s="43"/>
      <c r="R120" s="43"/>
      <c r="S120" s="43"/>
      <c r="T120" s="43"/>
    </row>
    <row r="121" spans="2:20" x14ac:dyDescent="0.2">
      <c r="F121" s="41"/>
      <c r="H121" s="38"/>
      <c r="I121" s="39"/>
      <c r="J121" s="42"/>
      <c r="L121" s="43"/>
      <c r="M121" s="43"/>
      <c r="N121" s="43"/>
      <c r="O121" s="43"/>
      <c r="P121" s="43"/>
      <c r="Q121" s="43"/>
      <c r="R121" s="43"/>
      <c r="S121" s="43"/>
      <c r="T121" s="43"/>
    </row>
    <row r="122" spans="2:20" x14ac:dyDescent="0.2">
      <c r="F122" s="41"/>
    </row>
    <row r="123" spans="2:20" x14ac:dyDescent="0.2">
      <c r="F123" s="41"/>
    </row>
    <row r="124" spans="2:20" x14ac:dyDescent="0.2">
      <c r="F124" s="41"/>
    </row>
    <row r="125" spans="2:20" x14ac:dyDescent="0.2">
      <c r="F125" s="40"/>
    </row>
    <row r="126" spans="2:20" x14ac:dyDescent="0.2">
      <c r="F126" s="40"/>
    </row>
    <row r="127" spans="2:20" x14ac:dyDescent="0.2">
      <c r="F127" s="40"/>
    </row>
    <row r="128" spans="2:20"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sheetData>
  <mergeCells count="1">
    <mergeCell ref="B1:T2"/>
  </mergeCells>
  <phoneticPr fontId="3" type="noConversion"/>
  <conditionalFormatting sqref="B4:B115">
    <cfRule type="duplicateValues" dxfId="25" priority="8"/>
  </conditionalFormatting>
  <conditionalFormatting sqref="C41:E57 C58:F79 C39:C40 E39:E40">
    <cfRule type="expression" dxfId="24" priority="9">
      <formula>$P20="Yes"</formula>
    </cfRule>
  </conditionalFormatting>
  <conditionalFormatting sqref="C4:F4 E5:F5 C5">
    <cfRule type="expression" dxfId="23" priority="26">
      <formula>#REF!="Yes"</formula>
    </cfRule>
  </conditionalFormatting>
  <conditionalFormatting sqref="C80:F103">
    <cfRule type="expression" dxfId="22" priority="59">
      <formula>$P59="Yes"</formula>
    </cfRule>
  </conditionalFormatting>
  <conditionalFormatting sqref="C116:F118">
    <cfRule type="expression" dxfId="21" priority="84">
      <formula>$P73="Yes"</formula>
    </cfRule>
  </conditionalFormatting>
  <conditionalFormatting sqref="C119:F119">
    <cfRule type="expression" dxfId="20" priority="77">
      <formula>$P63="Yes"</formula>
    </cfRule>
  </conditionalFormatting>
  <conditionalFormatting sqref="C120:F120">
    <cfRule type="expression" dxfId="19" priority="74">
      <formula>$P63="Yes"</formula>
    </cfRule>
  </conditionalFormatting>
  <conditionalFormatting sqref="C121:F121">
    <cfRule type="expression" dxfId="18" priority="71">
      <formula>$P63="Yes"</formula>
    </cfRule>
  </conditionalFormatting>
  <conditionalFormatting sqref="C122:F122">
    <cfRule type="expression" dxfId="17" priority="61">
      <formula>$P59="Yes"</formula>
    </cfRule>
  </conditionalFormatting>
  <conditionalFormatting sqref="C123:F124">
    <cfRule type="expression" dxfId="16" priority="63">
      <formula>$P58="Yes"</formula>
    </cfRule>
  </conditionalFormatting>
  <conditionalFormatting sqref="D5">
    <cfRule type="expression" dxfId="15" priority="35">
      <formula>#REF!="Yes"</formula>
    </cfRule>
    <cfRule type="expression" dxfId="14" priority="36" stopIfTrue="1">
      <formula>$C5="Keychain"</formula>
    </cfRule>
    <cfRule type="expression" dxfId="13" priority="37" stopIfTrue="1">
      <formula>$C5="Greeting Card"</formula>
    </cfRule>
    <cfRule type="expression" dxfId="12" priority="38">
      <formula>$C5="Print"</formula>
    </cfRule>
  </conditionalFormatting>
  <conditionalFormatting sqref="D6:D40">
    <cfRule type="expression" dxfId="11" priority="65">
      <formula>$P6="Yes"</formula>
    </cfRule>
    <cfRule type="expression" dxfId="10" priority="66" stopIfTrue="1">
      <formula>$C6="Keychain"</formula>
    </cfRule>
    <cfRule type="expression" dxfId="9" priority="67" stopIfTrue="1">
      <formula>$C6="Greeting Card"</formula>
    </cfRule>
    <cfRule type="expression" dxfId="8" priority="68">
      <formula>$C6="Print"</formula>
    </cfRule>
  </conditionalFormatting>
  <conditionalFormatting sqref="F6:F57 C6:C38 E6:E38">
    <cfRule type="expression" dxfId="7" priority="10">
      <formula>$P6="Yes"</formula>
    </cfRule>
  </conditionalFormatting>
  <conditionalFormatting sqref="F104:F105">
    <cfRule type="expression" dxfId="6" priority="1">
      <formula>$P83="Yes"</formula>
    </cfRule>
  </conditionalFormatting>
  <conditionalFormatting sqref="D4:D115 I4:I115 K4:K115 F4:G115">
    <cfRule type="containsBlanks" dxfId="5" priority="2">
      <formula>LEN(TRIM(D4))=0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B3D35953-9C0A-ED4C-AFA3-95ED5DABAEFE}">
          <x14:formula1>
            <xm:f>'DV Lists'!$A$1:$A$3</xm:f>
          </x14:formula1>
          <xm:sqref>E125:E181</xm:sqref>
        </x14:dataValidation>
        <x14:dataValidation type="list" allowBlank="1" showInputMessage="1" showErrorMessage="1" xr:uid="{C5C1E9AE-37A7-3048-B711-6722EE453B04}">
          <x14:formula1>
            <xm:f>'DV Lists'!$E$1:$E$2</xm:f>
          </x14:formula1>
          <xm:sqref>G4:G115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D4EFE-C06D-E644-B2AF-0A02C7BF0A29}">
  <sheetPr>
    <tabColor theme="9" tint="0.79998168889431442"/>
  </sheetPr>
  <dimension ref="A1:B13"/>
  <sheetViews>
    <sheetView workbookViewId="0">
      <selection activeCell="A5" sqref="A5"/>
    </sheetView>
  </sheetViews>
  <sheetFormatPr baseColWidth="10" defaultRowHeight="16" x14ac:dyDescent="0.2"/>
  <cols>
    <col min="1" max="1" width="20.33203125" bestFit="1" customWidth="1"/>
    <col min="2" max="2" width="10.6640625" bestFit="1" customWidth="1"/>
  </cols>
  <sheetData>
    <row r="1" spans="1:2" x14ac:dyDescent="0.2">
      <c r="A1" s="5" t="s">
        <v>2</v>
      </c>
      <c r="B1" t="s">
        <v>84</v>
      </c>
    </row>
    <row r="3" spans="1:2" x14ac:dyDescent="0.2">
      <c r="A3" s="5" t="s">
        <v>76</v>
      </c>
      <c r="B3" t="s">
        <v>269</v>
      </c>
    </row>
    <row r="4" spans="1:2" x14ac:dyDescent="0.2">
      <c r="A4" s="4" t="s">
        <v>64</v>
      </c>
      <c r="B4" s="35">
        <v>40</v>
      </c>
    </row>
    <row r="5" spans="1:2" x14ac:dyDescent="0.2">
      <c r="A5" s="4" t="s">
        <v>240</v>
      </c>
      <c r="B5" s="35">
        <v>40</v>
      </c>
    </row>
    <row r="6" spans="1:2" x14ac:dyDescent="0.2">
      <c r="A6" s="4" t="s">
        <v>264</v>
      </c>
      <c r="B6" s="35">
        <v>25</v>
      </c>
    </row>
    <row r="7" spans="1:2" x14ac:dyDescent="0.2">
      <c r="A7" s="4" t="s">
        <v>66</v>
      </c>
      <c r="B7" s="35">
        <v>20</v>
      </c>
    </row>
    <row r="8" spans="1:2" x14ac:dyDescent="0.2">
      <c r="A8" s="4" t="s">
        <v>252</v>
      </c>
      <c r="B8" s="35">
        <v>20</v>
      </c>
    </row>
    <row r="9" spans="1:2" x14ac:dyDescent="0.2">
      <c r="A9" s="4" t="s">
        <v>243</v>
      </c>
      <c r="B9" s="35">
        <v>20</v>
      </c>
    </row>
    <row r="10" spans="1:2" x14ac:dyDescent="0.2">
      <c r="A10" s="4" t="s">
        <v>248</v>
      </c>
      <c r="B10" s="35">
        <v>20</v>
      </c>
    </row>
    <row r="11" spans="1:2" x14ac:dyDescent="0.2">
      <c r="A11" s="4" t="s">
        <v>69</v>
      </c>
      <c r="B11" s="35">
        <v>20</v>
      </c>
    </row>
    <row r="12" spans="1:2" x14ac:dyDescent="0.2">
      <c r="A12" s="4" t="s">
        <v>251</v>
      </c>
      <c r="B12" s="35">
        <v>10</v>
      </c>
    </row>
    <row r="13" spans="1:2" x14ac:dyDescent="0.2">
      <c r="A13" s="4" t="s">
        <v>77</v>
      </c>
      <c r="B13" s="35">
        <v>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5044-50B2-614C-865A-2C0F593984BB}">
  <sheetPr>
    <tabColor rgb="FFE9EB9F"/>
  </sheetPr>
  <dimension ref="T1:W13"/>
  <sheetViews>
    <sheetView showGridLines="0" topLeftCell="A7" zoomScaleNormal="100" workbookViewId="0">
      <selection activeCell="M52" sqref="M52"/>
    </sheetView>
  </sheetViews>
  <sheetFormatPr baseColWidth="10" defaultRowHeight="16" x14ac:dyDescent="0.2"/>
  <cols>
    <col min="1" max="1" width="5.83203125" style="26" customWidth="1"/>
    <col min="2" max="13" width="10.83203125" style="26"/>
    <col min="14" max="14" width="1" style="26" customWidth="1"/>
    <col min="15" max="18" width="10.83203125" style="26"/>
    <col min="19" max="19" width="1" style="26" customWidth="1"/>
    <col min="20" max="23" width="12.83203125" style="26" customWidth="1"/>
    <col min="24" max="24" width="15.33203125" style="26" customWidth="1"/>
    <col min="25" max="16384" width="10.83203125" style="26"/>
  </cols>
  <sheetData>
    <row r="1" spans="20:23" ht="5" customHeight="1" x14ac:dyDescent="0.2"/>
    <row r="2" spans="20:23" ht="16" customHeight="1" x14ac:dyDescent="0.2"/>
    <row r="3" spans="20:23" ht="16" customHeight="1" x14ac:dyDescent="0.2"/>
    <row r="6" spans="20:23" ht="8" customHeight="1" x14ac:dyDescent="0.2"/>
    <row r="7" spans="20:23" ht="16" customHeight="1" x14ac:dyDescent="0.2">
      <c r="T7" s="86" t="s">
        <v>284</v>
      </c>
      <c r="U7" s="87"/>
      <c r="V7" s="87"/>
      <c r="W7" s="88"/>
    </row>
    <row r="8" spans="20:23" ht="34" customHeight="1" x14ac:dyDescent="0.2">
      <c r="T8" s="89"/>
      <c r="U8" s="90"/>
      <c r="V8" s="90"/>
      <c r="W8" s="91"/>
    </row>
    <row r="9" spans="20:23" ht="30" customHeight="1" x14ac:dyDescent="0.2">
      <c r="T9" s="30" t="s">
        <v>85</v>
      </c>
      <c r="U9" s="31" t="s">
        <v>84</v>
      </c>
      <c r="V9" s="33" t="s">
        <v>86</v>
      </c>
      <c r="W9" s="32" t="s">
        <v>282</v>
      </c>
    </row>
    <row r="10" spans="20:23" ht="16" customHeight="1" x14ac:dyDescent="0.2">
      <c r="T10" s="74">
        <f>SUMIFS('Stock Tracker'!$I$4:$I$115,'Stock Tracker'!$E$4:$E$115,T9,'Stock Tracker'!$G$4:$G$115,"Stock IN")</f>
        <v>42</v>
      </c>
      <c r="U10" s="77">
        <f>SUMIFS('Stock Tracker'!$I$4:$I$115,'Stock Tracker'!$E$4:$E$115,U9,'Stock Tracker'!$G$4:$G$115,"Stock IN")</f>
        <v>58</v>
      </c>
      <c r="V10" s="80">
        <f>SUMIFS('Stock Tracker'!$I$4:$I$115,'Stock Tracker'!$E$4:$E$115,V9,'Stock Tracker'!$G$4:$G$115,"Stock IN")</f>
        <v>1</v>
      </c>
      <c r="W10" s="83">
        <f>SUMIFS('Stock Tracker'!$I$4:$I$115,'Stock Tracker'!$E$4:$E$115,W9,'Stock Tracker'!$G$4:$G$115,"Stock IN")</f>
        <v>50</v>
      </c>
    </row>
    <row r="11" spans="20:23" ht="5" customHeight="1" x14ac:dyDescent="0.2">
      <c r="T11" s="75"/>
      <c r="U11" s="78"/>
      <c r="V11" s="81"/>
      <c r="W11" s="84"/>
    </row>
    <row r="12" spans="20:23" ht="16" customHeight="1" x14ac:dyDescent="0.2">
      <c r="T12" s="76"/>
      <c r="U12" s="79"/>
      <c r="V12" s="82"/>
      <c r="W12" s="85"/>
    </row>
    <row r="13" spans="20:23" ht="7" customHeight="1" x14ac:dyDescent="0.2"/>
  </sheetData>
  <mergeCells count="5">
    <mergeCell ref="T10:T12"/>
    <mergeCell ref="U10:U12"/>
    <mergeCell ref="V10:V12"/>
    <mergeCell ref="W10:W12"/>
    <mergeCell ref="T7:W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7670-D057-034D-AB53-8B5292EAB35F}">
  <sheetPr>
    <tabColor rgb="FFE9EB9F"/>
  </sheetPr>
  <dimension ref="B4:L39"/>
  <sheetViews>
    <sheetView topLeftCell="A7" zoomScale="120" zoomScaleNormal="120" workbookViewId="0">
      <selection activeCell="J36" sqref="J36:J39"/>
    </sheetView>
  </sheetViews>
  <sheetFormatPr baseColWidth="10" defaultRowHeight="16" x14ac:dyDescent="0.2"/>
  <cols>
    <col min="1" max="2" width="10.83203125" style="26"/>
    <col min="3" max="3" width="15.1640625" style="26" customWidth="1"/>
    <col min="4" max="4" width="15.33203125" style="26" customWidth="1"/>
    <col min="5" max="8" width="10.83203125" style="26"/>
    <col min="9" max="10" width="13.33203125" style="26" bestFit="1" customWidth="1"/>
    <col min="11" max="16384" width="10.83203125" style="26"/>
  </cols>
  <sheetData>
    <row r="4" spans="6:12" x14ac:dyDescent="0.2">
      <c r="H4" s="92" t="s">
        <v>297</v>
      </c>
      <c r="I4" s="92"/>
      <c r="J4" s="92"/>
      <c r="L4" s="50"/>
    </row>
    <row r="5" spans="6:12" x14ac:dyDescent="0.2">
      <c r="H5" s="92"/>
      <c r="I5" s="92"/>
      <c r="J5" s="92"/>
      <c r="L5" s="50"/>
    </row>
    <row r="6" spans="6:12" x14ac:dyDescent="0.2">
      <c r="H6" s="52" t="s">
        <v>163</v>
      </c>
      <c r="I6" s="52" t="s">
        <v>2</v>
      </c>
      <c r="J6" s="52" t="s">
        <v>236</v>
      </c>
      <c r="L6" s="50"/>
    </row>
    <row r="7" spans="6:12" x14ac:dyDescent="0.2">
      <c r="H7" s="24">
        <v>45524</v>
      </c>
      <c r="I7" t="s">
        <v>85</v>
      </c>
      <c r="J7" s="1">
        <v>36</v>
      </c>
      <c r="L7" s="50"/>
    </row>
    <row r="8" spans="6:12" x14ac:dyDescent="0.2">
      <c r="H8" s="24">
        <v>45524</v>
      </c>
      <c r="I8" t="s">
        <v>86</v>
      </c>
      <c r="J8" s="1">
        <v>1</v>
      </c>
      <c r="L8" s="50"/>
    </row>
    <row r="9" spans="6:12" x14ac:dyDescent="0.2">
      <c r="H9" s="24">
        <v>45524</v>
      </c>
      <c r="I9" t="s">
        <v>84</v>
      </c>
      <c r="J9" s="1">
        <v>49</v>
      </c>
      <c r="L9" s="50"/>
    </row>
    <row r="10" spans="6:12" x14ac:dyDescent="0.2">
      <c r="H10" s="24">
        <v>45530</v>
      </c>
      <c r="I10" t="s">
        <v>85</v>
      </c>
      <c r="J10" s="1">
        <v>31</v>
      </c>
      <c r="L10" s="50"/>
    </row>
    <row r="11" spans="6:12" x14ac:dyDescent="0.2">
      <c r="F11" s="51"/>
      <c r="H11" s="24">
        <v>45530</v>
      </c>
      <c r="I11" t="s">
        <v>86</v>
      </c>
      <c r="J11" s="1">
        <v>1</v>
      </c>
      <c r="L11" s="50"/>
    </row>
    <row r="12" spans="6:12" x14ac:dyDescent="0.2">
      <c r="H12" s="24">
        <v>45530</v>
      </c>
      <c r="I12" t="s">
        <v>84</v>
      </c>
      <c r="J12" s="1">
        <v>49</v>
      </c>
      <c r="L12" s="50"/>
    </row>
    <row r="13" spans="6:12" x14ac:dyDescent="0.2">
      <c r="H13" s="24">
        <v>45562</v>
      </c>
      <c r="I13" t="s">
        <v>85</v>
      </c>
      <c r="J13" s="1">
        <v>20</v>
      </c>
      <c r="L13" s="50"/>
    </row>
    <row r="14" spans="6:12" x14ac:dyDescent="0.2">
      <c r="H14" s="24">
        <v>45562</v>
      </c>
      <c r="I14" t="s">
        <v>86</v>
      </c>
      <c r="J14" s="1">
        <v>1</v>
      </c>
    </row>
    <row r="15" spans="6:12" x14ac:dyDescent="0.2">
      <c r="H15" s="24">
        <v>45562</v>
      </c>
      <c r="I15" t="s">
        <v>84</v>
      </c>
      <c r="J15" s="1">
        <v>49</v>
      </c>
    </row>
    <row r="16" spans="6:12" x14ac:dyDescent="0.2">
      <c r="H16" s="24">
        <v>45591</v>
      </c>
      <c r="I16" t="s">
        <v>85</v>
      </c>
      <c r="J16" s="1">
        <v>16</v>
      </c>
    </row>
    <row r="17" spans="2:10" x14ac:dyDescent="0.2">
      <c r="H17" s="24">
        <v>45591</v>
      </c>
      <c r="I17" t="s">
        <v>86</v>
      </c>
      <c r="J17" s="1">
        <v>1</v>
      </c>
    </row>
    <row r="18" spans="2:10" x14ac:dyDescent="0.2">
      <c r="H18" s="24">
        <v>45591</v>
      </c>
      <c r="I18" t="s">
        <v>84</v>
      </c>
      <c r="J18" s="1">
        <v>47</v>
      </c>
    </row>
    <row r="19" spans="2:10" x14ac:dyDescent="0.2">
      <c r="H19" s="24">
        <v>45596</v>
      </c>
      <c r="I19" t="s">
        <v>282</v>
      </c>
      <c r="J19" s="1">
        <v>25</v>
      </c>
    </row>
    <row r="20" spans="2:10" x14ac:dyDescent="0.2">
      <c r="H20" s="24">
        <v>45601</v>
      </c>
      <c r="I20" t="s">
        <v>85</v>
      </c>
      <c r="J20" s="1">
        <v>18</v>
      </c>
    </row>
    <row r="21" spans="2:10" x14ac:dyDescent="0.2">
      <c r="H21" s="24">
        <v>45601</v>
      </c>
      <c r="I21" t="s">
        <v>86</v>
      </c>
      <c r="J21" s="1">
        <v>1</v>
      </c>
    </row>
    <row r="22" spans="2:10" x14ac:dyDescent="0.2">
      <c r="B22" s="49"/>
      <c r="H22" s="24">
        <v>45601</v>
      </c>
      <c r="I22" t="s">
        <v>84</v>
      </c>
      <c r="J22" s="1">
        <v>52</v>
      </c>
    </row>
    <row r="23" spans="2:10" x14ac:dyDescent="0.2">
      <c r="B23" s="49"/>
      <c r="H23" s="24">
        <v>45606</v>
      </c>
      <c r="I23" t="s">
        <v>282</v>
      </c>
      <c r="J23" s="1">
        <v>16</v>
      </c>
    </row>
    <row r="24" spans="2:10" x14ac:dyDescent="0.2">
      <c r="B24" s="49"/>
      <c r="H24" s="24">
        <v>45608</v>
      </c>
      <c r="I24" t="s">
        <v>85</v>
      </c>
      <c r="J24" s="1">
        <v>18</v>
      </c>
    </row>
    <row r="25" spans="2:10" x14ac:dyDescent="0.2">
      <c r="B25" s="49"/>
      <c r="H25" s="24">
        <v>45608</v>
      </c>
      <c r="I25" t="s">
        <v>84</v>
      </c>
      <c r="J25" s="1">
        <v>44</v>
      </c>
    </row>
    <row r="26" spans="2:10" x14ac:dyDescent="0.2">
      <c r="B26" s="49"/>
      <c r="H26" s="24">
        <v>45608</v>
      </c>
      <c r="I26" t="s">
        <v>86</v>
      </c>
      <c r="J26" s="1">
        <v>1</v>
      </c>
    </row>
    <row r="27" spans="2:10" x14ac:dyDescent="0.2">
      <c r="B27" s="49"/>
      <c r="H27" s="24">
        <v>45608</v>
      </c>
      <c r="I27" t="s">
        <v>282</v>
      </c>
      <c r="J27" s="1">
        <v>41</v>
      </c>
    </row>
    <row r="28" spans="2:10" x14ac:dyDescent="0.2">
      <c r="B28" s="49"/>
      <c r="H28" s="24">
        <v>45615</v>
      </c>
      <c r="I28" t="s">
        <v>85</v>
      </c>
      <c r="J28" s="1">
        <v>17</v>
      </c>
    </row>
    <row r="29" spans="2:10" x14ac:dyDescent="0.2">
      <c r="H29" s="24">
        <v>45615</v>
      </c>
      <c r="I29" t="s">
        <v>84</v>
      </c>
      <c r="J29" s="1">
        <v>47</v>
      </c>
    </row>
    <row r="30" spans="2:10" x14ac:dyDescent="0.2">
      <c r="H30" s="24">
        <v>45615</v>
      </c>
      <c r="I30" t="s">
        <v>86</v>
      </c>
      <c r="J30" s="1">
        <v>1</v>
      </c>
    </row>
    <row r="31" spans="2:10" x14ac:dyDescent="0.2">
      <c r="H31" s="24">
        <v>45615</v>
      </c>
      <c r="I31" t="s">
        <v>282</v>
      </c>
      <c r="J31" s="1">
        <v>33</v>
      </c>
    </row>
    <row r="32" spans="2:10" x14ac:dyDescent="0.2">
      <c r="H32" s="24">
        <v>45616</v>
      </c>
      <c r="I32" t="s">
        <v>85</v>
      </c>
      <c r="J32" s="1">
        <v>16</v>
      </c>
    </row>
    <row r="33" spans="8:10" x14ac:dyDescent="0.2">
      <c r="H33" s="24">
        <v>45617</v>
      </c>
      <c r="I33" t="s">
        <v>84</v>
      </c>
      <c r="J33" s="1">
        <v>45</v>
      </c>
    </row>
    <row r="34" spans="8:10" x14ac:dyDescent="0.2">
      <c r="H34" s="24">
        <v>45618</v>
      </c>
      <c r="I34" t="s">
        <v>86</v>
      </c>
      <c r="J34" s="1">
        <v>1</v>
      </c>
    </row>
    <row r="35" spans="8:10" x14ac:dyDescent="0.2">
      <c r="H35" s="24">
        <v>45619</v>
      </c>
      <c r="I35" t="s">
        <v>282</v>
      </c>
      <c r="J35" s="1">
        <v>33</v>
      </c>
    </row>
    <row r="36" spans="8:10" x14ac:dyDescent="0.2">
      <c r="H36" s="107">
        <v>45630</v>
      </c>
      <c r="I36" t="s">
        <v>85</v>
      </c>
      <c r="J36" s="108">
        <v>15</v>
      </c>
    </row>
    <row r="37" spans="8:10" x14ac:dyDescent="0.2">
      <c r="H37" s="107">
        <v>45630</v>
      </c>
      <c r="I37" t="s">
        <v>84</v>
      </c>
      <c r="J37" s="108">
        <v>40</v>
      </c>
    </row>
    <row r="38" spans="8:10" x14ac:dyDescent="0.2">
      <c r="H38" s="107">
        <v>45630</v>
      </c>
      <c r="I38" t="s">
        <v>86</v>
      </c>
      <c r="J38" s="108">
        <v>1</v>
      </c>
    </row>
    <row r="39" spans="8:10" x14ac:dyDescent="0.2">
      <c r="H39" s="107">
        <v>45630</v>
      </c>
      <c r="I39" t="s">
        <v>282</v>
      </c>
      <c r="J39" s="108">
        <v>32</v>
      </c>
    </row>
  </sheetData>
  <mergeCells count="1">
    <mergeCell ref="H4:J5"/>
  </mergeCells>
  <phoneticPr fontId="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3DCB3-3D88-7A40-97BC-5AB53EE68322}">
  <sheetPr>
    <tabColor rgb="FFE9EB9F"/>
  </sheetPr>
  <dimension ref="A3:E10"/>
  <sheetViews>
    <sheetView workbookViewId="0">
      <selection activeCell="I33" sqref="I33"/>
    </sheetView>
  </sheetViews>
  <sheetFormatPr baseColWidth="10" defaultRowHeight="16" x14ac:dyDescent="0.2"/>
  <cols>
    <col min="1" max="1" width="22.33203125" style="26" bestFit="1" customWidth="1"/>
    <col min="2" max="2" width="16" style="26" bestFit="1" customWidth="1"/>
    <col min="3" max="3" width="9.6640625" style="26" bestFit="1" customWidth="1"/>
    <col min="4" max="4" width="6.1640625" style="26" bestFit="1" customWidth="1"/>
    <col min="5" max="5" width="8" style="26" bestFit="1" customWidth="1"/>
    <col min="6" max="6" width="15.33203125" style="26" bestFit="1" customWidth="1"/>
    <col min="7" max="7" width="10.5" style="26" bestFit="1" customWidth="1"/>
    <col min="8" max="16384" width="10.83203125" style="26"/>
  </cols>
  <sheetData>
    <row r="3" spans="1:5" x14ac:dyDescent="0.2">
      <c r="A3" s="5" t="s">
        <v>275</v>
      </c>
      <c r="B3" s="5" t="s">
        <v>267</v>
      </c>
      <c r="C3"/>
      <c r="D3"/>
      <c r="E3"/>
    </row>
    <row r="4" spans="1:5" x14ac:dyDescent="0.2">
      <c r="A4" s="5" t="s">
        <v>76</v>
      </c>
      <c r="B4" t="s">
        <v>86</v>
      </c>
      <c r="C4" t="s">
        <v>85</v>
      </c>
      <c r="D4" t="s">
        <v>84</v>
      </c>
      <c r="E4" t="s">
        <v>282</v>
      </c>
    </row>
    <row r="5" spans="1:5" x14ac:dyDescent="0.2">
      <c r="A5" s="4" t="s">
        <v>273</v>
      </c>
      <c r="B5" s="22">
        <v>1</v>
      </c>
      <c r="C5" s="22">
        <v>20.777777777777779</v>
      </c>
      <c r="D5" s="22">
        <v>46.888888888888886</v>
      </c>
      <c r="E5" s="22">
        <v>30</v>
      </c>
    </row>
    <row r="6" spans="1:5" x14ac:dyDescent="0.2">
      <c r="A6" s="21" t="s">
        <v>237</v>
      </c>
      <c r="B6" s="22">
        <v>1</v>
      </c>
      <c r="C6" s="22">
        <v>33.5</v>
      </c>
      <c r="D6" s="22">
        <v>49</v>
      </c>
      <c r="E6" s="22"/>
    </row>
    <row r="7" spans="1:5" x14ac:dyDescent="0.2">
      <c r="A7" s="21" t="s">
        <v>238</v>
      </c>
      <c r="B7" s="22">
        <v>1</v>
      </c>
      <c r="C7" s="22">
        <v>20</v>
      </c>
      <c r="D7" s="22">
        <v>49</v>
      </c>
      <c r="E7" s="22"/>
    </row>
    <row r="8" spans="1:5" x14ac:dyDescent="0.2">
      <c r="A8" s="21" t="s">
        <v>239</v>
      </c>
      <c r="B8" s="22">
        <v>1</v>
      </c>
      <c r="C8" s="22">
        <v>16</v>
      </c>
      <c r="D8" s="22">
        <v>47</v>
      </c>
      <c r="E8" s="22">
        <v>25</v>
      </c>
    </row>
    <row r="9" spans="1:5" x14ac:dyDescent="0.2">
      <c r="A9" s="21" t="s">
        <v>266</v>
      </c>
      <c r="B9" s="22">
        <v>1</v>
      </c>
      <c r="C9" s="22">
        <v>17.25</v>
      </c>
      <c r="D9" s="22">
        <v>47</v>
      </c>
      <c r="E9" s="22">
        <v>30.75</v>
      </c>
    </row>
    <row r="10" spans="1:5" x14ac:dyDescent="0.2">
      <c r="A10" s="21" t="s">
        <v>332</v>
      </c>
      <c r="B10" s="22">
        <v>1</v>
      </c>
      <c r="C10" s="22">
        <v>15</v>
      </c>
      <c r="D10" s="22">
        <v>40</v>
      </c>
      <c r="E10" s="22">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Dashboard</vt:lpstr>
      <vt:lpstr>SalesPivot</vt:lpstr>
      <vt:lpstr>CurrentInvPivot</vt:lpstr>
      <vt:lpstr>Master Inventory</vt:lpstr>
      <vt:lpstr>Stock Tracker</vt:lpstr>
      <vt:lpstr>PrintSalesPivot</vt:lpstr>
      <vt:lpstr>Inventory Graph</vt:lpstr>
      <vt:lpstr>Inventory Level Data</vt:lpstr>
      <vt:lpstr>InvOverTimePivot</vt:lpstr>
      <vt:lpstr>Variance Tracker</vt:lpstr>
      <vt:lpstr>DV Lists</vt:lpstr>
      <vt:lpstr>PrintSalesGraph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Gasho</dc:creator>
  <cp:lastModifiedBy>Jackson Gasho</cp:lastModifiedBy>
  <dcterms:created xsi:type="dcterms:W3CDTF">2024-10-27T14:42:54Z</dcterms:created>
  <dcterms:modified xsi:type="dcterms:W3CDTF">2024-12-04T22:31:45Z</dcterms:modified>
</cp:coreProperties>
</file>